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sheets/sheet3.xml" ContentType="application/vnd.openxmlformats-officedocument.spreadsheetml.worksheet+xml"/>
  <Override PartName="/xl/comments1.xml" ContentType="application/vnd.openxmlformats-officedocument.spreadsheetml.comments+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2.xml" ContentType="application/vnd.openxmlformats-officedocument.spreadsheetml.comments+xml"/>
  <Override PartName="/xl/worksheets/sheet6.xml" ContentType="application/vnd.openxmlformats-officedocument.spreadsheetml.worksheet+xml"/>
  <Override PartName="/xl/comments3.xml" ContentType="application/vnd.openxmlformats-officedocument.spreadsheetml.comments+xml"/>
  <Override PartName="/xl/worksheets/sheet7.xml" ContentType="application/vnd.openxmlformats-officedocument.spreadsheetml.worksheet+xml"/>
  <Override PartName="/xl/comments4.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5.xml" ContentType="application/vnd.openxmlformats-officedocument.spreadsheetml.comments+xml"/>
  <Override PartName="/xl/worksheets/sheet10.xml" ContentType="application/vnd.openxmlformats-officedocument.spreadsheetml.worksheet+xml"/>
  <Override PartName="/xl/comments6.xml" ContentType="application/vnd.openxmlformats-officedocument.spreadsheetml.comments+xml"/>
  <Override PartName="/xl/drawings/drawing3.xml" ContentType="application/vnd.openxmlformats-officedocument.drawing+xml"/>
  <Override PartName="/xl/worksheets/sheet11.xml" ContentType="application/vnd.openxmlformats-officedocument.spreadsheetml.worksheet+xml"/>
  <Override PartName="/xl/comments7.xml" ContentType="application/vnd.openxmlformats-officedocument.spreadsheetml.comments+xml"/>
  <Override PartName="/xl/worksheets/sheet12.xml" ContentType="application/vnd.openxmlformats-officedocument.spreadsheetml.worksheet+xml"/>
  <Override PartName="/xl/comments8.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alcChain.xml" ContentType="application/vnd.openxmlformats-officedocument.spreadsheetml.calcChain+xml"/>
  <Override PartName="/xl/metadata.xml" ContentType="application/vnd.openxmlformats-officedocument.spreadsheetml.sheetMetadata+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市场概览（开发数据）" sheetId="2" r:id="rId5"/>
    <sheet name="竞对推广分析（运营数据）" sheetId="3" r:id="rId6"/>
    <sheet name="产品定位（产品数据）" sheetId="4" r:id="rId7"/>
    <sheet name="定价表" sheetId="5" r:id="rId8"/>
    <sheet name="SC+VC推广计划拆解" sheetId="6" r:id="rId9"/>
    <sheet name="SC推广计划拆解" sheetId="7" r:id="rId10"/>
    <sheet name="流量入口布局" sheetId="8" r:id="rId11"/>
    <sheet name="日常跟踪表US" sheetId="9" r:id="rId12"/>
    <sheet name="日常跟踪表US--14天汇总" sheetId="10" r:id="rId13"/>
    <sheet name="新品备货逻辑表" sheetId="11" r:id="rId14"/>
    <sheet name="后续补货计划表" sheetId="12" r:id="rId15"/>
    <sheet name="站外计划跟进表" sheetId="13" r:id="rId16"/>
    <sheet name="刷单节奏跟进表" sheetId="14" r:id="rId17"/>
    <sheet name="广告须知" sheetId="15" r:id="rId1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T4" i="10" a="true"/>
  <c r="V4" i="10" a="true"/>
  <c r="BK4" i="10" a="true"/>
  <c r="BM4" i="10" a="true"/>
  <c r="BO4" i="10" a="true"/>
  <c r="U4" i="10" a="true"/>
  <c r="W4" i="10" a="true"/>
  <c r="BL4" i="10" a="true"/>
  <c r="BN4" i="10" a="true"/>
  <c r="T5" i="10" a="true"/>
  <c r="V5" i="10" a="true"/>
  <c r="BL5" i="10" a="true"/>
  <c r="BM5" i="10" a="true"/>
  <c r="BO5" i="10" a="true"/>
  <c r="U5" i="10" a="true"/>
  <c r="W5" i="10" a="true"/>
  <c r="BK5" i="10" a="true"/>
  <c r="BN5" i="10" a="true"/>
  <c r="U6" i="10" a="true"/>
  <c r="W6" i="10" a="true"/>
  <c r="BK6" i="10" a="true"/>
  <c r="BN6" i="10" a="true"/>
  <c r="T6" i="10" a="true"/>
  <c r="V6" i="10" a="true"/>
  <c r="BL6" i="10" a="true"/>
  <c r="BM6" i="10" a="true"/>
  <c r="BO6" i="10" a="true"/>
  <c r="BM7" i="10" a="true"/>
  <c r="BO7" i="10" a="true"/>
  <c r="T7" i="10" a="true"/>
  <c r="V7" i="10" a="true"/>
  <c r="BK7" i="10" a="true"/>
  <c r="BL7" i="10" a="true"/>
  <c r="BN7" i="10" a="true"/>
  <c r="U7" i="10" a="true"/>
  <c r="W7" i="10" a="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V1" authorId="0" shapeId="0" xr:uid="{b0de3250-a3bc-4d1a-a939-d42ae5b81dac}">
      <text>
        <r>
          <rPr/>
          <t>通过什么方式上评的</t>
        </r>
      </text>
    </comment>
    <comment ref="AE1" authorId="0" shapeId="0" xr:uid="{f1aa42ed-1b3e-4c67-8e26-3d8bc1ff7689}">
      <text>
        <r>
          <rPr/>
          <t xml:space="preserve">如果有断货 查看断货前是什么样的运营策略，到货后是什么样的运营策略，且多久恢复到断货之前的水平</t>
        </r>
      </text>
    </comment>
    <comment ref="AH1" authorId="0" shapeId="0" xr:uid="{01e7e0f1-dad4-404b-8190-fa6e0f681f84}">
      <text>
        <r>
          <rPr/>
          <t>包括搜索流量，关联流量，广告流量，等不同的流量来源，方便我们规划自己的流量来源</t>
        </r>
      </text>
    </comment>
    <comment ref="A4" authorId="0" shapeId="0" xr:uid="{d5558aea-1426-4310-99cb-440ae503613b}">
      <text>
        <r>
          <rPr/>
          <t>新品榜里面成长最好的</t>
        </r>
      </text>
    </comment>
    <comment ref="A5" authorId="0" shapeId="0" xr:uid="{8792a4a8-2595-4cfa-af36-681339118743}">
      <text>
        <r>
          <rPr/>
          <t xml:space="preserve">BS 榜卖的最好的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9" authorId="0" shapeId="0" xr:uid="{f036b313-47d8-4d55-b0e3-30e4f1cbf2d7}">
      <text>
        <r>
          <rPr>
            <b val="false"/>
            <i val="false"/>
            <strike val="false"/>
            <sz val="9"/>
            <color rgb="FF000000"/>
          </rPr>
          <t xml:space="preserve">
亚马逊尾端派送费
  - 孟德</t>
        </r>
      </text>
    </comment>
    <comment ref="I16" authorId="0" shapeId="0" xr:uid="{259c9a27-c76d-4994-86ea-70b3d394ef52}">
      <text>
        <r>
          <rPr>
            <b val="false"/>
            <i val="false"/>
            <strike val="false"/>
            <sz val="9"/>
            <color rgb="FF000000"/>
          </rPr>
          <t xml:space="preserve">
亚马逊尾端派送费
  - 孟德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4" authorId="0" shapeId="0" xr:uid="{07463d00-64c1-4d8b-b2ce-ba36909bdb84}">
      <text>
        <r>
          <rPr/>
          <t xml:space="preserve">按照留评率来计算刷单数据，前期一次性安排到位
例如：VC DF刷单，刷单节奏为1,1,2,2,2,3,3,3,4,4,5,5,7,8；其中文字评论8条，图片评论4条，视频评论2条；</t>
        </r>
      </text>
    </comment>
    <comment ref="B5" authorId="0" shapeId="0" xr:uid="{e91640ff-70c4-46bc-8b53-73d3e63d983b}">
      <text>
        <r>
          <rPr/>
          <t>活动时间注意计算，在sc的推广时间和可售库存</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0" authorId="0" shapeId="0" xr:uid="{cbe74781-ba51-4e59-a582-5eea46ab99df}">
      <text>
        <r>
          <rPr/>
          <t>按照留评率来计算刷单数据，前期一次性安排到位</t>
        </r>
      </text>
    </comment>
    <comment ref="A11" authorId="0" shapeId="0" xr:uid="{61c078e8-48f2-40cd-b8cc-744ca0508b35}">
      <text>
        <r>
          <rPr/>
          <t>查看竞对，选择站外方式</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774da58b-454c-42ad-b4e8-3547adda61f3}">
      <text>
        <r>
          <rPr>
            <b val="true"/>
            <i val="false"/>
            <strike val="false"/>
            <sz val="9"/>
            <color rgb="FF000000"/>
          </rPr>
          <t>XH:</t>
        </r>
        <r>
          <rPr>
            <b val="false"/>
            <i val="false"/>
            <strike val="false"/>
            <sz val="9"/>
            <color rgb="FF000000"/>
          </rPr>
          <t xml:space="preserve">
会员折扣</t>
        </r>
      </text>
    </comment>
    <comment ref="G1" authorId="0" shapeId="0" xr:uid="{6bae48d7-12ad-4cdf-9690-d6e39ae4e51a}">
      <text>
        <r>
          <rPr>
            <b val="true"/>
            <i val="false"/>
            <strike val="false"/>
            <sz val="9"/>
            <color rgb="FF000000"/>
          </rPr>
          <t>XH:</t>
        </r>
        <r>
          <rPr>
            <b val="false"/>
            <i val="false"/>
            <strike val="false"/>
            <sz val="9"/>
            <color rgb="FF000000"/>
          </rPr>
          <t xml:space="preserve">
优惠券
</t>
        </r>
      </text>
    </comment>
    <comment ref="O1" authorId="0" shapeId="0" xr:uid="{76d90095-614b-45a8-88b8-e15926bdab7c}">
      <text>
        <r>
          <rPr>
            <b val="true"/>
            <i val="false"/>
            <strike val="false"/>
            <sz val="9"/>
            <color rgb="FF000000"/>
          </rPr>
          <t>htn04:</t>
        </r>
        <r>
          <rPr>
            <b val="false"/>
            <i val="false"/>
            <strike val="false"/>
            <sz val="9"/>
            <color rgb="FF000000"/>
          </rPr>
          <t xml:space="preserve">
自然单-广告单
</t>
        </r>
      </text>
    </comment>
    <comment ref="P1" authorId="0" shapeId="0" xr:uid="{8c8dec9b-53f8-4486-8c7e-ca4cab2d3560}">
      <text>
        <r>
          <rPr>
            <b val="true"/>
            <i val="false"/>
            <strike val="false"/>
            <sz val="9"/>
            <color rgb="FF000000"/>
          </rPr>
          <t>htn04:</t>
        </r>
        <r>
          <rPr>
            <b val="false"/>
            <i val="false"/>
            <strike val="false"/>
            <sz val="9"/>
            <color rgb="FF000000"/>
          </rPr>
          <t xml:space="preserve">
总订单-测评单-站外单
</t>
        </r>
      </text>
    </comment>
    <comment ref="Q1" authorId="0" shapeId="0" xr:uid="{73bf67b3-52a2-478c-b47f-1a9401f0e327}">
      <text>
        <r>
          <rPr/>
          <t>所有订单</t>
        </r>
      </text>
    </comment>
    <comment ref="R1" authorId="0" shapeId="0" xr:uid="{ba1fe6cc-009d-4cfc-b9c3-81424df3ba82}">
      <text>
        <r>
          <rPr/>
          <t>VC链接的订单</t>
        </r>
      </text>
    </comment>
    <comment ref="AS2" authorId="0" shapeId="0" xr:uid="{7b30351f-d64d-4ecd-bbe8-6a750c050958}">
      <text>
        <r>
          <rPr/>
          <t>单个产品</t>
        </r>
      </text>
    </comment>
    <comment ref="AV2" authorId="0" shapeId="0" xr:uid="{a4bcf179-8c75-4840-8a14-13c64a29d72a}">
      <text>
        <r>
          <rPr/>
          <t xml:space="preserve">单个产品 头程+产品成本 换算成美金 汇率按照6.8算</t>
        </r>
      </text>
    </comment>
    <comment ref="AX2" authorId="0" shapeId="0" xr:uid="{1ca68684-e536-4fc0-8666-d7f7776a49ab}">
      <text>
        <r>
          <rPr/>
          <t>单个亏损*测评总出单</t>
        </r>
      </text>
    </comment>
    <comment ref="AY2" authorId="0" shapeId="0" xr:uid="{39a1a439-0da7-4bc2-9e8c-0d6ac5e3e00b}">
      <text>
        <r>
          <rPr/>
          <t>单个产品</t>
        </r>
      </text>
    </comment>
    <comment ref="BC2" authorId="0" shapeId="0" xr:uid="{0176584f-82b7-4bdb-a3fe-9a007e0e030f}">
      <text>
        <r>
          <rPr>
            <b val="true"/>
            <i val="false"/>
            <strike val="false"/>
            <sz val="9"/>
            <color rgb="FF000000"/>
          </rPr>
          <t>Administrator:</t>
        </r>
        <r>
          <rPr>
            <b val="false"/>
            <i val="false"/>
            <strike val="false"/>
            <sz val="9"/>
            <color rgb="FF000000"/>
          </rPr>
          <t xml:space="preserve">
亚马逊仓的库存</t>
        </r>
      </text>
    </comment>
    <comment ref="BD2" authorId="0" shapeId="0" xr:uid="{fcbb6837-8841-4644-894d-e6ffdf4ce83c}">
      <text>
        <r>
          <rPr>
            <b val="true"/>
            <i val="false"/>
            <strike val="false"/>
            <sz val="9"/>
            <color rgb="FF000000"/>
          </rPr>
          <t>Administrator:</t>
        </r>
        <r>
          <rPr>
            <b val="false"/>
            <i val="false"/>
            <strike val="false"/>
            <sz val="9"/>
            <color rgb="FF000000"/>
          </rPr>
          <t xml:space="preserve">
在库</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L1" authorId="0" shapeId="0" xr:uid="{0bc34ebd-aa8b-4309-8d95-d02f530024cf}">
      <text>
        <r>
          <rPr>
            <b val="true"/>
            <i val="false"/>
            <strike val="false"/>
            <sz val="9"/>
            <color rgb="FF000000"/>
          </rPr>
          <t>htn04:</t>
        </r>
        <r>
          <rPr>
            <b val="false"/>
            <i val="false"/>
            <strike val="false"/>
            <sz val="9"/>
            <color rgb="FF000000"/>
          </rPr>
          <t xml:space="preserve">
自然单-广告单
</t>
        </r>
      </text>
    </comment>
    <comment ref="M1" authorId="0" shapeId="0" xr:uid="{d92a8ce1-f6c1-4f98-b6a0-3c3478a79b1d}">
      <text>
        <r>
          <rPr/>
          <t xml:space="preserve">htn04:
总订单-测评单-站外单
</t>
        </r>
      </text>
    </comment>
    <comment ref="N1" authorId="0" shapeId="0" xr:uid="{ae12d8b1-5417-432b-9f1d-75922d416ff4}">
      <text>
        <r>
          <rPr/>
          <t>所有订单</t>
        </r>
      </text>
    </comment>
    <comment ref="O1" authorId="0" shapeId="0" xr:uid="{cf0d8fb4-ca6c-4417-a73f-bd2ed3bf33f5}">
      <text>
        <r>
          <rPr/>
          <t>VC链接的订单</t>
        </r>
      </text>
    </comment>
    <comment ref="BI2" authorId="0" shapeId="0" xr:uid="{4036f61d-e324-424a-8eb0-f67e924354a9}">
      <text>
        <r>
          <rPr/>
          <t>单个产品</t>
        </r>
      </text>
    </comment>
    <comment ref="BK2" authorId="0" shapeId="0" xr:uid="{1404b504-435b-4461-b59e-c8fd5dca3e0a}">
      <text>
        <r>
          <rPr>
            <b val="true"/>
            <i val="false"/>
            <strike val="false"/>
            <sz val="9"/>
            <color rgb="FF000000"/>
          </rPr>
          <t>Administrator:</t>
        </r>
        <r>
          <rPr>
            <b val="false"/>
            <i val="false"/>
            <strike val="false"/>
            <sz val="9"/>
            <color rgb="FF000000"/>
          </rPr>
          <t xml:space="preserve">
亚马逊仓的库存</t>
        </r>
      </text>
    </comment>
    <comment ref="BL2" authorId="0" shapeId="0" xr:uid="{972b6adf-a87b-4bda-b881-281f3f50d1b8}">
      <text>
        <r>
          <rPr>
            <b val="true"/>
            <i val="false"/>
            <strike val="false"/>
            <sz val="9"/>
            <color rgb="FF000000"/>
          </rPr>
          <t>Administrator:</t>
        </r>
        <r>
          <rPr>
            <b val="false"/>
            <i val="false"/>
            <strike val="false"/>
            <sz val="9"/>
            <color rgb="FF000000"/>
          </rPr>
          <t xml:space="preserve">
在库</t>
        </r>
      </text>
    </comment>
    <comment ref="BS2" authorId="0" shapeId="0" xr:uid="{fcff7370-4e87-45f9-a1aa-3bc4a120a955}">
      <text>
        <r>
          <rPr/>
          <t>结合目标数据和对比上个14天数据</t>
        </r>
      </text>
    </comment>
    <comment ref="BT2" authorId="0" shapeId="0" xr:uid="{fd32429c-de81-45e7-8190-c816040bcd8c}">
      <text>
        <r>
          <rPr/>
          <t xml:space="preserve">扩充流量入口 增加关联流量
优化Listing基本面</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L1" authorId="0" shapeId="0" xr:uid="{c6ceba85-771f-471a-87a3-e6c3e66bcc10}">
      <text>
        <r>
          <rPr/>
          <t>根据实际销量重新评估自己的预估销量</t>
        </r>
      </text>
    </comment>
    <comment ref="P1" authorId="0" shapeId="0" xr:uid="{b0fda197-6a4b-47bd-a759-917192618b72}">
      <text>
        <r>
          <rPr/>
          <t>根据实际销量重新评估自己的预估销量</t>
        </r>
      </text>
    </comment>
    <comment ref="T1" authorId="0" shapeId="0" xr:uid="{abe1978b-d669-42fd-bdae-c8becae76ec9}">
      <text>
        <r>
          <rPr/>
          <t>根据实际销量重新评估自己的预估销量</t>
        </r>
      </text>
    </comment>
    <comment ref="X1" authorId="0" shapeId="0" xr:uid="{94b1f5be-ae93-4808-a88d-4b0440a74849}">
      <text>
        <r>
          <rPr/>
          <t>根据实际销量重新评估自己的预估销量</t>
        </r>
      </text>
    </comment>
    <comment ref="D6" authorId="0" shapeId="0" xr:uid="{2c874039-0ba7-4cf9-a2a0-614d0037c2fc}">
      <text>
        <r>
          <rPr/>
          <t>首单发货货开始计算时间</t>
        </r>
      </text>
    </comment>
    <comment ref="K7" authorId="0" shapeId="0" xr:uid="{6b4dcc50-4ba6-496f-a7a1-cd42250b11b6}">
      <text>
        <r>
          <rPr/>
          <t xml:space="preserve">1.根据当下的实际销量重新评估第二到货后的销售时间轴的预估销量是否有增减
2.补充消耗掉的安全库存，补的是销售时间轴的安全库存</t>
        </r>
      </text>
    </comment>
    <comment ref="P7" authorId="0" shapeId="0" xr:uid="{84932e9d-d673-4370-9617-ec7509b35eae}">
      <text>
        <r>
          <rPr/>
          <t xml:space="preserve">1.根据当下的实际销量重新评估第二到货后的销售时间轴的预估销量是否有增减
2.补充消耗掉的安全库存，补的是销售时间轴的安全库存</t>
        </r>
      </text>
    </comment>
    <comment ref="U7" authorId="0" shapeId="0" xr:uid="{764e9710-6f0e-46ac-92bf-53e03b76f16d}">
      <text>
        <r>
          <rPr/>
          <t xml:space="preserve">1.根据当下的实际销量重新评估第三到货后的销售时间轴的预估销量是否有增减
2.补充消耗掉的安全库存，补的是销售时间轴的安全库存</t>
        </r>
      </text>
    </comment>
    <comment ref="M9" authorId="0" shapeId="0" xr:uid="{fca1723b-e73f-48e3-a85e-a20690a115a8}">
      <text>
        <r>
          <rPr/>
          <t>注意结合生产时间来前置或者后移</t>
        </r>
      </text>
    </comment>
    <comment ref="R9" authorId="0" shapeId="0" xr:uid="{8e3840bd-3913-4c37-aa77-d28e82b4a598}">
      <text>
        <r>
          <rPr/>
          <t>注意结合生产时间来前置或者后移</t>
        </r>
      </text>
    </comment>
    <comment ref="W9" authorId="0" shapeId="0" xr:uid="{47c00876-4069-48ab-a761-2ed05f8774d0}">
      <text>
        <r>
          <rPr/>
          <t>注意结合生产时间来前置或者后移</t>
        </r>
      </text>
    </comment>
    <comment ref="D11" authorId="0" shapeId="0" xr:uid="{8d39303d-5ba0-4f5b-8b4e-41725198aea2}">
      <text>
        <r>
          <rPr/>
          <t>首单发货量+30天安全库存</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G2" authorId="0" shapeId="0" xr:uid="{33fa9fb7-b0b8-4a9a-babf-1d19aeac5dd5}">
      <text>
        <r>
          <rPr>
            <b val="true"/>
            <i val="false"/>
            <strike val="false"/>
            <sz val="9"/>
            <color rgb="FF000000"/>
          </rPr>
          <t>liuhua:</t>
        </r>
        <r>
          <rPr>
            <b val="false"/>
            <i val="false"/>
            <strike val="false"/>
            <sz val="9"/>
            <color rgb="FF000000"/>
          </rPr>
          <t xml:space="preserve">
该产品目前的产品定位</t>
        </r>
      </text>
    </comment>
    <comment ref="I2" authorId="0" shapeId="0" xr:uid="{776c2c06-ec06-4d64-bf2e-25261809cef4}">
      <text>
        <r>
          <rPr>
            <b val="true"/>
            <i val="false"/>
            <strike val="false"/>
            <sz val="9"/>
            <color rgb="FF000000"/>
          </rPr>
          <t>liuhua:</t>
        </r>
        <r>
          <rPr>
            <b val="false"/>
            <i val="false"/>
            <strike val="false"/>
            <sz val="9"/>
            <color rgb="FF000000"/>
          </rPr>
          <t xml:space="preserve">
之前下单未出货的</t>
        </r>
      </text>
    </comment>
    <comment ref="R2" authorId="0" shapeId="0" xr:uid="{c5e80c12-c3ff-45c4-944c-503843a3ee61}">
      <text>
        <r>
          <rPr>
            <b val="true"/>
            <i val="false"/>
            <strike val="false"/>
            <sz val="9"/>
            <color rgb="FF000000"/>
          </rPr>
          <t>liuhua:</t>
        </r>
        <r>
          <rPr>
            <b val="false"/>
            <i val="false"/>
            <strike val="false"/>
            <sz val="9"/>
            <color rgb="FF000000"/>
          </rPr>
          <t xml:space="preserve">
近一个月的退款率</t>
        </r>
      </text>
    </comment>
    <comment ref="AA2" authorId="0" shapeId="0" xr:uid="{e79d079d-27ae-459c-9846-fa5e6fe176d4}">
      <text>
        <r>
          <rPr>
            <b val="true"/>
            <i val="false"/>
            <strike val="false"/>
            <sz val="9"/>
            <color rgb="FF000000"/>
          </rPr>
          <t>Liuhua:</t>
        </r>
        <r>
          <rPr>
            <b val="false"/>
            <i val="false"/>
            <strike val="false"/>
            <sz val="9"/>
            <color rgb="FF000000"/>
          </rPr>
          <t xml:space="preserve">
如果走海外仓周转，需要加上海外仓到FBA仓库的时间，一般用10天来算</t>
        </r>
      </text>
    </comment>
    <comment ref="AD2" authorId="0" shapeId="0" xr:uid="{e0633c52-445c-4515-9690-3cc98569cdf8}">
      <text>
        <r>
          <rPr>
            <b val="true"/>
            <i val="false"/>
            <strike val="false"/>
            <sz val="9"/>
            <color rgb="FF000000"/>
          </rPr>
          <t>liuhua:</t>
        </r>
        <r>
          <rPr>
            <b val="false"/>
            <i val="false"/>
            <strike val="false"/>
            <sz val="9"/>
            <color rgb="FF000000"/>
          </rPr>
          <t xml:space="preserve">
所有库存 包含本次备货的数量</t>
        </r>
      </text>
    </comment>
    <comment ref="AH2" authorId="0" shapeId="0" xr:uid="{5db32ae7-0d95-4e07-a075-f57cce614af6}">
      <text>
        <r>
          <rPr>
            <b val="true"/>
            <i val="false"/>
            <strike val="false"/>
            <sz val="9"/>
            <color rgb="FF000000"/>
          </rPr>
          <t>liuhua:</t>
        </r>
        <r>
          <rPr>
            <b val="false"/>
            <i val="false"/>
            <strike val="false"/>
            <sz val="9"/>
            <color rgb="FF000000"/>
          </rPr>
          <t xml:space="preserve">
考虑该备货店铺是否有足够的库容，剩余备货库容是多少，同时考虑其他同事在该店铺备货的需求</t>
        </r>
      </text>
    </comment>
    <comment ref="AI2" authorId="0" shapeId="0" xr:uid="{afd9c423-ad5b-4ebb-9555-4b3517888794}">
      <text>
        <r>
          <rPr>
            <b val="true"/>
            <i val="false"/>
            <strike val="false"/>
            <sz val="9"/>
            <color rgb="FF000000"/>
          </rPr>
          <t>liuhua:</t>
        </r>
        <r>
          <rPr>
            <b val="false"/>
            <i val="false"/>
            <strike val="false"/>
            <sz val="9"/>
            <color rgb="FF000000"/>
          </rPr>
          <t xml:space="preserve">
审核通过后的数量</t>
        </r>
      </text>
    </comment>
    <comment ref="AK2" authorId="0" shapeId="0" xr:uid="{1eceae7c-b7c4-4e8c-a816-7fda5eee03f8}">
      <text>
        <r>
          <rPr>
            <b val="true"/>
            <i val="false"/>
            <strike val="false"/>
            <sz val="9"/>
            <color rgb="FF000000"/>
          </rPr>
          <t>liuhua:</t>
        </r>
        <r>
          <rPr>
            <b val="false"/>
            <i val="false"/>
            <strike val="false"/>
            <sz val="9"/>
            <color rgb="FF000000"/>
          </rPr>
          <t xml:space="preserve">
特殊备货做以说明 </t>
        </r>
      </text>
    </comment>
    <comment ref="G6" authorId="0" shapeId="0" xr:uid="{76e1668e-828e-417f-af8c-f3ba2eee2943}">
      <text>
        <r>
          <rPr>
            <b val="true"/>
            <i val="false"/>
            <strike val="false"/>
            <sz val="9"/>
            <color rgb="FF000000"/>
          </rPr>
          <t>liuhua:</t>
        </r>
        <r>
          <rPr>
            <b val="false"/>
            <i val="false"/>
            <strike val="false"/>
            <sz val="9"/>
            <color rgb="FF000000"/>
          </rPr>
          <t xml:space="preserve">
该产品目前的产品定位</t>
        </r>
      </text>
    </comment>
    <comment ref="I6" authorId="0" shapeId="0" xr:uid="{37fb9c5c-8b4e-45ce-94b8-0e1e7f50cc44}">
      <text>
        <r>
          <rPr>
            <b val="true"/>
            <i val="false"/>
            <strike val="false"/>
            <sz val="9"/>
            <color rgb="FF000000"/>
          </rPr>
          <t>liuhua:</t>
        </r>
        <r>
          <rPr>
            <b val="false"/>
            <i val="false"/>
            <strike val="false"/>
            <sz val="9"/>
            <color rgb="FF000000"/>
          </rPr>
          <t xml:space="preserve">
之前下单未出货的</t>
        </r>
      </text>
    </comment>
    <comment ref="R6" authorId="0" shapeId="0" xr:uid="{c42b7cef-c1d7-488e-9409-ce685dc81ddd}">
      <text>
        <r>
          <rPr>
            <b val="true"/>
            <i val="false"/>
            <strike val="false"/>
            <sz val="9"/>
            <color rgb="FF000000"/>
          </rPr>
          <t>liuhua:</t>
        </r>
        <r>
          <rPr>
            <b val="false"/>
            <i val="false"/>
            <strike val="false"/>
            <sz val="9"/>
            <color rgb="FF000000"/>
          </rPr>
          <t xml:space="preserve">
近一个月的退款率</t>
        </r>
      </text>
    </comment>
    <comment ref="AA6" authorId="0" shapeId="0" xr:uid="{41ff2897-0673-47ba-9364-218124d5f94f}">
      <text>
        <r>
          <rPr>
            <b val="true"/>
            <i val="false"/>
            <strike val="false"/>
            <sz val="9"/>
            <color rgb="FF000000"/>
          </rPr>
          <t>Liuhua:</t>
        </r>
        <r>
          <rPr>
            <b val="false"/>
            <i val="false"/>
            <strike val="false"/>
            <sz val="9"/>
            <color rgb="FF000000"/>
          </rPr>
          <t xml:space="preserve">
如果走海外仓周转，需要加上海外仓到FBA仓库的时间，一般用10天来算</t>
        </r>
      </text>
    </comment>
    <comment ref="AD6" authorId="0" shapeId="0" xr:uid="{f1b437b6-040b-4588-87a0-565fd8d829d0}">
      <text>
        <r>
          <rPr>
            <b val="true"/>
            <i val="false"/>
            <strike val="false"/>
            <sz val="9"/>
            <color rgb="FF000000"/>
          </rPr>
          <t>liuhua:</t>
        </r>
        <r>
          <rPr>
            <b val="false"/>
            <i val="false"/>
            <strike val="false"/>
            <sz val="9"/>
            <color rgb="FF000000"/>
          </rPr>
          <t xml:space="preserve">
所有库存 包含本次备货的数量</t>
        </r>
      </text>
    </comment>
    <comment ref="AH6" authorId="0" shapeId="0" xr:uid="{030dceb1-04b6-4b61-ba93-2507f8c56c36}">
      <text>
        <r>
          <rPr>
            <b val="true"/>
            <i val="false"/>
            <strike val="false"/>
            <sz val="9"/>
            <color rgb="FF000000"/>
          </rPr>
          <t>liuhua:</t>
        </r>
        <r>
          <rPr>
            <b val="false"/>
            <i val="false"/>
            <strike val="false"/>
            <sz val="9"/>
            <color rgb="FF000000"/>
          </rPr>
          <t xml:space="preserve">
考虑该备货店铺是否有足够的库容，剩余备货库容是多少，同时考虑其他同事在该店铺备货的需求</t>
        </r>
      </text>
    </comment>
    <comment ref="AI6" authorId="0" shapeId="0" xr:uid="{d58a43e0-58e1-4cb0-b182-46471ed1883f}">
      <text>
        <r>
          <rPr>
            <b val="true"/>
            <i val="false"/>
            <strike val="false"/>
            <sz val="9"/>
            <color rgb="FF000000"/>
          </rPr>
          <t>liuhua:</t>
        </r>
        <r>
          <rPr>
            <b val="false"/>
            <i val="false"/>
            <strike val="false"/>
            <sz val="9"/>
            <color rgb="FF000000"/>
          </rPr>
          <t xml:space="preserve">
审核通过后的数量</t>
        </r>
      </text>
    </comment>
    <comment ref="AK6" authorId="0" shapeId="0" xr:uid="{86b1de20-7cce-4477-8b1b-6b6f150e567d}">
      <text>
        <r>
          <rPr>
            <b val="true"/>
            <i val="false"/>
            <strike val="false"/>
            <sz val="9"/>
            <color rgb="FF000000"/>
          </rPr>
          <t>liuhua:</t>
        </r>
        <r>
          <rPr>
            <b val="false"/>
            <i val="false"/>
            <strike val="false"/>
            <sz val="9"/>
            <color rgb="FF000000"/>
          </rPr>
          <t xml:space="preserve">
特殊备货做以说明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<sst xmlns="http://schemas.openxmlformats.org/spreadsheetml/2006/main" count="1276" uniqueCount="1276">
  <si>
    <t xml:space="preserve">  </t>
  </si>
  <si>
    <t xml:space="preserve">市场一览</t>
  </si>
  <si>
    <t xml:space="preserve">Y-2总日销</t>
  </si>
  <si>
    <t xml:space="preserve">Y-1总日销</t>
  </si>
  <si>
    <t xml:space="preserve">Y总日销</t>
  </si>
  <si>
    <t xml:space="preserve">Y-2均单价</t>
  </si>
  <si>
    <t xml:space="preserve">Y-1均单价</t>
  </si>
  <si>
    <t xml:space="preserve">Y均单价</t>
  </si>
  <si>
    <t xml:space="preserve">3年日销趋势图</t>
  </si>
  <si>
    <t xml:space="preserve">3年均单价趋势图</t>
  </si>
  <si>
    <t xml:space="preserve">核心词近3年变化</t>
  </si>
  <si>
    <t xml:space="preserve">月均搜索</t>
  </si>
  <si>
    <t xml:space="preserve">Y-2</t>
  </si>
  <si>
    <t xml:space="preserve">Y-1</t>
  </si>
  <si>
    <t xml:space="preserve">Y</t>
  </si>
  <si>
    <t xml:space="preserve">grass pee pads for dogs with tray</t>
  </si>
  <si>
    <t xml:space="preserve"> puppy grass pee pad with tray</t>
  </si>
  <si>
    <t xml:space="preserve"> indoor dog potty</t>
  </si>
  <si>
    <t xml:space="preserve"> dog toilet</t>
  </si>
  <si>
    <t xml:space="preserve"> dog potty tray</t>
  </si>
  <si>
    <t xml:space="preserve">链接数量</t>
  </si>
  <si>
    <t xml:space="preserve">品牌数量</t>
  </si>
  <si>
    <t xml:space="preserve">卖家数量</t>
  </si>
  <si>
    <t xml:space="preserve">平均评论数</t>
  </si>
  <si>
    <t xml:space="preserve">品牌占比饼状图</t>
  </si>
  <si>
    <t xml:space="preserve">卖家占比饼状图</t>
  </si>
  <si>
    <t xml:space="preserve">产品定价区间分析</t>
  </si>
  <si>
    <t xml:space="preserve">TOP5品牌名</t>
  </si>
  <si>
    <t xml:space="preserve">链接数</t>
  </si>
  <si>
    <t xml:space="preserve">销售额占比</t>
  </si>
  <si>
    <t xml:space="preserve">TOP5卖家名</t>
  </si>
  <si>
    <t xml:space="preserve">平均评分值</t>
  </si>
  <si>
    <t xml:space="preserve">平均评分数</t>
  </si>
  <si>
    <t xml:space="preserve">PETMAKER</t>
  </si>
  <si>
    <t xml:space="preserve">Amazon</t>
  </si>
  <si>
    <t xml:space="preserve">LOOBANI</t>
  </si>
  <si>
    <t xml:space="preserve">ColoBright</t>
  </si>
  <si>
    <t xml:space="preserve">最早上架时间</t>
  </si>
  <si>
    <t xml:space="preserve">平均销量</t>
  </si>
  <si>
    <t xml:space="preserve">Iris Ohyama</t>
  </si>
  <si>
    <t xml:space="preserve">Key Savings</t>
  </si>
  <si>
    <t xml:space="preserve">销量占比</t>
  </si>
  <si>
    <t xml:space="preserve">Skywin</t>
  </si>
  <si>
    <t xml:space="preserve">AMAN LIFE</t>
  </si>
  <si>
    <t xml:space="preserve">节点分布</t>
  </si>
  <si>
    <t xml:space="preserve">核心竞对分析</t>
  </si>
  <si>
    <t xml:space="preserve">B0DLH3TBYC</t>
  </si>
  <si>
    <t xml:space="preserve">B0F32KMV8Y</t>
  </si>
  <si>
    <t xml:space="preserve">B0F5QRY8FW</t>
  </si>
  <si>
    <t xml:space="preserve">HQ4US 4LEGS</t>
  </si>
  <si>
    <t xml:space="preserve">eenk</t>
  </si>
  <si>
    <t xml:space="preserve">Trays </t>
  </si>
  <si>
    <t xml:space="preserve">月销量</t>
  </si>
  <si>
    <t xml:space="preserve">其他</t>
  </si>
  <si>
    <t xml:space="preserve">成交价</t>
  </si>
  <si>
    <t xml:space="preserve">关键词趋势分析</t>
  </si>
  <si>
    <t xml:space="preserve">评分数</t>
  </si>
  <si>
    <t xml:space="preserve">从关键词对比可看出，传统仿真草皮款式呈明显下滑趋势；室内狗厕所+狗用便盆托盘俩个词呈明显领先。</t>
  </si>
  <si>
    <t xml:space="preserve">评分值</t>
  </si>
  <si>
    <t xml:space="preserve">收录词数</t>
  </si>
  <si>
    <t xml:space="preserve">产品对比分析</t>
  </si>
  <si>
    <t xml:space="preserve">新品</t>
  </si>
  <si>
    <t xml:space="preserve">竞品asin1</t>
  </si>
  <si>
    <t xml:space="preserve">竞品asin2</t>
  </si>
  <si>
    <t xml:space="preserve">产品主要优势为隐藏磁吸固定（工厂有申请专利）</t>
  </si>
  <si>
    <t xml:space="preserve">包装信息</t>
  </si>
  <si>
    <t xml:space="preserve">9.9*9.8*2.1in</t>
  </si>
  <si>
    <t xml:space="preserve">11.6*6.9*2.1in</t>
  </si>
  <si>
    <t xml:space="preserve">9.9*8.5*2.9in</t>
  </si>
  <si>
    <t xml:space="preserve">材质</t>
  </si>
  <si>
    <t xml:space="preserve">硅胶</t>
  </si>
  <si>
    <t xml:space="preserve">集中度分析</t>
  </si>
  <si>
    <t xml:space="preserve">尺寸</t>
  </si>
  <si>
    <t xml:space="preserve">24*24in</t>
  </si>
  <si>
    <t xml:space="preserve">TOP10均销量</t>
  </si>
  <si>
    <t xml:space="preserve">TOP10均销售额</t>
  </si>
  <si>
    <t xml:space="preserve">NO.50月销量</t>
  </si>
  <si>
    <t xml:space="preserve">NO.50月销售额</t>
  </si>
  <si>
    <t xml:space="preserve">NO.100月销量</t>
  </si>
  <si>
    <t xml:space="preserve">NO.100月销售额</t>
  </si>
  <si>
    <t xml:space="preserve">快速增长的品类，目前头部垄断较高，多为塑料隔板老款型号。前十中有3个为硅胶材质，趋势优于传统款</t>
  </si>
  <si>
    <t xml:space="preserve">尿垫固定方式</t>
  </si>
  <si>
    <t xml:space="preserve">磁铁吸附</t>
  </si>
  <si>
    <t xml:space="preserve">/</t>
  </si>
  <si>
    <t xml:space="preserve">独立塑料扣</t>
  </si>
  <si>
    <t xml:space="preserve">唇边高度</t>
  </si>
  <si>
    <t xml:space="preserve">0.7in</t>
  </si>
  <si>
    <t xml:space="preserve">0.59in</t>
  </si>
  <si>
    <t xml:space="preserve">0.79in</t>
  </si>
  <si>
    <t xml:space="preserve">销售类型分析</t>
  </si>
  <si>
    <t xml:space="preserve">产品表面处理</t>
  </si>
  <si>
    <t xml:space="preserve">无</t>
  </si>
  <si>
    <t xml:space="preserve">菱形图案</t>
  </si>
  <si>
    <t xml:space="preserve">发货类型</t>
  </si>
  <si>
    <t xml:space="preserve">亚马逊自营权重较大，为美国品牌传统硬塑料+草皮款。与开发款式不一样，开发为针对训练器的小狗+全生命期母狗的室内场景隔尿垫，这类产品增长迅速，建议以慢节奏方式进场，放狗狗店铺 场景化运营。</t>
  </si>
  <si>
    <t xml:space="preserve">客户需求（评价）分析</t>
  </si>
  <si>
    <t xml:space="preserve">描述</t>
  </si>
  <si>
    <t xml:space="preserve">BS1</t>
  </si>
  <si>
    <t xml:space="preserve">BS2</t>
  </si>
  <si>
    <t xml:space="preserve">FBA</t>
  </si>
  <si>
    <t xml:space="preserve">场景一</t>
  </si>
  <si>
    <t xml:space="preserve">室内狗狗宠物将其与尿垫组合使用——多为中小型犬</t>
  </si>
  <si>
    <t xml:space="preserve">FBM</t>
  </si>
  <si>
    <t xml:space="preserve">场景二</t>
  </si>
  <si>
    <t xml:space="preserve">室内狗笼训练期定点上厕所使用——多为小狗刚到家训练</t>
  </si>
  <si>
    <t xml:space="preserve">AMZ</t>
  </si>
  <si>
    <t xml:space="preserve">场景三</t>
  </si>
  <si>
    <t xml:space="preserve">室内特殊的猫咪种类使用——多为抗拒猫砂盆or后肢不便</t>
  </si>
  <si>
    <t xml:space="preserve">好评点NO.1</t>
  </si>
  <si>
    <t xml:space="preserve">防水性好，保护了木板</t>
  </si>
  <si>
    <t xml:space="preserve">账号国家</t>
  </si>
  <si>
    <t xml:space="preserve">好评点NO.2</t>
  </si>
  <si>
    <t xml:space="preserve">易于清洁</t>
  </si>
  <si>
    <t xml:space="preserve">中国</t>
  </si>
  <si>
    <t xml:space="preserve">好评点NO.3</t>
  </si>
  <si>
    <t xml:space="preserve">稳定性强（地面放置+固定尿垫两方面）</t>
  </si>
  <si>
    <t xml:space="preserve">美国</t>
  </si>
  <si>
    <t xml:space="preserve">差评点NO.1</t>
  </si>
  <si>
    <t xml:space="preserve">尺寸问题</t>
  </si>
  <si>
    <t xml:space="preserve">差评点NO.2</t>
  </si>
  <si>
    <t xml:space="preserve">耐用性（狗狗破坏）</t>
  </si>
  <si>
    <t xml:space="preserve">上架时间分析</t>
  </si>
  <si>
    <t xml:space="preserve">开发产品自述</t>
  </si>
  <si>
    <t xml:space="preserve">价格段市场概括</t>
  </si>
  <si>
    <t xml:space="preserve">20-40价格段近三年一直占比最高，这个价格段评分逐年缓慢提升，说明这一价格段，新硅胶新材质售后更低，销量近三年均上升，尤其24年出现翻倍增长趋势。说明这类产品为刚需。评分数无明显增长，说明该价格段新品进入难度低。</t>
  </si>
  <si>
    <t xml:space="preserve">近期上架多为硅胶材质款/三面隔板款（针对公狗）新品更加细分场景，老品多为搭建塑料隔板款/仿真草皮款</t>
  </si>
  <si>
    <t xml:space="preserve">价格段分析</t>
  </si>
  <si>
    <t xml:space="preserve">产品销售切入点</t>
  </si>
  <si>
    <t xml:space="preserve">①通过隐形磁铁固定尿垫，优化了安装步骤，并通过隐形减少狗啃咬固定器概率，降低因狗狗啃咬导致的退款概率；</t>
  </si>
  <si>
    <t xml:space="preserve">价格段分散，销量主要集中在20-40美金，开发款式建议小尺寸在20左右，大尺寸在30左右两款变体进行布局</t>
  </si>
  <si>
    <t xml:space="preserve">②通过市调尿垫尺寸，确认选择主流尺寸链接围绕选定尺寸进行埋词，减少因尺寸不合适的差评与退款；（需运营一同确认）</t>
  </si>
  <si>
    <t xml:space="preserve">③通过增加2元左右纸盒包装，比竞对opp袋缩小物流成本；（需运营一同确认）</t>
  </si>
  <si>
    <t xml:space="preserve">④通过主推如厕训练期小狗+小型狗+母狗+特殊情况猫咪，链接围绕细分宠物，减少不适配的宠物购买导致的差评与退款</t>
  </si>
  <si>
    <t xml:space="preserve">⑤结束训练期后（针对庭院养狗人群），产品可作为餐饮垫，一物两用，提高附加值；</t>
  </si>
  <si>
    <t xml:space="preserve">链接
分析</t>
  </si>
  <si>
    <t xml:space="preserve">主图</t>
  </si>
  <si>
    <t xml:space="preserve">ASIN</t>
  </si>
  <si>
    <t xml:space="preserve">链接</t>
  </si>
  <si>
    <t xml:space="preserve">类目/节点</t>
  </si>
  <si>
    <t xml:space="preserve">排名（大类/小类）</t>
  </si>
  <si>
    <t xml:space="preserve">品牌</t>
  </si>
  <si>
    <t xml:space="preserve">最终售价</t>
  </si>
  <si>
    <t xml:space="preserve">划线价比率</t>
  </si>
  <si>
    <t xml:space="preserve">评分</t>
  </si>
  <si>
    <t xml:space="preserve">评论数</t>
  </si>
  <si>
    <t xml:space="preserve">预估日销</t>
  </si>
  <si>
    <t xml:space="preserve">月销量</t>
  </si>
  <si>
    <t xml:space="preserve">上架时间</t>
  </si>
  <si>
    <t xml:space="preserve">推广用时</t>
  </si>
  <si>
    <t xml:space="preserve">变体数</t>
  </si>
  <si>
    <t xml:space="preserve">促销力度</t>
  </si>
  <si>
    <t xml:space="preserve">是否捆绑促销</t>
  </si>
  <si>
    <t xml:space="preserve">是否有视频</t>
  </si>
  <si>
    <t xml:space="preserve">测评力度（首月）</t>
  </si>
  <si>
    <t xml:space="preserve">评论质量</t>
  </si>
  <si>
    <t xml:space="preserve">站外信息（判断站外类型是内容推广，对应的内容信息是什么；还是放量出单，对应价格折扣比是多少 效果如何？）</t>
  </si>
  <si>
    <t xml:space="preserve">竞对日销多少，持续多长时间激活秒杀的？</t>
  </si>
  <si>
    <t xml:space="preserve">竞对的活动效果如何？</t>
  </si>
  <si>
    <t xml:space="preserve">竞品推广期间是否有断货</t>
  </si>
  <si>
    <t xml:space="preserve">竞对是什么时候开始的站内广告的？</t>
  </si>
  <si>
    <t xml:space="preserve">站内广告用的是什么打法？</t>
  </si>
  <si>
    <t xml:space="preserve">流量的分布流量的来源入口，收录词数量</t>
  </si>
  <si>
    <t xml:space="preserve">推广类型</t>
  </si>
  <si>
    <t xml:space="preserve">卖家背景</t>
  </si>
  <si>
    <t xml:space="preserve">品牌背景检索</t>
  </si>
  <si>
    <t xml:space="preserve">策略
总结</t>
  </si>
  <si>
    <t xml:space="preserve">Facebook</t>
  </si>
  <si>
    <t xml:space="preserve">INS</t>
  </si>
  <si>
    <t xml:space="preserve">Youtube</t>
  </si>
  <si>
    <t xml:space="preserve">Google</t>
  </si>
  <si>
    <t xml:space="preserve">Tiktok</t>
  </si>
  <si>
    <t xml:space="preserve">独立站（品牌流量，私域水平）</t>
  </si>
  <si>
    <t xml:space="preserve">首月排名</t>
  </si>
  <si>
    <t xml:space="preserve">新品</t>
  </si>
  <si>
    <t xml:space="preserve">B0DZNVSXT3</t>
  </si>
  <si>
    <t/>
    <r>
      <rPr>
        <b val="false"/>
        <i val="false"/>
        <strike val="false"/>
        <u val="single"/>
        <sz val="10"/>
        <color theme="10"/>
      </rPr>
      <t>https://www.amazon.com/dp/</t>
    </r>
    <r>
      <rPr>
        <u val="single"/>
        <color theme="10"/>
      </rPr>
      <t>B0DZNVSXT3</t>
    </r>
  </si>
  <si>
    <t xml:space="preserve">Wheel &amp; Tire Air Compressors &amp; Inflators</t>
  </si>
  <si>
    <t xml:space="preserve">Infloza</t>
  </si>
  <si>
    <t xml:space="preserve">30天</t>
  </si>
  <si>
    <t xml:space="preserve">15% off</t>
  </si>
  <si>
    <t xml:space="preserve">无</t>
  </si>
  <si>
    <t xml:space="preserve">2个视频  1个展示  1个红人</t>
  </si>
  <si>
    <t xml:space="preserve">通过服务商刷单为主，评论质量一般。</t>
  </si>
  <si>
    <t xml:space="preserve">/</t>
  </si>
  <si>
    <t xml:space="preserve">有评论之后开广告</t>
  </si>
  <si>
    <t xml:space="preserve">sp+sb+sd</t>
  </si>
  <si>
    <t xml:space="preserve">自然流量：43.11%，广告流量：53.71%  流量词：321</t>
  </si>
  <si>
    <t xml:space="preserve">链接质量可以
前期以刷单为主，先刷划线价然后叠加站内优惠券、折后价在整个新品类目较有竞争力，有评论基础后开了少量广告，广告占比高达85%，属于站内广告猛推+免评单的暴力打法</t>
  </si>
  <si>
    <t xml:space="preserve">账号公司地址为广州，店铺主做办公椅产品，除该新链接外，无突出链接，运营深度一般
另一品牌X xishe是安吉工厂背景，在供应链上有深耕，但是精细化运营和品牌化能力较弱</t>
  </si>
  <si>
    <t xml:space="preserve">Owner：Zhao Fugang
同源品牌：
X xishe
CHAIROYAL
CHAIRELAX
SAMOFU</t>
  </si>
  <si>
    <t xml:space="preserve">视觉差异：突出电池续航和多用功能，主图采用45°侧视场景图方案，附图A+多采用场景化素材，突出不同人群和使用需求
广告打法：在有评论的基础下，结合刷单以及站内折扣逐步推进。
产品差异：目前在功能上均为一致，主要质感差异在于电池续航方面，需在这方面优化体验感
突出产品的性价比，提升整体链接的转化率
卖点差异：更多强调产品硬件参数项优势，以及便携性</t>
  </si>
  <si>
    <t xml:space="preserve">热销品</t>
  </si>
  <si>
    <t xml:space="preserve">B0D6BGPQKW</t>
  </si>
  <si>
    <t/>
    <r>
      <rPr>
        <b val="false"/>
        <i val="false"/>
        <strike val="false"/>
        <u val="single"/>
        <sz val="10"/>
        <color theme="10"/>
      </rPr>
      <t>https://www.amazon.com/dp/B0D6BGPQKW</t>
    </r>
  </si>
  <si>
    <t xml:space="preserve">Powools</t>
  </si>
  <si>
    <t xml:space="preserve">13个视频 2个场景   5个安装   6个买家秀</t>
  </si>
  <si>
    <t xml:space="preserve">一开始 先刷单 、免评+留评都刷，三天后合并评论、大概20天左右 合并的变体被拆、刷出的单已经回评、评分在4.7以上不影响推广节奏、</t>
  </si>
  <si>
    <t xml:space="preserve">日销100左右，不到1个月激活秒杀</t>
  </si>
  <si>
    <t xml:space="preserve">1.5倍增长</t>
  </si>
  <si>
    <t xml:space="preserve">自然流量：66.52%，广告流量：7.57%  流量词：723</t>
  </si>
  <si>
    <t xml:space="preserve">前期高定价且站内叠加大额折扣 ，订单销量保持2500-3500， 12月份断货、 1月份恢复推广增加+视频广告。这时候也开始有推荐流量了 ，销量也开始恢复且保持增长 近 30天销量大概4000+ 。1月份标价59.99，叠加50%优惠券之后29.99。效果不如预期。随之下调为39.98+30%优惠券 ，折后价：27.99， 价格又调整59.99，会员折后价格仅会员可见39.99 ，叠加30%优惠券 折后价41.99，站外20天+bd连报28天，销量恢复到3000+，最近的购物车价格是49.99 会员折扣价格39.99 春促活动价34.99</t>
  </si>
  <si>
    <t xml:space="preserve">账号公司地址为杭州，垂直店铺，只做办公椅，运营能力较强
另一品牌Razzor账号注册公司为安吉一办公椅厂，推测为工厂背景</t>
  </si>
  <si>
    <t xml:space="preserve">Owner：Dai, Mingyue
同源品牌： RAZZOR</t>
  </si>
  <si>
    <t xml:space="preserve">选择的竞对分析
</t>
  </si>
  <si>
    <t xml:space="preserve">B0DNLYRCPL</t>
  </si>
  <si>
    <t/>
    <r>
      <rPr>
        <b val="false"/>
        <i val="false"/>
        <strike val="false"/>
        <u val="single"/>
        <sz val="10"/>
        <color theme="10"/>
      </rPr>
      <t>https://www.amazon.com/dp/</t>
    </r>
    <r>
      <rPr>
        <u val="single"/>
        <color theme="10"/>
      </rPr>
      <t>B0DNLYRCPL</t>
    </r>
  </si>
  <si>
    <t xml:space="preserve">Olgeo</t>
  </si>
  <si>
    <t xml:space="preserve">60天</t>
  </si>
  <si>
    <t xml:space="preserve">无视频</t>
  </si>
  <si>
    <t xml:space="preserve">直接合并链接、然后在刷单、再拆分出来单独推</t>
  </si>
  <si>
    <t xml:space="preserve">无站外</t>
  </si>
  <si>
    <t xml:space="preserve">目前日销40左右，大概用1个半月激活秒杀</t>
  </si>
  <si>
    <t xml:space="preserve">sp</t>
  </si>
  <si>
    <t xml:space="preserve">自然流量：93.69%，广告流量：3.68%  流量词：321</t>
  </si>
  <si>
    <t xml:space="preserve">一开始获取绿标+刷单获取评论，都是自然流量，后面慢慢打一点广告，截止目前自然流量占比还在70%以上
其中父体发生了4次变更，竞对不仅做了站外，也合并到不同变体中去带，今年2月份正式分离出来单独推  2月份销量300+、3月份价格下调到29.99,参加活动，月销量冲到800+</t>
  </si>
  <si>
    <t xml:space="preserve">失败品分析
（）</t>
  </si>
  <si>
    <t xml:space="preserve">B0DQY1PL59</t>
  </si>
  <si>
    <t/>
    <r>
      <rPr>
        <b val="false"/>
        <i val="false"/>
        <strike val="false"/>
        <u val="single"/>
        <sz val="10"/>
        <color theme="10"/>
      </rPr>
      <t>https://www.amazon.com/dp/</t>
    </r>
    <r>
      <rPr>
        <u val="single"/>
        <color theme="10"/>
      </rPr>
      <t>B0DQY1PL59</t>
    </r>
  </si>
  <si>
    <t xml:space="preserve">Jrapotu</t>
  </si>
  <si>
    <t xml:space="preserve">120天</t>
  </si>
  <si>
    <t xml:space="preserve">刷了3个评论全掉了、被上了一个直评之后也不及时补分数</t>
  </si>
  <si>
    <t xml:space="preserve">暂无数据</t>
  </si>
  <si>
    <t xml:space="preserve">前期推广力度很低，基本没有干预且广告花费很少，没有投放核心词，属于精铺提供方式
失败原因为推广力度太小，前期干预太少，以及产品品质不佳</t>
  </si>
  <si>
    <t xml:space="preserve">评论策略</t>
  </si>
  <si>
    <t xml:space="preserve">上评方式</t>
  </si>
  <si>
    <t xml:space="preserve">数量</t>
  </si>
  <si>
    <t xml:space="preserve">前置动作</t>
  </si>
  <si>
    <t xml:space="preserve">QC全检</t>
  </si>
  <si>
    <t xml:space="preserve">出货前全检、试装，减少产品品质问题</t>
  </si>
  <si>
    <t xml:space="preserve">质保承诺</t>
  </si>
  <si>
    <t xml:space="preserve">说明书提供售后邮箱，承诺质保，提供换货和退款</t>
  </si>
  <si>
    <t xml:space="preserve">差评拦截</t>
  </si>
  <si>
    <t xml:space="preserve">针对到货后5天的订单，发送关怀邮件</t>
  </si>
  <si>
    <t xml:space="preserve">早期评论</t>
  </si>
  <si>
    <t xml:space="preserve">提前发Vine链接</t>
  </si>
  <si>
    <t xml:space="preserve">网红测评</t>
  </si>
  <si>
    <t xml:space="preserve">TOP测评</t>
  </si>
  <si>
    <t xml:space="preserve">主链接Vine</t>
  </si>
  <si>
    <t/>
    <r>
      <rPr>
        <b val="true"/>
        <i val="false"/>
        <strike val="false"/>
        <sz val="10"/>
        <color rgb="FF000000"/>
      </rPr>
      <t>应急评论</t>
    </r>
    <r>
      <rPr>
        <b val="true"/>
        <i val="true"/>
        <strike val="false"/>
        <sz val="9"/>
        <color rgb="FF000000"/>
      </rPr>
      <t>（前期来差评）</t>
    </r>
  </si>
  <si>
    <t xml:space="preserve">CA站点测评</t>
  </si>
  <si>
    <t xml:space="preserve">直接在CA刷同ASIN好评 评论同步</t>
  </si>
  <si>
    <t xml:space="preserve">低价种子链接</t>
  </si>
  <si>
    <t xml:space="preserve">站外联系删差评</t>
  </si>
  <si>
    <t xml:space="preserve">中长期评论</t>
  </si>
  <si>
    <t xml:space="preserve">明信片邀评</t>
  </si>
  <si>
    <t xml:space="preserve">4%回评率</t>
  </si>
  <si>
    <t xml:space="preserve">延长质保卡邀评</t>
  </si>
  <si>
    <t xml:space="preserve">1%回评率</t>
  </si>
  <si>
    <t xml:space="preserve">后台点击邀评</t>
  </si>
  <si>
    <t xml:space="preserve">关键词分析</t>
  </si>
  <si>
    <t xml:space="preserve">搜索排名</t>
  </si>
  <si>
    <t xml:space="preserve">搜索量</t>
  </si>
  <si>
    <t xml:space="preserve">品牌ABA分析数据</t>
  </si>
  <si>
    <t xml:space="preserve">前三转化之和</t>
  </si>
  <si>
    <t xml:space="preserve">自然位首行ASIN</t>
  </si>
  <si>
    <t xml:space="preserve">广告建议CPC</t>
  </si>
  <si>
    <t xml:space="preserve">差异判断</t>
  </si>
  <si>
    <t xml:space="preserve">这个产品分到了20%，它分到 20 次点击，然后按照类目 10% 的平均转化率来讲，这个类目给到 100 个流量应该出百一十单，但这个卖家只出了一单。它的转化的共享是10%，点击共有 20% 这两个字比就是 50% ，说明它没有利用好这个流量给它带来转化，那如果它这个两者之比越低，说明它的这个词里面会越不稳定。就低于类目平均。他就他在这个词里面就相当于他是劣势的，那如果你的产品力跟产品价格都在这个词上能跟他去衡量的话，你就可以针对性去打这个词。</t>
  </si>
  <si>
    <t xml:space="preserve">第一</t>
  </si>
  <si>
    <t xml:space="preserve">第二</t>
  </si>
  <si>
    <t xml:space="preserve">第三</t>
  </si>
  <si>
    <t xml:space="preserve">点击共享</t>
  </si>
  <si>
    <t xml:space="preserve">转化共享</t>
  </si>
  <si>
    <t xml:space="preserve">两者之比</t>
  </si>
  <si>
    <t xml:space="preserve">最低</t>
  </si>
  <si>
    <t xml:space="preserve">最高</t>
  </si>
  <si>
    <t xml:space="preserve">核心词</t>
  </si>
  <si>
    <t xml:space="preserve">tire inflator portable air compressor</t>
  </si>
  <si>
    <t xml:space="preserve">air compressor</t>
  </si>
  <si>
    <t xml:space="preserve">tire inflator</t>
  </si>
  <si>
    <t xml:space="preserve">air pump for car tires</t>
  </si>
  <si>
    <t xml:space="preserve">air compressor for car</t>
  </si>
  <si>
    <t xml:space="preserve">长尾词</t>
  </si>
  <si>
    <t xml:space="preserve">流量词</t>
  </si>
  <si>
    <t xml:space="preserve">品牌词</t>
  </si>
  <si>
    <t xml:space="preserve">HYCJ</t>
  </si>
  <si>
    <t xml:space="preserve">ABS</t>
  </si>
  <si>
    <t xml:space="preserve">OUP</t>
  </si>
  <si>
    <t xml:space="preserve">产品定位</t>
  </si>
  <si>
    <t xml:space="preserve">销售品牌</t>
  </si>
  <si>
    <t xml:space="preserve">核心
卖点</t>
  </si>
  <si>
    <t xml:space="preserve">产品上的卖点</t>
  </si>
  <si>
    <t xml:space="preserve">标准</t>
  </si>
  <si>
    <t xml:space="preserve">目的</t>
  </si>
  <si>
    <t xml:space="preserve">备货标准</t>
  </si>
  <si>
    <t xml:space="preserve">销量标准</t>
  </si>
  <si>
    <t xml:space="preserve">利润标准</t>
  </si>
  <si>
    <t xml:space="preserve">规模款</t>
  </si>
  <si>
    <t xml:space="preserve">为了市场占有率和降低我们的生产成本，类目市场占有率达到30%以上，才可以形成品牌扩张。</t>
  </si>
  <si>
    <t xml:space="preserve">根据推广计划备货不能断货，可备总数分批发货</t>
  </si>
  <si>
    <t xml:space="preserve">日销100单以上</t>
  </si>
  <si>
    <t xml:space="preserve">5%-15%</t>
  </si>
  <si>
    <t xml:space="preserve">注意规模款和利润款因为客单不一样，针对的人群不一样，所以就算再一个店铺也要区分品牌，最好是不在同一个店铺</t>
  </si>
  <si>
    <t xml:space="preserve">定价</t>
  </si>
  <si>
    <t xml:space="preserve">折扣</t>
  </si>
  <si>
    <t xml:space="preserve">利润款</t>
  </si>
  <si>
    <t xml:space="preserve">利润款占整个产品数量的60%，让公司形成竞争力，利润款的销量是规模款的60%，但是利润是他的1.5倍。</t>
  </si>
  <si>
    <t xml:space="preserve">日销50单以上</t>
  </si>
  <si>
    <t xml:space="preserve">15%-25%</t>
  </si>
  <si>
    <t xml:space="preserve">结构款</t>
  </si>
  <si>
    <t xml:space="preserve">促进其他产品的销售，带给客户更高的满意度和完整的购物体验（为了让流量在店铺里面闭环），以及老客户多频次的进入店铺。</t>
  </si>
  <si>
    <t xml:space="preserve">可以断货不可以冗余</t>
  </si>
  <si>
    <t xml:space="preserve">日销10单以上</t>
  </si>
  <si>
    <t xml:space="preserve">类目节点</t>
  </si>
  <si>
    <t xml:space="preserve">止损款</t>
  </si>
  <si>
    <t xml:space="preserve">退市产品，要淘汰的产品，当月净毛利小于1000，且月净毛利小于 起订货值的33%</t>
  </si>
  <si>
    <t xml:space="preserve">尽量不亏本清库</t>
  </si>
  <si>
    <t xml:space="preserve">0%-10%</t>
  </si>
  <si>
    <t xml:space="preserve">打法或者策略上的竞争优势</t>
  </si>
  <si>
    <t xml:space="preserve">流量款</t>
  </si>
  <si>
    <t xml:space="preserve">为了引流量，给其他产品带来销量，不管是连带还是复购，还是跳转，如果只是买了引流的产品，叫引流失败；引流款可以在规模款里面，也可以在利润款和结构款里面，具体看目的是什么。</t>
  </si>
  <si>
    <t xml:space="preserve">如果是规模款就跟着规模款走，结构就跟着结构款走，如果是利润款就跟着利润款走。</t>
  </si>
  <si>
    <t xml:space="preserve">目标人群</t>
  </si>
  <si>
    <t xml:space="preserve">使用场景</t>
  </si>
  <si>
    <t xml:space="preserve">类目评论分析</t>
  </si>
  <si>
    <t xml:space="preserve">使用人群</t>
  </si>
  <si>
    <t xml:space="preserve">使用人群：携带宠物出行的宠物主人
使用场景：普通宠物出行、宠物受伤行动不便出行、老年宠物出行、小型犬（幼犬出行）、要去人多的地方，保护宠物安全（由于提到具体使用场景的数量很少，所以没有进行数量统计）
用户需求：推车能够平稳推动，不颠簸、空间大，宠物可在推车上活动、带有收纳空间，便于携带一些小物件</t>
  </si>
  <si>
    <t xml:space="preserve">该产品主要面对的用户群体是携带宠物出行的宠物主人，用户主要需求是推车能够平稳推动，不颠簸，空间大。综合用户提及的好评点在购买产品时会重点关注产品的组装方式、空间大小、是否带有收纳区、是否带有网格窗口。这款产品产生差评主要是由车轮质量、置物架、拉链、提篮织物质量、安全扣造成的。
通过看用户的评论图片，这类产品主要用于中小型犬和多宠家庭出行，建议将这两个场景作为产品的主推场景</t>
  </si>
  <si>
    <t xml:space="preserve">正面评价</t>
  </si>
  <si>
    <t xml:space="preserve">1、易于组装 23.21%
2、空间大 16.07%
3、底部有收纳区 10.71%
4、带有网格布料，能见度大 8.93%
5、面料好 8.93%
6、可折叠 5.36%
7、易于使用 3.57%
8、推杆高度合适 3.57%
其余好评有车轮质量好 3.57%、车轮平稳 3.57%、置物架 1.79%、有安全扣 1.79%、颜色和设计 1.79%、通风 1.79%、铝制结构 1.79%、开口大，宠物容易进去 1.79%、车轮360度旋转 1.79%
</t>
  </si>
  <si>
    <t xml:space="preserve">负面评价</t>
  </si>
  <si>
    <t xml:space="preserve">1、车轮质量差 摇晃、不稳 29.41%
2、杯架浅、放东西容易倒 10.29%
3、拉链难用、难找、质量差 8.82%
4、提篮织物裂开 5.88%
5、安全扣不牢固 5.88%
6、配件遗漏 4.41%
7、内衬薄 4.41%
其余差评有空间小 4.41%、车轮脱落 4.41%、推车不稳，容易倾斜 2.94%、质量差 1.47%、织物不能拆卸、不易于清洗 1.47%、折叠困难 1.47%、有塑料味 1.47%、推手高度不可调节 1.47%、提篮难拆卸 1.47%、配件不合适 1.47%、没有安全扣 1.47%、金属杆断裂 1.47%、车轮生锈 1.47%、车轮难拆卸 1.47%、产品重 1.47%、产品有划痕 1.47%。
</t>
  </si>
  <si>
    <t xml:space="preserve">已满足需求</t>
  </si>
  <si>
    <t xml:space="preserve">样品满足需求点</t>
  </si>
  <si>
    <t xml:space="preserve">待满足需求</t>
  </si>
  <si>
    <t xml:space="preserve">样品优化需求点</t>
  </si>
  <si>
    <t xml:space="preserve">产品改良方案</t>
  </si>
  <si>
    <t xml:space="preserve">易于组装</t>
  </si>
  <si>
    <t xml:space="preserve">√</t>
  </si>
  <si>
    <t xml:space="preserve">车轮质量差 摇晃、不稳 </t>
  </si>
  <si>
    <t xml:space="preserve">车轮360度旋转，带有减震弹簧</t>
  </si>
  <si>
    <t xml:space="preserve">空间大</t>
  </si>
  <si>
    <t xml:space="preserve">拉链难用、难找、质量差</t>
  </si>
  <si>
    <t xml:space="preserve">提篮采用卡扣设计</t>
  </si>
  <si>
    <t xml:space="preserve">底部有收纳区</t>
  </si>
  <si>
    <t xml:space="preserve">杯架浅、放东西容易倒</t>
  </si>
  <si>
    <t xml:space="preserve">有网格窗口、可见度大</t>
  </si>
  <si>
    <t xml:space="preserve">提篮织物裂开</t>
  </si>
  <si>
    <t xml:space="preserve">牛津布材质</t>
  </si>
  <si>
    <t xml:space="preserve">可折叠收纳</t>
  </si>
  <si>
    <t xml:space="preserve">安全扣不牢固</t>
  </si>
  <si>
    <t xml:space="preserve">汇率</t>
  </si>
  <si>
    <t xml:space="preserve">美元</t>
  </si>
  <si>
    <t xml:space="preserve">欧元</t>
  </si>
  <si>
    <t xml:space="preserve">英镑</t>
  </si>
  <si>
    <t xml:space="preserve">加元</t>
  </si>
  <si>
    <t xml:space="preserve">运输方式</t>
  </si>
  <si>
    <t xml:space="preserve">空运</t>
  </si>
  <si>
    <t xml:space="preserve">慢船</t>
  </si>
  <si>
    <t xml:space="preserve">以星</t>
  </si>
  <si>
    <t xml:space="preserve">合德快船</t>
  </si>
  <si>
    <t xml:space="preserve">美森快船</t>
  </si>
  <si>
    <t xml:space="preserve">欧洲海运</t>
  </si>
  <si>
    <t xml:space="preserve">卡航</t>
  </si>
  <si>
    <t xml:space="preserve">铁路</t>
  </si>
  <si>
    <t xml:space="preserve">兑人民币</t>
  </si>
  <si>
    <t xml:space="preserve">VC活动价</t>
  </si>
  <si>
    <t xml:space="preserve">国家</t>
  </si>
  <si>
    <t xml:space="preserve">报价比例</t>
  </si>
  <si>
    <t xml:space="preserve">售价美金</t>
  </si>
  <si>
    <t xml:space="preserve">报价美金</t>
  </si>
  <si>
    <t xml:space="preserve">物流方式</t>
  </si>
  <si>
    <t xml:space="preserve">头程价格</t>
  </si>
  <si>
    <t xml:space="preserve">采购价</t>
  </si>
  <si>
    <t xml:space="preserve">国内总成本</t>
  </si>
  <si>
    <t xml:space="preserve">装箱数量</t>
  </si>
  <si>
    <t xml:space="preserve">移仓费/个</t>
  </si>
  <si>
    <t xml:space="preserve">换标费
0.5/个</t>
  </si>
  <si>
    <t xml:space="preserve">入库费/箱/1.5</t>
  </si>
  <si>
    <t xml:space="preserve">装箱费
2.5/箱</t>
  </si>
  <si>
    <t xml:space="preserve">箱唛
0.5/张/箱</t>
  </si>
  <si>
    <t xml:space="preserve">出库费
1.5/箱</t>
  </si>
  <si>
    <t xml:space="preserve">自提费
1.5/箱</t>
  </si>
  <si>
    <t xml:space="preserve">入库总费用</t>
  </si>
  <si>
    <t xml:space="preserve">入库单个费用</t>
  </si>
  <si>
    <t xml:space="preserve">利润P0</t>
  </si>
  <si>
    <t xml:space="preserve">回款扣点</t>
  </si>
  <si>
    <t xml:space="preserve">广告费占比</t>
  </si>
  <si>
    <t xml:space="preserve">广告费</t>
  </si>
  <si>
    <t xml:space="preserve">活动促销比例</t>
  </si>
  <si>
    <t xml:space="preserve">活动促销/美金</t>
  </si>
  <si>
    <t xml:space="preserve">最低活动价/美金</t>
  </si>
  <si>
    <t xml:space="preserve">利润P3</t>
  </si>
  <si>
    <t xml:space="preserve">P1--VC</t>
  </si>
  <si>
    <t xml:space="preserve">P1--SC</t>
  </si>
  <si>
    <t xml:space="preserve">P3对应的投资回报率=P3/国内成本</t>
  </si>
  <si>
    <t xml:space="preserve">国内成本占比</t>
  </si>
  <si>
    <t xml:space="preserve">一期回款金额70%/美金</t>
  </si>
  <si>
    <t xml:space="preserve">一期回款毛利P2=回款-国内总成本-海外仓费用</t>
  </si>
  <si>
    <t xml:space="preserve">一期回款比例=一期回款/商品成本</t>
  </si>
  <si>
    <t xml:space="preserve">一期回款比例=一期回款/（国内+海外仓）</t>
  </si>
  <si>
    <t xml:space="preserve">一期投资回报=70^%部分的毛利/成本</t>
  </si>
  <si>
    <t xml:space="preserve">营销费/cost</t>
  </si>
  <si>
    <t xml:space="preserve">打气泵S</t>
  </si>
  <si>
    <t xml:space="preserve">UK</t>
  </si>
  <si>
    <t xml:space="preserve">打气泵 A</t>
  </si>
  <si>
    <t xml:space="preserve">打气泵 V</t>
  </si>
  <si>
    <t xml:space="preserve">竞对价格</t>
  </si>
  <si>
    <t xml:space="preserve">US</t>
  </si>
  <si>
    <t xml:space="preserve">SC站内推广</t>
  </si>
  <si>
    <t xml:space="preserve">有无VAT</t>
  </si>
  <si>
    <t xml:space="preserve">成本价(0边利)</t>
  </si>
  <si>
    <t xml:space="preserve">建议价(20%边利)</t>
  </si>
  <si>
    <t xml:space="preserve">实际定价</t>
  </si>
  <si>
    <t xml:space="preserve">FBA Fee</t>
  </si>
  <si>
    <t xml:space="preserve">佣金比例</t>
  </si>
  <si>
    <t xml:space="preserve">VAT</t>
  </si>
  <si>
    <t xml:space="preserve">预估退货率</t>
  </si>
  <si>
    <t xml:space="preserve">推广费率</t>
  </si>
  <si>
    <t xml:space="preserve">FBA仓储费</t>
  </si>
  <si>
    <t xml:space="preserve">其他费用</t>
  </si>
  <si>
    <t xml:space="preserve">长</t>
  </si>
  <si>
    <t xml:space="preserve">宽</t>
  </si>
  <si>
    <t xml:space="preserve">高</t>
  </si>
  <si>
    <t xml:space="preserve">包装后实重</t>
  </si>
  <si>
    <t xml:space="preserve">体积重</t>
  </si>
  <si>
    <t xml:space="preserve">计费重</t>
  </si>
  <si>
    <t xml:space="preserve">运费单价</t>
  </si>
  <si>
    <t xml:space="preserve">运费</t>
  </si>
  <si>
    <t xml:space="preserve">利润/USD</t>
  </si>
  <si>
    <t xml:space="preserve">利润率</t>
  </si>
  <si>
    <t xml:space="preserve">打气泵日常价</t>
  </si>
  <si>
    <t xml:space="preserve">无</t>
  </si>
  <si>
    <t xml:space="preserve">打气泵活动价</t>
  </si>
  <si>
    <t xml:space="preserve">竞对日常价</t>
  </si>
  <si>
    <t xml:space="preserve">竞对活动价</t>
  </si>
  <si>
    <t xml:space="preserve">站外推广</t>
  </si>
  <si>
    <t xml:space="preserve">折扣力度</t>
  </si>
  <si>
    <t xml:space="preserve">打气泵</t>
  </si>
  <si>
    <t xml:space="preserve">竞对站外价格</t>
  </si>
  <si>
    <t xml:space="preserve">Woot</t>
  </si>
  <si>
    <t xml:space="preserve">头程</t>
  </si>
  <si>
    <t xml:space="preserve">利润/RMB</t>
  </si>
  <si>
    <t xml:space="preserve">Woot利润率</t>
  </si>
  <si>
    <t xml:space="preserve">回款定价表</t>
  </si>
  <si>
    <t xml:space="preserve">售价</t>
  </si>
  <si>
    <t xml:space="preserve">月销量</t>
  </si>
  <si>
    <t xml:space="preserve">销售总额</t>
  </si>
  <si>
    <t xml:space="preserve">MC</t>
  </si>
  <si>
    <t xml:space="preserve">佣金</t>
  </si>
  <si>
    <t xml:space="preserve">配送费</t>
  </si>
  <si>
    <t xml:space="preserve">RMA扣减</t>
  </si>
  <si>
    <t xml:space="preserve">促销费</t>
  </si>
  <si>
    <t xml:space="preserve">FBA仓储</t>
  </si>
  <si>
    <t xml:space="preserve">弃置费用</t>
  </si>
  <si>
    <t xml:space="preserve">成本总计</t>
  </si>
  <si>
    <t xml:space="preserve">回款额
</t>
  </si>
  <si>
    <t xml:space="preserve">回款率</t>
  </si>
  <si>
    <t xml:space="preserve">净毛利 </t>
  </si>
  <si>
    <t xml:space="preserve">净毛利率</t>
  </si>
  <si>
    <t xml:space="preserve">底价定价表</t>
  </si>
  <si>
    <t xml:space="preserve">Asin</t>
  </si>
  <si>
    <t xml:space="preserve">SKU</t>
  </si>
  <si>
    <t xml:space="preserve">Price</t>
  </si>
  <si>
    <t xml:space="preserve">All cost</t>
  </si>
  <si>
    <t xml:space="preserve">Profit</t>
  </si>
  <si>
    <t xml:space="preserve">Profit%</t>
  </si>
  <si>
    <t xml:space="preserve">退货均摊</t>
  </si>
  <si>
    <t xml:space="preserve">VAT税率</t>
  </si>
  <si>
    <t xml:space="preserve">佣金率</t>
  </si>
  <si>
    <t xml:space="preserve">退货率</t>
  </si>
  <si>
    <t xml:space="preserve">折扣% off</t>
  </si>
  <si>
    <t xml:space="preserve">底价</t>
  </si>
  <si>
    <t xml:space="preserve">WOOT</t>
  </si>
  <si>
    <t xml:space="preserve">WWW0</t>
  </si>
  <si>
    <t xml:space="preserve">第一阶段：0~7天</t>
  </si>
  <si>
    <t xml:space="preserve">阶段目标：安排完划线价就要转vc的做DF，开售一周（刷单+报活动）活动全年拉满就转回SC；</t>
  </si>
  <si>
    <t xml:space="preserve">推广计划根据库存量来定，不断货，不冗余</t>
  </si>
  <si>
    <t xml:space="preserve">步骤</t>
  </si>
  <si>
    <t xml:space="preserve">目标</t>
  </si>
  <si>
    <t xml:space="preserve">处理的结果</t>
  </si>
  <si>
    <t xml:space="preserve">第一步</t>
  </si>
  <si>
    <t xml:space="preserve">划线价（30%）</t>
  </si>
  <si>
    <t xml:space="preserve">第二步</t>
  </si>
  <si>
    <t xml:space="preserve">刷单数量安排</t>
  </si>
  <si>
    <t xml:space="preserve">第三步</t>
  </si>
  <si>
    <t xml:space="preserve">VC测试报活动</t>
  </si>
  <si>
    <t xml:space="preserve">第四步</t>
  </si>
  <si>
    <t xml:space="preserve">开启PO,同时申请手动订单</t>
  </si>
  <si>
    <t xml:space="preserve">第二阶段：8~28天</t>
  </si>
  <si>
    <t xml:space="preserve">阶段目标：转SC推广，提升刷单关键词自然位，拉大流量提升单量和排名，为VC BD做准备；</t>
  </si>
  <si>
    <t xml:space="preserve">ASIN</t>
  </si>
  <si>
    <t xml:space="preserve">定价</t>
  </si>
  <si>
    <t xml:space="preserve">M01</t>
  </si>
  <si>
    <t xml:space="preserve">M02</t>
  </si>
  <si>
    <t xml:space="preserve">M03</t>
  </si>
  <si>
    <t xml:space="preserve">终期流量目标</t>
  </si>
  <si>
    <t xml:space="preserve">折扣</t>
  </si>
  <si>
    <t xml:space="preserve">广告花费</t>
  </si>
  <si>
    <t xml:space="preserve">终期日销目标</t>
  </si>
  <si>
    <t xml:space="preserve">成交价</t>
  </si>
  <si>
    <t xml:space="preserve">总销售额</t>
  </si>
  <si>
    <t xml:space="preserve">CTR目标</t>
  </si>
  <si>
    <t xml:space="preserve">不含广告利润额</t>
  </si>
  <si>
    <t xml:space="preserve">利润额扣除退货率，不扣除广告占比</t>
  </si>
  <si>
    <t xml:space="preserve">广告占比</t>
  </si>
  <si>
    <t xml:space="preserve">CVR目标</t>
  </si>
  <si>
    <t xml:space="preserve">广告单占比目标</t>
  </si>
  <si>
    <t xml:space="preserve">目标评论数</t>
  </si>
  <si>
    <t xml:space="preserve">站外目标出单</t>
  </si>
  <si>
    <t xml:space="preserve">联盟目标出单</t>
  </si>
  <si>
    <t xml:space="preserve">（目标）第二阶段详细计划 Part1</t>
  </si>
  <si>
    <t xml:space="preserve">开售W2</t>
  </si>
  <si>
    <t xml:space="preserve">实际完成数据</t>
  </si>
  <si>
    <t xml:space="preserve">完成差额</t>
  </si>
  <si>
    <t xml:space="preserve">数据预测</t>
  </si>
  <si>
    <t xml:space="preserve">Day 1</t>
  </si>
  <si>
    <t xml:space="preserve">Day 2</t>
  </si>
  <si>
    <t xml:space="preserve">Day 3</t>
  </si>
  <si>
    <t xml:space="preserve">Day 4</t>
  </si>
  <si>
    <t xml:space="preserve">Day 5</t>
  </si>
  <si>
    <t xml:space="preserve">Day 6</t>
  </si>
  <si>
    <t xml:space="preserve">Day 7</t>
  </si>
  <si>
    <t xml:space="preserve">合计</t>
  </si>
  <si>
    <t xml:space="preserve">目标总单量</t>
  </si>
  <si>
    <t xml:space="preserve">总单量</t>
  </si>
  <si>
    <t xml:space="preserve">总流量</t>
  </si>
  <si>
    <t xml:space="preserve">广告单占比</t>
  </si>
  <si>
    <t xml:space="preserve">自然单量</t>
  </si>
  <si>
    <t xml:space="preserve">广告单量</t>
  </si>
  <si>
    <t xml:space="preserve">CPC</t>
  </si>
  <si>
    <t xml:space="preserve">点击率CTR</t>
  </si>
  <si>
    <t xml:space="preserve">转化率CVR</t>
  </si>
  <si>
    <t xml:space="preserve">累计出单</t>
  </si>
  <si>
    <t xml:space="preserve">广告点击量</t>
  </si>
  <si>
    <t xml:space="preserve">本周CPA</t>
  </si>
  <si>
    <t xml:space="preserve">本周广告占比</t>
  </si>
  <si>
    <t xml:space="preserve">广告ACOS</t>
  </si>
  <si>
    <t xml:space="preserve">广告销售额</t>
  </si>
  <si>
    <t xml:space="preserve">本周利润额</t>
  </si>
  <si>
    <t xml:space="preserve">本周利润率</t>
  </si>
  <si>
    <t xml:space="preserve">利润</t>
  </si>
  <si>
    <t xml:space="preserve">结余利润额</t>
  </si>
  <si>
    <t xml:space="preserve">执行策略</t>
  </si>
  <si>
    <t xml:space="preserve">（目标）第二阶段详细计划 Part2</t>
  </si>
  <si>
    <t xml:space="preserve">开售W3</t>
  </si>
  <si>
    <t xml:space="preserve">（目标）第二阶段详细计划 Part3</t>
  </si>
  <si>
    <t xml:space="preserve">开售W4</t>
  </si>
  <si>
    <t xml:space="preserve">第三阶段：29~42天</t>
  </si>
  <si>
    <t xml:space="preserve">阶段目标：转VC BD，借助活动流量扶持，进一步提升单量和冲击大词自然位；</t>
  </si>
  <si>
    <t xml:space="preserve">（目标）第三阶段详细计划 Part1</t>
  </si>
  <si>
    <t xml:space="preserve">开售W5</t>
  </si>
  <si>
    <t xml:space="preserve">（目标）第三阶段详细计划 Part2</t>
  </si>
  <si>
    <t xml:space="preserve">开售W6</t>
  </si>
  <si>
    <t xml:space="preserve">第四阶段：43~90天</t>
  </si>
  <si>
    <t xml:space="preserve">阶段目标：持续保持BD节奏，冲击大词前两行，提升自然单占比；</t>
  </si>
  <si>
    <t xml:space="preserve">做活动，冲击大词前两行，打关联流量，加变体增加利润</t>
  </si>
  <si>
    <t xml:space="preserve">（目标）第四阶段详细计划 Part1</t>
  </si>
  <si>
    <t xml:space="preserve">开售W7</t>
  </si>
  <si>
    <t xml:space="preserve">（目标）第四阶段详细计划 Part2</t>
  </si>
  <si>
    <t xml:space="preserve">开售W8</t>
  </si>
  <si>
    <t xml:space="preserve">第四阶段周详细计划</t>
  </si>
  <si>
    <t xml:space="preserve">Week 9（目标）</t>
  </si>
  <si>
    <t xml:space="preserve">Week 9（实际完成）</t>
  </si>
  <si>
    <t xml:space="preserve">Week 9（差额）</t>
  </si>
  <si>
    <t xml:space="preserve">Week 10（目标）</t>
  </si>
  <si>
    <t xml:space="preserve">Week 10（实际完成）</t>
  </si>
  <si>
    <t xml:space="preserve">Week 10（差额）</t>
  </si>
  <si>
    <t xml:space="preserve">Week 11（目标）</t>
  </si>
  <si>
    <t xml:space="preserve">Week 11（实际完成）</t>
  </si>
  <si>
    <t xml:space="preserve">Week 11（差额）</t>
  </si>
  <si>
    <t xml:space="preserve">Week 12（目标）</t>
  </si>
  <si>
    <t xml:space="preserve">Week 12（实际完成）</t>
  </si>
  <si>
    <t xml:space="preserve">Week 12（差额）</t>
  </si>
  <si>
    <t xml:space="preserve">Week 13（目标）</t>
  </si>
  <si>
    <t xml:space="preserve">Week 13（实际完成）</t>
  </si>
  <si>
    <t xml:space="preserve">Week 13（差额）</t>
  </si>
  <si>
    <t xml:space="preserve">Week 14（目标）</t>
  </si>
  <si>
    <t xml:space="preserve">Week 14（实际完成）</t>
  </si>
  <si>
    <t xml:space="preserve">Week 14（差额）</t>
  </si>
  <si>
    <t xml:space="preserve">Week 15（目标）</t>
  </si>
  <si>
    <t xml:space="preserve">Week 15（实际完成）</t>
  </si>
  <si>
    <t xml:space="preserve">Week 15（差额）</t>
  </si>
  <si>
    <t xml:space="preserve">Week 16（目标）</t>
  </si>
  <si>
    <t xml:space="preserve">Week 16（实际完成）</t>
  </si>
  <si>
    <t xml:space="preserve">Week 16（差额）</t>
  </si>
  <si>
    <t xml:space="preserve">Week 17（目标）</t>
  </si>
  <si>
    <t xml:space="preserve">Week 17（实际完成）</t>
  </si>
  <si>
    <t xml:space="preserve">Week 17（差额）</t>
  </si>
  <si>
    <t xml:space="preserve">Week 18（目标）</t>
  </si>
  <si>
    <t xml:space="preserve">Week 18（实际完成）</t>
  </si>
  <si>
    <t xml:space="preserve">Week 18（差额）</t>
  </si>
  <si>
    <t xml:space="preserve">Week 19（目标）</t>
  </si>
  <si>
    <t xml:space="preserve">Week 19实际完成）</t>
  </si>
  <si>
    <t xml:space="preserve">Week 19（差额）</t>
  </si>
  <si>
    <t xml:space="preserve">Week 20（目标）</t>
  </si>
  <si>
    <t xml:space="preserve">Week 20（实际完成）</t>
  </si>
  <si>
    <t xml:space="preserve">Week 20（差额）</t>
  </si>
  <si>
    <t xml:space="preserve">本期CPA</t>
  </si>
  <si>
    <t xml:space="preserve">本期广告占比</t>
  </si>
  <si>
    <t xml:space="preserve">本期利润额</t>
  </si>
  <si>
    <t xml:space="preserve">本期利润率</t>
  </si>
  <si>
    <t xml:space="preserve">第一阶段：0~14天</t>
  </si>
  <si>
    <t xml:space="preserve">阶段目标：打收录、等首评、找到流量入口后再放大广告</t>
  </si>
  <si>
    <t xml:space="preserve">推广计划根据库存量来定，不断货，不冗余</t>
  </si>
  <si>
    <t xml:space="preserve">ASIN</t>
  </si>
  <si>
    <t xml:space="preserve">定价</t>
  </si>
  <si>
    <t xml:space="preserve">US$139.00</t>
  </si>
  <si>
    <t xml:space="preserve">终期流量目标</t>
  </si>
  <si>
    <t xml:space="preserve">折扣</t>
  </si>
  <si>
    <t xml:space="preserve">终期日销目标</t>
  </si>
  <si>
    <t xml:space="preserve">成交价</t>
  </si>
  <si>
    <t xml:space="preserve">US$109.00</t>
  </si>
  <si>
    <t xml:space="preserve">CTR目标</t>
  </si>
  <si>
    <t xml:space="preserve">利润额</t>
  </si>
  <si>
    <t xml:space="preserve">US$28.43</t>
  </si>
  <si>
    <t xml:space="preserve">利润额扣除退货率，不扣除广告占比</t>
  </si>
  <si>
    <t xml:space="preserve">CVR目标</t>
  </si>
  <si>
    <t xml:space="preserve">广告单占比目标</t>
  </si>
  <si>
    <t xml:space="preserve">目标评论数</t>
  </si>
  <si>
    <t xml:space="preserve">划线价（30%）</t>
  </si>
  <si>
    <t xml:space="preserve">刷单数量安排</t>
  </si>
  <si>
    <t xml:space="preserve">站外目标出单</t>
  </si>
  <si>
    <t xml:space="preserve">联盟目标出单</t>
  </si>
  <si>
    <t xml:space="preserve">（目标）第一阶段详细计划 Part1</t>
  </si>
  <si>
    <t xml:space="preserve">开售W1</t>
  </si>
  <si>
    <t xml:space="preserve">实际完成数据</t>
  </si>
  <si>
    <t xml:space="preserve">完成差额</t>
  </si>
  <si>
    <t xml:space="preserve">数据预测</t>
  </si>
  <si>
    <t xml:space="preserve">Day 1</t>
  </si>
  <si>
    <t xml:space="preserve">Day 2</t>
  </si>
  <si>
    <t xml:space="preserve">Day 3</t>
  </si>
  <si>
    <t xml:space="preserve">Day 4</t>
  </si>
  <si>
    <t xml:space="preserve">Day 5</t>
  </si>
  <si>
    <t xml:space="preserve">Day 6</t>
  </si>
  <si>
    <t xml:space="preserve">Day 7</t>
  </si>
  <si>
    <t xml:space="preserve">合计</t>
  </si>
  <si>
    <t xml:space="preserve">目标总单量</t>
  </si>
  <si>
    <t xml:space="preserve">总单量</t>
  </si>
  <si>
    <t xml:space="preserve">总流量</t>
  </si>
  <si>
    <t xml:space="preserve">广告单占比</t>
  </si>
  <si>
    <t xml:space="preserve">自然单量</t>
  </si>
  <si>
    <t xml:space="preserve">广告单量</t>
  </si>
  <si>
    <t xml:space="preserve">CPC</t>
  </si>
  <si>
    <t xml:space="preserve">点击率CTR</t>
  </si>
  <si>
    <t xml:space="preserve">转化率CVR</t>
  </si>
  <si>
    <t xml:space="preserve">累计出单</t>
  </si>
  <si>
    <t xml:space="preserve">广告点击量</t>
  </si>
  <si>
    <t xml:space="preserve">本周CPA</t>
  </si>
  <si>
    <t xml:space="preserve">广告花费</t>
  </si>
  <si>
    <t xml:space="preserve">本周广告占比</t>
  </si>
  <si>
    <t xml:space="preserve">广告ACOS</t>
  </si>
  <si>
    <t xml:space="preserve">广告销售额</t>
  </si>
  <si>
    <t xml:space="preserve">本周利润额</t>
  </si>
  <si>
    <t xml:space="preserve">总销售额</t>
  </si>
  <si>
    <t xml:space="preserve">本周利润率</t>
  </si>
  <si>
    <t xml:space="preserve">利润</t>
  </si>
  <si>
    <t xml:space="preserve">结余利润额</t>
  </si>
  <si>
    <t xml:space="preserve">执行策略</t>
  </si>
  <si>
    <t xml:space="preserve">开售W2</t>
  </si>
  <si>
    <t xml:space="preserve">第二阶段：15~45天</t>
  </si>
  <si>
    <t xml:space="preserve">阶段目标：5个以上评论基础，冲大词自然位首页，扩词提升单量</t>
  </si>
  <si>
    <t xml:space="preserve">（目标）第二阶段详细计划 Part1</t>
  </si>
  <si>
    <t xml:space="preserve">开售W3</t>
  </si>
  <si>
    <t xml:space="preserve">（目标）第二阶段详细计划 Part2</t>
  </si>
  <si>
    <t xml:space="preserve">开售W4</t>
  </si>
  <si>
    <t xml:space="preserve">（目标）第二阶段详细计划 Part3</t>
  </si>
  <si>
    <t xml:space="preserve">开售W5</t>
  </si>
  <si>
    <t xml:space="preserve">（目标）第二阶段详细计划 Part4</t>
  </si>
  <si>
    <t xml:space="preserve">开售W6</t>
  </si>
  <si>
    <t xml:space="preserve">第三阶段：46~90天</t>
  </si>
  <si>
    <t xml:space="preserve">阶段目标：做活动，冲击大词前两行，打关联流量，加变体增加利润</t>
  </si>
  <si>
    <t xml:space="preserve">US$119.00</t>
  </si>
  <si>
    <t xml:space="preserve">US$36.73</t>
  </si>
  <si>
    <t xml:space="preserve">（目标）第三阶段详细计划 Part1</t>
  </si>
  <si>
    <t xml:space="preserve">开售W7</t>
  </si>
  <si>
    <t xml:space="preserve">（目标）第三阶段详细计划 Part2</t>
  </si>
  <si>
    <t xml:space="preserve">开售W8</t>
  </si>
  <si>
    <t xml:space="preserve">第三阶段周详细计划</t>
  </si>
  <si>
    <t xml:space="preserve">Week 9（目标）</t>
  </si>
  <si>
    <t xml:space="preserve">Week 9（实际完成）</t>
  </si>
  <si>
    <t xml:space="preserve">Week 9（差额）</t>
  </si>
  <si>
    <t xml:space="preserve">Week 10（目标）</t>
  </si>
  <si>
    <t xml:space="preserve">Week 10（实际完成）</t>
  </si>
  <si>
    <t xml:space="preserve">Week 10（差额）</t>
  </si>
  <si>
    <t xml:space="preserve">Week 11（目标）</t>
  </si>
  <si>
    <t xml:space="preserve">Week 11（实际完成）</t>
  </si>
  <si>
    <t xml:space="preserve">Week 11（差额）</t>
  </si>
  <si>
    <t xml:space="preserve">Week 12（目标）</t>
  </si>
  <si>
    <t xml:space="preserve">Week 12（实际完成）</t>
  </si>
  <si>
    <t xml:space="preserve">Week 12（差额）</t>
  </si>
  <si>
    <t xml:space="preserve">Week 13（目标）</t>
  </si>
  <si>
    <t xml:space="preserve">Week 13（实际完成）</t>
  </si>
  <si>
    <t xml:space="preserve">Week 13（差额）</t>
  </si>
  <si>
    <t xml:space="preserve">Week 14（目标）</t>
  </si>
  <si>
    <t xml:space="preserve">Week 14（实际完成）</t>
  </si>
  <si>
    <t xml:space="preserve">Week 14（差额）</t>
  </si>
  <si>
    <t xml:space="preserve">Week 15（目标）</t>
  </si>
  <si>
    <t xml:space="preserve">Week 15（实际完成）</t>
  </si>
  <si>
    <t xml:space="preserve">Week 15（差额）</t>
  </si>
  <si>
    <t xml:space="preserve">Week 16（目标）</t>
  </si>
  <si>
    <t xml:space="preserve">Week 16（实际完成）</t>
  </si>
  <si>
    <t xml:space="preserve">Week 16（差额）</t>
  </si>
  <si>
    <t xml:space="preserve">Week 17（目标）</t>
  </si>
  <si>
    <t xml:space="preserve">Week 17（实际完成）</t>
  </si>
  <si>
    <t xml:space="preserve">Week 17（差额）</t>
  </si>
  <si>
    <t xml:space="preserve">Week 18（目标）</t>
  </si>
  <si>
    <t xml:space="preserve">Week 18（实际完成）</t>
  </si>
  <si>
    <t xml:space="preserve">Week 18（差额）</t>
  </si>
  <si>
    <t xml:space="preserve">Week 19（目标）</t>
  </si>
  <si>
    <t xml:space="preserve">Week 19实际完成）</t>
  </si>
  <si>
    <t xml:space="preserve">Week 19（差额）</t>
  </si>
  <si>
    <t xml:space="preserve">Week 20（目标）</t>
  </si>
  <si>
    <t xml:space="preserve">Week 20（实际完成）</t>
  </si>
  <si>
    <t xml:space="preserve">Week 20（差额）</t>
  </si>
  <si>
    <t xml:space="preserve">本期CPA</t>
  </si>
  <si>
    <t xml:space="preserve">本期广告占比</t>
  </si>
  <si>
    <t xml:space="preserve">本期利润额</t>
  </si>
  <si>
    <t xml:space="preserve">本期利润率</t>
  </si>
  <si>
    <t xml:space="preserve">词的定位</t>
  </si>
  <si>
    <t xml:space="preserve">优先级</t>
  </si>
  <si>
    <t xml:space="preserve">Keyword</t>
  </si>
  <si>
    <t xml:space="preserve">月ABA排名</t>
  </si>
  <si>
    <t xml:space="preserve">相关性</t>
  </si>
  <si>
    <t xml:space="preserve">词的属性</t>
  </si>
  <si>
    <t xml:space="preserve">建议CPC</t>
  </si>
  <si>
    <t xml:space="preserve">广告策略</t>
  </si>
  <si>
    <t xml:space="preserve">P0</t>
  </si>
  <si>
    <t xml:space="preserve">高相关</t>
  </si>
  <si>
    <t xml:space="preserve">核心词</t>
  </si>
  <si>
    <t xml:space="preserve">P1</t>
  </si>
  <si>
    <t xml:space="preserve">中相关</t>
  </si>
  <si>
    <t xml:space="preserve">长尾词</t>
  </si>
  <si>
    <t xml:space="preserve">P2</t>
  </si>
  <si>
    <t xml:space="preserve">弱相关</t>
  </si>
  <si>
    <t xml:space="preserve">品牌词</t>
  </si>
  <si>
    <t xml:space="preserve">P3</t>
  </si>
  <si>
    <t xml:space="preserve">不相关</t>
  </si>
  <si>
    <t xml:space="preserve">流量词</t>
  </si>
  <si>
    <t/>
    <r>
      <rPr/>
      <t>广告架构及策略</t>
    </r>
    <r>
      <rPr>
        <b val="true"/>
        <i val="false"/>
        <strike val="false"/>
        <sz val="12"/>
        <color rgb="FF000000"/>
      </rPr>
      <t>（</t>
    </r>
    <r>
      <rPr>
        <b val="true"/>
        <i val="true"/>
        <strike val="false"/>
        <sz val="12"/>
        <color rgb="FF000000"/>
      </rPr>
      <t>参考）</t>
    </r>
  </si>
  <si>
    <t xml:space="preserve">序号</t>
  </si>
  <si>
    <t xml:space="preserve">广告类型</t>
  </si>
  <si>
    <t xml:space="preserve">广告目的</t>
  </si>
  <si>
    <t xml:space="preserve">包含词</t>
  </si>
  <si>
    <t xml:space="preserve">总预算</t>
  </si>
  <si>
    <t xml:space="preserve">核心指标</t>
  </si>
  <si>
    <t xml:space="preserve">广告活动命名</t>
  </si>
  <si>
    <t xml:space="preserve">具体设置</t>
  </si>
  <si>
    <t xml:space="preserve">广告1</t>
  </si>
  <si>
    <t xml:space="preserve">自动广告-低价</t>
  </si>
  <si>
    <t xml:space="preserve">捡漏</t>
  </si>
  <si>
    <t xml:space="preserve">Acos和订单增量</t>
  </si>
  <si>
    <t xml:space="preserve">SKU-Auto-宽泛-捡漏</t>
  </si>
  <si>
    <t xml:space="preserve">0.1-0.3的竞价，5-10美金预算即可
如果有变体的话，可以把SKU都放进去，低价，捡漏，跑关联位，预算不用太高5-10美金即可，后续根据表现调整预算</t>
  </si>
  <si>
    <t xml:space="preserve">广告2</t>
  </si>
  <si>
    <t xml:space="preserve">自动广告-正常价/高价</t>
  </si>
  <si>
    <t xml:space="preserve">跑词</t>
  </si>
  <si>
    <t xml:space="preserve">词的相关性
Acos和订单增量</t>
  </si>
  <si>
    <t xml:space="preserve">SKU-Auto-紧密-跑词</t>
  </si>
  <si>
    <t xml:space="preserve">前期竞价给高一些（建议竞价+0.2/建议竞价*1.25/极限值竞价），可以更快的跑出来词，更快的积累数据，1周后根据数据优化
可以酌情考虑把宽泛匹配比例调为0，有变体的话，前期测试，选择表现最好的SKU，单SKU测款+跑词（也可以开2个高价自动，在设置页面调整比例，一个跑词，一个跑关联）</t>
  </si>
  <si>
    <t xml:space="preserve">广告3</t>
  </si>
  <si>
    <t xml:space="preserve">手动广告-大词-广泛</t>
  </si>
  <si>
    <t xml:space="preserve">跑流量，促进亚马逊收录</t>
  </si>
  <si>
    <t xml:space="preserve">词的质量
CVR和Acos</t>
  </si>
  <si>
    <t xml:space="preserve">SKU-keyword-广泛-跑词</t>
  </si>
  <si>
    <t xml:space="preserve">前一周可以给高点竞价，一周之后，竞价逐步优化
单个SKU，1-3个关键词大词，注意词的精准度，曝光和点击率的关系变化，有没有达到自己的预期。还有就是CPC和位置。</t>
  </si>
  <si>
    <t xml:space="preserve">广告4</t>
  </si>
  <si>
    <t xml:space="preserve">手动广告-大词-词组</t>
  </si>
  <si>
    <t xml:space="preserve">获取大词相关词组最顶层的精准流量，提升词组的整体自然位</t>
  </si>
  <si>
    <t xml:space="preserve">自然位上升速度
CTR和CVR</t>
  </si>
  <si>
    <t xml:space="preserve">SKU-keyword-词组-冲位</t>
  </si>
  <si>
    <t xml:space="preserve">通过关键词广告控制预算来控制单量放量，竞价比广泛高一些，想办法让这些词出广告单，一个订单多买个（适合客单价低的产品），增加转化
单个SKU，可以1-3个核心关键词，方便控制广告预算和广告关键词位置，可以多开几组，把产品的核心大词测试一下看哪一个比较好</t>
  </si>
  <si>
    <t xml:space="preserve">广告5</t>
  </si>
  <si>
    <t xml:space="preserve">手动广告-大词-精准</t>
  </si>
  <si>
    <t xml:space="preserve">获取大词单一词最顶层的精准流量，抢广告位，拉升自然位</t>
  </si>
  <si>
    <t xml:space="preserve">SKU-keyword-精准-冲位</t>
  </si>
  <si>
    <t/>
    <r>
      <rPr/>
      <t xml:space="preserve">通过关键词广告控制预算来控制单量放量，竞价比词组高一些，通过CPC和Bid+调控到精准想打的广告位置，大多数用于首行和搜索结果其余位置
</t>
    </r>
    <r>
      <rPr>
        <b val="false"/>
        <i val="false"/>
        <strike val="false"/>
        <sz val="10"/>
        <color rgb="FFFF0000"/>
      </rPr>
      <t>在精准组开了的词，在其他组避开相同CPC，错开广告位置或直接精准否定，以免互抢</t>
    </r>
  </si>
  <si>
    <t xml:space="preserve">广告6</t>
  </si>
  <si>
    <t xml:space="preserve">手动广告-长尾-精准</t>
  </si>
  <si>
    <t xml:space="preserve">获取最精准的直接客户搜索，提高做转化率，更好的抢占精准词流量</t>
  </si>
  <si>
    <t xml:space="preserve">SKU-长尾组-精准-冲位</t>
  </si>
  <si>
    <t/>
    <r>
      <rPr/>
      <t xml:space="preserve">高竞价
单个SKU，10-15个关键词一组，根据数据表现可以开多组，通过广告报表筛选</t>
    </r>
    <r>
      <rPr>
        <b val="false"/>
        <i val="false"/>
        <strike val="false"/>
        <sz val="10"/>
        <color rgb="FFFF0000"/>
      </rPr>
      <t>CTR&gt;30%，转化&gt;20%</t>
    </r>
    <r>
      <rPr/>
      <t>的优质词开广告</t>
    </r>
  </si>
  <si>
    <t xml:space="preserve">广告7</t>
  </si>
  <si>
    <t xml:space="preserve">商品投放-ASIN</t>
  </si>
  <si>
    <t xml:space="preserve">选择有优势的竞品，提高曝光，蹭关联流量</t>
  </si>
  <si>
    <t xml:space="preserve">订单增量
CVR和Acos</t>
  </si>
  <si>
    <t xml:space="preserve">SKU-ASIN-互补品-拓单</t>
  </si>
  <si>
    <t xml:space="preserve">如果有多个互补或者相似的SKU，可以相互投放，打造流量闭环
竞品的新品，还有断货的产品，也可以进行投放</t>
  </si>
  <si>
    <t xml:space="preserve">广告种类集合</t>
  </si>
  <si>
    <t xml:space="preserve">竞价策略</t>
  </si>
  <si>
    <t xml:space="preserve">广告位置竞价</t>
  </si>
  <si>
    <t xml:space="preserve">商品推广
SP广告</t>
  </si>
  <si>
    <t xml:space="preserve">定向策略</t>
  </si>
  <si>
    <t xml:space="preserve">投放</t>
  </si>
  <si>
    <t xml:space="preserve">匹配模式</t>
  </si>
  <si>
    <t xml:space="preserve">筛选条件</t>
  </si>
  <si>
    <t xml:space="preserve">仅降低</t>
  </si>
  <si>
    <t xml:space="preserve">提升和降低</t>
  </si>
  <si>
    <t xml:space="preserve">固定</t>
  </si>
  <si>
    <t xml:space="preserve">首页</t>
  </si>
  <si>
    <t xml:space="preserve">详情页</t>
  </si>
  <si>
    <t xml:space="preserve">商品页面</t>
  </si>
  <si>
    <t xml:space="preserve">自动投放</t>
  </si>
  <si>
    <t xml:space="preserve">关键字</t>
  </si>
  <si>
    <t xml:space="preserve">紧密匹配</t>
  </si>
  <si>
    <t xml:space="preserve">宽泛匹配</t>
  </si>
  <si>
    <t xml:space="preserve">商品</t>
  </si>
  <si>
    <t xml:space="preserve">同类商品</t>
  </si>
  <si>
    <t xml:space="preserve">关联商品</t>
  </si>
  <si>
    <t xml:space="preserve">手动投放</t>
  </si>
  <si>
    <t xml:space="preserve">分类</t>
  </si>
  <si>
    <t xml:space="preserve">品牌</t>
  </si>
  <si>
    <t xml:space="preserve">价格范围</t>
  </si>
  <si>
    <t xml:space="preserve">星级</t>
  </si>
  <si>
    <t xml:space="preserve">配送</t>
  </si>
  <si>
    <t xml:space="preserve">商品列表</t>
  </si>
  <si>
    <t xml:space="preserve">广泛</t>
  </si>
  <si>
    <t xml:space="preserve">短语</t>
  </si>
  <si>
    <t xml:space="preserve">精准</t>
  </si>
  <si>
    <t xml:space="preserve">投放格式</t>
  </si>
  <si>
    <t xml:space="preserve">品牌推广
SB广告</t>
  </si>
  <si>
    <t xml:space="preserve">投放类型</t>
  </si>
  <si>
    <t xml:space="preserve">投放匹配条件</t>
  </si>
  <si>
    <t xml:space="preserve">投放条件</t>
  </si>
  <si>
    <t xml:space="preserve">商品集详情页</t>
  </si>
  <si>
    <t xml:space="preserve">旗舰店</t>
  </si>
  <si>
    <t xml:space="preserve">视频</t>
  </si>
  <si>
    <t xml:space="preserve">竞价</t>
  </si>
  <si>
    <t xml:space="preserve">竞价优化方式</t>
  </si>
  <si>
    <t xml:space="preserve">展示型广告</t>
  </si>
  <si>
    <t xml:space="preserve">投放二级分类</t>
  </si>
  <si>
    <t xml:space="preserve">曝光</t>
  </si>
  <si>
    <t xml:space="preserve">点击</t>
  </si>
  <si>
    <t xml:space="preserve">转化</t>
  </si>
  <si>
    <t xml:space="preserve">受众</t>
  </si>
  <si>
    <t xml:space="preserve">亚马逊客户</t>
  </si>
  <si>
    <t xml:space="preserve">生活方式</t>
  </si>
  <si>
    <t xml:space="preserve">兴趣</t>
  </si>
  <si>
    <t xml:space="preserve">生活事件</t>
  </si>
  <si>
    <t xml:space="preserve">场内客群</t>
  </si>
  <si>
    <t xml:space="preserve">再营销浏览</t>
  </si>
  <si>
    <t xml:space="preserve">浏览过自家产品的</t>
  </si>
  <si>
    <t xml:space="preserve">浏览过相关产品</t>
  </si>
  <si>
    <t xml:space="preserve">购买再营销</t>
  </si>
  <si>
    <t xml:space="preserve">购买过自家产品的</t>
  </si>
  <si>
    <t xml:space="preserve">购买过相关产品</t>
  </si>
  <si>
    <t xml:space="preserve">时间</t>
  </si>
  <si>
    <t xml:space="preserve">星期</t>
  </si>
  <si>
    <t xml:space="preserve">工作内容
B09DSVFNRW</t>
  </si>
  <si>
    <t xml:space="preserve">售价</t>
  </si>
  <si>
    <t xml:space="preserve">PD</t>
  </si>
  <si>
    <t xml:space="preserve">划线价折扣</t>
  </si>
  <si>
    <t xml:space="preserve">CP</t>
  </si>
  <si>
    <t xml:space="preserve">最低
成交价</t>
  </si>
  <si>
    <t xml:space="preserve">SC最低
成交价毛利率</t>
  </si>
  <si>
    <t xml:space="preserve">VC采购价毛利率</t>
  </si>
  <si>
    <t xml:space="preserve">移动</t>
  </si>
  <si>
    <t xml:space="preserve">PC</t>
  </si>
  <si>
    <t xml:space="preserve">访问</t>
  </si>
  <si>
    <t xml:space="preserve">总转化率</t>
  </si>
  <si>
    <t xml:space="preserve">实际自然订单</t>
  </si>
  <si>
    <t xml:space="preserve">自然订单</t>
  </si>
  <si>
    <t xml:space="preserve">总订单</t>
  </si>
  <si>
    <t xml:space="preserve">VC订单</t>
  </si>
  <si>
    <t xml:space="preserve">测评计划出单</t>
  </si>
  <si>
    <t xml:space="preserve">测评总出单</t>
  </si>
  <si>
    <t xml:space="preserve">测评完成率</t>
  </si>
  <si>
    <t xml:space="preserve">Vine</t>
  </si>
  <si>
    <t xml:space="preserve">销售额</t>
  </si>
  <si>
    <t xml:space="preserve">核心词ABA排名</t>
  </si>
  <si>
    <t xml:space="preserve">sif前三页关键词收录数量</t>
  </si>
  <si>
    <t xml:space="preserve">大类排名</t>
  </si>
  <si>
    <t xml:space="preserve">小类排名</t>
  </si>
  <si>
    <t xml:space="preserve">评分</t>
  </si>
  <si>
    <t xml:space="preserve">广告数据</t>
  </si>
  <si>
    <t xml:space="preserve">毛利数据</t>
  </si>
  <si>
    <t xml:space="preserve">站外</t>
  </si>
  <si>
    <t xml:space="preserve">库存监控</t>
  </si>
  <si>
    <t xml:space="preserve">dog water fountain</t>
  </si>
  <si>
    <t xml:space="preserve">dog fountain</t>
  </si>
  <si>
    <t xml:space="preserve">dog stainless steel cat water fountain </t>
  </si>
  <si>
    <t xml:space="preserve">dog water fountain stainless steel</t>
  </si>
  <si>
    <t xml:space="preserve">曝光</t>
  </si>
  <si>
    <t xml:space="preserve">点击</t>
  </si>
  <si>
    <t xml:space="preserve">点击率</t>
  </si>
  <si>
    <t xml:space="preserve">订单</t>
  </si>
  <si>
    <t xml:space="preserve">CPC</t>
  </si>
  <si>
    <t xml:space="preserve">ACOS</t>
  </si>
  <si>
    <t xml:space="preserve">广告转化</t>
  </si>
  <si>
    <t xml:space="preserve">广告订单占比</t>
  </si>
  <si>
    <t xml:space="preserve">花费（$）</t>
  </si>
  <si>
    <t xml:space="preserve">广告花费占比</t>
  </si>
  <si>
    <t xml:space="preserve">CPA</t>
  </si>
  <si>
    <t xml:space="preserve">退款率</t>
  </si>
  <si>
    <t xml:space="preserve">广告订单毛利P1$</t>
  </si>
  <si>
    <t xml:space="preserve">自然订单毛利P1$</t>
  </si>
  <si>
    <t xml:space="preserve">总订单毛利P1$</t>
  </si>
  <si>
    <t xml:space="preserve">总订单毛利率P1</t>
  </si>
  <si>
    <t xml:space="preserve">国内总成本$</t>
  </si>
  <si>
    <t xml:space="preserve">回款金额</t>
  </si>
  <si>
    <t xml:space="preserve">测评亏损</t>
  </si>
  <si>
    <t xml:space="preserve">站外毛利$</t>
  </si>
  <si>
    <t xml:space="preserve">站外出单</t>
  </si>
  <si>
    <t xml:space="preserve">站外售价</t>
  </si>
  <si>
    <t xml:space="preserve">站外折扣</t>
  </si>
  <si>
    <t xml:space="preserve">VC仓库存</t>
  </si>
  <si>
    <t xml:space="preserve">海外仓库存</t>
  </si>
  <si>
    <t xml:space="preserve">FBA仓</t>
  </si>
  <si>
    <t xml:space="preserve">总库存</t>
  </si>
  <si>
    <t xml:space="preserve">超90天以上的库存</t>
  </si>
  <si>
    <t xml:space="preserve">备注</t>
  </si>
  <si>
    <t xml:space="preserve">日</t>
  </si>
  <si>
    <t xml:space="preserve">\</t>
  </si>
  <si>
    <t xml:space="preserve">一</t>
  </si>
  <si>
    <t xml:space="preserve">VC BD结束</t>
  </si>
  <si>
    <t xml:space="preserve">二</t>
  </si>
  <si>
    <t xml:space="preserve">四</t>
  </si>
  <si>
    <t xml:space="preserve">五</t>
  </si>
  <si>
    <t xml:space="preserve">六</t>
  </si>
  <si>
    <t xml:space="preserve">VC BD开始</t>
  </si>
  <si>
    <t xml:space="preserve">三</t>
  </si>
  <si>
    <t xml:space="preserve">秋季大促，参考价抓取问题无活动标</t>
  </si>
  <si>
    <t xml:space="preserve">汇总 这一行不编辑，增加行 插入就行 </t>
  </si>
  <si>
    <t xml:space="preserve">开始时间</t>
  </si>
  <si>
    <t xml:space="preserve">结束时间</t>
  </si>
  <si>
    <t xml:space="preserve">售价</t>
  </si>
  <si>
    <t xml:space="preserve">移动流量</t>
  </si>
  <si>
    <t xml:space="preserve">PC流量</t>
  </si>
  <si>
    <t xml:space="preserve">总流量</t>
  </si>
  <si>
    <t xml:space="preserve">目标流量VS实际流量</t>
  </si>
  <si>
    <t xml:space="preserve">总转化率</t>
  </si>
  <si>
    <t xml:space="preserve">目标转化VS实际转化</t>
  </si>
  <si>
    <t xml:space="preserve">实际自然订单</t>
  </si>
  <si>
    <t xml:space="preserve">自然订单</t>
  </si>
  <si>
    <t xml:space="preserve">总订单</t>
  </si>
  <si>
    <t xml:space="preserve">VC订单</t>
  </si>
  <si>
    <t xml:space="preserve">测评总出单</t>
  </si>
  <si>
    <t xml:space="preserve">目标销量VS实际销量</t>
  </si>
  <si>
    <t xml:space="preserve">销售额</t>
  </si>
  <si>
    <t xml:space="preserve">sif前三页关键词收录数量</t>
  </si>
  <si>
    <t xml:space="preserve">大类排名</t>
  </si>
  <si>
    <t xml:space="preserve">小类排名</t>
  </si>
  <si>
    <t xml:space="preserve">评分</t>
  </si>
  <si>
    <t xml:space="preserve">广告数据</t>
  </si>
  <si>
    <t xml:space="preserve">广告分析与目标对比</t>
  </si>
  <si>
    <t xml:space="preserve">广告分析与上个14天对比</t>
  </si>
  <si>
    <t xml:space="preserve">毛利数据</t>
  </si>
  <si>
    <t xml:space="preserve">目标毛利VS实际毛利</t>
  </si>
  <si>
    <t xml:space="preserve">CPC趋势VS广告曝光趋势VS自然流量占比趋势VS售价趋势（14天数据）</t>
  </si>
  <si>
    <t xml:space="preserve">站外</t>
  </si>
  <si>
    <t xml:space="preserve">库存监控</t>
  </si>
  <si>
    <t xml:space="preserve">点击量趋势VS售价趋势VS转化率趋势VS销量趋势VS库存趋势（14天数据）</t>
  </si>
  <si>
    <t xml:space="preserve">运营分析总结</t>
  </si>
  <si>
    <t xml:space="preserve">目标流量</t>
  </si>
  <si>
    <t xml:space="preserve">与目标值对比偏差</t>
  </si>
  <si>
    <t xml:space="preserve">目标转化</t>
  </si>
  <si>
    <t xml:space="preserve">目标销量</t>
  </si>
  <si>
    <t xml:space="preserve">曝光</t>
  </si>
  <si>
    <t xml:space="preserve">目标曝光VS实际曝光</t>
  </si>
  <si>
    <t xml:space="preserve">点击</t>
  </si>
  <si>
    <t xml:space="preserve">目标点击VS实际点击</t>
  </si>
  <si>
    <t xml:space="preserve">点击率</t>
  </si>
  <si>
    <t xml:space="preserve">自然流量</t>
  </si>
  <si>
    <t xml:space="preserve">订单</t>
  </si>
  <si>
    <t xml:space="preserve">CPC</t>
  </si>
  <si>
    <t xml:space="preserve">ACOS</t>
  </si>
  <si>
    <t xml:space="preserve">广告转化</t>
  </si>
  <si>
    <t xml:space="preserve">广告订单占比</t>
  </si>
  <si>
    <t xml:space="preserve">目标广单占比VS实际广单占比</t>
  </si>
  <si>
    <t xml:space="preserve">花费（$）</t>
  </si>
  <si>
    <t xml:space="preserve">目标花费VS实际花费</t>
  </si>
  <si>
    <t xml:space="preserve">广告花费占比</t>
  </si>
  <si>
    <t xml:space="preserve">CPA</t>
  </si>
  <si>
    <t xml:space="preserve">曝光VS点击VS花费</t>
  </si>
  <si>
    <t xml:space="preserve">点击VS转化VS花费</t>
  </si>
  <si>
    <t xml:space="preserve">CPC趋势VS广告曝光趋势VS自然流量占比趋势</t>
  </si>
  <si>
    <t xml:space="preserve">退款率</t>
  </si>
  <si>
    <t xml:space="preserve">总订单毛利P1$</t>
  </si>
  <si>
    <t xml:space="preserve">总订单毛利率P1</t>
  </si>
  <si>
    <t xml:space="preserve">目标毛利</t>
  </si>
  <si>
    <t xml:space="preserve">站外毛利$</t>
  </si>
  <si>
    <t xml:space="preserve">站外出单</t>
  </si>
  <si>
    <t xml:space="preserve">VC仓库存</t>
  </si>
  <si>
    <t xml:space="preserve">海外仓库存</t>
  </si>
  <si>
    <t xml:space="preserve">FBA仓</t>
  </si>
  <si>
    <t xml:space="preserve">总库存</t>
  </si>
  <si>
    <t xml:space="preserve">超90天以上的库存</t>
  </si>
  <si>
    <t xml:space="preserve">分析给出根因（重点核心问题）</t>
  </si>
  <si>
    <t xml:space="preserve">调整方向和步骤</t>
  </si>
  <si>
    <t xml:space="preserve">效果体现</t>
  </si>
  <si>
    <t xml:space="preserve">目标曝光</t>
  </si>
  <si>
    <t xml:space="preserve">目标点击</t>
  </si>
  <si>
    <t xml:space="preserve">目标广单占比</t>
  </si>
  <si>
    <t xml:space="preserve">目标花费</t>
  </si>
  <si>
    <t xml:space="preserve">总结</t>
  </si>
  <si>
    <t xml:space="preserve">建议应对方向</t>
  </si>
  <si>
    <t xml:space="preserve">可能得原因</t>
  </si>
  <si>
    <t xml:space="preserve">需要人工判断</t>
  </si>
  <si>
    <t xml:space="preserve">1. 广告曝光和点击远低于目标值；
2. 总流量远低于目标流量；
3. 广告转化和总转化是达标的，关键在于扩充流量；</t>
  </si>
  <si>
    <t xml:space="preserve">增加广告花费，日均花费需达到685以上，每日点击目标428以上，每日广告订单目标64单，具体步骤如下：
1. 目前每日广告花费250左右，广告出单24单，出单主要集中在cat water fountain和cat water fountain stainless steel精准和广泛上，这部分出单占70%左右出单，先继续维持并增加效果好预算，目标每日36单；
2. 自动广告和其他低价广泛广告表现还可以，但仅占出单比例10%每日平均3单，这部分需要扩大自动广告的覆盖面以及增加更多广泛广告词，达到每日出单10单以上；
3. 品牌广告流量出单占据10%左右，平均每日3单，但视频广告出单较少，增加这部分投入，目标达到每日出单6单；
4. 展示型广告目前基本未覆盖，可重点拓展几个有优势的竞对，目标每日出单2-5单；
5. 相关类目关联流量拓展，目标每日2-5单；</t>
  </si>
  <si>
    <t xml:space="preserve">汇总</t>
  </si>
  <si>
    <t xml:space="preserve">预估销量</t>
  </si>
  <si>
    <t xml:space="preserve">1月销量&amp;安全库存：</t>
  </si>
  <si>
    <t xml:space="preserve">2月销量&amp;安全库存：</t>
  </si>
  <si>
    <t xml:space="preserve">3月销量&amp;安全库存：</t>
  </si>
  <si>
    <t xml:space="preserve">4月销量&amp;安全库存：</t>
  </si>
  <si>
    <t xml:space="preserve">5月销量&amp;安全库存：</t>
  </si>
  <si>
    <t xml:space="preserve">6月销量&amp;安全库存：</t>
  </si>
  <si>
    <t xml:space="preserve">国内交期</t>
  </si>
  <si>
    <t xml:space="preserve">物流时效</t>
  </si>
  <si>
    <t xml:space="preserve">安全库存/天</t>
  </si>
  <si>
    <t xml:space="preserve">第1个月第一周</t>
  </si>
  <si>
    <t xml:space="preserve">第1个月第二周</t>
  </si>
  <si>
    <t xml:space="preserve">第1个月第三周</t>
  </si>
  <si>
    <t xml:space="preserve">第1个月第四周</t>
  </si>
  <si>
    <t xml:space="preserve">第2个月第一周</t>
  </si>
  <si>
    <t xml:space="preserve">第2个月第二周</t>
  </si>
  <si>
    <t xml:space="preserve">第2个月第三周</t>
  </si>
  <si>
    <t xml:space="preserve">第2个月第四周</t>
  </si>
  <si>
    <t xml:space="preserve">第3个月第一周</t>
  </si>
  <si>
    <t xml:space="preserve">第3个月第二周</t>
  </si>
  <si>
    <t xml:space="preserve">第3个月第三周</t>
  </si>
  <si>
    <t xml:space="preserve">第3个月第四周</t>
  </si>
  <si>
    <t xml:space="preserve">第4个月第一周</t>
  </si>
  <si>
    <t xml:space="preserve">第4个月第二周</t>
  </si>
  <si>
    <t xml:space="preserve">第4个月第三周</t>
  </si>
  <si>
    <t xml:space="preserve">第4个月第四周</t>
  </si>
  <si>
    <t xml:space="preserve">第5个月第一周</t>
  </si>
  <si>
    <t xml:space="preserve">第5个月第二周</t>
  </si>
  <si>
    <t xml:space="preserve">第5个月第三周</t>
  </si>
  <si>
    <t xml:space="preserve">第5个月第四周</t>
  </si>
  <si>
    <t xml:space="preserve">第6个月第一周</t>
  </si>
  <si>
    <t xml:space="preserve">第6个月第二周</t>
  </si>
  <si>
    <t xml:space="preserve">第6个月第三周</t>
  </si>
  <si>
    <t xml:space="preserve">第6个月第四周</t>
  </si>
  <si>
    <t xml:space="preserve">实际销量</t>
  </si>
  <si>
    <t xml:space="preserve">对比差额</t>
  </si>
  <si>
    <t xml:space="preserve">备货轴</t>
  </si>
  <si>
    <t xml:space="preserve">备&amp;发&amp;到时间轴</t>
  </si>
  <si>
    <t xml:space="preserve">第7个月第一周</t>
  </si>
  <si>
    <t xml:space="preserve">第7个月第二周</t>
  </si>
  <si>
    <t xml:space="preserve">第7个月第三周</t>
  </si>
  <si>
    <t xml:space="preserve">第7个月第四周</t>
  </si>
  <si>
    <t xml:space="preserve">第8个月第一周</t>
  </si>
  <si>
    <t xml:space="preserve">第8个月第二周</t>
  </si>
  <si>
    <t xml:space="preserve">第8个月第三周</t>
  </si>
  <si>
    <t xml:space="preserve">第8个月第四周</t>
  </si>
  <si>
    <t xml:space="preserve">首单备货量</t>
  </si>
  <si>
    <t xml:space="preserve">第二次备货量</t>
  </si>
  <si>
    <t xml:space="preserve">第三次备货量</t>
  </si>
  <si>
    <t xml:space="preserve">第四次备货量</t>
  </si>
  <si>
    <t xml:space="preserve">验证备货量</t>
  </si>
  <si>
    <t xml:space="preserve">发货轴</t>
  </si>
  <si>
    <t xml:space="preserve">发货时间轴</t>
  </si>
  <si>
    <t xml:space="preserve">首批单二次发货</t>
  </si>
  <si>
    <t xml:space="preserve">第二次备货的发货</t>
  </si>
  <si>
    <t xml:space="preserve">第三次备货的发货</t>
  </si>
  <si>
    <t xml:space="preserve">第四次备货的发货</t>
  </si>
  <si>
    <t xml:space="preserve">应发货数量</t>
  </si>
  <si>
    <t xml:space="preserve">实发数量</t>
  </si>
  <si>
    <t xml:space="preserve">验证发货数据</t>
  </si>
  <si>
    <t xml:space="preserve">到货轴</t>
  </si>
  <si>
    <t xml:space="preserve">到货时间轴</t>
  </si>
  <si>
    <t xml:space="preserve">首批第一次到货开售时间</t>
  </si>
  <si>
    <t xml:space="preserve">首批第二次到货开售时间</t>
  </si>
  <si>
    <t xml:space="preserve">第二批备货到货开售</t>
  </si>
  <si>
    <t xml:space="preserve">第三批备货到货开售</t>
  </si>
  <si>
    <t xml:space="preserve">第四批备货到货开售</t>
  </si>
  <si>
    <t xml:space="preserve">第五批备货到货开售</t>
  </si>
  <si>
    <t xml:space="preserve">实际到货数</t>
  </si>
  <si>
    <t xml:space="preserve">销售计划轴</t>
  </si>
  <si>
    <t xml:space="preserve">销售时间轴</t>
  </si>
  <si>
    <t xml:space="preserve">销售数量</t>
  </si>
  <si>
    <t xml:space="preserve">结余库存</t>
  </si>
  <si>
    <t xml:space="preserve">应有安全库数量</t>
  </si>
  <si>
    <t xml:space="preserve">安全库存剩余</t>
  </si>
  <si>
    <t xml:space="preserve">基础资料</t>
  </si>
  <si>
    <t xml:space="preserve">库存信息</t>
  </si>
  <si>
    <t xml:space="preserve">备货量参考数据</t>
  </si>
  <si>
    <t xml:space="preserve">发货需求</t>
  </si>
  <si>
    <t xml:space="preserve">申请备货日期</t>
  </si>
  <si>
    <t xml:space="preserve">账号</t>
  </si>
  <si>
    <t xml:space="preserve">站点</t>
  </si>
  <si>
    <t xml:space="preserve">Asin</t>
  </si>
  <si>
    <t xml:space="preserve">系统SKU</t>
  </si>
  <si>
    <t xml:space="preserve">产品中文名</t>
  </si>
  <si>
    <t xml:space="preserve">产品定位</t>
  </si>
  <si>
    <t xml:space="preserve">采购价</t>
  </si>
  <si>
    <t xml:space="preserve">工厂余货（采购中）</t>
  </si>
  <si>
    <t xml:space="preserve">VC在途数量</t>
  </si>
  <si>
    <t xml:space="preserve">海外仓库存数量</t>
  </si>
  <si>
    <t xml:space="preserve">VC亚马逊仓数量</t>
  </si>
  <si>
    <t xml:space="preserve">总库存数量</t>
  </si>
  <si>
    <t xml:space="preserve">一周销量</t>
  </si>
  <si>
    <t xml:space="preserve">两周销量</t>
  </si>
  <si>
    <t xml:space="preserve">当月销量</t>
  </si>
  <si>
    <t xml:space="preserve">当下在售产品的利润率</t>
  </si>
  <si>
    <t xml:space="preserve">产品退款率</t>
  </si>
  <si>
    <t xml:space="preserve">加权销量（日均）</t>
  </si>
  <si>
    <t xml:space="preserve">根据历史数据该产品到货时间段的销量预估（平均/天）</t>
  </si>
  <si>
    <t xml:space="preserve">运输方式</t>
  </si>
  <si>
    <t xml:space="preserve">接收仓</t>
  </si>
  <si>
    <t xml:space="preserve">预计发货时间</t>
  </si>
  <si>
    <t xml:space="preserve">预计到货时间</t>
  </si>
  <si>
    <t xml:space="preserve">运输时间</t>
  </si>
  <si>
    <t xml:space="preserve">采购天数</t>
  </si>
  <si>
    <t xml:space="preserve">上架天数</t>
  </si>
  <si>
    <t xml:space="preserve">安全天数</t>
  </si>
  <si>
    <t xml:space="preserve">在途+在库可售天数</t>
  </si>
  <si>
    <t xml:space="preserve">本次备货可售天数</t>
  </si>
  <si>
    <t xml:space="preserve">申请备货数量</t>
  </si>
  <si>
    <t xml:space="preserve">申请备货总金额</t>
  </si>
  <si>
    <t xml:space="preserve">历史是否申请过折扣 清库等</t>
  </si>
  <si>
    <t xml:space="preserve">店铺库容</t>
  </si>
  <si>
    <t xml:space="preserve">最终备货数量</t>
  </si>
  <si>
    <t xml:space="preserve">最终的备货金额</t>
  </si>
  <si>
    <t xml:space="preserve">备注</t>
  </si>
  <si>
    <t xml:space="preserve">发货计划（写清楚什么阶段发多少货走什么渠道，一次备货需在一个月内发完）</t>
  </si>
  <si>
    <t xml:space="preserve">VC</t>
  </si>
  <si>
    <t xml:space="preserve">US</t>
  </si>
  <si>
    <t xml:space="preserve">B09DSVFNRW</t>
  </si>
  <si>
    <t xml:space="preserve">BE-0004C</t>
  </si>
  <si>
    <t xml:space="preserve">3.2L不锈钢水龙头饮水机-美规</t>
  </si>
  <si>
    <t xml:space="preserve">战略款</t>
  </si>
  <si>
    <t xml:space="preserve">慢船</t>
  </si>
  <si>
    <t xml:space="preserve">直发海外仓</t>
  </si>
  <si>
    <t xml:space="preserve">否</t>
  </si>
  <si>
    <t xml:space="preserve">-</t>
  </si>
  <si>
    <t xml:space="preserve">计划10.25发货4800个慢船，预计12.04到海外仓；
计划11.01发货4800个慢船，预计12.10到海外仓；
计划11.08发货4800个慢船，预计12.18到海外仓；
计划11.15发货4800个慢船，预计12.20到海外仓；</t>
  </si>
  <si>
    <t xml:space="preserve">FBA在途数量</t>
  </si>
  <si>
    <t xml:space="preserve">FBA在库数量</t>
  </si>
  <si>
    <t xml:space="preserve">第三方海外仓数量</t>
  </si>
  <si>
    <t/>
    <r>
      <rPr>
        <b val="false"/>
        <i val="false"/>
        <strike val="false"/>
        <sz val="9"/>
        <color rgb="FF000000"/>
      </rPr>
      <t>发货需求（分别在什么时间段发走多少数量</t>
    </r>
    <r>
      <rPr>
        <b val="false"/>
        <i val="false"/>
        <strike val="false"/>
        <sz val="9"/>
        <color rgb="FFFF0000"/>
      </rPr>
      <t>）/</t>
    </r>
    <r>
      <rPr>
        <b val="true"/>
        <i val="false"/>
        <strike val="false"/>
        <sz val="9"/>
        <color rgb="FFFF0000"/>
      </rPr>
      <t>考虑旺季三倍仓租</t>
    </r>
  </si>
  <si>
    <t xml:space="preserve">SC</t>
  </si>
  <si>
    <t xml:space="preserve">海外仓发FBA仓</t>
  </si>
  <si>
    <t xml:space="preserve">计划10.25发货2400个慢船，预计12.04到FBA仓；
计划11.01发货2400个慢船，预计12.10到FBA仓；
计划11.08发货2400个慢船，预计12.18到FBA仓；</t>
  </si>
  <si>
    <t xml:space="preserve">站外计划出单节奏</t>
  </si>
  <si>
    <t xml:space="preserve">时间</t>
  </si>
  <si>
    <t xml:space="preserve">服务商</t>
  </si>
  <si>
    <t xml:space="preserve">周五</t>
  </si>
  <si>
    <t xml:space="preserve">周六</t>
  </si>
  <si>
    <t xml:space="preserve">周天</t>
  </si>
  <si>
    <t xml:space="preserve">周一</t>
  </si>
  <si>
    <t xml:space="preserve">周二</t>
  </si>
  <si>
    <t xml:space="preserve">周三</t>
  </si>
  <si>
    <t xml:space="preserve">周四</t>
  </si>
  <si>
    <t xml:space="preserve">A出单量</t>
  </si>
  <si>
    <t xml:space="preserve">B出单量</t>
  </si>
  <si>
    <t xml:space="preserve">C出单量</t>
  </si>
  <si>
    <t xml:space="preserve">/</t>
  </si>
  <si>
    <t xml:space="preserve">D出单量</t>
  </si>
  <si>
    <t xml:space="preserve">E出单量</t>
  </si>
  <si>
    <t xml:space="preserve">F出单量</t>
  </si>
  <si>
    <t xml:space="preserve">G出单量</t>
  </si>
  <si>
    <t xml:space="preserve">汇总出单量</t>
  </si>
  <si>
    <t xml:space="preserve">站外投放实际出单节奏</t>
  </si>
  <si>
    <t xml:space="preserve">计划刷单节奏跟进表</t>
  </si>
  <si>
    <t xml:space="preserve">时间</t>
  </si>
  <si>
    <t xml:space="preserve">指标</t>
  </si>
  <si>
    <t xml:space="preserve">周五</t>
  </si>
  <si>
    <t xml:space="preserve">周六</t>
  </si>
  <si>
    <t xml:space="preserve">周天</t>
  </si>
  <si>
    <t xml:space="preserve">周一</t>
  </si>
  <si>
    <t xml:space="preserve">周二</t>
  </si>
  <si>
    <t xml:space="preserve">周三</t>
  </si>
  <si>
    <t xml:space="preserve">周四</t>
  </si>
  <si>
    <t xml:space="preserve">计划刷单数量</t>
  </si>
  <si>
    <t xml:space="preserve">实际刷单数量</t>
  </si>
  <si>
    <t xml:space="preserve">竞对转化率</t>
  </si>
  <si>
    <t xml:space="preserve">类目转化率</t>
  </si>
  <si>
    <t xml:space="preserve">目标转化率</t>
  </si>
  <si>
    <t xml:space="preserve">实际转化率</t>
  </si>
  <si>
    <t xml:space="preserve">是否需要补单</t>
  </si>
  <si>
    <t xml:space="preserve">投放广告须知</t>
  </si>
  <si>
    <t xml:space="preserve">投放广告的核心思维：在做好listing转化的前提下，最大范围覆盖精准流量，排除无效流量，占领点击率高的广告位，让好的词获得更多曝光，不好的词控制曝光，最终实现自然订单最大化</t>
  </si>
  <si>
    <t xml:space="preserve">树立正确的广告认知</t>
  </si>
  <si>
    <t xml:space="preserve">(1)广告只是性价比较高的引流工具</t>
  </si>
  <si>
    <t xml:space="preserve">不同流量入口的类目对广告侧重不同，部分类目更适合直接低价低广告</t>
  </si>
  <si>
    <t xml:space="preserve">(2)只能锦上添花，不会雪中送炭</t>
  </si>
  <si>
    <t xml:space="preserve">listing基础不好，是不可能只靠广告盘活的</t>
  </si>
  <si>
    <t xml:space="preserve">(3)好的广告打法是测试出来的，不是模仿出来的</t>
  </si>
  <si>
    <t xml:space="preserve">方法可以大胆去尝试，但是仍然要按照实际情况调整</t>
  </si>
  <si>
    <t xml:space="preserve">(4)广告是动态的，不是一劳永逸的</t>
  </si>
  <si>
    <t xml:space="preserve">广告生态环境变化很大，随着市场环境而改变。新品要不断尝试不同广告位置，稳定的产品要不断尝试优化CPC</t>
  </si>
  <si>
    <t xml:space="preserve">(5)最重要是要清楚自己开广告的目的</t>
  </si>
  <si>
    <t xml:space="preserve">不同的目的广告的打法不同，关注的指标数据也不同。打自然位置的广告主要关注CTR、CVR和位置上升情况；打长尾和拓单的广告主要关注广告本身可不可以赚钱（利润率大于Acos）
影响广告决策的核心因素：产品定位+广告目的+词的竞争情况
Campaign命名建议：SKU-关键词-匹配类型-广告目的，如：ABZ-01-iphone case-Exact-首行抢位</t>
  </si>
  <si>
    <t xml:space="preserve">广告的作用</t>
  </si>
  <si>
    <t xml:space="preserve">(1)快速提升关键词排名，SP广告有助于提升关键词自然排名</t>
  </si>
  <si>
    <t/>
    <r>
      <rPr/>
      <t>和</t>
    </r>
    <r>
      <rPr>
        <b val="true"/>
        <i val="false"/>
        <strike val="false"/>
        <sz val="10"/>
        <color rgb="FFFF0000"/>
      </rPr>
      <t>自然排名高度相关的指标是点击率和点击量</t>
    </r>
    <r>
      <rPr/>
      <t xml:space="preserve">，能否长期稳住自然排名的指标是转化率。
SP广告中的首行广告对自然位影响最大，其次是其余位置</t>
    </r>
  </si>
  <si>
    <t xml:space="preserve">(2)开发产品，增加变体</t>
  </si>
  <si>
    <t/>
    <r>
      <rPr/>
      <t xml:space="preserve">可以从领星ERP或广告搜索词报告里的客户搜索词里挖掘用户需求
Tips：</t>
    </r>
    <r>
      <rPr>
        <b val="true"/>
        <i val="false"/>
        <strike val="false"/>
        <sz val="10"/>
        <color rgb="FFFF0000"/>
      </rPr>
      <t>定期（每个月）整理搜索词报告里的客户搜索词</t>
    </r>
  </si>
  <si>
    <t xml:space="preserve">(3)快速获得流量入口</t>
  </si>
  <si>
    <t/>
    <r>
      <rPr/>
      <t>亚马逊3大主要流量入口：</t>
    </r>
    <r>
      <rPr>
        <b val="true"/>
        <i val="false"/>
        <strike val="false"/>
        <sz val="10"/>
        <color rgb="FFFF0000"/>
      </rPr>
      <t>关键词搜索(SP/SBV)，产品页面(SP/ASIN)，目标消费人群定位(SD/DSP)</t>
    </r>
  </si>
  <si>
    <t xml:space="preserve">(4)提升品牌知名度，增加用户对品牌的心理暗示</t>
  </si>
  <si>
    <t xml:space="preserve">营销界通行一个“七次法则”，即潜在顾客平均只有在接收广告宣传信息七次以上才可能考虑发生购买行为，所以SB头条广告的主要作用不应是盈利，而是增加曝光</t>
  </si>
  <si>
    <t xml:space="preserve">(5)新品测款，测款：快速测试市场反应，用户喜好</t>
  </si>
  <si>
    <t xml:space="preserve">Tips：用手动广告精准匹配模式测款， 
不同颜色的变体，开同样的位置，每种卡首页第二位广告持续一周
固定竞价的情况下，bid调高，先出高bid再下调至首页第二位</t>
  </si>
  <si>
    <t xml:space="preserve">(6)增加账号安全等级</t>
  </si>
  <si>
    <t xml:space="preserve">毕竟花了钱的</t>
  </si>
  <si>
    <t xml:space="preserve">(7)指导“爆款”运作方式</t>
  </si>
  <si>
    <t/>
    <r>
      <rPr/>
      <t>(a)爆款是指，躺赚的不依赖广告的产品。如长期依赖广告的产品，不适合继续做下去。</t>
    </r>
    <r>
      <rPr>
        <b val="false"/>
        <i val="true"/>
        <strike val="false"/>
        <sz val="9"/>
        <color rgb="FF000000"/>
      </rPr>
      <t>是否依赖的判断依据是：稳定销量后，广告订单占比是否超过30-40%（竞争激烈的类目）</t>
    </r>
    <r>
      <rPr/>
      <t xml:space="preserve">
(b)依靠广告数据去优化listing，点击率至少0.3%，0.8%算优秀</t>
    </r>
  </si>
  <si>
    <t xml:space="preserve">(8)检测listing是否被A9收录</t>
  </si>
  <si>
    <t xml:space="preserve">利用自动广告检验文案质量，检查从自动广告发散出来的asin和关键词是否相关
(a)如果发散asin和产品跑偏了，就立马停下来优化；
(b)太多场景词，太泛的人群词的话，要精减Title和ST，新品烧不起</t>
  </si>
  <si>
    <t xml:space="preserve">适合/不适合用广告当做主要推广方法的产品</t>
  </si>
  <si>
    <t xml:space="preserve">✘超低单价的产品，除非转化率做得非常好</t>
  </si>
  <si>
    <t xml:space="preserve">打广告就容易没利润，最好周期性开广告稳位置，然后关广告获取利润</t>
  </si>
  <si>
    <t xml:space="preserve">✘血海产品</t>
  </si>
  <si>
    <t xml:space="preserve">血海指的是一个关键词下有10w+的listing且CPC很高，但如果对单量要求不高，也OK</t>
  </si>
  <si>
    <t xml:space="preserve">✘转化率超低的产品</t>
  </si>
  <si>
    <t xml:space="preserve">✘好评量少，整个页面优化很差</t>
  </si>
  <si>
    <t xml:space="preserve">转化率太低</t>
  </si>
  <si>
    <t xml:space="preserve">✘利润低的产品</t>
  </si>
  <si>
    <t xml:space="preserve">尽量靠自然流量</t>
  </si>
  <si>
    <t xml:space="preserve">✘自发货产品</t>
  </si>
  <si>
    <t xml:space="preserve">但是可以用广告测款</t>
  </si>
  <si>
    <t xml:space="preserve">✘小众冷门产品</t>
  </si>
  <si>
    <t xml:space="preserve">市场太小，流量太小</t>
  </si>
  <si>
    <t xml:space="preserve">✔高客单价产品</t>
  </si>
  <si>
    <t xml:space="preserve">高客单产品广告占比一般较低</t>
  </si>
  <si>
    <t xml:space="preserve">✔高利润产品</t>
  </si>
  <si>
    <t xml:space="preserve">该类产品适合高定价高广告，用预算规模拉开和对手的差距</t>
  </si>
  <si>
    <t xml:space="preserve">✔多变体产品</t>
  </si>
  <si>
    <t xml:space="preserve">标品：测款之后，开1~2个有更大机会抢占自然位的变体，其余变体也可以低投入打对应属性(如颜色、尺寸等)
非标品：按照Acos而定，可以海量铺长尾流量，瀑布流+赛马跑法，不断筛选优质广告组</t>
  </si>
  <si>
    <t xml:space="preserve">✔自主研发，微创新产品（本身具有一定市场竞争力）</t>
  </si>
  <si>
    <t xml:space="preserve">有市场的话，要加大广告，加快市场占有的速度，尽快甩开竞争对手
但不适合做独一无二的产品，因为市场不确定，这类产品适合做众筹</t>
  </si>
  <si>
    <t xml:space="preserve">常见的错误思维</t>
  </si>
  <si>
    <t xml:space="preserve">(1)过分控制Acos</t>
  </si>
  <si>
    <t xml:space="preserve">新品期打自然位的广告不要过于控制Acos而忽略广告目的；
老品不要过于控制Acos而打一些本来已经有很高自然位的长尾词</t>
  </si>
  <si>
    <t xml:space="preserve">(2)过低预算</t>
  </si>
  <si>
    <t/>
    <r>
      <rPr/>
      <t xml:space="preserve">亚马逊流量分配会受广告组预算影响，如打位置的广告给太低预算的话，亚马逊不会给非常好的广告展示位
核心广告尽量保持全天开满的状态，否则影响广告学习的节奏，导致数据波动，</t>
    </r>
    <r>
      <rPr>
        <b val="true"/>
        <i val="false"/>
        <strike val="false"/>
        <sz val="10"/>
        <color rgb="FFFF0000"/>
      </rPr>
      <t>如预算很快花完，多采用分时策略</t>
    </r>
  </si>
  <si>
    <t xml:space="preserve">(3)过低/高CPC和Bid</t>
  </si>
  <si>
    <t/>
    <r>
      <rPr/>
      <t xml:space="preserve">结合广告目的，实测出目标广告位的最优CPC，过高会产生不必要的浪费。
</t>
    </r>
    <r>
      <rPr>
        <b val="true"/>
        <i val="false"/>
        <strike val="false"/>
        <sz val="10"/>
        <color rgb="FFFF0000"/>
      </rPr>
      <t>新品的核心广告词尽量控制在搜索结果前两页</t>
    </r>
    <r>
      <rPr/>
      <t>，再逐步打至首页</t>
    </r>
  </si>
  <si>
    <t xml:space="preserve">(4)自动or广泛等泛流量组未及时否定无效流量</t>
  </si>
  <si>
    <t xml:space="preserve">导致广告质量越来越差，可用领星的搜索词报告更快速分析否词</t>
  </si>
  <si>
    <t xml:space="preserve">路径：领星广告--分析--搜索词分析--筛选目标广告活动</t>
  </si>
  <si>
    <t xml:space="preserve">(5)仅看后台，不定期汇总分析广告搜索词报表</t>
  </si>
  <si>
    <t/>
    <r>
      <rPr/>
      <t>老品SP广告每7天，SB和SD广告每14天分析一次广告报表，</t>
    </r>
    <r>
      <rPr>
        <b val="true"/>
        <i val="false"/>
        <strike val="false"/>
        <sz val="10"/>
        <color rgb="FFFF0000"/>
      </rPr>
      <t>新品需每天保持分析调整</t>
    </r>
  </si>
  <si>
    <t xml:space="preserve">(6)故意让预算超出一点点</t>
  </si>
  <si>
    <t xml:space="preserve">合适的预算是，预算不消耗完的情况下，高出20%-30%</t>
  </si>
  <si>
    <t xml:space="preserve">(7)同一个词在多个广告组未做区分重复投放</t>
  </si>
  <si>
    <t xml:space="preserve">同一个词如在不同组投放，要么在其他组否掉，要么做好CPC和广告位差异，否则两个组会互相竞争抬高CPC</t>
  </si>
  <si>
    <t xml:space="preserve">(8)随意布局广告结构</t>
  </si>
  <si>
    <t/>
    <r>
      <rPr/>
      <t>广告组为了避免不同group之间会相互影响质量得分和抢预算，</t>
    </r>
    <r>
      <rPr>
        <b val="true"/>
        <i val="false"/>
        <strike val="false"/>
        <sz val="10"/>
        <color rgb="FFFF0000"/>
      </rPr>
      <t>一个SKU一个group一个Campaign</t>
    </r>
  </si>
  <si>
    <t xml:space="preserve">了解广告展现排名因素</t>
  </si>
  <si>
    <t xml:space="preserve">(1)出价</t>
  </si>
  <si>
    <t xml:space="preserve">广告排名得分 = 广告出价 x 广告质量得分
实际点击扣费 = 下一位广告排名得分 / 你的广告质量得分 + 0.01
广告质量得分 = 转化率 x 点击率 x 广告历史表现 x 类目节点 x 相关度</t>
  </si>
  <si>
    <t xml:space="preserve">(2)关键词竞争情况</t>
  </si>
  <si>
    <t xml:space="preserve">(3)点击率</t>
  </si>
  <si>
    <t xml:space="preserve">(4)转化率</t>
  </si>
  <si>
    <t xml:space="preserve">(5)相关性</t>
  </si>
  <si>
    <t xml:space="preserve">(6)用户满意度</t>
  </si>
  <si>
    <t xml:space="preserve">如何优化AcoAs</t>
  </si>
  <si>
    <t xml:space="preserve">打好核心词的自然位，提高自然订单</t>
  </si>
  <si>
    <t xml:space="preserve">自然位稳定后，如竞争不是非常激烈，可以适当调低核心词广告位，不需要一直抢首行</t>
  </si>
  <si>
    <t xml:space="preserve">权重积累较好后，可以降低CPC</t>
  </si>
  <si>
    <t xml:space="preserve">测试：1. 每次降低0.1美金，观察3天；2. 降低CPC，广告位置保持不变；3. 广告预算能花完，数据波动不大</t>
  </si>
  <si>
    <t xml:space="preserve">扩展额外的低Acos的流量</t>
  </si>
  <si>
    <t xml:space="preserve">捡漏广告、ASIN广告、类目广告、展示性广告等一系列可以低成本增加订单的广告组</t>
  </si>
  <si>
    <t xml:space="preserve">相关公式</t>
  </si>
  <si>
    <t/>
    <r>
      <rPr/>
      <t>bid极限值</t>
    </r>
    <r>
      <rPr>
        <b val="false"/>
        <i val="false"/>
        <strike val="false"/>
        <sz val="10"/>
        <color rgb="FF000000"/>
      </rPr>
      <t xml:space="preserve">=利润率 x 客单价 x 转化率</t>
    </r>
  </si>
  <si>
    <t/>
    <r>
      <rPr/>
      <t>需要盈利的广告bid不要超过极限值</t>
    </r>
    <r>
      <rPr>
        <b val="false"/>
        <i val="false"/>
        <strike val="false"/>
        <sz val="10"/>
        <color rgb="FF000000"/>
      </rPr>
      <t>，这里的利润率不计算广告花费，</t>
    </r>
    <r>
      <rPr/>
      <t>老品AcoAs原则不超过13%</t>
    </r>
  </si>
  <si>
    <t/>
    <r>
      <rPr/>
      <t xml:space="preserve">广告前准备
</t>
    </r>
    <r>
      <rPr>
        <b val="true"/>
        <i val="true"/>
        <strike val="false"/>
        <sz val="9"/>
        <color rgb="FFFF0000"/>
      </rPr>
      <t>（务必在到货前完善）</t>
    </r>
  </si>
  <si>
    <t xml:space="preserve">打造高转化listing</t>
  </si>
  <si>
    <t xml:space="preserve">标题：需完整包含核心推广词，含有核心卖点和主要场景</t>
  </si>
  <si>
    <t xml:space="preserve">五点：继续埋核心词和长尾词</t>
  </si>
  <si>
    <t xml:space="preserve">长描述：埋流量词、场景词、人群词</t>
  </si>
  <si>
    <t xml:space="preserve">ST：再次埋入核心词和大流量词</t>
  </si>
  <si>
    <t xml:space="preserve">主图：提前至少做好2个版本，根据广告点击率而定使用哪个，无明显差异情况下，长期做A/B Test</t>
  </si>
  <si>
    <t xml:space="preserve">附图：根据卖点重要程度和转化率情况调整附图排序，要上满9张图片，图片命名为不同关键词</t>
  </si>
  <si>
    <t xml:space="preserve">制作否定词库</t>
  </si>
  <si>
    <t xml:space="preserve">用于提前否定无效流量
Tips：在广告的时候，会出现Suggestion，出现了一些不相关的词语或者大词，为了控制成本，我们也是可以先提前否定</t>
  </si>
  <si>
    <t xml:space="preserve">检查收录</t>
  </si>
  <si>
    <t xml:space="preserve">产品到货后，先用产品关键词+ASIN在前台搜索，检查listing是否被亚马逊收录，然后查询关键词标签</t>
  </si>
  <si>
    <t xml:space="preserve">关键词标签</t>
  </si>
  <si>
    <t/>
    <r>
      <rPr/>
      <t>根据关键词标签的情况制定广告策略（3种情况）</t>
    </r>
    <r>
      <rPr>
        <b val="false"/>
        <i val="false"/>
        <strike val="false"/>
        <sz val="10"/>
        <color rgb="FF000000"/>
      </rPr>
      <t xml:space="preserve">
</t>
    </r>
    <r>
      <rPr>
        <b val="false"/>
        <i val="true"/>
        <strike val="false"/>
        <sz val="9"/>
        <color rgb="FF000000"/>
      </rPr>
      <t>如：产品是杯子送杯垫，杯垫关键词也被收录，这种则为较宽泛</t>
    </r>
  </si>
  <si>
    <t xml:space="preserve">当关键词标签与产品本身相关度较低时--开自动广告之前看一下后台的推荐词，如与产品不相关，需优化文案 
关键词标签比较宽泛时--关键词比较相关但是还是有一部分不相关的，也先不要开自动干广告，先去开手动精准/广泛广告去纠正标签 
关键词标签已经精准时---可以直接开自动广告。</t>
  </si>
  <si>
    <t xml:space="preserve">判断产品属性</t>
  </si>
  <si>
    <t xml:space="preserve">如何判断重关键词类目：竞争对手top5放到sif查，看流量结构，若结构都是10个关键词以上的结构，说明该产品关联属性较强若都是某个关键词出单占比超50%，相对来说是重关键词的产品
重关键词：紧密匹配+同类（bid在前三页能搜索到）
重关联：宽泛匹配+关联（bid在前三页能搜索到）</t>
  </si>
  <si>
    <t xml:space="preserve">品牌旗舰店装修</t>
  </si>
  <si>
    <t xml:space="preserve">做垂直类目，且有多款产品上架后，优化好旗舰店可以带来很多关联流量，新品也会更好起量</t>
  </si>
  <si>
    <t xml:space="preserve">广告FAQ</t>
  </si>
  <si>
    <t xml:space="preserve">序号</t>
  </si>
  <si>
    <t xml:space="preserve">Q</t>
  </si>
  <si>
    <t xml:space="preserve">A</t>
  </si>
  <si>
    <t xml:space="preserve">前期给建议CPC或更高，但很少曝光</t>
  </si>
  <si>
    <t xml:space="preserve">有曝光，但点击率很少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</si>
</sst>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4">
    <numFmt numFmtId="164" formatCode="[$-en-US]$#,##0.00_);([$-en-US]$#,##0.00)"/>
    <numFmt numFmtId="165" formatCode="#,##0"/>
    <numFmt numFmtId="166" formatCode="0.00%"/>
    <numFmt numFmtId="167" formatCode="yyyy/m/d"/>
    <numFmt numFmtId="168" formatCode="0_);(0)"/>
    <numFmt numFmtId="169" formatCode="yyyy/m/d"/>
    <numFmt numFmtId="170" formatCode="$#,##0;[Red]($#,##0)"/>
    <numFmt numFmtId="171" formatCode="#,##0_ "/>
    <numFmt numFmtId="172" formatCode="\$#,##0.00;\-\$#,##0.00"/>
    <numFmt numFmtId="173" formatCode="0_ "/>
    <numFmt numFmtId="174" formatCode="0%"/>
    <numFmt numFmtId="175" formatCode="#,##0"/>
    <numFmt numFmtId="176" formatCode="0.00%"/>
    <numFmt numFmtId="177" formatCode="0.00"/>
    <numFmt numFmtId="178" formatCode="0.0%"/>
    <numFmt numFmtId="179" formatCode="#,##0.00"/>
    <numFmt numFmtId="180" formatCode="0%"/>
    <numFmt numFmtId="181" formatCode="0.00_);\(0.00\)"/>
    <numFmt numFmtId="182" formatCode="0.00_);[Red]\(0.00\)"/>
    <numFmt numFmtId="183" formatCode="0.00_ "/>
    <numFmt numFmtId="184" formatCode="0.00%"/>
    <numFmt numFmtId="185" formatCode="0.000"/>
    <numFmt numFmtId="186" formatCode="&quot;US$&quot;#,##0.00;\-&quot;US$&quot;#,##0.00"/>
    <numFmt numFmtId="187" formatCode="0_ "/>
    <numFmt numFmtId="188" formatCode="\$#,##0;\-\$#,##0"/>
    <numFmt numFmtId="189" formatCode="0.00%"/>
    <numFmt numFmtId="190" formatCode="0%"/>
    <numFmt numFmtId="191" formatCode="\$#,##0.00;\-\$#,##0.00"/>
    <numFmt numFmtId="192" formatCode="[$-en-US]$#,##0.00_);([$-en-US]$#,##0.00)"/>
    <numFmt numFmtId="193" formatCode="\$#,##0;[Red]\-\$#,##0"/>
    <numFmt numFmtId="194" formatCode="[$-en-US]$#,##0.00"/>
    <numFmt numFmtId="195" formatCode="0.0%"/>
    <numFmt numFmtId="196" formatCode="$#,##0;[Red]($#,##0)"/>
    <numFmt numFmtId="197" formatCode="0.00%"/>
    <numFmt numFmtId="198" formatCode="0%"/>
    <numFmt numFmtId="199" formatCode="0_ "/>
    <numFmt numFmtId="200" formatCode="\$#,##0.00;\-\$#,##0.00"/>
    <numFmt numFmtId="201" formatCode="[$-en-US]$#,##0.00_);([$-en-US]$#,##0.00)"/>
    <numFmt numFmtId="202" formatCode="\$#,##0;\-\$#,##0"/>
    <numFmt numFmtId="203" formatCode="\$#,##0;[Red]\-\$#,##0"/>
    <numFmt numFmtId="204" formatCode="[$-en-US]$#,##0.00"/>
    <numFmt numFmtId="205" formatCode="0.0%"/>
    <numFmt numFmtId="206" formatCode="m&quot;月&quot;d&quot;日&quot;;@"/>
    <numFmt numFmtId="207" formatCode="0_);[Red]\(0\)"/>
    <numFmt numFmtId="208" formatCode="0.0%"/>
    <numFmt numFmtId="209" formatCode="0.00%"/>
    <numFmt numFmtId="210" formatCode="0_ "/>
    <numFmt numFmtId="211" formatCode="0%"/>
    <numFmt numFmtId="212" formatCode="0.00_ "/>
    <numFmt numFmtId="213" formatCode="\$#,##0.00;\-\$#,##0.00"/>
    <numFmt numFmtId="214" formatCode="0.00_);[Red]\(0.00\)"/>
    <numFmt numFmtId="215" formatCode="0.00_);(0.00)"/>
    <numFmt numFmtId="216" formatCode="0.00"/>
    <numFmt numFmtId="217" formatCode="#,##0"/>
    <numFmt numFmtId="218" formatCode="\$#,##0.00_);[Red]\(\$#,##0.00\)"/>
    <numFmt numFmtId="219" formatCode="m&quot;月&quot;d&quot;日&quot;"/>
    <numFmt numFmtId="220" formatCode="0.00_);(0.00)"/>
    <numFmt numFmtId="221" formatCode="0.00_ "/>
    <numFmt numFmtId="222" formatCode="0.00%"/>
    <numFmt numFmtId="223" formatCode="0_ "/>
    <numFmt numFmtId="224" formatCode="0.00_);[Red]\(0.00\)"/>
    <numFmt numFmtId="225" formatCode="\$#,##0.00;\-\$#,##0.00"/>
    <numFmt numFmtId="226" formatCode="0%"/>
    <numFmt numFmtId="227" formatCode="0_);(0)"/>
    <numFmt numFmtId="228" formatCode="0"/>
    <numFmt numFmtId="229" formatCode="yyyy&quot;年&quot;m&quot;月&quot;d&quot;日&quot;;@"/>
    <numFmt numFmtId="230" formatCode="yyyy/m/d"/>
    <numFmt numFmtId="231" formatCode="0.00%"/>
    <numFmt numFmtId="232" formatCode="0.00_ "/>
    <numFmt numFmtId="233" formatCode="yyyy&quot;年&quot;m&quot;月&quot;d&quot;日&quot;"/>
    <numFmt numFmtId="234" formatCode="0_ "/>
    <numFmt numFmtId="235" formatCode="m/d"/>
    <numFmt numFmtId="236" formatCode="m&quot;月&quot;d&quot;日&quot;"/>
    <numFmt numFmtId="237" formatCode="0%"/>
  </numFmts>
  <fonts count="46">
    <font>
      <sz val="12"/>
      <color theme="1"/>
      <name val="Calibri"/>
      <family val="2"/>
      <scheme val="minor"/>
    </font>
    <font>
      <b val="true"/>
      <sz val="10"/>
      <color rgb="FF000000"/>
      <name val="Calibri"/>
      <family val="2"/>
      <scheme val="minor"/>
    </font>
    <font>
      <sz val="10"/>
      <color rgb="FF000000"/>
      <name val="Calibri"/>
      <family val="2"/>
      <scheme val="minor"/>
    </font>
    <font>
      <sz val="9"/>
      <color rgb="FF000000"/>
      <name val="Calibri"/>
      <family val="2"/>
      <scheme val="minor"/>
    </font>
    <font>
      <b val="true"/>
      <sz val="10"/>
      <color rgb="FFF54A45"/>
      <name val="Calibri"/>
      <family val="2"/>
      <scheme val="minor"/>
    </font>
    <font>
      <b val="true"/>
      <sz val="13"/>
      <color rgb="FF000000"/>
      <name val="Calibri"/>
      <family val="2"/>
      <scheme val="minor"/>
    </font>
    <font>
      <b val="true"/>
      <sz val="10"/>
      <color rgb="FFFFFFFF"/>
      <name val="Calibri"/>
      <family val="2"/>
      <scheme val="minor"/>
    </font>
    <font>
      <u val="single"/>
      <sz val="10"/>
      <color rgb="FF0563C1"/>
      <name val="Calibri"/>
      <family val="2"/>
      <scheme val="minor"/>
    </font>
    <font>
      <sz val="15"/>
      <color rgb="FF000000"/>
      <name val="Calibri"/>
      <family val="2"/>
      <scheme val="minor"/>
    </font>
    <font>
      <b val="true"/>
      <sz val="9"/>
      <color rgb="FF000000"/>
      <name val="Calibri"/>
      <family val="2"/>
      <scheme val="minor"/>
    </font>
    <font>
      <b val="true"/>
      <sz val="10"/>
      <color rgb="FF000000"/>
      <name val="Calibri"/>
      <family val="2"/>
      <scheme val="minor"/>
    </font>
    <font>
      <b val="true"/>
      <i val="true"/>
      <sz val="9"/>
      <color rgb="FF000000"/>
      <name val="Calibri"/>
      <family val="2"/>
      <scheme val="minor"/>
    </font>
    <font>
      <b val="true"/>
      <sz val="12"/>
      <color rgb="FF000000"/>
      <name val="Calibri"/>
      <family val="2"/>
      <scheme val="minor"/>
    </font>
    <font>
      <b val="true"/>
      <sz val="21"/>
      <color rgb="FF000000"/>
      <name val="Calibri"/>
      <family val="2"/>
      <scheme val="minor"/>
    </font>
    <font>
      <sz val="10"/>
      <color rgb="FF1F2329"/>
      <name val="Calibri"/>
      <family val="2"/>
      <scheme val="minor"/>
    </font>
    <font>
      <sz val="10"/>
      <color rgb="FFFF0000"/>
      <name val="Calibri"/>
      <family val="2"/>
      <scheme val="minor"/>
    </font>
    <font>
      <b val="true"/>
      <sz val="9"/>
      <color rgb="FFFFFFFF"/>
      <name val="Calibri"/>
      <family val="2"/>
      <scheme val="minor"/>
    </font>
    <font>
      <sz val="9"/>
      <color rgb="FF000000"/>
      <name val="Calibri"/>
      <family val="2"/>
      <scheme val="minor"/>
    </font>
    <font>
      <b val="true"/>
      <sz val="9"/>
      <color rgb="FFFF0000"/>
      <name val="Calibri"/>
      <family val="2"/>
      <scheme val="minor"/>
    </font>
    <font>
      <b val="true"/>
      <sz val="9"/>
      <color rgb="FFF54A45"/>
      <name val="Calibri"/>
      <family val="2"/>
      <scheme val="minor"/>
    </font>
    <font>
      <b val="true"/>
      <sz val="13"/>
      <color rgb="FFFFFFFF"/>
      <name val="Calibri"/>
      <family val="2"/>
      <scheme val="minor"/>
    </font>
    <font>
      <b val="true"/>
      <sz val="12"/>
      <color rgb="FFFFFFFF"/>
      <name val="Calibri"/>
      <family val="2"/>
      <scheme val="minor"/>
    </font>
    <font>
      <b val="true"/>
      <sz val="13"/>
      <color rgb="FFF54A45"/>
      <name val="Calibri"/>
      <family val="2"/>
      <scheme val="minor"/>
    </font>
    <font>
      <b val="true"/>
      <sz val="10"/>
      <color rgb="FF1F2329"/>
      <name val="Calibri"/>
      <family val="2"/>
      <scheme val="minor"/>
    </font>
    <font>
      <i val="true"/>
      <sz val="9"/>
      <color rgb="FF000000"/>
      <name val="Calibri"/>
      <family val="2"/>
      <scheme val="minor"/>
    </font>
    <font>
      <sz val="12"/>
      <color rgb="FF000000"/>
      <name val="Calibri"/>
      <family val="2"/>
      <scheme val="minor"/>
    </font>
    <font>
      <b val="true"/>
      <sz val="15"/>
      <color rgb="FF000000"/>
      <name val="Calibri"/>
      <family val="2"/>
      <scheme val="minor"/>
    </font>
    <font>
      <b val="true"/>
      <sz val="12"/>
      <color rgb="FF000000"/>
      <name val="Calibri"/>
      <family val="2"/>
      <scheme val="minor"/>
    </font>
    <font>
      <b val="true"/>
      <i val="true"/>
      <sz val="12"/>
      <color rgb="FF000000"/>
      <name val="Calibri"/>
      <family val="2"/>
      <scheme val="minor"/>
    </font>
    <font>
      <sz val="13"/>
      <color rgb="FF000000"/>
      <name val="Calibri"/>
      <family val="2"/>
      <scheme val="minor"/>
    </font>
    <font>
      <b val="true"/>
      <sz val="9"/>
      <color rgb="FF000000"/>
      <name val="Calibri"/>
      <family val="2"/>
      <scheme val="minor"/>
    </font>
    <font>
      <b val="true"/>
      <sz val="9"/>
      <color rgb="FF6425D0"/>
      <name val="Calibri"/>
      <family val="2"/>
      <scheme val="minor"/>
    </font>
    <font>
      <b val="true"/>
      <sz val="9"/>
      <color rgb="FF1F2329"/>
      <name val="Calibri"/>
      <family val="2"/>
      <scheme val="minor"/>
    </font>
    <font>
      <b val="true"/>
      <sz val="9"/>
      <color rgb="FFD83931"/>
      <name val="Calibri"/>
      <family val="2"/>
      <scheme val="minor"/>
    </font>
    <font>
      <b val="true"/>
      <sz val="9"/>
      <color rgb="FF3C4337"/>
      <name val="Calibri"/>
      <family val="2"/>
      <scheme val="minor"/>
    </font>
    <font>
      <sz val="9"/>
      <color rgb="FF3C4337"/>
      <name val="Calibri"/>
      <family val="2"/>
      <scheme val="minor"/>
    </font>
    <font>
      <b val="true"/>
      <u val="single"/>
      <sz val="9"/>
      <color rgb="FFFF0000"/>
      <name val="Calibri"/>
      <family val="2"/>
      <scheme val="minor"/>
    </font>
    <font>
      <sz val="9"/>
      <color rgb="FFFF0000"/>
      <name val="Calibri"/>
      <family val="2"/>
      <scheme val="minor"/>
    </font>
    <font>
      <b val="true"/>
      <sz val="9"/>
      <color rgb="FFC00000"/>
      <name val="Calibri"/>
      <family val="2"/>
      <scheme val="minor"/>
    </font>
    <font>
      <b val="true"/>
      <sz val="19"/>
      <color rgb="FF000000"/>
      <name val="Calibri"/>
      <family val="2"/>
      <scheme val="minor"/>
    </font>
    <font>
      <b val="true"/>
      <sz val="10"/>
      <color rgb="FFFF0000"/>
      <name val="Calibri"/>
      <family val="2"/>
      <scheme val="minor"/>
    </font>
    <font>
      <b val="true"/>
      <u val="single"/>
      <sz val="10"/>
      <color rgb="FFFF0000"/>
      <name val="Calibri"/>
      <family val="2"/>
      <scheme val="minor"/>
    </font>
    <font>
      <i val="true"/>
      <sz val="9"/>
      <color rgb="FF000000"/>
      <name val="Calibri"/>
      <family val="2"/>
      <scheme val="minor"/>
    </font>
    <font>
      <sz val="10"/>
      <color rgb="FF171A1D"/>
      <name val="Calibri"/>
      <family val="2"/>
      <scheme val="minor"/>
    </font>
    <font>
      <sz val="10"/>
      <color rgb="FF000000"/>
      <name val="Calibri"/>
      <family val="2"/>
      <scheme val="minor"/>
    </font>
    <font>
      <b val="true"/>
      <i val="true"/>
      <sz val="9"/>
      <color rgb="FFFF0000"/>
      <name val="Calibri"/>
      <family val="2"/>
      <scheme val="minor"/>
    </font>
  </fonts>
  <fills count="104">
    <fill>
      <patternFill patternType="none">
        <fgColor/>
        <bgColor/>
      </patternFill>
    </fill>
    <fill>
      <patternFill patternType="gray125">
        <fgColor/>
        <bgColor/>
      </patternFill>
    </fill>
    <fill>
      <patternFill patternType="solid">
        <fgColor rgb="FFE7E6E6"/>
        <bgColor/>
      </patternFill>
    </fill>
    <fill>
      <patternFill patternType="solid">
        <fgColor rgb="FFFFF3CA"/>
        <bgColor/>
      </patternFill>
    </fill>
    <fill>
      <patternFill patternType="solid">
        <fgColor rgb="FFC8C8C8"/>
        <bgColor/>
      </patternFill>
    </fill>
    <fill>
      <patternFill patternType="solid">
        <fgColor rgb="FF44749F"/>
        <bgColor/>
      </patternFill>
    </fill>
    <fill>
      <patternFill patternType="solid">
        <fgColor rgb="FFF4F207"/>
        <bgColor/>
      </patternFill>
    </fill>
    <fill>
      <patternFill patternType="solid">
        <fgColor rgb="FF366092"/>
        <bgColor/>
      </patternFill>
    </fill>
    <fill>
      <patternFill patternType="solid">
        <fgColor rgb="FFC4D79B"/>
        <bgColor/>
      </patternFill>
    </fill>
    <fill>
      <patternFill patternType="solid">
        <fgColor rgb="FFFFC000"/>
        <bgColor/>
      </patternFill>
    </fill>
    <fill>
      <patternFill patternType="solid">
        <fgColor rgb="FFF2F2F2"/>
        <bgColor/>
      </patternFill>
    </fill>
    <fill>
      <patternFill patternType="solid">
        <fgColor rgb="FFC5D9F1"/>
        <bgColor/>
      </patternFill>
    </fill>
    <fill>
      <patternFill patternType="solid">
        <fgColor rgb="FFBFBFBF"/>
        <bgColor/>
      </patternFill>
    </fill>
    <fill>
      <patternFill patternType="solid">
        <fgColor rgb="FFFFC000"/>
        <bgColor/>
      </patternFill>
    </fill>
    <fill>
      <patternFill patternType="solid">
        <fgColor rgb="FF3A5E21"/>
        <bgColor/>
      </patternFill>
    </fill>
    <fill>
      <patternFill patternType="solid">
        <fgColor rgb="FF7030A0"/>
        <bgColor/>
      </patternFill>
    </fill>
    <fill>
      <patternFill patternType="solid">
        <fgColor rgb="FFC00000"/>
        <bgColor/>
      </patternFill>
    </fill>
    <fill>
      <patternFill patternType="solid">
        <fgColor rgb="FFACB9CA"/>
        <bgColor/>
      </patternFill>
    </fill>
    <fill>
      <patternFill patternType="solid">
        <fgColor rgb="FFFAD355"/>
        <bgColor/>
      </patternFill>
    </fill>
    <fill>
      <patternFill patternType="solid">
        <fgColor rgb="FF92D050"/>
        <bgColor/>
      </patternFill>
    </fill>
    <fill>
      <patternFill patternType="solid">
        <fgColor rgb="FF1C981C"/>
        <bgColor/>
      </patternFill>
    </fill>
    <fill>
      <patternFill patternType="solid">
        <fgColor rgb="FFC5DEB5"/>
        <bgColor/>
      </patternFill>
    </fill>
    <fill>
      <patternFill patternType="solid">
        <fgColor rgb="FFD8D8D8"/>
        <bgColor/>
      </patternFill>
    </fill>
    <fill>
      <patternFill patternType="solid">
        <fgColor rgb="FFFFFF00"/>
        <bgColor/>
      </patternFill>
    </fill>
    <fill>
      <patternFill patternType="solid">
        <fgColor rgb="FFDADADA"/>
        <bgColor/>
      </patternFill>
    </fill>
    <fill>
      <patternFill patternType="solid">
        <fgColor rgb="FFDEE0E3"/>
        <bgColor/>
      </patternFill>
    </fill>
    <fill>
      <patternFill patternType="solid">
        <fgColor rgb="FFECECEC"/>
        <bgColor/>
      </patternFill>
    </fill>
    <fill>
      <patternFill patternType="solid">
        <fgColor rgb="FFFFC000"/>
        <bgColor/>
      </patternFill>
    </fill>
    <fill>
      <patternFill patternType="solid">
        <fgColor rgb="FFFFC60A"/>
        <bgColor/>
      </patternFill>
    </fill>
    <fill>
      <patternFill patternType="solid">
        <fgColor rgb="FFE1EAFF"/>
        <bgColor/>
      </patternFill>
    </fill>
    <fill>
      <patternFill patternType="solid">
        <fgColor rgb="FFEEF6C6"/>
        <bgColor/>
      </patternFill>
    </fill>
    <fill>
      <patternFill patternType="solid">
        <fgColor rgb="FFFED4A4"/>
        <bgColor/>
      </patternFill>
    </fill>
    <fill>
      <patternFill patternType="solid">
        <fgColor rgb="FFFDDDEF"/>
        <bgColor/>
      </patternFill>
    </fill>
    <fill>
      <patternFill patternType="solid">
        <fgColor rgb="FFD9F5D6"/>
        <bgColor/>
      </patternFill>
    </fill>
    <fill>
      <patternFill patternType="solid">
        <fgColor rgb="FFD9F3FD"/>
        <bgColor/>
      </patternFill>
    </fill>
    <fill>
      <patternFill patternType="solid">
        <fgColor rgb="FFFAF1D1"/>
        <bgColor/>
      </patternFill>
    </fill>
    <fill>
      <patternFill patternType="solid">
        <fgColor rgb="FFFBBFBC"/>
        <bgColor/>
      </patternFill>
    </fill>
    <fill>
      <patternFill patternType="solid">
        <fgColor rgb="FFECE2FE"/>
        <bgColor/>
      </patternFill>
    </fill>
    <fill>
      <patternFill patternType="solid">
        <fgColor rgb="FFF8F9FA"/>
        <bgColor/>
      </patternFill>
    </fill>
    <fill>
      <patternFill patternType="solid">
        <fgColor rgb="FF1C981C"/>
        <bgColor/>
      </patternFill>
    </fill>
    <fill>
      <patternFill patternType="solid">
        <fgColor rgb="FFFCD5B4"/>
        <bgColor/>
      </patternFill>
    </fill>
    <fill>
      <patternFill patternType="solid">
        <fgColor rgb="FFD9D9D9"/>
        <bgColor/>
      </patternFill>
    </fill>
    <fill>
      <patternFill patternType="solid">
        <fgColor rgb="FFFFFF00"/>
        <bgColor/>
      </patternFill>
    </fill>
    <fill>
      <patternFill patternType="solid">
        <fgColor rgb="FFDCF272"/>
        <bgColor/>
      </patternFill>
    </fill>
    <fill>
      <patternFill patternType="solid">
        <fgColor rgb="FFD8D8D8"/>
        <bgColor/>
      </patternFill>
    </fill>
    <fill>
      <patternFill patternType="solid">
        <fgColor rgb="FFDEE0E3"/>
        <bgColor/>
      </patternFill>
    </fill>
    <fill>
      <patternFill patternType="solid">
        <fgColor rgb="FFECECEC"/>
        <bgColor/>
      </patternFill>
    </fill>
    <fill>
      <patternFill patternType="solid">
        <fgColor rgb="FFFFC000"/>
        <bgColor/>
      </patternFill>
    </fill>
    <fill>
      <patternFill patternType="solid">
        <fgColor rgb="FFFFC60A"/>
        <bgColor/>
      </patternFill>
    </fill>
    <fill>
      <patternFill patternType="solid">
        <fgColor rgb="FFDADADA"/>
        <bgColor/>
      </patternFill>
    </fill>
    <fill>
      <patternFill patternType="solid">
        <fgColor rgb="FFE1EAFF"/>
        <bgColor/>
      </patternFill>
    </fill>
    <fill>
      <patternFill patternType="solid">
        <fgColor rgb="FFEEF6C6"/>
        <bgColor/>
      </patternFill>
    </fill>
    <fill>
      <patternFill patternType="solid">
        <fgColor rgb="FFFED4A4"/>
        <bgColor/>
      </patternFill>
    </fill>
    <fill>
      <patternFill patternType="solid">
        <fgColor rgb="FFFDDDEF"/>
        <bgColor/>
      </patternFill>
    </fill>
    <fill>
      <patternFill patternType="solid">
        <fgColor rgb="FFD9F5D6"/>
        <bgColor/>
      </patternFill>
    </fill>
    <fill>
      <patternFill patternType="solid">
        <fgColor rgb="FFD9F3FD"/>
        <bgColor/>
      </patternFill>
    </fill>
    <fill>
      <patternFill patternType="solid">
        <fgColor rgb="FFFAF1D1"/>
        <bgColor/>
      </patternFill>
    </fill>
    <fill>
      <patternFill patternType="solid">
        <fgColor rgb="FFFBBFBC"/>
        <bgColor/>
      </patternFill>
    </fill>
    <fill>
      <patternFill patternType="solid">
        <fgColor rgb="FFECE2FE"/>
        <bgColor/>
      </patternFill>
    </fill>
    <fill>
      <patternFill patternType="solid">
        <fgColor rgb="FFF8F9FA"/>
        <bgColor/>
      </patternFill>
    </fill>
    <fill>
      <patternFill patternType="solid">
        <fgColor rgb="FFD9D9D9"/>
        <bgColor/>
      </patternFill>
    </fill>
    <fill>
      <patternFill patternType="solid">
        <fgColor rgb="FFE3F1D9"/>
        <bgColor/>
      </patternFill>
    </fill>
    <fill>
      <patternFill patternType="solid">
        <fgColor rgb="FFC7E4B3"/>
        <bgColor/>
      </patternFill>
    </fill>
    <fill>
      <patternFill patternType="solid">
        <fgColor rgb="FF70AD46"/>
        <bgColor/>
      </patternFill>
    </fill>
    <fill>
      <patternFill patternType="solid">
        <fgColor rgb="FFFDEADA"/>
        <bgColor/>
      </patternFill>
    </fill>
    <fill>
      <patternFill patternType="solid">
        <fgColor rgb="FF75BD42"/>
        <bgColor/>
      </patternFill>
    </fill>
    <fill>
      <patternFill patternType="solid">
        <fgColor rgb="FFFFFF00"/>
        <bgColor/>
      </patternFill>
    </fill>
    <fill>
      <patternFill patternType="solid">
        <fgColor rgb="FFACE5E1"/>
        <bgColor/>
      </patternFill>
    </fill>
    <fill>
      <patternFill patternType="solid">
        <fgColor rgb="FFF9DBDE"/>
        <bgColor/>
      </patternFill>
    </fill>
    <fill>
      <patternFill patternType="solid">
        <fgColor rgb="FFFFC000"/>
        <bgColor/>
      </patternFill>
    </fill>
    <fill>
      <patternFill patternType="solid">
        <fgColor rgb="FFECE2FE"/>
        <bgColor/>
      </patternFill>
    </fill>
    <fill>
      <patternFill patternType="solid">
        <fgColor rgb="FFE3F1D9"/>
        <bgColor/>
      </patternFill>
    </fill>
    <fill>
      <patternFill patternType="solid">
        <fgColor rgb="FFC7E4B3"/>
        <bgColor/>
      </patternFill>
    </fill>
    <fill>
      <patternFill patternType="solid">
        <fgColor rgb="FF70AD46"/>
        <bgColor/>
      </patternFill>
    </fill>
    <fill>
      <patternFill patternType="solid">
        <fgColor rgb="FFFDEADA"/>
        <bgColor/>
      </patternFill>
    </fill>
    <fill>
      <patternFill patternType="solid">
        <fgColor rgb="FF75BD42"/>
        <bgColor/>
      </patternFill>
    </fill>
    <fill>
      <patternFill patternType="solid">
        <fgColor rgb="FFECE2FE"/>
        <bgColor/>
      </patternFill>
    </fill>
    <fill>
      <patternFill patternType="solid">
        <fgColor rgb="FFEEF6C6"/>
        <bgColor/>
      </patternFill>
    </fill>
    <fill>
      <patternFill patternType="solid">
        <fgColor rgb="FFACE5E1"/>
        <bgColor/>
      </patternFill>
    </fill>
    <fill>
      <patternFill patternType="solid">
        <fgColor rgb="FFF9DBDE"/>
        <bgColor/>
      </patternFill>
    </fill>
    <fill>
      <patternFill patternType="solid">
        <fgColor rgb="FFFF8800"/>
        <bgColor/>
      </patternFill>
    </fill>
    <fill>
      <patternFill patternType="solid">
        <fgColor rgb="FFFED4A4"/>
        <bgColor/>
      </patternFill>
    </fill>
    <fill>
      <patternFill patternType="solid">
        <fgColor rgb="FFFFBA6B"/>
        <bgColor/>
      </patternFill>
    </fill>
    <fill>
      <patternFill patternType="solid">
        <fgColor rgb="FFECE2FE"/>
        <bgColor/>
      </patternFill>
    </fill>
    <fill>
      <patternFill patternType="solid">
        <fgColor rgb="FFD9F3FD"/>
        <bgColor/>
      </patternFill>
    </fill>
    <fill>
      <patternFill patternType="solid">
        <fgColor rgb="FFEEF6C6"/>
        <bgColor/>
      </patternFill>
    </fill>
    <fill>
      <patternFill patternType="solid">
        <fgColor rgb="FFFDDDEF"/>
        <bgColor/>
      </patternFill>
    </fill>
    <fill>
      <patternFill patternType="solid">
        <fgColor rgb="FFE1EAFF"/>
        <bgColor/>
      </patternFill>
    </fill>
    <fill>
      <patternFill patternType="solid">
        <fgColor rgb="FFF4B382"/>
        <bgColor/>
      </patternFill>
    </fill>
    <fill>
      <patternFill patternType="solid">
        <fgColor rgb="FFD9F5D6"/>
        <bgColor/>
      </patternFill>
    </fill>
    <fill>
      <patternFill patternType="solid">
        <fgColor rgb="FFCFCFCF"/>
        <bgColor/>
      </patternFill>
    </fill>
    <fill>
      <patternFill patternType="solid">
        <fgColor rgb="FFACE5E1"/>
        <bgColor/>
      </patternFill>
    </fill>
    <fill>
      <patternFill patternType="solid">
        <fgColor rgb="FFFBE6D5"/>
        <bgColor/>
      </patternFill>
    </fill>
    <fill>
      <patternFill patternType="solid">
        <fgColor rgb="FFF4B7BE"/>
        <bgColor/>
      </patternFill>
    </fill>
    <fill>
      <patternFill patternType="solid">
        <fgColor rgb="FFFFFF00"/>
        <bgColor/>
      </patternFill>
    </fill>
    <fill>
      <patternFill patternType="solid">
        <fgColor rgb="FFB5C7EA"/>
        <bgColor/>
      </patternFill>
    </fill>
    <fill>
      <patternFill patternType="solid">
        <fgColor rgb="FFF2BA02"/>
        <bgColor/>
      </patternFill>
    </fill>
    <fill>
      <patternFill patternType="solid">
        <fgColor rgb="FFE3F1D9"/>
        <bgColor/>
      </patternFill>
    </fill>
    <fill>
      <patternFill patternType="solid">
        <fgColor rgb="FFEE822F"/>
        <bgColor/>
      </patternFill>
    </fill>
    <fill>
      <patternFill patternType="solid">
        <fgColor rgb="FFFFF3CA"/>
        <bgColor/>
      </patternFill>
    </fill>
    <fill>
      <patternFill patternType="solid">
        <fgColor rgb="FFDDC8EF"/>
        <bgColor/>
      </patternFill>
    </fill>
    <fill>
      <patternFill patternType="solid">
        <fgColor rgb="FFFFF3CA"/>
        <bgColor/>
      </patternFill>
    </fill>
    <fill>
      <patternFill patternType="solid">
        <fgColor rgb="FF00B0F0"/>
        <bgColor/>
      </patternFill>
    </fill>
    <fill>
      <patternFill patternType="solid">
        <fgColor rgb="FFFFFF00"/>
        <bgColor/>
      </patternFill>
    </fill>
  </fills>
  <borders count="1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1F2329"/>
      </left>
      <right/>
      <top style="thin">
        <color rgb="FF1F2329"/>
      </top>
      <bottom/>
      <diagonal/>
    </border>
    <border>
      <left/>
      <right style="thin">
        <color rgb="FF1F2329"/>
      </right>
      <top style="thin">
        <color rgb="FF1F2329"/>
      </top>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bottom style="thin">
        <color rgb="FF1F2329"/>
      </bottom>
      <diagonal/>
    </border>
    <border>
      <left style="thin">
        <color rgb="FF1F2329"/>
      </left>
      <right style="thin">
        <color rgb="FF1F2329"/>
      </right>
      <top/>
      <bottom style="thin">
        <color rgb="FF1F2329"/>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1F2329"/>
      </right>
      <top/>
      <bottom style="thin">
        <color rgb="FF1F2329"/>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1F2329"/>
      </left>
      <right style="thin">
        <color rgb="FF000000"/>
      </right>
      <top style="thin">
        <color rgb="FF1F2329"/>
      </top>
      <bottom style="thin">
        <color rgb="FF000000"/>
      </bottom>
      <diagonal/>
    </border>
    <border>
      <left/>
      <right style="thin">
        <color rgb="FF000000"/>
      </right>
      <top style="thin">
        <color rgb="FF1F2329"/>
      </top>
      <bottom style="thin">
        <color rgb="FF000000"/>
      </bottom>
      <diagonal/>
    </border>
    <border>
      <left style="thin">
        <color rgb="FF000000"/>
      </left>
      <right style="thin">
        <color rgb="FF000000"/>
      </right>
      <top style="thin">
        <color rgb="FF1F2329"/>
      </top>
      <bottom style="thin">
        <color rgb="FF000000"/>
      </bottom>
      <diagonal/>
    </border>
    <border>
      <left style="thin">
        <color rgb="FF000000"/>
      </left>
      <right style="thin">
        <color rgb="FF1F2329"/>
      </right>
      <top style="thin">
        <color rgb="FF1F2329"/>
      </top>
      <bottom style="thin">
        <color rgb="FF000000"/>
      </bottom>
      <diagonal/>
    </border>
    <border>
      <left style="thin">
        <color rgb="FF1F2329"/>
      </left>
      <right style="thin">
        <color rgb="FF000000"/>
      </right>
      <top style="thin">
        <color rgb="FF000000"/>
      </top>
      <bottom style="thin">
        <color rgb="FF000000"/>
      </bottom>
      <diagonal/>
    </border>
    <border>
      <left/>
      <right style="thin">
        <color rgb="FF1F2329"/>
      </right>
      <top/>
      <bottom/>
      <diagonal/>
    </border>
    <border>
      <left style="thin">
        <color rgb="FF1F2329"/>
      </left>
      <right style="thin">
        <color rgb="FF000000"/>
      </right>
      <top style="thin">
        <color rgb="FF000000"/>
      </top>
      <bottom style="thin">
        <color rgb="FF1F2329"/>
      </bottom>
      <diagonal/>
    </border>
    <border>
      <left/>
      <right/>
      <top/>
      <bottom style="thin">
        <color rgb="FF1F2329"/>
      </bottom>
      <diagonal/>
    </border>
    <border>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000000"/>
      </left>
      <right/>
      <top style="thin">
        <color rgb="FF000000"/>
      </top>
      <bottom style="thin">
        <color rgb="FF000000"/>
      </bottom>
      <diagonal/>
    </border>
    <border>
      <left style="thin">
        <color rgb="FF1F2329"/>
      </left>
      <right/>
      <top style="thin">
        <color rgb="FF1F2329"/>
      </top>
      <bottom/>
      <diagonal/>
    </border>
    <border>
      <left/>
      <right/>
      <top style="thin">
        <color rgb="FF1F2329"/>
      </top>
      <bottom/>
      <diagonal/>
    </border>
    <border>
      <left/>
      <right style="thin">
        <color rgb="FF1F2329"/>
      </right>
      <top style="thin">
        <color rgb="FF1F2329"/>
      </top>
      <bottom/>
      <diagonal/>
    </border>
    <border>
      <left style="thin">
        <color rgb="FF1F2329"/>
      </left>
      <right/>
      <top/>
      <bottom/>
      <diagonal/>
    </border>
    <border>
      <left style="thin">
        <color rgb="FF1F2329"/>
      </left>
      <right/>
      <top/>
      <bottom style="thin">
        <color rgb="FF1F2329"/>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right style="thin">
        <color rgb="FF000000"/>
      </right>
      <top style="thin">
        <color rgb="FF000000"/>
      </top>
      <bottom style="thin">
        <color rgb="FF000000"/>
      </bottom>
      <diagonal/>
    </border>
    <border>
      <left style="thin">
        <color rgb="FF1F2329"/>
      </left>
      <right style="thin">
        <color rgb="FF000000"/>
      </right>
      <top style="thin">
        <color rgb="FF1F2329"/>
      </top>
      <bottom style="thin">
        <color rgb="FF000000"/>
      </bottom>
      <diagonal/>
    </border>
    <border>
      <left/>
      <right style="thin">
        <color rgb="FF000000"/>
      </right>
      <top style="thin">
        <color rgb="FF1F2329"/>
      </top>
      <bottom style="thin">
        <color rgb="FF000000"/>
      </bottom>
      <diagonal/>
    </border>
    <border>
      <left style="thin">
        <color rgb="FF000000"/>
      </left>
      <right style="thin">
        <color rgb="FF000000"/>
      </right>
      <top style="thin">
        <color rgb="FF1F2329"/>
      </top>
      <bottom style="thin">
        <color rgb="FF000000"/>
      </bottom>
      <diagonal/>
    </border>
    <border>
      <left style="thin">
        <color rgb="FF000000"/>
      </left>
      <right style="thin">
        <color rgb="FF1F2329"/>
      </right>
      <top style="thin">
        <color rgb="FF1F2329"/>
      </top>
      <bottom style="thin">
        <color rgb="FF000000"/>
      </bottom>
      <diagonal/>
    </border>
    <border>
      <left/>
      <right style="thin">
        <color rgb="FF000000"/>
      </right>
      <top/>
      <bottom/>
      <diagonal/>
    </border>
    <border>
      <left style="thin">
        <color rgb="FF1F2329"/>
      </left>
      <right style="thin">
        <color rgb="FF000000"/>
      </right>
      <top style="thin">
        <color rgb="FF000000"/>
      </top>
      <bottom style="thin">
        <color rgb="FF000000"/>
      </bottom>
      <diagonal/>
    </border>
    <border>
      <left/>
      <right style="thin">
        <color rgb="FF1F2329"/>
      </right>
      <top/>
      <bottom/>
      <diagonal/>
    </border>
    <border>
      <left/>
      <right/>
      <top/>
      <bottom style="thin">
        <color rgb="FF000000"/>
      </bottom>
      <diagonal/>
    </border>
    <border>
      <left/>
      <right style="thin">
        <color rgb="FF000000"/>
      </right>
      <top/>
      <bottom style="thin">
        <color rgb="FF000000"/>
      </bottom>
      <diagonal/>
    </border>
    <border>
      <left style="thin">
        <color rgb="FF1F2329"/>
      </left>
      <right style="thin">
        <color rgb="FF000000"/>
      </right>
      <top style="thin">
        <color rgb="FF000000"/>
      </top>
      <bottom style="thin">
        <color rgb="FF1F2329"/>
      </bottom>
      <diagonal/>
    </border>
    <border>
      <left/>
      <right/>
      <top/>
      <bottom style="thin">
        <color rgb="FF1F2329"/>
      </bottom>
      <diagonal/>
    </border>
    <border>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000000"/>
      </left>
      <right/>
      <top style="thin">
        <color rgb="FF000000"/>
      </top>
      <bottom style="thin">
        <color rgb="FF000000"/>
      </bottom>
      <diagonal/>
    </border>
    <border>
      <left style="thin">
        <color rgb="FF1F2329"/>
      </left>
      <right/>
      <top style="thin">
        <color rgb="FF1F2329"/>
      </top>
      <bottom/>
      <diagonal/>
    </border>
    <border>
      <left/>
      <right/>
      <top style="thin">
        <color rgb="FF1F2329"/>
      </top>
      <bottom/>
      <diagonal/>
    </border>
    <border>
      <left/>
      <right style="thin">
        <color rgb="FF1F2329"/>
      </right>
      <top style="thin">
        <color rgb="FF1F2329"/>
      </top>
      <bottom/>
      <diagonal/>
    </border>
    <border>
      <left style="thin">
        <color rgb="FF000000"/>
      </left>
      <right/>
      <top/>
      <bottom style="thin">
        <color rgb="FF000000"/>
      </bottom>
      <diagonal/>
    </border>
    <border>
      <left style="thin">
        <color rgb="FF1F2329"/>
      </left>
      <right/>
      <top/>
      <bottom/>
      <diagonal/>
    </border>
    <border>
      <left style="thin">
        <color rgb="FF1F2329"/>
      </left>
      <right/>
      <top/>
      <bottom style="thin">
        <color rgb="FF1F2329"/>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688">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horizontal="center" vertical="center"/>
    </xf>
    <xf applyAlignment="true" applyBorder="false" applyFill="false" applyFont="true" applyNumberFormat="false" applyProtection="false" borderId="1" fillId="0" fontId="2" numFmtId="0" xfId="0">
      <alignment horizontal="center" vertical="center"/>
    </xf>
    <xf applyAlignment="true" applyBorder="false" applyFill="false" applyFont="true" applyNumberFormat="false" applyProtection="false" borderId="1" fillId="0" fontId="2" numFmtId="0" xfId="0">
      <alignment horizontal="center" vertical="center" wrapText="true"/>
    </xf>
    <xf applyAlignment="true" applyBorder="false" applyFill="false" applyFont="true" applyNumberFormat="false" applyProtection="false" borderId="1" fillId="0" fontId="1" numFmtId="0" xfId="0">
      <alignment horizontal="center" vertical="center" wrapText="true"/>
    </xf>
    <xf applyAlignment="true" applyBorder="false" applyFill="true" applyFont="true" applyNumberFormat="false" applyProtection="false" borderId="2" fillId="3" fontId="2" numFmtId="0" xfId="0">
      <alignment horizontal="center" vertical="center"/>
    </xf>
    <xf applyAlignment="true" applyBorder="false" applyFill="false" applyFont="true" applyNumberFormat="false" applyProtection="false" borderId="1" fillId="0" fontId="1"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3" fillId="0" fontId="3" numFmtId="0" xfId="0">
      <alignment vertical="center" wrapText="true"/>
    </xf>
    <xf applyAlignment="true" applyBorder="false" applyFill="false" applyFont="true" applyNumberFormat="false" applyProtection="false" borderId="4" fillId="0" fontId="2"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true" applyProtection="false" borderId="1" fillId="0" fontId="2" numFmtId="164" xfId="0">
      <alignment horizontal="center" vertical="center"/>
    </xf>
    <xf applyAlignment="true" applyBorder="false" applyFill="false" applyFont="true" applyNumberFormat="true" applyProtection="false" borderId="1" fillId="0" fontId="2" numFmtId="164"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true" applyFont="true" applyNumberFormat="false" applyProtection="false" borderId="5" fillId="3" fontId="2" numFmtId="0" xfId="0">
      <alignment vertical="center"/>
    </xf>
    <xf applyAlignment="true" applyBorder="false" applyFill="false" applyFont="true" applyNumberFormat="true" applyProtection="false" borderId="1" fillId="0" fontId="2" numFmtId="165" xfId="0">
      <alignment horizontal="center" vertical="center"/>
    </xf>
    <xf applyAlignment="true" applyBorder="false" applyFill="false" applyFont="true" applyNumberFormat="false" applyProtection="false" borderId="2" fillId="0" fontId="2" numFmtId="0" xfId="0">
      <alignment horizontal="center" vertical="center"/>
    </xf>
    <xf applyAlignment="true" applyBorder="false" applyFill="false" applyFont="true" applyNumberFormat="false" applyProtection="false" borderId="3" fillId="0" fontId="3" numFmtId="0" xfId="0">
      <alignment horizontal="left" vertical="center"/>
    </xf>
    <xf applyAlignment="true" applyBorder="false" applyFill="false" applyFont="true" applyNumberFormat="false" applyProtection="false" borderId="3" fillId="0" fontId="3" numFmtId="0" xfId="0">
      <alignment horizontal="center" vertical="center"/>
    </xf>
    <xf applyAlignment="true" applyBorder="false" applyFill="false" applyFont="true" applyNumberFormat="true" applyProtection="false" borderId="3" fillId="0" fontId="3" numFmtId="166" xfId="0">
      <alignment horizontal="right" vertical="center"/>
    </xf>
    <xf applyAlignment="true" applyBorder="false" applyFill="false" applyFont="true" applyNumberFormat="true" applyProtection="false" borderId="4" fillId="0" fontId="2" numFmtId="167" xfId="0">
      <alignment horizontal="center" vertical="center"/>
    </xf>
    <xf applyAlignment="true" applyBorder="false" applyFill="false" applyFont="true" applyNumberFormat="true" applyProtection="false" borderId="1" fillId="0" fontId="2" numFmtId="166" xfId="0">
      <alignment horizontal="center" vertical="center"/>
    </xf>
    <xf applyAlignment="true" applyBorder="false" applyFill="false" applyFont="true" applyNumberFormat="false" applyProtection="false" borderId="4" fillId="0" fontId="2" numFmtId="0" xfId="0">
      <alignment horizontal="center" vertical="center" wrapText="true"/>
    </xf>
    <xf applyAlignment="true" applyBorder="false" applyFill="true" applyFont="true" applyNumberFormat="false" applyProtection="false" borderId="1" fillId="3" fontId="2" numFmtId="0" xfId="0">
      <alignment horizontal="center" vertical="center"/>
    </xf>
    <xf applyAlignment="true" applyBorder="false" applyFill="false" applyFont="true" applyNumberFormat="false" applyProtection="false" borderId="5" fillId="0" fontId="2" numFmtId="0" xfId="0">
      <alignment horizontal="center" vertical="center"/>
    </xf>
    <xf applyAlignment="true" applyBorder="false" applyFill="false" applyFont="true" applyNumberFormat="true" applyProtection="false" borderId="5" fillId="0" fontId="2" numFmtId="166" xfId="0">
      <alignment horizontal="center" vertical="center"/>
    </xf>
    <xf applyAlignment="true" applyBorder="false" applyFill="true" applyFont="true" applyNumberFormat="false" applyProtection="false" borderId="1" fillId="3" fontId="1" numFmtId="0" xfId="0">
      <alignment horizontal="center" vertical="center"/>
    </xf>
    <xf applyAlignment="true" applyBorder="false" applyFill="false" applyFont="true" applyNumberFormat="false" applyProtection="false" borderId="1" fillId="0" fontId="4" numFmtId="0" xfId="0">
      <alignment horizontal="center" vertical="center"/>
    </xf>
    <xf applyAlignment="true" applyBorder="false" applyFill="false" applyFont="true" applyNumberFormat="false" applyProtection="false" borderId="1" fillId="0" fontId="2" numFmtId="0" xfId="0">
      <alignment horizontal="center" vertical="center" wrapText="true"/>
    </xf>
    <xf applyAlignment="true" applyBorder="false" applyFill="false" applyFont="true" applyNumberFormat="false" applyProtection="false" borderId="1" fillId="0" fontId="2" numFmtId="0" xfId="0">
      <alignment vertical="center"/>
    </xf>
    <xf applyAlignment="true" applyBorder="false" applyFill="false" applyFont="true" applyNumberFormat="false" applyProtection="false" borderId="1" fillId="0" fontId="2" numFmtId="0" xfId="0">
      <alignment horizontal="left" vertical="center"/>
    </xf>
    <xf applyAlignment="true" applyBorder="false" applyFill="false" applyFont="true" applyNumberFormat="false" applyProtection="false" borderId="6" fillId="0" fontId="5" numFmtId="0" xfId="0">
      <alignment horizontal="center" vertical="center" wrapText="true"/>
    </xf>
    <xf applyAlignment="true" applyBorder="false" applyFill="true" applyFont="true" applyNumberFormat="false" applyProtection="false" borderId="6" fillId="4" fontId="1" numFmtId="0" xfId="0">
      <alignment horizontal="center" vertical="center" wrapText="true"/>
    </xf>
    <xf applyAlignment="true" applyBorder="false" applyFill="true" applyFont="true" applyNumberFormat="false" applyProtection="false" borderId="6" fillId="5" fontId="6" numFmtId="0" xfId="0">
      <alignment horizontal="center" vertical="center" wrapText="true"/>
    </xf>
    <xf applyAlignment="true" applyBorder="false" applyFill="true" applyFont="true" applyNumberFormat="false" applyProtection="false" borderId="6" fillId="6" fontId="5" numFmtId="0" xfId="0">
      <alignment horizontal="center" vertical="center" wrapText="true"/>
    </xf>
    <xf applyAlignment="true" applyBorder="false" applyFill="false" applyFont="true" applyNumberFormat="false" applyProtection="false" borderId="0" fillId="0" fontId="3" numFmtId="0" xfId="0">
      <alignment vertical="center" wrapText="true"/>
    </xf>
    <xf applyAlignment="true" applyBorder="false" applyFill="true" applyFont="true" applyNumberFormat="false" applyProtection="false" borderId="7" fillId="7" fontId="6" numFmtId="0" xfId="0">
      <alignment horizontal="center" vertical="center"/>
    </xf>
    <xf applyAlignment="true" applyBorder="false" applyFill="true" applyFont="true" applyNumberFormat="false" applyProtection="false" borderId="7" fillId="7" fontId="6" numFmtId="0" xfId="0">
      <alignment horizontal="center" vertical="center" wrapText="true"/>
    </xf>
    <xf applyAlignment="true" applyBorder="false" applyFill="false" applyFont="true" applyNumberFormat="false" applyProtection="false" borderId="6" fillId="0" fontId="1" numFmtId="0" xfId="0">
      <alignment horizontal="center" vertical="center" wrapText="true"/>
    </xf>
    <xf applyAlignment="true" applyBorder="false" applyFill="false" applyFont="true" applyNumberFormat="false" applyProtection="false" borderId="6" fillId="0" fontId="2" numFmtId="0" xfId="0">
      <alignment horizontal="center" vertical="center" wrapText="true"/>
    </xf>
    <xf applyAlignment="true" applyBorder="false" applyFill="false" applyFont="true" applyNumberFormat="false" applyProtection="false" borderId="8" fillId="0" fontId="2" numFmtId="0" xfId="0">
      <alignment horizontal="center" vertical="center" wrapText="true"/>
    </xf>
    <xf applyAlignment="true" applyBorder="false" applyFill="false" applyFont="true" applyNumberFormat="false" applyProtection="false" borderId="9" fillId="0" fontId="2" numFmtId="0" xfId="0">
      <alignment horizontal="center" vertical="center" wrapText="true"/>
    </xf>
    <xf applyAlignment="true" applyBorder="false" applyFill="false" applyFont="true" applyNumberFormat="false" applyProtection="false" borderId="10" fillId="0" fontId="2" numFmtId="0" xfId="0">
      <alignment horizontal="center" vertical="center" wrapText="true"/>
    </xf>
    <xf applyAlignment="true" applyBorder="false" applyFill="false" applyFont="true" applyNumberFormat="true" applyProtection="false" borderId="6" fillId="0" fontId="2" numFmtId="168" xfId="0">
      <alignment horizontal="center" vertical="center" wrapText="true"/>
    </xf>
    <xf applyAlignment="true" applyBorder="false" applyFill="false" applyFont="true" applyNumberFormat="true" applyProtection="false" borderId="6" fillId="0" fontId="2" numFmtId="169" xfId="0">
      <alignment horizontal="center" vertical="center" wrapText="true"/>
    </xf>
    <xf applyAlignment="true" applyBorder="false" applyFill="false" applyFont="true" applyNumberFormat="false" applyProtection="false" borderId="6" fillId="0" fontId="2" numFmtId="0" xfId="0">
      <alignment vertical="center" wrapText="true"/>
    </xf>
    <xf applyAlignment="true" applyBorder="false" applyFill="false" applyFont="true" applyNumberFormat="false" applyProtection="false" borderId="0" fillId="0" fontId="8" numFmtId="0" xfId="0">
      <alignment horizontal="center" vertical="center"/>
    </xf>
    <xf applyAlignment="true" applyBorder="false" applyFill="false" applyFont="true" applyNumberFormat="false" applyProtection="false" borderId="11" fillId="0" fontId="2" numFmtId="0" xfId="0">
      <alignment horizontal="center" vertical="center" wrapText="true"/>
    </xf>
    <xf applyAlignment="true" applyBorder="false" applyFill="false" applyFont="true" applyNumberFormat="true" applyProtection="false" borderId="6" fillId="0" fontId="2" numFmtId="170" xfId="0">
      <alignment horizontal="center" vertical="center" wrapText="true"/>
    </xf>
    <xf applyAlignment="true" applyBorder="false" applyFill="false" applyFont="true" applyNumberFormat="false" applyProtection="false" borderId="6" fillId="0" fontId="2" numFmtId="0" xfId="0">
      <alignment vertical="bottom" wrapText="true"/>
    </xf>
    <xf applyAlignment="true" applyBorder="false" applyFill="false" applyFont="true" applyNumberFormat="false" applyProtection="false" borderId="12" fillId="0" fontId="2" numFmtId="0" xfId="0">
      <alignment horizontal="center" vertical="center" wrapText="true"/>
    </xf>
    <xf applyAlignment="true" applyBorder="false" applyFill="false" applyFont="true" applyNumberFormat="true" applyProtection="false" borderId="13" fillId="0" fontId="2" numFmtId="171" xfId="0">
      <alignment horizontal="center" vertical="center" wrapText="true"/>
    </xf>
    <xf applyAlignment="true" applyBorder="false" applyFill="false" applyFont="true" applyNumberFormat="true" applyProtection="false" borderId="6" fillId="0" fontId="2" numFmtId="172" xfId="0">
      <alignment horizontal="center" vertical="center" wrapText="true"/>
    </xf>
    <xf applyAlignment="true" applyBorder="false" applyFill="false" applyFont="true" applyNumberFormat="true" applyProtection="false" borderId="6" fillId="0" fontId="2" numFmtId="173" xfId="0">
      <alignment horizontal="center" vertical="center" wrapText="true"/>
    </xf>
    <xf applyAlignment="true" applyBorder="false" applyFill="false" applyFont="true" applyNumberFormat="true" applyProtection="false" borderId="6" fillId="0" fontId="2" numFmtId="174" xfId="0">
      <alignment horizontal="center" vertical="center" wrapText="true"/>
    </xf>
    <xf applyAlignment="true" applyBorder="false" applyFill="false" applyFont="true" applyNumberFormat="true" applyProtection="false" borderId="6" fillId="0" fontId="2" numFmtId="171" xfId="0">
      <alignment vertical="center" wrapText="true"/>
    </xf>
    <xf applyAlignment="true" applyBorder="false" applyFill="false" applyFont="true" applyNumberFormat="false" applyProtection="false" borderId="0" fillId="0" fontId="9" numFmtId="0" xfId="0">
      <alignment vertical="center" wrapText="true"/>
    </xf>
    <xf applyAlignment="true" applyBorder="false" applyFill="false" applyFont="true" applyNumberFormat="false" applyProtection="false" borderId="6" fillId="0" fontId="1" numFmtId="0" xfId="0">
      <alignment horizontal="center" vertical="bottom" wrapText="true"/>
    </xf>
    <xf applyAlignment="true" applyBorder="false" applyFill="false" applyFont="true" applyNumberFormat="false" applyProtection="false" borderId="6" fillId="0" fontId="1" numFmtId="0" xfId="0">
      <alignment horizontal="left" vertical="center" wrapText="true"/>
    </xf>
    <xf applyAlignment="true" applyBorder="false" applyFill="false" applyFont="true" applyNumberFormat="false" applyProtection="false" borderId="6" fillId="0" fontId="2" numFmtId="0" xfId="0">
      <alignment horizontal="center" vertical="bottom" wrapText="true"/>
    </xf>
    <xf applyAlignment="true" applyBorder="false" applyFill="false" applyFont="true" applyNumberFormat="false" applyProtection="false" borderId="0" fillId="0" fontId="2" numFmtId="0" xfId="0">
      <alignment vertical="bottom" wrapText="true"/>
    </xf>
    <xf applyAlignment="true" applyBorder="false" applyFill="false" applyFont="true" applyNumberFormat="false" applyProtection="false" borderId="7" fillId="0" fontId="5" numFmtId="0" xfId="0">
      <alignment horizontal="center" vertical="center" wrapText="true"/>
    </xf>
    <xf applyAlignment="true" applyBorder="false" applyFill="true" applyFont="true" applyNumberFormat="false" applyProtection="false" borderId="7" fillId="8" fontId="1" numFmtId="0" xfId="0">
      <alignment horizontal="center" vertical="center" wrapText="true"/>
    </xf>
    <xf applyAlignment="true" applyBorder="false" applyFill="true" applyFont="true" applyNumberFormat="false" applyProtection="false" borderId="7" fillId="6" fontId="1" numFmtId="0" xfId="0">
      <alignment horizontal="center" vertical="center" wrapText="true"/>
    </xf>
    <xf applyAlignment="true" applyBorder="false" applyFill="false" applyFont="true" applyNumberFormat="false" applyProtection="false" borderId="0" fillId="0" fontId="12" numFmtId="0" xfId="0">
      <alignment vertical="center" wrapText="true"/>
    </xf>
    <xf applyAlignment="true" applyBorder="false" applyFill="true" applyFont="true" applyNumberFormat="false" applyProtection="false" borderId="14" fillId="8" fontId="1" numFmtId="0" xfId="0">
      <alignment horizontal="center" vertical="center" wrapText="true"/>
    </xf>
    <xf applyAlignment="true" applyBorder="false" applyFill="true" applyFont="true" applyNumberFormat="false" applyProtection="false" borderId="14" fillId="7" fontId="6" numFmtId="0" xfId="0">
      <alignment horizontal="center" vertical="center" wrapText="true"/>
    </xf>
    <xf applyAlignment="true" applyBorder="false" applyFill="false" applyFont="true" applyNumberFormat="true" applyProtection="false" borderId="6" fillId="0" fontId="2" numFmtId="175" xfId="0">
      <alignment horizontal="center" vertical="center" wrapText="true"/>
    </xf>
    <xf applyAlignment="true" applyBorder="false" applyFill="false" applyFont="true" applyNumberFormat="false" applyProtection="false" borderId="6" fillId="0" fontId="2" numFmtId="0" xfId="0">
      <alignment vertical="center"/>
    </xf>
    <xf applyAlignment="true" applyBorder="false" applyFill="false" applyFont="true" applyNumberFormat="false" applyProtection="false" borderId="6" fillId="0" fontId="3" numFmtId="0" xfId="0">
      <alignment vertical="center" wrapText="true"/>
    </xf>
    <xf applyAlignment="true" applyBorder="false" applyFill="false" applyFont="true" applyNumberFormat="true" applyProtection="false" borderId="6" fillId="0" fontId="2" numFmtId="176" xfId="0">
      <alignment horizontal="center" vertical="center" wrapText="true"/>
    </xf>
    <xf applyAlignment="true" applyBorder="false" applyFill="false" applyFont="true" applyNumberFormat="true" applyProtection="false" borderId="6" fillId="0" fontId="2" numFmtId="175" xfId="0">
      <alignment horizontal="center" vertical="center" wrapText="true"/>
    </xf>
    <xf applyAlignment="true" applyBorder="false" applyFill="false" applyFont="true" applyNumberFormat="false" applyProtection="false" borderId="6" fillId="0" fontId="2" numFmtId="0" xfId="0">
      <alignment vertical="center" wrapText="true"/>
    </xf>
    <xf applyAlignment="true" applyBorder="false" applyFill="false" applyFont="true" applyNumberFormat="false" applyProtection="false" borderId="6" fillId="0" fontId="2" numFmtId="0" xfId="0">
      <alignment vertical="center"/>
    </xf>
    <xf applyAlignment="true" applyBorder="false" applyFill="false" applyFont="true" applyNumberFormat="false" applyProtection="false" borderId="6" fillId="0" fontId="2" numFmtId="0" xfId="0">
      <alignment vertical="center" wrapText="true"/>
    </xf>
    <xf applyAlignment="true" applyBorder="false" applyFill="true" applyFont="true" applyNumberFormat="false" applyProtection="false" borderId="15" fillId="9" fontId="13" numFmtId="0" xfId="0">
      <alignment horizontal="center" vertical="center" wrapText="true"/>
    </xf>
    <xf applyAlignment="true" applyBorder="false" applyFill="false" applyFont="true" applyNumberFormat="false" applyProtection="false" borderId="15" fillId="0" fontId="5" numFmtId="0" xfId="0">
      <alignment horizontal="center" vertical="center" wrapText="true"/>
    </xf>
    <xf applyAlignment="true" applyBorder="false" applyFill="false" applyFont="true" applyNumberFormat="false" applyProtection="false" borderId="15" fillId="0" fontId="14" numFmtId="0" xfId="0">
      <alignment horizontal="center" vertical="center" wrapText="true"/>
    </xf>
    <xf applyAlignment="true" applyBorder="false" applyFill="false" applyFont="true" applyNumberFormat="false" applyProtection="false" borderId="15" fillId="0" fontId="15" numFmtId="0" xfId="0">
      <alignment horizontal="center" vertical="center" wrapText="true"/>
    </xf>
    <xf applyAlignment="true" applyBorder="false" applyFill="false" applyFont="true" applyNumberFormat="false" applyProtection="false" borderId="0" fillId="0" fontId="2" numFmtId="0" xfId="0">
      <alignment horizontal="center"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15" fillId="0" fontId="13" numFmtId="0" xfId="0">
      <alignment horizontal="center" vertical="center" wrapText="true"/>
    </xf>
    <xf applyAlignment="true" applyBorder="false" applyFill="false" applyFont="true" applyNumberFormat="false" applyProtection="false" borderId="15" fillId="0" fontId="2" numFmtId="0" xfId="0">
      <alignment horizontal="center" vertical="center" wrapText="true"/>
    </xf>
    <xf applyAlignment="true" applyBorder="false" applyFill="true" applyFont="true" applyNumberFormat="false" applyProtection="false" borderId="15" fillId="10" fontId="2" numFmtId="0" xfId="0">
      <alignment horizontal="center" vertical="center" wrapText="true"/>
    </xf>
    <xf applyAlignment="true" applyBorder="false" applyFill="false" applyFont="true" applyNumberFormat="false" applyProtection="false" borderId="15" fillId="0" fontId="1" numFmtId="0" xfId="0">
      <alignment horizontal="center" vertical="center"/>
    </xf>
    <xf applyAlignment="true" applyBorder="false" applyFill="true" applyFont="true" applyNumberFormat="false" applyProtection="false" borderId="16" fillId="11" fontId="1" numFmtId="0" xfId="0">
      <alignment horizontal="center" vertical="center"/>
    </xf>
    <xf applyAlignment="true" applyBorder="false" applyFill="false" applyFont="true" applyNumberFormat="false" applyProtection="false" borderId="17" fillId="0" fontId="2" numFmtId="0" xfId="0">
      <alignment horizontal="left" vertical="center" wrapText="true"/>
    </xf>
    <xf applyAlignment="true" applyBorder="false" applyFill="true" applyFont="true" applyNumberFormat="false" applyProtection="false" borderId="15" fillId="11" fontId="1" numFmtId="0" xfId="0">
      <alignment horizontal="center" vertical="center"/>
    </xf>
    <xf applyAlignment="true" applyBorder="false" applyFill="false" applyFont="true" applyNumberFormat="false" applyProtection="false" borderId="15" fillId="0" fontId="1" numFmtId="0" xfId="0">
      <alignment horizontal="left" vertical="center"/>
    </xf>
    <xf applyAlignment="true" applyBorder="false" applyFill="false" applyFont="true" applyNumberFormat="false" applyProtection="false" borderId="18" fillId="0" fontId="1" numFmtId="0" xfId="0">
      <alignment horizontal="left" vertical="center"/>
    </xf>
    <xf applyAlignment="true" applyBorder="false" applyFill="false" applyFont="true" applyNumberFormat="false" applyProtection="false" borderId="19" fillId="0" fontId="1" numFmtId="0" xfId="0">
      <alignment horizontal="center" vertical="center"/>
    </xf>
    <xf applyAlignment="true" applyBorder="false" applyFill="false" applyFont="true" applyNumberFormat="false" applyProtection="false" borderId="16" fillId="0" fontId="2" numFmtId="0" xfId="0">
      <alignment horizontal="left" vertical="center"/>
    </xf>
    <xf applyAlignment="true" applyBorder="false" applyFill="false" applyFont="true" applyNumberFormat="false" applyProtection="false" borderId="16" fillId="0" fontId="2" numFmtId="0" xfId="0">
      <alignment vertical="center"/>
    </xf>
    <xf applyAlignment="true" applyBorder="false" applyFill="false" applyFont="true" applyNumberFormat="false" applyProtection="false" borderId="20" fillId="0" fontId="2" numFmtId="0" xfId="0">
      <alignment horizontal="center" vertical="center"/>
    </xf>
    <xf applyAlignment="true" applyBorder="false" applyFill="false" applyFont="true" applyNumberFormat="false" applyProtection="false" borderId="16" fillId="0" fontId="2" numFmtId="0" xfId="0">
      <alignment horizontal="left" vertical="center"/>
    </xf>
    <xf applyAlignment="true" applyBorder="false" applyFill="false" applyFont="true" applyNumberFormat="false" applyProtection="false" borderId="16" fillId="0" fontId="2" numFmtId="0" xfId="0">
      <alignment vertical="center"/>
    </xf>
    <xf applyAlignment="true" applyBorder="false" applyFill="false" applyFont="true" applyNumberFormat="false" applyProtection="false" borderId="20" fillId="0" fontId="2" numFmtId="0" xfId="0">
      <alignment horizontal="center" vertical="center"/>
    </xf>
    <xf applyAlignment="true" applyBorder="false" applyFill="false" applyFont="true" applyNumberFormat="false" applyProtection="false" borderId="0" fillId="0" fontId="3" numFmtId="0" xfId="0">
      <alignment vertical="center" wrapText="true"/>
    </xf>
    <xf applyAlignment="true" applyBorder="false" applyFill="true" applyFont="true" applyNumberFormat="false" applyProtection="false" borderId="0" fillId="12" fontId="9" numFmtId="0" xfId="0">
      <alignment horizontal="center" vertical="center"/>
    </xf>
    <xf applyAlignment="true" applyBorder="false" applyFill="false" applyFont="true" applyNumberFormat="false" applyProtection="false" borderId="0" fillId="0" fontId="9" numFmtId="0" xfId="0">
      <alignment vertical="center"/>
    </xf>
    <xf applyAlignment="true" applyBorder="false" applyFill="false" applyFont="true" applyNumberFormat="false" applyProtection="false" borderId="0" fillId="0" fontId="9"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177" xfId="0">
      <alignment horizontal="center" vertical="center"/>
    </xf>
    <xf applyAlignment="true" applyBorder="false" applyFill="true" applyFont="true" applyNumberFormat="false" applyProtection="false" borderId="21" fillId="13" fontId="9" numFmtId="0" xfId="0">
      <alignment horizontal="center" vertical="center" wrapText="true"/>
    </xf>
    <xf applyAlignment="true" applyBorder="false" applyFill="true" applyFont="true" applyNumberFormat="false" applyProtection="false" borderId="21" fillId="14" fontId="16" numFmtId="0" xfId="0">
      <alignment horizontal="center" vertical="center" wrapText="true"/>
    </xf>
    <xf applyAlignment="true" applyBorder="false" applyFill="true" applyFont="true" applyNumberFormat="false" applyProtection="false" borderId="22" fillId="14" fontId="16" numFmtId="0" xfId="0">
      <alignment horizontal="center" vertical="center" wrapText="true"/>
    </xf>
    <xf applyAlignment="true" applyBorder="false" applyFill="true" applyFont="true" applyNumberFormat="false" applyProtection="false" borderId="21" fillId="15" fontId="16" numFmtId="0" xfId="0">
      <alignment horizontal="center" vertical="center" wrapText="true"/>
    </xf>
    <xf applyAlignment="true" applyBorder="false" applyFill="true" applyFont="true" applyNumberFormat="true" applyProtection="false" borderId="21" fillId="14" fontId="16" numFmtId="178" xfId="0">
      <alignment horizontal="center" vertical="center" wrapText="true"/>
    </xf>
    <xf applyAlignment="true" applyBorder="false" applyFill="true" applyFont="true" applyNumberFormat="false" applyProtection="false" borderId="21" fillId="16" fontId="16" numFmtId="0" xfId="0">
      <alignment horizontal="center" vertical="center" wrapText="true"/>
    </xf>
    <xf applyAlignment="true" applyBorder="false" applyFill="false" applyFont="true" applyNumberFormat="false" applyProtection="false" borderId="22" fillId="0" fontId="9" numFmtId="0" xfId="0">
      <alignment horizontal="center" vertical="center" wrapText="true"/>
    </xf>
    <xf applyAlignment="true" applyBorder="false" applyFill="false" applyFont="true" applyNumberFormat="true" applyProtection="false" borderId="22" fillId="0" fontId="3" numFmtId="179" xfId="0">
      <alignment horizontal="center" vertical="center" wrapText="true"/>
    </xf>
    <xf applyAlignment="true" applyBorder="false" applyFill="false" applyFont="true" applyNumberFormat="true" applyProtection="false" borderId="22" fillId="0" fontId="3" numFmtId="180" xfId="0">
      <alignment horizontal="center" vertical="center" wrapText="true"/>
    </xf>
    <xf applyAlignment="true" applyBorder="false" applyFill="false" applyFont="true" applyNumberFormat="false" applyProtection="false" borderId="22" fillId="0" fontId="3" numFmtId="0" xfId="0">
      <alignment horizontal="center" vertical="center" wrapText="true"/>
    </xf>
    <xf applyAlignment="true" applyBorder="false" applyFill="false" applyFont="true" applyNumberFormat="true" applyProtection="false" borderId="22" fillId="0" fontId="3" numFmtId="181" xfId="0">
      <alignment horizontal="center" vertical="center" wrapText="true"/>
    </xf>
    <xf applyAlignment="true" applyBorder="false" applyFill="false" applyFont="true" applyNumberFormat="true" applyProtection="false" borderId="22" fillId="0" fontId="3" numFmtId="182" xfId="0">
      <alignment horizontal="center" vertical="center" wrapText="true"/>
    </xf>
    <xf applyAlignment="true" applyBorder="false" applyFill="false" applyFont="true" applyNumberFormat="true" applyProtection="false" borderId="22" fillId="0" fontId="3" numFmtId="183" xfId="0">
      <alignment horizontal="center" vertical="center" wrapText="true"/>
    </xf>
    <xf applyAlignment="true" applyBorder="false" applyFill="false" applyFont="true" applyNumberFormat="true" applyProtection="false" borderId="22" fillId="0" fontId="3" numFmtId="184" xfId="0">
      <alignment horizontal="center" vertical="center" wrapText="true"/>
    </xf>
    <xf applyAlignment="true" applyBorder="false" applyFill="false" applyFont="true" applyNumberFormat="false" applyProtection="false" borderId="22" fillId="0" fontId="3" numFmtId="0" xfId="0">
      <alignment horizontal="center" vertical="center" wrapText="true"/>
    </xf>
    <xf applyAlignment="true" applyBorder="false" applyFill="false" applyFont="true" applyNumberFormat="true" applyProtection="false" borderId="22" fillId="0" fontId="3" numFmtId="181" xfId="0">
      <alignment horizontal="center"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true" applyProtection="false" borderId="0" fillId="0" fontId="3" numFmtId="179" xfId="0">
      <alignment horizontal="center"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true" applyProtection="false" borderId="0" fillId="0" fontId="3" numFmtId="181" xfId="0">
      <alignment horizontal="center" vertical="center" wrapText="true"/>
    </xf>
    <xf applyAlignment="true" applyBorder="false" applyFill="false" applyFont="true" applyNumberFormat="true" applyProtection="false" borderId="0" fillId="0" fontId="3" numFmtId="182" xfId="0">
      <alignment horizontal="center" vertical="center" wrapText="true"/>
    </xf>
    <xf applyAlignment="true" applyBorder="false" applyFill="false" applyFont="true" applyNumberFormat="true" applyProtection="false" borderId="0" fillId="0" fontId="3" numFmtId="180" xfId="0">
      <alignment horizontal="center" vertical="center" wrapText="true"/>
    </xf>
    <xf applyAlignment="true" applyBorder="false" applyFill="false" applyFont="true" applyNumberFormat="true" applyProtection="false" borderId="0" fillId="0" fontId="3" numFmtId="183" xfId="0">
      <alignment horizontal="center" vertical="center" wrapText="true"/>
    </xf>
    <xf applyAlignment="true" applyBorder="false" applyFill="false" applyFont="true" applyNumberFormat="true" applyProtection="false" borderId="0" fillId="0" fontId="3" numFmtId="184" xfId="0">
      <alignment horizontal="center" vertical="center" wrapText="true"/>
    </xf>
    <xf applyAlignment="true" applyBorder="false" applyFill="true" applyFont="true" applyNumberFormat="false" applyProtection="false" borderId="23" fillId="13" fontId="9" numFmtId="0" xfId="0">
      <alignment horizontal="center" vertical="center" wrapText="true"/>
    </xf>
    <xf applyAlignment="true" applyBorder="false" applyFill="true" applyFont="true" applyNumberFormat="false" applyProtection="false" borderId="24" fillId="14" fontId="16" numFmtId="0" xfId="0">
      <alignment horizontal="center" vertical="center" wrapText="true"/>
    </xf>
    <xf applyAlignment="true" applyBorder="false" applyFill="true" applyFont="true" applyNumberFormat="false" applyProtection="false" borderId="23" fillId="14" fontId="16" numFmtId="0" xfId="0">
      <alignment horizontal="center" vertical="center" wrapText="true"/>
    </xf>
    <xf applyAlignment="true" applyBorder="false" applyFill="true" applyFont="true" applyNumberFormat="false" applyProtection="false" borderId="23" fillId="15" fontId="16" numFmtId="0" xfId="0">
      <alignment horizontal="center" vertical="center" wrapText="true"/>
    </xf>
    <xf applyAlignment="true" applyBorder="false" applyFill="true" applyFont="true" applyNumberFormat="true" applyProtection="false" borderId="23" fillId="14" fontId="16" numFmtId="178" xfId="0">
      <alignment horizontal="center" vertical="center" wrapText="true"/>
    </xf>
    <xf applyAlignment="true" applyBorder="false" applyFill="true" applyFont="true" applyNumberFormat="false" applyProtection="false" borderId="23" fillId="16" fontId="16" numFmtId="0" xfId="0">
      <alignment horizontal="center" vertical="center" wrapText="true"/>
    </xf>
    <xf applyAlignment="true" applyBorder="false" applyFill="false" applyFont="true" applyNumberFormat="false" applyProtection="false" borderId="22" fillId="0" fontId="9" numFmtId="0" xfId="0">
      <alignment horizontal="center" vertical="center" wrapText="true"/>
    </xf>
    <xf applyAlignment="true" applyBorder="false" applyFill="false" applyFont="true" applyNumberFormat="true" applyProtection="false" borderId="22" fillId="0" fontId="3" numFmtId="178" xfId="0">
      <alignment horizontal="center" vertical="center" wrapText="true"/>
    </xf>
    <xf applyAlignment="true" applyBorder="false" applyFill="true" applyFont="true" applyNumberFormat="false" applyProtection="false" borderId="24" fillId="13" fontId="9" numFmtId="0" xfId="0">
      <alignment horizontal="center" vertical="center" wrapText="true"/>
    </xf>
    <xf applyAlignment="true" applyBorder="false" applyFill="true" applyFont="true" applyNumberFormat="false" applyProtection="false" borderId="24" fillId="15" fontId="16" numFmtId="0" xfId="0">
      <alignment horizontal="center" vertical="center" wrapText="true"/>
    </xf>
    <xf applyAlignment="true" applyBorder="false" applyFill="true" applyFont="true" applyNumberFormat="true" applyProtection="false" borderId="24" fillId="14" fontId="16" numFmtId="180" xfId="0">
      <alignment horizontal="center" vertical="center" wrapText="true"/>
    </xf>
    <xf applyAlignment="true" applyBorder="false" applyFill="true" applyFont="true" applyNumberFormat="true" applyProtection="false" borderId="24" fillId="14" fontId="16" numFmtId="178" xfId="0">
      <alignment horizontal="center" vertical="center" wrapText="true"/>
    </xf>
    <xf applyAlignment="true" applyBorder="false" applyFill="true" applyFont="true" applyNumberFormat="false" applyProtection="false" borderId="24" fillId="16" fontId="16" numFmtId="0" xfId="0">
      <alignment horizontal="center" vertical="center" wrapText="true"/>
    </xf>
    <xf applyAlignment="true" applyBorder="false" applyFill="false" applyFont="true" applyNumberFormat="false" applyProtection="false" borderId="22" fillId="0" fontId="3" numFmtId="0" xfId="0">
      <alignment horizontal="center" vertical="center" wrapText="true"/>
    </xf>
    <xf applyAlignment="true" applyBorder="false" applyFill="false" applyFont="true" applyNumberFormat="true" applyProtection="false" borderId="22" fillId="0" fontId="3" numFmtId="179" xfId="0">
      <alignment horizontal="center" vertical="center" wrapText="true"/>
    </xf>
    <xf applyAlignment="true" applyBorder="false" applyFill="false" applyFont="true" applyNumberFormat="true" applyProtection="false" borderId="22" fillId="0" fontId="3" numFmtId="181" xfId="0">
      <alignment horizontal="center" vertical="center" wrapText="true"/>
    </xf>
    <xf applyAlignment="true" applyBorder="false" applyFill="false" applyFont="true" applyNumberFormat="true" applyProtection="false" borderId="22" fillId="0" fontId="3" numFmtId="180" xfId="0">
      <alignment horizontal="center" vertical="center" wrapText="true"/>
    </xf>
    <xf applyAlignment="true" applyBorder="false" applyFill="false" applyFont="true" applyNumberFormat="true" applyProtection="false" borderId="22" fillId="0" fontId="3" numFmtId="178" xfId="0">
      <alignment horizontal="center" vertical="center" wrapText="true"/>
    </xf>
    <xf applyAlignment="true" applyBorder="false" applyFill="false" applyFont="true" applyNumberFormat="true" applyProtection="false" borderId="22" fillId="0" fontId="3" numFmtId="183"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true" applyProtection="false" borderId="0" fillId="0" fontId="3" numFmtId="179" xfId="0">
      <alignment vertical="center"/>
    </xf>
    <xf applyAlignment="true" applyBorder="false" applyFill="false" applyFont="true" applyNumberFormat="true" applyProtection="false" borderId="0" fillId="0" fontId="3" numFmtId="180" xfId="0">
      <alignment vertical="center"/>
    </xf>
    <xf applyAlignment="true" applyBorder="false" applyFill="true" applyFont="true" applyNumberFormat="false" applyProtection="false" borderId="22" fillId="17" fontId="9" numFmtId="0" xfId="0">
      <alignment horizontal="center" vertical="center" wrapText="true"/>
    </xf>
    <xf applyAlignment="true" applyBorder="false" applyFill="true" applyFont="true" applyNumberFormat="false" applyProtection="false" borderId="22" fillId="17" fontId="18" numFmtId="0" xfId="0">
      <alignment horizontal="center" vertical="center" wrapText="true"/>
    </xf>
    <xf applyAlignment="true" applyBorder="false" applyFill="true" applyFont="true" applyNumberFormat="false" applyProtection="false" borderId="22" fillId="18" fontId="9" numFmtId="0" xfId="0">
      <alignment horizontal="center" vertical="center" wrapText="true"/>
    </xf>
    <xf applyAlignment="true" applyBorder="false" applyFill="true" applyFont="true" applyNumberFormat="false" applyProtection="false" borderId="25" fillId="17" fontId="9" numFmtId="0" xfId="0">
      <alignment horizontal="center" vertical="center" wrapText="true"/>
    </xf>
    <xf applyAlignment="true" applyBorder="false" applyFill="true" applyFont="true" applyNumberFormat="false" applyProtection="false" borderId="22" fillId="19" fontId="3" numFmtId="0" xfId="0">
      <alignment horizontal="center" vertical="center" wrapText="true"/>
    </xf>
    <xf applyAlignment="true" applyBorder="false" applyFill="false" applyFont="true" applyNumberFormat="true" applyProtection="false" borderId="22" fillId="0" fontId="3" numFmtId="177" xfId="0">
      <alignment horizontal="center" vertical="center" wrapText="true"/>
    </xf>
    <xf applyAlignment="true" applyBorder="false" applyFill="false" applyFont="true" applyNumberFormat="true" applyProtection="false" borderId="22" fillId="0" fontId="3" numFmtId="185" xfId="0">
      <alignment horizontal="center" vertical="center" wrapText="true"/>
    </xf>
    <xf applyAlignment="true" applyBorder="false" applyFill="true" applyFont="true" applyNumberFormat="true" applyProtection="false" borderId="22" fillId="18" fontId="3" numFmtId="177" xfId="0">
      <alignment horizontal="center" vertical="center" wrapText="true"/>
    </xf>
    <xf applyAlignment="true" applyBorder="false" applyFill="true" applyFont="true" applyNumberFormat="true" applyProtection="false" borderId="22" fillId="18" fontId="3" numFmtId="180" xfId="0">
      <alignment horizontal="center" vertical="center" wrapText="true"/>
    </xf>
    <xf applyAlignment="true" applyBorder="false" applyFill="true" applyFont="true" applyNumberFormat="false" applyProtection="false" borderId="22" fillId="18" fontId="19" numFmtId="0" xfId="0">
      <alignment horizontal="center" vertical="center" wrapText="true"/>
    </xf>
    <xf applyAlignment="true" applyBorder="false" applyFill="false" applyFont="true" applyNumberFormat="false" applyProtection="false" borderId="22" fillId="0" fontId="3" numFmtId="0" xfId="0">
      <alignment horizontal="left" vertical="center"/>
    </xf>
    <xf applyAlignment="true" applyBorder="false" applyFill="false" applyFont="true" applyNumberFormat="false" applyProtection="false" borderId="22" fillId="0" fontId="3" numFmtId="0" xfId="0">
      <alignment horizontal="center" vertical="center"/>
    </xf>
    <xf applyAlignment="true" applyBorder="false" applyFill="false" applyFont="true" applyNumberFormat="false" applyProtection="false" borderId="22" fillId="0" fontId="3" numFmtId="0" xfId="0">
      <alignment horizontal="center" vertical="center"/>
    </xf>
    <xf applyAlignment="true" applyBorder="false" applyFill="false" applyFont="true" applyNumberFormat="true" applyProtection="false" borderId="22" fillId="0" fontId="3" numFmtId="177" xfId="0">
      <alignment horizontal="center" vertical="center"/>
    </xf>
    <xf applyAlignment="true" applyBorder="false" applyFill="true" applyFont="true" applyNumberFormat="true" applyProtection="false" borderId="22" fillId="18" fontId="18" numFmtId="177" xfId="0">
      <alignment horizontal="center" vertical="center"/>
    </xf>
    <xf applyAlignment="true" applyBorder="false" applyFill="false" applyFont="true" applyNumberFormat="false" applyProtection="false" borderId="22" fillId="0" fontId="3" numFmtId="0" xfId="0">
      <alignment horizontal="center" vertical="center"/>
    </xf>
    <xf applyAlignment="true" applyBorder="false" applyFill="false" applyFont="true" applyNumberFormat="true" applyProtection="false" borderId="22" fillId="0" fontId="3" numFmtId="177" xfId="0">
      <alignment horizontal="center" vertical="center"/>
    </xf>
    <xf applyAlignment="true" applyBorder="false" applyFill="true" applyFont="true" applyNumberFormat="true" applyProtection="false" borderId="22" fillId="18" fontId="18" numFmtId="177" xfId="0">
      <alignment horizontal="center" vertical="center"/>
    </xf>
    <xf applyAlignment="true" applyBorder="false" applyFill="true" applyFont="true" applyNumberFormat="true" applyProtection="false" borderId="22" fillId="18" fontId="3" numFmtId="180" xfId="0">
      <alignment horizontal="center" vertical="center" wrapText="true"/>
    </xf>
    <xf applyAlignment="true" applyBorder="false" applyFill="true" applyFont="true" applyNumberFormat="false" applyProtection="false" borderId="0" fillId="20" fontId="20" numFmtId="0" xfId="0">
      <alignment horizontal="center" vertical="center"/>
    </xf>
    <xf applyAlignment="true" applyBorder="false" applyFill="true" applyFont="true" applyNumberFormat="false" applyProtection="false" borderId="26" fillId="20" fontId="21" numFmtId="0" xfId="0">
      <alignment horizontal="center" vertical="center"/>
    </xf>
    <xf applyAlignment="true" applyBorder="false" applyFill="false" applyFont="true" applyNumberFormat="false" applyProtection="false" borderId="0" fillId="0" fontId="2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27" fillId="0" fontId="9" numFmtId="0" xfId="0">
      <alignment horizontal="center" vertical="center"/>
    </xf>
    <xf applyAlignment="true" applyBorder="false" applyFill="false" applyFont="true" applyNumberFormat="false" applyProtection="false" borderId="28" fillId="0" fontId="23" numFmtId="0" xfId="0">
      <alignment horizontal="center"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horizontal="right" vertical="center"/>
    </xf>
    <xf applyAlignment="true" applyBorder="false" applyFill="false" applyFont="true" applyNumberFormat="false" applyProtection="false" borderId="27" fillId="0" fontId="3" numFmtId="0" xfId="0">
      <alignment horizontal="center" vertical="center"/>
    </xf>
    <xf applyAlignment="true" applyBorder="false" applyFill="false" applyFont="true" applyNumberFormat="false" applyProtection="false" borderId="27" fillId="0" fontId="14" numFmtId="0" xfId="0">
      <alignment horizontal="center" vertical="center"/>
    </xf>
    <xf applyAlignment="true" applyBorder="false" applyFill="false" applyFont="true" applyNumberFormat="false" applyProtection="false" borderId="27" fillId="0" fontId="14" numFmtId="0" xfId="0">
      <alignment horizontal="center" vertical="center" wrapText="true"/>
    </xf>
    <xf applyAlignment="true" applyBorder="false" applyFill="false" applyFont="true" applyNumberFormat="false" applyProtection="false" borderId="0" fillId="0" fontId="14" numFmtId="0" xfId="0">
      <alignment horizontal="center" vertical="center"/>
    </xf>
    <xf applyAlignment="true" applyBorder="false" applyFill="false" applyFont="true" applyNumberFormat="false" applyProtection="false" borderId="0" fillId="0" fontId="20" numFmtId="0" xfId="0">
      <alignment horizontal="center" vertical="center"/>
    </xf>
    <xf applyAlignment="true" applyBorder="false" applyFill="true" applyFont="true" applyNumberFormat="false" applyProtection="false" borderId="29" fillId="20" fontId="20" numFmtId="0" xfId="0">
      <alignment horizontal="left" vertical="center"/>
    </xf>
    <xf applyAlignment="true" applyBorder="false" applyFill="false" applyFont="true" applyNumberFormat="false" applyProtection="false" borderId="30" fillId="0" fontId="2" numFmtId="0" xfId="0">
      <alignment horizontal="left" vertical="center"/>
    </xf>
    <xf applyAlignment="true" applyBorder="false" applyFill="false" applyFont="true" applyNumberFormat="false" applyProtection="false" borderId="30" fillId="0" fontId="2" numFmtId="0" xfId="0">
      <alignment horizontal="center" vertical="center"/>
    </xf>
    <xf applyAlignment="true" applyBorder="false" applyFill="true" applyFont="true" applyNumberFormat="false" applyProtection="false" borderId="0" fillId="21" fontId="1" numFmtId="0" xfId="0">
      <alignment horizontal="center" vertical="center"/>
    </xf>
    <xf applyAlignment="true" applyBorder="false" applyFill="true" applyFont="true" applyNumberFormat="true" applyProtection="false" borderId="0" fillId="21" fontId="1" numFmtId="186" xfId="0">
      <alignment horizontal="center" vertical="center"/>
    </xf>
    <xf applyAlignment="true" applyBorder="false" applyFill="false" applyFont="true" applyNumberFormat="false" applyProtection="false" borderId="31" fillId="0" fontId="2" numFmtId="0" xfId="0">
      <alignment horizontal="right" vertical="center"/>
    </xf>
    <xf applyAlignment="true" applyBorder="false" applyFill="false" applyFont="true" applyNumberFormat="false" applyProtection="false" borderId="32" fillId="0" fontId="2" numFmtId="0" xfId="0">
      <alignment horizontal="right" vertical="center"/>
    </xf>
    <xf applyAlignment="true" applyBorder="false" applyFill="false" applyFont="true" applyNumberFormat="false" applyProtection="false" borderId="33" fillId="0" fontId="2" numFmtId="0" xfId="0">
      <alignment horizontal="right" vertical="center"/>
    </xf>
    <xf applyAlignment="true" applyBorder="false" applyFill="true" applyFont="true" applyNumberFormat="true" applyProtection="false" borderId="30" fillId="22" fontId="2" numFmtId="187" xfId="0">
      <alignment horizontal="center" vertical="center"/>
    </xf>
    <xf applyAlignment="true" applyBorder="false" applyFill="true" applyFont="true" applyNumberFormat="true" applyProtection="false" borderId="0" fillId="21" fontId="1" numFmtId="188" xfId="0">
      <alignment horizontal="center" vertical="center"/>
    </xf>
    <xf applyAlignment="true" applyBorder="false" applyFill="false" applyFont="true" applyNumberFormat="false" applyProtection="false" borderId="34" fillId="0" fontId="2" numFmtId="0" xfId="0">
      <alignment horizontal="left" vertical="center"/>
    </xf>
    <xf applyAlignment="true" applyBorder="false" applyFill="false" applyFont="true" applyNumberFormat="true" applyProtection="false" borderId="0" fillId="0" fontId="2" numFmtId="188" xfId="0">
      <alignment vertical="center"/>
    </xf>
    <xf applyAlignment="true" applyBorder="false" applyFill="false" applyFont="true" applyNumberFormat="true" applyProtection="false" borderId="35" fillId="0" fontId="2" numFmtId="188" xfId="0">
      <alignment vertical="center"/>
    </xf>
    <xf applyAlignment="true" applyBorder="false" applyFill="true" applyFont="true" applyNumberFormat="false" applyProtection="false" borderId="30" fillId="23" fontId="2" numFmtId="0" xfId="0">
      <alignment horizontal="center" vertical="center"/>
    </xf>
    <xf applyAlignment="true" applyBorder="false" applyFill="false" applyFont="true" applyNumberFormat="true" applyProtection="false" borderId="0" fillId="0" fontId="2" numFmtId="188" xfId="0">
      <alignment vertical="bottom"/>
    </xf>
    <xf applyAlignment="true" applyBorder="false" applyFill="false" applyFont="true" applyNumberFormat="true" applyProtection="false" borderId="30" fillId="0" fontId="2" numFmtId="189" xfId="0">
      <alignment horizontal="center" vertical="center"/>
    </xf>
    <xf applyAlignment="true" applyBorder="false" applyFill="true" applyFont="true" applyNumberFormat="false" applyProtection="false" borderId="0" fillId="21" fontId="1" numFmtId="0" xfId="0">
      <alignment horizontal="left" vertical="center"/>
    </xf>
    <xf applyAlignment="true" applyBorder="false" applyFill="false" applyFont="true" applyNumberFormat="false" applyProtection="false" borderId="0" fillId="0" fontId="24" numFmtId="0" xfId="0">
      <alignment vertical="center"/>
    </xf>
    <xf applyAlignment="true" applyBorder="false" applyFill="false" applyFont="true" applyNumberFormat="false" applyProtection="false" borderId="36" fillId="0" fontId="2" numFmtId="0" xfId="0">
      <alignment horizontal="left" vertical="center"/>
    </xf>
    <xf applyAlignment="true" applyBorder="false" applyFill="false" applyFont="true" applyNumberFormat="true" applyProtection="false" borderId="37" fillId="0" fontId="2" numFmtId="190" xfId="0">
      <alignment vertical="center"/>
    </xf>
    <xf applyAlignment="true" applyBorder="false" applyFill="false" applyFont="true" applyNumberFormat="true" applyProtection="false" borderId="38" fillId="0" fontId="2" numFmtId="190" xfId="0">
      <alignment vertical="center"/>
    </xf>
    <xf applyAlignment="true" applyBorder="false" applyFill="true" applyFont="true" applyNumberFormat="true" applyProtection="false" borderId="30" fillId="23" fontId="2" numFmtId="190" xfId="0">
      <alignment horizontal="center" vertical="center"/>
    </xf>
    <xf applyAlignment="true" applyBorder="false" applyFill="false" applyFont="true" applyNumberFormat="false" applyProtection="false" borderId="26" fillId="0" fontId="2" numFmtId="0" xfId="0">
      <alignment horizontal="left" vertical="center"/>
    </xf>
    <xf applyAlignment="true" applyBorder="false" applyFill="true" applyFont="true" applyNumberFormat="true" applyProtection="false" borderId="26" fillId="23" fontId="2" numFmtId="190" xfId="0">
      <alignment horizontal="center" vertical="center"/>
    </xf>
    <xf applyAlignment="true" applyBorder="false" applyFill="false" applyFont="true" applyNumberFormat="false" applyProtection="false" borderId="27" fillId="0" fontId="2" numFmtId="0" xfId="0">
      <alignment horizontal="left" vertical="center"/>
    </xf>
    <xf applyAlignment="true" applyBorder="false" applyFill="false" applyFont="true" applyNumberFormat="false" applyProtection="false" borderId="27" fillId="0" fontId="2" numFmtId="0" xfId="0">
      <alignment horizontal="center" vertical="center"/>
    </xf>
    <xf applyAlignment="true" applyBorder="false" applyFill="true" applyFont="true" applyNumberFormat="false" applyProtection="false" borderId="26" fillId="24" fontId="25" numFmtId="0" xfId="0">
      <alignment horizontal="center" vertical="center"/>
    </xf>
    <xf applyAlignment="true" applyBorder="false" applyFill="true" applyFont="true" applyNumberFormat="false" applyProtection="false" borderId="30" fillId="24" fontId="25" numFmtId="0" xfId="0">
      <alignment horizontal="center" vertical="center"/>
    </xf>
    <xf applyAlignment="true" applyBorder="false" applyFill="false" applyFont="true" applyNumberFormat="false" applyProtection="false" borderId="0" fillId="0" fontId="25" numFmtId="0" xfId="0">
      <alignment vertical="center"/>
    </xf>
    <xf applyAlignment="true" applyBorder="false" applyFill="false" applyFont="true" applyNumberFormat="false" applyProtection="false" borderId="39" fillId="0" fontId="2" numFmtId="0" xfId="0">
      <alignment horizontal="center" vertical="center"/>
    </xf>
    <xf applyAlignment="true" applyBorder="false" applyFill="false" applyFont="true" applyNumberFormat="false" applyProtection="false" borderId="40" fillId="0" fontId="2" numFmtId="0" xfId="0">
      <alignment horizontal="center" vertical="center"/>
    </xf>
    <xf applyAlignment="true" applyBorder="false" applyFill="false" applyFont="true" applyNumberFormat="false" applyProtection="false" borderId="41" fillId="0" fontId="2" numFmtId="0" xfId="0">
      <alignment horizontal="center" vertical="center"/>
    </xf>
    <xf applyAlignment="true" applyBorder="false" applyFill="false" applyFont="true" applyNumberFormat="false" applyProtection="false" borderId="42" fillId="0" fontId="2" numFmtId="0" xfId="0">
      <alignment horizontal="center" vertical="center"/>
    </xf>
    <xf applyAlignment="true" applyBorder="false" applyFill="false" applyFont="true" applyNumberFormat="false" applyProtection="false" borderId="43" fillId="0" fontId="2"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true" applyProtection="false" borderId="35" fillId="0" fontId="2" numFmtId="187" xfId="0">
      <alignment horizontal="center" vertical="center"/>
    </xf>
    <xf applyAlignment="true" applyBorder="false" applyFill="false" applyFont="true" applyNumberFormat="false" applyProtection="false" borderId="44" fillId="0" fontId="2" numFmtId="0" xfId="0">
      <alignment horizontal="left" vertical="center"/>
    </xf>
    <xf applyAlignment="true" applyBorder="false" applyFill="false" applyFont="true" applyNumberFormat="true" applyProtection="false" borderId="45" fillId="0" fontId="2" numFmtId="187" xfId="0">
      <alignment horizontal="center" vertical="center"/>
    </xf>
    <xf applyAlignment="true" applyBorder="false" applyFill="true" applyFont="true" applyNumberFormat="true" applyProtection="false" borderId="0" fillId="22" fontId="2" numFmtId="187" xfId="0">
      <alignment horizontal="center" vertical="center"/>
    </xf>
    <xf applyAlignment="true" applyBorder="false" applyFill="true" applyFont="true" applyNumberFormat="false" applyProtection="false" borderId="0" fillId="25" fontId="2" numFmtId="0" xfId="0">
      <alignment horizontal="center" vertical="center"/>
    </xf>
    <xf applyAlignment="true" applyBorder="false" applyFill="false" applyFont="true" applyNumberFormat="true" applyProtection="false" borderId="0" fillId="0" fontId="2" numFmtId="190" xfId="0">
      <alignment horizontal="center" vertical="center"/>
    </xf>
    <xf applyAlignment="true" applyBorder="false" applyFill="true" applyFont="true" applyNumberFormat="true" applyProtection="false" borderId="35" fillId="23" fontId="2" numFmtId="190" xfId="0">
      <alignment horizontal="center" vertical="center"/>
    </xf>
    <xf applyAlignment="true" applyBorder="false" applyFill="false" applyFont="true" applyNumberFormat="true" applyProtection="false" borderId="0" fillId="0" fontId="2" numFmtId="189" xfId="0">
      <alignment horizontal="center" vertical="center"/>
    </xf>
    <xf applyAlignment="true" applyBorder="false" applyFill="true" applyFont="true" applyNumberFormat="true" applyProtection="false" borderId="45" fillId="23" fontId="2" numFmtId="190" xfId="0">
      <alignment horizontal="center" vertical="center"/>
    </xf>
    <xf applyAlignment="true" applyBorder="false" applyFill="false" applyFont="true" applyNumberFormat="false" applyProtection="false" borderId="30" fillId="0" fontId="2" numFmtId="0" xfId="0">
      <alignment vertical="center"/>
    </xf>
    <xf applyAlignment="true" applyBorder="false" applyFill="false" applyFont="true" applyNumberFormat="true" applyProtection="false" borderId="0" fillId="0" fontId="2" numFmtId="191" xfId="0">
      <alignment horizontal="center" vertical="center"/>
    </xf>
    <xf applyAlignment="true" applyBorder="false" applyFill="true" applyFont="true" applyNumberFormat="true" applyProtection="false" borderId="35" fillId="23" fontId="2" numFmtId="191" xfId="0">
      <alignment horizontal="center" vertical="center"/>
    </xf>
    <xf applyAlignment="true" applyBorder="false" applyFill="false" applyFont="true" applyNumberFormat="false" applyProtection="false" borderId="44" fillId="0" fontId="2" numFmtId="0" xfId="0">
      <alignment vertical="center"/>
    </xf>
    <xf applyAlignment="true" applyBorder="false" applyFill="false" applyFont="true" applyNumberFormat="true" applyProtection="false" borderId="0" fillId="0" fontId="2" numFmtId="192" xfId="0">
      <alignment horizontal="center" vertical="center"/>
    </xf>
    <xf applyAlignment="true" applyBorder="false" applyFill="true" applyFont="true" applyNumberFormat="true" applyProtection="false" borderId="45" fillId="23" fontId="2" numFmtId="191" xfId="0">
      <alignment horizontal="center" vertical="center"/>
    </xf>
    <xf applyAlignment="true" applyBorder="false" applyFill="false" applyFont="true" applyNumberFormat="true" applyProtection="false" borderId="35" fillId="0" fontId="2" numFmtId="189" xfId="0">
      <alignment horizontal="center" vertical="center"/>
    </xf>
    <xf applyAlignment="true" applyBorder="false" applyFill="false" applyFont="true" applyNumberFormat="true" applyProtection="false" borderId="45" fillId="0" fontId="2" numFmtId="189" xfId="0">
      <alignment horizontal="center" vertical="center"/>
    </xf>
    <xf applyAlignment="true" applyBorder="false" applyFill="true" applyFont="true" applyNumberFormat="true" applyProtection="false" borderId="35" fillId="23" fontId="2" numFmtId="189" xfId="0">
      <alignment horizontal="center" vertical="center"/>
    </xf>
    <xf applyAlignment="true" applyBorder="false" applyFill="true" applyFont="true" applyNumberFormat="false" applyProtection="false" borderId="0" fillId="26" fontId="1" numFmtId="0" xfId="0">
      <alignment horizontal="left" vertical="center"/>
    </xf>
    <xf applyAlignment="true" applyBorder="false" applyFill="true" applyFont="true" applyNumberFormat="true" applyProtection="false" borderId="0" fillId="26" fontId="1" numFmtId="187" xfId="0">
      <alignment horizontal="right" vertical="center"/>
    </xf>
    <xf applyAlignment="true" applyBorder="false" applyFill="true" applyFont="true" applyNumberFormat="true" applyProtection="false" borderId="45" fillId="23" fontId="2" numFmtId="189" xfId="0">
      <alignment horizontal="center" vertical="center"/>
    </xf>
    <xf applyAlignment="true" applyBorder="false" applyFill="true" applyFont="true" applyNumberFormat="true" applyProtection="false" borderId="0" fillId="26" fontId="1" numFmtId="191" xfId="0">
      <alignment horizontal="right" vertical="center"/>
    </xf>
    <xf applyAlignment="true" applyBorder="false" applyFill="true" applyFont="true" applyNumberFormat="true" applyProtection="false" borderId="0" fillId="27" fontId="2" numFmtId="191" xfId="0">
      <alignment horizontal="center" vertical="center"/>
    </xf>
    <xf applyAlignment="true" applyBorder="false" applyFill="false" applyFont="true" applyNumberFormat="true" applyProtection="false" borderId="35" fillId="0" fontId="2" numFmtId="188" xfId="0">
      <alignment horizontal="center" vertical="center"/>
    </xf>
    <xf applyAlignment="true" applyBorder="false" applyFill="true" applyFont="true" applyNumberFormat="true" applyProtection="false" borderId="0" fillId="26" fontId="1" numFmtId="189" xfId="0">
      <alignment horizontal="right" vertical="center"/>
    </xf>
    <xf applyAlignment="true" applyBorder="false" applyFill="true" applyFont="true" applyNumberFormat="false" applyProtection="false" borderId="0" fillId="28" fontId="2" numFmtId="0" xfId="0">
      <alignment horizontal="center" vertical="center"/>
    </xf>
    <xf applyAlignment="true" applyBorder="false" applyFill="false" applyFont="true" applyNumberFormat="true" applyProtection="false" borderId="45" fillId="0" fontId="2" numFmtId="188" xfId="0">
      <alignment horizontal="center" vertical="center"/>
    </xf>
    <xf applyAlignment="true" applyBorder="false" applyFill="true" applyFont="true" applyNumberFormat="true" applyProtection="false" borderId="0" fillId="22" fontId="2" numFmtId="190" xfId="0">
      <alignment horizontal="center" vertical="center"/>
    </xf>
    <xf applyAlignment="true" applyBorder="false" applyFill="false" applyFont="true" applyNumberFormat="true" applyProtection="false" borderId="35" fillId="0" fontId="2" numFmtId="190" xfId="0">
      <alignment horizontal="center" vertical="center"/>
    </xf>
    <xf applyAlignment="true" applyBorder="false" applyFill="true" applyFont="true" applyNumberFormat="false" applyProtection="false" borderId="0" fillId="26" fontId="1" numFmtId="0" xfId="0">
      <alignment horizontal="right" vertical="center"/>
    </xf>
    <xf applyAlignment="true" applyBorder="false" applyFill="true" applyFont="true" applyNumberFormat="true" applyProtection="false" borderId="0" fillId="25" fontId="2" numFmtId="190" xfId="0">
      <alignment horizontal="center" vertical="center"/>
    </xf>
    <xf applyAlignment="true" applyBorder="false" applyFill="false" applyFont="true" applyNumberFormat="true" applyProtection="false" borderId="45" fillId="0" fontId="2" numFmtId="190" xfId="0">
      <alignment horizontal="center" vertical="center"/>
    </xf>
    <xf applyAlignment="true" applyBorder="false" applyFill="true" applyFont="true" applyNumberFormat="true" applyProtection="false" borderId="0" fillId="22" fontId="2" numFmtId="191" xfId="0">
      <alignment horizontal="center" vertical="center"/>
    </xf>
    <xf applyAlignment="true" applyBorder="false" applyFill="true" applyFont="true" applyNumberFormat="true" applyProtection="false" borderId="0" fillId="26" fontId="1" numFmtId="193" xfId="0">
      <alignment horizontal="right" vertical="center"/>
    </xf>
    <xf applyAlignment="true" applyBorder="false" applyFill="true" applyFont="true" applyNumberFormat="true" applyProtection="false" borderId="0" fillId="25" fontId="2" numFmtId="192" xfId="0">
      <alignment horizontal="center" vertical="center"/>
    </xf>
    <xf applyAlignment="true" applyBorder="false" applyFill="true" applyFont="true" applyNumberFormat="true" applyProtection="false" borderId="37" fillId="22" fontId="2" numFmtId="191" xfId="0">
      <alignment horizontal="center" vertical="center"/>
    </xf>
    <xf applyAlignment="true" applyBorder="false" applyFill="false" applyFont="true" applyNumberFormat="true" applyProtection="false" borderId="38" fillId="0" fontId="2" numFmtId="193" xfId="0">
      <alignment horizontal="center" vertical="center"/>
    </xf>
    <xf applyAlignment="true" applyBorder="false" applyFill="false" applyFont="true" applyNumberFormat="false" applyProtection="false" borderId="46" fillId="0" fontId="2" numFmtId="0" xfId="0">
      <alignment horizontal="left" vertical="center"/>
    </xf>
    <xf applyAlignment="true" applyBorder="false" applyFill="true" applyFont="true" applyNumberFormat="true" applyProtection="false" borderId="47" fillId="25" fontId="2" numFmtId="194" xfId="0">
      <alignment horizontal="center" vertical="center"/>
    </xf>
    <xf applyAlignment="true" applyBorder="false" applyFill="false" applyFont="true" applyNumberFormat="true" applyProtection="false" borderId="48" fillId="0" fontId="2" numFmtId="193" xfId="0">
      <alignment horizontal="center" vertical="center"/>
    </xf>
    <xf applyAlignment="true" applyBorder="false" applyFill="false" applyFont="true" applyNumberFormat="false" applyProtection="false" borderId="29" fillId="0" fontId="2" numFmtId="0" xfId="0">
      <alignment horizontal="left" vertical="center"/>
    </xf>
    <xf applyAlignment="true" applyBorder="false" applyFill="true" applyFont="true" applyNumberFormat="false" applyProtection="false" borderId="30" fillId="20" fontId="20" numFmtId="0" xfId="0">
      <alignment horizontal="center" vertical="center"/>
    </xf>
    <xf applyAlignment="true" applyBorder="false" applyFill="false" applyFont="true" applyNumberFormat="false" applyProtection="false" borderId="0" fillId="0" fontId="25" numFmtId="0" xfId="0">
      <alignment horizontal="center" vertical="center"/>
    </xf>
    <xf applyAlignment="true" applyBorder="false" applyFill="false" applyFont="true" applyNumberFormat="false" applyProtection="false" borderId="26" fillId="0" fontId="1" numFmtId="0" xfId="0">
      <alignment horizontal="center" vertical="center" wrapText="true"/>
    </xf>
    <xf applyAlignment="true" applyBorder="false" applyFill="true" applyFont="true" applyNumberFormat="false" applyProtection="false" borderId="26" fillId="29" fontId="1" numFmtId="0" xfId="0">
      <alignment horizontal="center" vertical="center" wrapText="true"/>
    </xf>
    <xf applyAlignment="true" applyBorder="false" applyFill="true" applyFont="true" applyNumberFormat="false" applyProtection="false" borderId="26" fillId="30" fontId="1" numFmtId="0" xfId="0">
      <alignment horizontal="center" vertical="center" wrapText="true"/>
    </xf>
    <xf applyAlignment="true" applyBorder="false" applyFill="true" applyFont="true" applyNumberFormat="false" applyProtection="false" borderId="26" fillId="31" fontId="1" numFmtId="0" xfId="0">
      <alignment horizontal="center" vertical="center" wrapText="true"/>
    </xf>
    <xf applyAlignment="true" applyBorder="false" applyFill="true" applyFont="true" applyNumberFormat="false" applyProtection="false" borderId="26" fillId="32" fontId="1" numFmtId="0" xfId="0">
      <alignment horizontal="center" vertical="center" wrapText="true"/>
    </xf>
    <xf applyAlignment="true" applyBorder="false" applyFill="true" applyFont="true" applyNumberFormat="false" applyProtection="false" borderId="26" fillId="33" fontId="1" numFmtId="0" xfId="0">
      <alignment horizontal="center" vertical="center" wrapText="true"/>
    </xf>
    <xf applyAlignment="true" applyBorder="false" applyFill="true" applyFont="true" applyNumberFormat="false" applyProtection="false" borderId="26" fillId="34" fontId="1" numFmtId="0" xfId="0">
      <alignment horizontal="center" vertical="center" wrapText="true"/>
    </xf>
    <xf applyAlignment="true" applyBorder="false" applyFill="true" applyFont="true" applyNumberFormat="false" applyProtection="false" borderId="26" fillId="35" fontId="1" numFmtId="0" xfId="0">
      <alignment horizontal="center" vertical="center" wrapText="true"/>
    </xf>
    <xf applyAlignment="true" applyBorder="false" applyFill="true" applyFont="true" applyNumberFormat="false" applyProtection="false" borderId="26" fillId="36" fontId="1" numFmtId="0" xfId="0">
      <alignment horizontal="center" vertical="center" wrapText="true"/>
    </xf>
    <xf applyAlignment="true" applyBorder="false" applyFill="true" applyFont="true" applyNumberFormat="false" applyProtection="false" borderId="26" fillId="37" fontId="1" numFmtId="0" xfId="0">
      <alignment horizontal="center" vertical="center" wrapText="true"/>
    </xf>
    <xf applyAlignment="true" applyBorder="false" applyFill="true" applyFont="true" applyNumberFormat="false" applyProtection="false" borderId="26" fillId="38" fontId="1" numFmtId="0" xfId="0">
      <alignment horizontal="center" vertical="center" wrapText="true"/>
    </xf>
    <xf applyAlignment="true" applyBorder="false" applyFill="false" applyFont="true" applyNumberFormat="false" applyProtection="false" borderId="49" fillId="0" fontId="1" numFmtId="0" xfId="0">
      <alignment horizontal="center" vertical="center" wrapText="true"/>
    </xf>
    <xf applyAlignment="true" applyBorder="false" applyFill="false" applyFont="true" applyNumberFormat="false" applyProtection="false" borderId="0" fillId="0" fontId="9" numFmtId="0" xfId="0">
      <alignment horizontal="center" vertical="center" wrapText="true"/>
    </xf>
    <xf applyAlignment="true" applyBorder="false" applyFill="false" applyFont="true" applyNumberFormat="false" applyProtection="false" borderId="50" fillId="0" fontId="2" numFmtId="0" xfId="0">
      <alignment horizontal="left" vertical="center"/>
    </xf>
    <xf applyAlignment="true" applyBorder="false" applyFill="false" applyFont="true" applyNumberFormat="false" applyProtection="false" borderId="51" fillId="0" fontId="2" numFmtId="0" xfId="0">
      <alignment horizontal="center" vertical="center"/>
    </xf>
    <xf applyAlignment="true" applyBorder="false" applyFill="false" applyFont="true" applyNumberFormat="false" applyProtection="false" borderId="52" fillId="0" fontId="2" numFmtId="0" xfId="0">
      <alignment horizontal="center" vertical="center"/>
    </xf>
    <xf applyAlignment="true" applyBorder="false" applyFill="false" applyFont="true" applyNumberFormat="true" applyProtection="false" borderId="53" fillId="0" fontId="2" numFmtId="187" xfId="0">
      <alignment horizontal="center" vertical="center"/>
    </xf>
    <xf applyAlignment="true" applyBorder="false" applyFill="false" applyFont="true" applyNumberFormat="true" applyProtection="false" borderId="36" fillId="0" fontId="2" numFmtId="187" xfId="0">
      <alignment horizontal="left" vertical="center"/>
    </xf>
    <xf applyAlignment="true" applyBorder="false" applyFill="false" applyFont="true" applyNumberFormat="true" applyProtection="false" borderId="54" fillId="0" fontId="2" numFmtId="187" xfId="0">
      <alignment horizontal="center" vertical="center"/>
    </xf>
    <xf applyAlignment="true" applyBorder="false" applyFill="false" applyFont="true" applyNumberFormat="true" applyProtection="false" borderId="0" fillId="0" fontId="2" numFmtId="187" xfId="0">
      <alignment horizontal="center" vertical="center"/>
    </xf>
    <xf applyAlignment="true" applyBorder="false" applyFill="false" applyFont="true" applyNumberFormat="true" applyProtection="false" borderId="0" fillId="0" fontId="3" numFmtId="187" xfId="0">
      <alignment vertical="center"/>
    </xf>
    <xf applyAlignment="true" applyBorder="false" applyFill="false" applyFont="true" applyNumberFormat="true" applyProtection="false" borderId="50" fillId="0" fontId="2" numFmtId="190" xfId="0">
      <alignment horizontal="left" vertical="center"/>
    </xf>
    <xf applyAlignment="true" applyBorder="false" applyFill="false" applyFont="true" applyNumberFormat="true" applyProtection="false" borderId="54" fillId="0" fontId="2" numFmtId="190" xfId="0">
      <alignment horizontal="center" vertical="center"/>
    </xf>
    <xf applyAlignment="true" applyBorder="false" applyFill="false" applyFont="true" applyNumberFormat="true" applyProtection="false" borderId="0" fillId="0" fontId="3" numFmtId="190" xfId="0">
      <alignment vertical="center"/>
    </xf>
    <xf applyAlignment="true" applyBorder="false" applyFill="false" applyFont="true" applyNumberFormat="true" applyProtection="false" borderId="50" fillId="0" fontId="2" numFmtId="187" xfId="0">
      <alignment horizontal="left" vertical="center"/>
    </xf>
    <xf applyAlignment="true" applyBorder="false" applyFill="false" applyFont="true" applyNumberFormat="true" applyProtection="false" borderId="50" fillId="0" fontId="2" numFmtId="194" xfId="0">
      <alignment vertical="center"/>
    </xf>
    <xf applyAlignment="true" applyBorder="false" applyFill="false" applyFont="true" applyNumberFormat="true" applyProtection="false" borderId="54" fillId="0" fontId="2" numFmtId="194" xfId="0">
      <alignment horizontal="center" vertical="center"/>
    </xf>
    <xf applyAlignment="true" applyBorder="false" applyFill="false" applyFont="true" applyNumberFormat="true" applyProtection="false" borderId="0" fillId="0" fontId="2" numFmtId="194" xfId="0">
      <alignment horizontal="center" vertical="center"/>
    </xf>
    <xf applyAlignment="true" applyBorder="false" applyFill="true" applyFont="true" applyNumberFormat="true" applyProtection="false" borderId="45" fillId="23" fontId="2" numFmtId="194" xfId="0">
      <alignment horizontal="center" vertical="center"/>
    </xf>
    <xf applyAlignment="true" applyBorder="false" applyFill="false" applyFont="true" applyNumberFormat="true" applyProtection="false" borderId="0" fillId="0" fontId="3" numFmtId="194" xfId="0">
      <alignment vertical="center"/>
    </xf>
    <xf applyAlignment="true" applyBorder="false" applyFill="false" applyFont="true" applyNumberFormat="true" applyProtection="false" borderId="50" fillId="0" fontId="2" numFmtId="195" xfId="0">
      <alignment horizontal="left" vertical="center"/>
    </xf>
    <xf applyAlignment="true" applyBorder="false" applyFill="false" applyFont="true" applyNumberFormat="true" applyProtection="false" borderId="54" fillId="0" fontId="2" numFmtId="195" xfId="0">
      <alignment horizontal="center" vertical="center"/>
    </xf>
    <xf applyAlignment="true" applyBorder="false" applyFill="false" applyFont="true" applyNumberFormat="true" applyProtection="false" borderId="0" fillId="0" fontId="2" numFmtId="195" xfId="0">
      <alignment horizontal="center" vertical="center"/>
    </xf>
    <xf applyAlignment="true" applyBorder="false" applyFill="false" applyFont="true" applyNumberFormat="true" applyProtection="false" borderId="45" fillId="0" fontId="2" numFmtId="195" xfId="0">
      <alignment horizontal="center" vertical="center"/>
    </xf>
    <xf applyAlignment="true" applyBorder="false" applyFill="false" applyFont="true" applyNumberFormat="true" applyProtection="false" borderId="0" fillId="0" fontId="3" numFmtId="195" xfId="0">
      <alignment vertical="center"/>
    </xf>
    <xf applyAlignment="true" applyBorder="false" applyFill="true" applyFont="true" applyNumberFormat="true" applyProtection="false" borderId="45" fillId="23" fontId="2" numFmtId="195" xfId="0">
      <alignment horizontal="center" vertical="center"/>
    </xf>
    <xf applyAlignment="true" applyBorder="false" applyFill="true" applyFont="true" applyNumberFormat="true" applyProtection="false" borderId="0" fillId="26" fontId="1" numFmtId="195" xfId="0">
      <alignment horizontal="left" vertical="center"/>
    </xf>
    <xf applyAlignment="true" applyBorder="false" applyFill="true" applyFont="true" applyNumberFormat="true" applyProtection="false" borderId="0" fillId="26" fontId="1" numFmtId="195" xfId="0">
      <alignment horizontal="right" vertical="center"/>
    </xf>
    <xf applyAlignment="true" applyBorder="false" applyFill="true" applyFont="true" applyNumberFormat="true" applyProtection="false" borderId="0" fillId="26" fontId="1" numFmtId="187" xfId="0">
      <alignment horizontal="left" vertical="center"/>
    </xf>
    <xf applyAlignment="true" applyBorder="false" applyFill="false" applyFont="true" applyNumberFormat="true" applyProtection="false" borderId="50" fillId="0" fontId="2" numFmtId="194" xfId="0">
      <alignment horizontal="left" vertical="center"/>
    </xf>
    <xf applyAlignment="true" applyBorder="false" applyFill="false" applyFont="true" applyNumberFormat="true" applyProtection="false" borderId="45" fillId="0" fontId="2" numFmtId="194" xfId="0">
      <alignment horizontal="center" vertical="center"/>
    </xf>
    <xf applyAlignment="true" applyBorder="false" applyFill="true" applyFont="true" applyNumberFormat="true" applyProtection="false" borderId="0" fillId="26" fontId="1" numFmtId="194" xfId="0">
      <alignment horizontal="left" vertical="center"/>
    </xf>
    <xf applyAlignment="true" applyBorder="false" applyFill="true" applyFont="true" applyNumberFormat="true" applyProtection="false" borderId="0" fillId="26" fontId="1" numFmtId="194" xfId="0">
      <alignment horizontal="right" vertical="center"/>
    </xf>
    <xf applyAlignment="true" applyBorder="false" applyFill="true" applyFont="true" applyNumberFormat="true" applyProtection="false" borderId="0" fillId="26" fontId="1" numFmtId="190" xfId="0">
      <alignment horizontal="left" vertical="center"/>
    </xf>
    <xf applyAlignment="true" applyBorder="false" applyFill="true" applyFont="true" applyNumberFormat="true" applyProtection="false" borderId="0" fillId="26" fontId="1" numFmtId="190" xfId="0">
      <alignment horizontal="right" vertical="center"/>
    </xf>
    <xf applyAlignment="true" applyBorder="false" applyFill="false" applyFont="true" applyNumberFormat="true" applyProtection="false" borderId="55" fillId="0" fontId="2" numFmtId="194" xfId="0">
      <alignment horizontal="center" vertical="center"/>
    </xf>
    <xf applyAlignment="true" applyBorder="false" applyFill="false" applyFont="true" applyNumberFormat="true" applyProtection="false" borderId="47" fillId="0" fontId="2" numFmtId="194" xfId="0">
      <alignment horizontal="center" vertical="center"/>
    </xf>
    <xf applyAlignment="true" applyBorder="false" applyFill="false" applyFont="true" applyNumberFormat="true" applyProtection="false" borderId="48" fillId="0" fontId="2" numFmtId="194" xfId="0">
      <alignment horizontal="center" vertical="center"/>
    </xf>
    <xf applyAlignment="true" applyBorder="false" applyFill="false" applyFont="true" applyNumberFormat="false" applyProtection="false" borderId="29" fillId="0" fontId="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0" fillId="39" fontId="20" numFmtId="0" xfId="0">
      <alignment horizontal="center" vertical="center"/>
    </xf>
    <xf applyAlignment="true" applyBorder="false" applyFill="true" applyFont="true" applyNumberFormat="false" applyProtection="false" borderId="56" fillId="39" fontId="20" numFmtId="0" xfId="0">
      <alignment horizontal="center" vertical="center"/>
    </xf>
    <xf applyAlignment="true" applyBorder="false" applyFill="false" applyFont="true" applyNumberFormat="false" applyProtection="false" borderId="0" fillId="0" fontId="22" numFmtId="0" xfId="0">
      <alignment horizontal="lef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57" fillId="0" fontId="2" numFmtId="0" xfId="0">
      <alignment horizontal="left" vertical="center"/>
    </xf>
    <xf applyAlignment="true" applyBorder="false" applyFill="false" applyFont="true" applyNumberFormat="false" applyProtection="false" borderId="57" fillId="0" fontId="2" numFmtId="0" xfId="0">
      <alignment horizontal="center" vertical="center"/>
    </xf>
    <xf applyAlignment="true" applyBorder="false" applyFill="true" applyFont="true" applyNumberFormat="false" applyProtection="false" borderId="0" fillId="40" fontId="1" numFmtId="0" xfId="0">
      <alignment horizontal="center" vertical="center"/>
    </xf>
    <xf applyAlignment="true" applyBorder="false" applyFill="false" applyFont="true" applyNumberFormat="false" applyProtection="false" borderId="0" fillId="0" fontId="2" numFmtId="0" xfId="0">
      <alignment horizontal="left" vertical="center"/>
    </xf>
    <xf applyAlignment="true" applyBorder="false" applyFill="true" applyFont="true" applyNumberFormat="false" applyProtection="false" borderId="57" fillId="41" fontId="2" numFmtId="0" xfId="0">
      <alignment horizontal="center" vertical="center"/>
    </xf>
    <xf applyAlignment="true" applyBorder="false" applyFill="true" applyFont="true" applyNumberFormat="true" applyProtection="false" borderId="0" fillId="40" fontId="1" numFmtId="196" xfId="0">
      <alignment horizontal="center" vertical="center"/>
    </xf>
    <xf applyAlignment="true" applyBorder="false" applyFill="true" applyFont="true" applyNumberFormat="false" applyProtection="false" borderId="57" fillId="42" fontId="2" numFmtId="0" xfId="0">
      <alignment horizontal="center" vertical="center"/>
    </xf>
    <xf applyAlignment="true" applyBorder="false" applyFill="false" applyFont="true" applyNumberFormat="true" applyProtection="false" borderId="57" fillId="0" fontId="2" numFmtId="197" xfId="0">
      <alignment horizontal="center" vertical="center"/>
    </xf>
    <xf applyAlignment="true" applyBorder="false" applyFill="false" applyFont="true" applyNumberFormat="false" applyProtection="false" borderId="0" fillId="0" fontId="24" numFmtId="0" xfId="0">
      <alignment vertical="center"/>
    </xf>
    <xf applyAlignment="true" applyBorder="false" applyFill="true" applyFont="true" applyNumberFormat="true" applyProtection="false" borderId="57" fillId="42" fontId="2" numFmtId="198" xfId="0">
      <alignment horizontal="center" vertical="center"/>
    </xf>
    <xf applyAlignment="true" applyBorder="false" applyFill="false" applyFont="true" applyNumberFormat="false" applyProtection="false" borderId="58" fillId="0" fontId="2" numFmtId="0" xfId="0">
      <alignment horizontal="left" vertical="center"/>
    </xf>
    <xf applyAlignment="true" applyBorder="false" applyFill="false" applyFont="true" applyNumberFormat="false" applyProtection="false" borderId="58" fillId="0" fontId="2" numFmtId="0" xfId="0">
      <alignment horizontal="center" vertical="center"/>
    </xf>
    <xf applyAlignment="true" applyBorder="false" applyFill="false" applyFont="true" applyNumberFormat="false" applyProtection="false" borderId="59" fillId="0" fontId="3" numFmtId="0" xfId="0">
      <alignment horizontal="center" vertical="center"/>
    </xf>
    <xf applyAlignment="true" applyBorder="false" applyFill="false" applyFont="true" applyNumberFormat="false" applyProtection="false" borderId="59" fillId="0" fontId="3" numFmtId="0" xfId="0">
      <alignment vertical="center"/>
    </xf>
    <xf applyAlignment="true" applyBorder="false" applyFill="false" applyFont="true" applyNumberFormat="false" applyProtection="false" borderId="59" fillId="0" fontId="14" numFmtId="0" xfId="0">
      <alignment horizontal="center" vertical="center"/>
    </xf>
    <xf applyAlignment="true" applyBorder="false" applyFill="false" applyFont="true" applyNumberFormat="false" applyProtection="false" borderId="59" fillId="0" fontId="2" numFmtId="0" xfId="0">
      <alignment horizontal="center" vertical="center"/>
    </xf>
    <xf applyAlignment="true" applyBorder="false" applyFill="true" applyFont="true" applyNumberFormat="false" applyProtection="false" borderId="58" fillId="43" fontId="25" numFmtId="0" xfId="0">
      <alignment horizontal="center" vertical="center"/>
    </xf>
    <xf applyAlignment="true" applyBorder="false" applyFill="true" applyFont="true" applyNumberFormat="false" applyProtection="false" borderId="57" fillId="43" fontId="25" numFmtId="0" xfId="0">
      <alignment horizontal="center" vertical="center"/>
    </xf>
    <xf applyAlignment="true" applyBorder="false" applyFill="false" applyFont="true" applyNumberFormat="false" applyProtection="false" borderId="0" fillId="0" fontId="25" numFmtId="0" xfId="0">
      <alignment vertical="center"/>
    </xf>
    <xf applyAlignment="true" applyBorder="false" applyFill="false" applyFont="true" applyNumberFormat="false" applyProtection="false" borderId="0" fillId="0" fontId="2" numFmtId="0" xfId="0">
      <alignment horizontal="right" vertical="center"/>
    </xf>
    <xf applyAlignment="true" applyBorder="false" applyFill="false" applyFont="true" applyNumberFormat="false" applyProtection="false" borderId="60" fillId="0" fontId="2" numFmtId="0" xfId="0">
      <alignment horizontal="center" vertical="center"/>
    </xf>
    <xf applyAlignment="true" applyBorder="false" applyFill="false" applyFont="true" applyNumberFormat="false" applyProtection="false" borderId="61" fillId="0" fontId="2" numFmtId="0" xfId="0">
      <alignment horizontal="center" vertical="center"/>
    </xf>
    <xf applyAlignment="true" applyBorder="false" applyFill="false" applyFont="true" applyNumberFormat="false" applyProtection="false" borderId="62" fillId="0" fontId="2" numFmtId="0" xfId="0">
      <alignment horizontal="center" vertical="center"/>
    </xf>
    <xf applyAlignment="true" applyBorder="false" applyFill="false" applyFont="true" applyNumberFormat="false" applyProtection="false" borderId="63" fillId="0" fontId="2" numFmtId="0" xfId="0">
      <alignment horizontal="center" vertical="center"/>
    </xf>
    <xf applyAlignment="true" applyBorder="false" applyFill="false" applyFont="true" applyNumberFormat="false" applyProtection="false" borderId="64" fillId="0" fontId="2" numFmtId="0"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true" applyProtection="false" borderId="65" fillId="0" fontId="2" numFmtId="199" xfId="0">
      <alignment horizontal="center" vertical="center"/>
    </xf>
    <xf applyAlignment="true" applyBorder="false" applyFill="false" applyFont="true" applyNumberFormat="false" applyProtection="false" borderId="66" fillId="0" fontId="2" numFmtId="0" xfId="0">
      <alignment horizontal="left" vertical="center"/>
    </xf>
    <xf applyAlignment="true" applyBorder="false" applyFill="false" applyFont="true" applyNumberFormat="true" applyProtection="false" borderId="67" fillId="0" fontId="2" numFmtId="199" xfId="0">
      <alignment horizontal="center" vertical="center"/>
    </xf>
    <xf applyAlignment="true" applyBorder="false" applyFill="true" applyFont="true" applyNumberFormat="true" applyProtection="false" borderId="0" fillId="44" fontId="2" numFmtId="199" xfId="0">
      <alignment horizontal="center" vertical="center"/>
    </xf>
    <xf applyAlignment="true" applyBorder="false" applyFill="true" applyFont="true" applyNumberFormat="false" applyProtection="false" borderId="0" fillId="45" fontId="2" numFmtId="0" xfId="0">
      <alignment horizontal="center" vertical="center"/>
    </xf>
    <xf applyAlignment="true" applyBorder="false" applyFill="false" applyFont="true" applyNumberFormat="true" applyProtection="false" borderId="0" fillId="0" fontId="2" numFmtId="198" xfId="0">
      <alignment horizontal="center" vertical="center"/>
    </xf>
    <xf applyAlignment="true" applyBorder="false" applyFill="true" applyFont="true" applyNumberFormat="true" applyProtection="false" borderId="65" fillId="42" fontId="2" numFmtId="198" xfId="0">
      <alignment horizontal="center" vertical="center"/>
    </xf>
    <xf applyAlignment="true" applyBorder="false" applyFill="false" applyFont="true" applyNumberFormat="true" applyProtection="false" borderId="0" fillId="0" fontId="2" numFmtId="197" xfId="0">
      <alignment horizontal="center" vertical="center"/>
    </xf>
    <xf applyAlignment="true" applyBorder="false" applyFill="true" applyFont="true" applyNumberFormat="true" applyProtection="false" borderId="67" fillId="42" fontId="2" numFmtId="198" xfId="0">
      <alignment horizontal="center" vertical="center"/>
    </xf>
    <xf applyAlignment="true" applyBorder="false" applyFill="false" applyFont="true" applyNumberFormat="false" applyProtection="false" borderId="57" fillId="0" fontId="2" numFmtId="0" xfId="0">
      <alignment vertical="center"/>
    </xf>
    <xf applyAlignment="true" applyBorder="false" applyFill="false" applyFont="true" applyNumberFormat="true" applyProtection="false" borderId="0" fillId="0" fontId="2" numFmtId="200" xfId="0">
      <alignment horizontal="center" vertical="center"/>
    </xf>
    <xf applyAlignment="true" applyBorder="false" applyFill="true" applyFont="true" applyNumberFormat="true" applyProtection="false" borderId="65" fillId="42" fontId="2" numFmtId="200" xfId="0">
      <alignment horizontal="center" vertical="center"/>
    </xf>
    <xf applyAlignment="true" applyBorder="false" applyFill="false" applyFont="true" applyNumberFormat="false" applyProtection="false" borderId="66" fillId="0" fontId="2" numFmtId="0" xfId="0">
      <alignment vertical="center"/>
    </xf>
    <xf applyAlignment="true" applyBorder="false" applyFill="false" applyFont="true" applyNumberFormat="true" applyProtection="false" borderId="0" fillId="0" fontId="2" numFmtId="201" xfId="0">
      <alignment horizontal="center" vertical="center"/>
    </xf>
    <xf applyAlignment="true" applyBorder="false" applyFill="true" applyFont="true" applyNumberFormat="true" applyProtection="false" borderId="67" fillId="42" fontId="2" numFmtId="200" xfId="0">
      <alignment horizontal="center" vertical="center"/>
    </xf>
    <xf applyAlignment="true" applyBorder="false" applyFill="false" applyFont="true" applyNumberFormat="true" applyProtection="false" borderId="65" fillId="0" fontId="2" numFmtId="197" xfId="0">
      <alignment horizontal="center" vertical="center"/>
    </xf>
    <xf applyAlignment="true" applyBorder="false" applyFill="false" applyFont="true" applyNumberFormat="true" applyProtection="false" borderId="67" fillId="0" fontId="2" numFmtId="197" xfId="0">
      <alignment horizontal="center" vertical="center"/>
    </xf>
    <xf applyAlignment="true" applyBorder="false" applyFill="true" applyFont="true" applyNumberFormat="true" applyProtection="false" borderId="65" fillId="42" fontId="2" numFmtId="197" xfId="0">
      <alignment horizontal="center" vertical="center"/>
    </xf>
    <xf applyAlignment="true" applyBorder="false" applyFill="true" applyFont="true" applyNumberFormat="false" applyProtection="false" borderId="0" fillId="46" fontId="1" numFmtId="0" xfId="0">
      <alignment horizontal="left" vertical="center"/>
    </xf>
    <xf applyAlignment="true" applyBorder="false" applyFill="true" applyFont="true" applyNumberFormat="true" applyProtection="false" borderId="0" fillId="46" fontId="1" numFmtId="199" xfId="0">
      <alignment horizontal="right" vertical="center"/>
    </xf>
    <xf applyAlignment="true" applyBorder="false" applyFill="true" applyFont="true" applyNumberFormat="true" applyProtection="false" borderId="67" fillId="42" fontId="2" numFmtId="197" xfId="0">
      <alignment horizontal="center" vertical="center"/>
    </xf>
    <xf applyAlignment="true" applyBorder="false" applyFill="true" applyFont="true" applyNumberFormat="true" applyProtection="false" borderId="0" fillId="46" fontId="1" numFmtId="200" xfId="0">
      <alignment horizontal="right" vertical="center"/>
    </xf>
    <xf applyAlignment="true" applyBorder="false" applyFill="true" applyFont="true" applyNumberFormat="true" applyProtection="false" borderId="0" fillId="47" fontId="2" numFmtId="200" xfId="0">
      <alignment horizontal="center" vertical="center"/>
    </xf>
    <xf applyAlignment="true" applyBorder="false" applyFill="false" applyFont="true" applyNumberFormat="true" applyProtection="false" borderId="65" fillId="0" fontId="2" numFmtId="202" xfId="0">
      <alignment horizontal="center" vertical="center"/>
    </xf>
    <xf applyAlignment="true" applyBorder="false" applyFill="true" applyFont="true" applyNumberFormat="true" applyProtection="false" borderId="0" fillId="46" fontId="1" numFmtId="197" xfId="0">
      <alignment horizontal="right" vertical="center"/>
    </xf>
    <xf applyAlignment="true" applyBorder="false" applyFill="true" applyFont="true" applyNumberFormat="false" applyProtection="false" borderId="0" fillId="48" fontId="2" numFmtId="0" xfId="0">
      <alignment horizontal="center" vertical="center"/>
    </xf>
    <xf applyAlignment="true" applyBorder="false" applyFill="false" applyFont="true" applyNumberFormat="true" applyProtection="false" borderId="67" fillId="0" fontId="2" numFmtId="202" xfId="0">
      <alignment horizontal="center" vertical="center"/>
    </xf>
    <xf applyAlignment="true" applyBorder="false" applyFill="true" applyFont="true" applyNumberFormat="true" applyProtection="false" borderId="0" fillId="44" fontId="2" numFmtId="198" xfId="0">
      <alignment horizontal="center" vertical="center"/>
    </xf>
    <xf applyAlignment="true" applyBorder="false" applyFill="false" applyFont="true" applyNumberFormat="true" applyProtection="false" borderId="65" fillId="0" fontId="2" numFmtId="198" xfId="0">
      <alignment horizontal="center" vertical="center"/>
    </xf>
    <xf applyAlignment="true" applyBorder="false" applyFill="true" applyFont="true" applyNumberFormat="false" applyProtection="false" borderId="0" fillId="46" fontId="1" numFmtId="0" xfId="0">
      <alignment horizontal="right" vertical="center"/>
    </xf>
    <xf applyAlignment="true" applyBorder="false" applyFill="true" applyFont="true" applyNumberFormat="true" applyProtection="false" borderId="0" fillId="45" fontId="2" numFmtId="198" xfId="0">
      <alignment horizontal="center" vertical="center"/>
    </xf>
    <xf applyAlignment="true" applyBorder="false" applyFill="false" applyFont="true" applyNumberFormat="true" applyProtection="false" borderId="67" fillId="0" fontId="2" numFmtId="198" xfId="0">
      <alignment horizontal="center" vertical="center"/>
    </xf>
    <xf applyAlignment="true" applyBorder="false" applyFill="true" applyFont="true" applyNumberFormat="true" applyProtection="false" borderId="0" fillId="44" fontId="2" numFmtId="200" xfId="0">
      <alignment horizontal="center" vertical="center"/>
    </xf>
    <xf applyAlignment="true" applyBorder="false" applyFill="true" applyFont="true" applyNumberFormat="true" applyProtection="false" borderId="0" fillId="46" fontId="1" numFmtId="203" xfId="0">
      <alignment horizontal="right" vertical="center"/>
    </xf>
    <xf applyAlignment="true" applyBorder="false" applyFill="true" applyFont="true" applyNumberFormat="true" applyProtection="false" borderId="0" fillId="45" fontId="2" numFmtId="201" xfId="0">
      <alignment horizontal="center" vertical="center"/>
    </xf>
    <xf applyAlignment="true" applyBorder="false" applyFill="true" applyFont="true" applyNumberFormat="true" applyProtection="false" borderId="68" fillId="44" fontId="2" numFmtId="200" xfId="0">
      <alignment horizontal="center" vertical="center"/>
    </xf>
    <xf applyAlignment="true" applyBorder="false" applyFill="false" applyFont="true" applyNumberFormat="true" applyProtection="false" borderId="69" fillId="0" fontId="2" numFmtId="203" xfId="0">
      <alignment horizontal="center" vertical="center"/>
    </xf>
    <xf applyAlignment="true" applyBorder="false" applyFill="false" applyFont="true" applyNumberFormat="false" applyProtection="false" borderId="70" fillId="0" fontId="2" numFmtId="0" xfId="0">
      <alignment horizontal="left" vertical="center"/>
    </xf>
    <xf applyAlignment="true" applyBorder="false" applyFill="true" applyFont="true" applyNumberFormat="true" applyProtection="false" borderId="71" fillId="45" fontId="2" numFmtId="204" xfId="0">
      <alignment horizontal="center" vertical="center"/>
    </xf>
    <xf applyAlignment="true" applyBorder="false" applyFill="false" applyFont="true" applyNumberFormat="true" applyProtection="false" borderId="72" fillId="0" fontId="2" numFmtId="203" xfId="0">
      <alignment horizontal="center" vertical="center"/>
    </xf>
    <xf applyAlignment="true" applyBorder="false" applyFill="false" applyFont="true" applyNumberFormat="false" applyProtection="false" borderId="56" fillId="0" fontId="2" numFmtId="0" xfId="0">
      <alignment horizontal="left" vertical="center"/>
    </xf>
    <xf applyAlignment="true" applyBorder="false" applyFill="true" applyFont="true" applyNumberFormat="false" applyProtection="false" borderId="57" fillId="39" fontId="20" numFmtId="0" xfId="0">
      <alignment horizontal="center" vertical="center"/>
    </xf>
    <xf applyAlignment="true" applyBorder="false" applyFill="true" applyFont="true" applyNumberFormat="false" applyProtection="false" borderId="57" fillId="49" fontId="25" numFmtId="0" xfId="0">
      <alignment horizontal="center" vertical="center"/>
    </xf>
    <xf applyAlignment="true" applyBorder="false" applyFill="false" applyFont="true" applyNumberFormat="false" applyProtection="false" borderId="0" fillId="0" fontId="25" numFmtId="0" xfId="0">
      <alignment horizontal="center" vertical="center"/>
    </xf>
    <xf applyAlignment="true" applyBorder="false" applyFill="false" applyFont="true" applyNumberFormat="false" applyProtection="false" borderId="58" fillId="0" fontId="1" numFmtId="0" xfId="0">
      <alignment horizontal="center" vertical="center" wrapText="true"/>
    </xf>
    <xf applyAlignment="true" applyBorder="false" applyFill="true" applyFont="true" applyNumberFormat="false" applyProtection="false" borderId="58" fillId="50" fontId="1" numFmtId="0" xfId="0">
      <alignment horizontal="center" vertical="center" wrapText="true"/>
    </xf>
    <xf applyAlignment="true" applyBorder="false" applyFill="true" applyFont="true" applyNumberFormat="false" applyProtection="false" borderId="58" fillId="51" fontId="1" numFmtId="0" xfId="0">
      <alignment horizontal="center" vertical="center" wrapText="true"/>
    </xf>
    <xf applyAlignment="true" applyBorder="false" applyFill="true" applyFont="true" applyNumberFormat="false" applyProtection="false" borderId="58" fillId="52" fontId="1" numFmtId="0" xfId="0">
      <alignment horizontal="center" vertical="center" wrapText="true"/>
    </xf>
    <xf applyAlignment="true" applyBorder="false" applyFill="true" applyFont="true" applyNumberFormat="false" applyProtection="false" borderId="58" fillId="53" fontId="1" numFmtId="0" xfId="0">
      <alignment horizontal="center" vertical="center" wrapText="true"/>
    </xf>
    <xf applyAlignment="true" applyBorder="false" applyFill="true" applyFont="true" applyNumberFormat="false" applyProtection="false" borderId="58" fillId="54" fontId="1" numFmtId="0" xfId="0">
      <alignment horizontal="center" vertical="center" wrapText="true"/>
    </xf>
    <xf applyAlignment="true" applyBorder="false" applyFill="true" applyFont="true" applyNumberFormat="false" applyProtection="false" borderId="58" fillId="55" fontId="1" numFmtId="0" xfId="0">
      <alignment horizontal="center" vertical="center" wrapText="true"/>
    </xf>
    <xf applyAlignment="true" applyBorder="false" applyFill="true" applyFont="true" applyNumberFormat="false" applyProtection="false" borderId="58" fillId="56" fontId="1" numFmtId="0" xfId="0">
      <alignment horizontal="center" vertical="center" wrapText="true"/>
    </xf>
    <xf applyAlignment="true" applyBorder="false" applyFill="true" applyFont="true" applyNumberFormat="false" applyProtection="false" borderId="58" fillId="57" fontId="1" numFmtId="0" xfId="0">
      <alignment horizontal="center" vertical="center" wrapText="true"/>
    </xf>
    <xf applyAlignment="true" applyBorder="false" applyFill="true" applyFont="true" applyNumberFormat="false" applyProtection="false" borderId="58" fillId="58" fontId="1" numFmtId="0" xfId="0">
      <alignment horizontal="center" vertical="center" wrapText="true"/>
    </xf>
    <xf applyAlignment="true" applyBorder="false" applyFill="true" applyFont="true" applyNumberFormat="false" applyProtection="false" borderId="58" fillId="59" fontId="1" numFmtId="0" xfId="0">
      <alignment horizontal="center" vertical="center" wrapText="true"/>
    </xf>
    <xf applyAlignment="true" applyBorder="false" applyFill="false" applyFont="true" applyNumberFormat="false" applyProtection="false" borderId="73" fillId="0" fontId="1" numFmtId="0" xfId="0">
      <alignment horizontal="center" vertical="center" wrapText="true"/>
    </xf>
    <xf applyAlignment="true" applyBorder="false" applyFill="false" applyFont="true" applyNumberFormat="false" applyProtection="false" borderId="0" fillId="0" fontId="9" numFmtId="0" xfId="0">
      <alignment horizontal="center" vertical="center" wrapText="true"/>
    </xf>
    <xf applyAlignment="true" applyBorder="false" applyFill="false" applyFont="true" applyNumberFormat="false" applyProtection="false" borderId="74" fillId="0" fontId="2" numFmtId="0" xfId="0">
      <alignment horizontal="left" vertical="center"/>
    </xf>
    <xf applyAlignment="true" applyBorder="false" applyFill="false" applyFont="true" applyNumberFormat="false" applyProtection="false" borderId="75" fillId="0" fontId="2" numFmtId="0" xfId="0">
      <alignment horizontal="center" vertical="center"/>
    </xf>
    <xf applyAlignment="true" applyBorder="false" applyFill="false" applyFont="true" applyNumberFormat="false" applyProtection="false" borderId="76" fillId="0" fontId="2" numFmtId="0" xfId="0">
      <alignment horizontal="center" vertical="center"/>
    </xf>
    <xf applyAlignment="true" applyBorder="false" applyFill="false" applyFont="true" applyNumberFormat="true" applyProtection="false" borderId="77" fillId="0" fontId="2" numFmtId="199" xfId="0">
      <alignment horizontal="center" vertical="center"/>
    </xf>
    <xf applyAlignment="true" applyBorder="false" applyFill="false" applyFont="true" applyNumberFormat="true" applyProtection="false" borderId="78" fillId="0" fontId="2" numFmtId="199" xfId="0">
      <alignment horizontal="left" vertical="center"/>
    </xf>
    <xf applyAlignment="true" applyBorder="false" applyFill="false" applyFont="true" applyNumberFormat="true" applyProtection="false" borderId="79" fillId="0" fontId="2" numFmtId="199" xfId="0">
      <alignment horizontal="center" vertical="center"/>
    </xf>
    <xf applyAlignment="true" applyBorder="false" applyFill="false" applyFont="true" applyNumberFormat="true" applyProtection="false" borderId="0" fillId="0" fontId="2" numFmtId="199" xfId="0">
      <alignment horizontal="center" vertical="center"/>
    </xf>
    <xf applyAlignment="true" applyBorder="false" applyFill="false" applyFont="true" applyNumberFormat="true" applyProtection="false" borderId="0" fillId="0" fontId="3" numFmtId="199" xfId="0">
      <alignment vertical="center"/>
    </xf>
    <xf applyAlignment="true" applyBorder="false" applyFill="false" applyFont="true" applyNumberFormat="true" applyProtection="false" borderId="74" fillId="0" fontId="2" numFmtId="198" xfId="0">
      <alignment horizontal="left" vertical="center"/>
    </xf>
    <xf applyAlignment="true" applyBorder="false" applyFill="false" applyFont="true" applyNumberFormat="true" applyProtection="false" borderId="79" fillId="0" fontId="2" numFmtId="198" xfId="0">
      <alignment horizontal="center" vertical="center"/>
    </xf>
    <xf applyAlignment="true" applyBorder="false" applyFill="false" applyFont="true" applyNumberFormat="true" applyProtection="false" borderId="0" fillId="0" fontId="3" numFmtId="198" xfId="0">
      <alignment vertical="center"/>
    </xf>
    <xf applyAlignment="true" applyBorder="false" applyFill="false" applyFont="true" applyNumberFormat="true" applyProtection="false" borderId="74" fillId="0" fontId="2" numFmtId="199" xfId="0">
      <alignment horizontal="left" vertical="center"/>
    </xf>
    <xf applyAlignment="true" applyBorder="false" applyFill="false" applyFont="true" applyNumberFormat="true" applyProtection="false" borderId="74" fillId="0" fontId="2" numFmtId="204" xfId="0">
      <alignment vertical="center"/>
    </xf>
    <xf applyAlignment="true" applyBorder="false" applyFill="false" applyFont="true" applyNumberFormat="true" applyProtection="false" borderId="79" fillId="0" fontId="2" numFmtId="204" xfId="0">
      <alignment horizontal="center" vertical="center"/>
    </xf>
    <xf applyAlignment="true" applyBorder="false" applyFill="false" applyFont="true" applyNumberFormat="true" applyProtection="false" borderId="0" fillId="0" fontId="2" numFmtId="204" xfId="0">
      <alignment horizontal="center" vertical="center"/>
    </xf>
    <xf applyAlignment="true" applyBorder="false" applyFill="true" applyFont="true" applyNumberFormat="true" applyProtection="false" borderId="67" fillId="42" fontId="2" numFmtId="204" xfId="0">
      <alignment horizontal="center" vertical="center"/>
    </xf>
    <xf applyAlignment="true" applyBorder="false" applyFill="false" applyFont="true" applyNumberFormat="true" applyProtection="false" borderId="0" fillId="0" fontId="3" numFmtId="204" xfId="0">
      <alignment vertical="center"/>
    </xf>
    <xf applyAlignment="true" applyBorder="false" applyFill="false" applyFont="true" applyNumberFormat="true" applyProtection="false" borderId="74" fillId="0" fontId="2" numFmtId="205" xfId="0">
      <alignment horizontal="left" vertical="center"/>
    </xf>
    <xf applyAlignment="true" applyBorder="false" applyFill="false" applyFont="true" applyNumberFormat="true" applyProtection="false" borderId="79" fillId="0" fontId="2" numFmtId="205" xfId="0">
      <alignment horizontal="center" vertical="center"/>
    </xf>
    <xf applyAlignment="true" applyBorder="false" applyFill="false" applyFont="true" applyNumberFormat="true" applyProtection="false" borderId="0" fillId="0" fontId="2" numFmtId="205" xfId="0">
      <alignment horizontal="center" vertical="center"/>
    </xf>
    <xf applyAlignment="true" applyBorder="false" applyFill="false" applyFont="true" applyNumberFormat="true" applyProtection="false" borderId="67" fillId="0" fontId="2" numFmtId="205" xfId="0">
      <alignment horizontal="center" vertical="center"/>
    </xf>
    <xf applyAlignment="true" applyBorder="false" applyFill="false" applyFont="true" applyNumberFormat="true" applyProtection="false" borderId="0" fillId="0" fontId="3" numFmtId="205" xfId="0">
      <alignment vertical="center"/>
    </xf>
    <xf applyAlignment="true" applyBorder="false" applyFill="true" applyFont="true" applyNumberFormat="true" applyProtection="false" borderId="67" fillId="42" fontId="2" numFmtId="205" xfId="0">
      <alignment horizontal="center" vertical="center"/>
    </xf>
    <xf applyAlignment="true" applyBorder="false" applyFill="true" applyFont="true" applyNumberFormat="true" applyProtection="false" borderId="0" fillId="46" fontId="1" numFmtId="205" xfId="0">
      <alignment horizontal="left" vertical="center"/>
    </xf>
    <xf applyAlignment="true" applyBorder="false" applyFill="true" applyFont="true" applyNumberFormat="true" applyProtection="false" borderId="0" fillId="46" fontId="1" numFmtId="205" xfId="0">
      <alignment horizontal="right" vertical="center"/>
    </xf>
    <xf applyAlignment="true" applyBorder="false" applyFill="true" applyFont="true" applyNumberFormat="true" applyProtection="false" borderId="0" fillId="46" fontId="1" numFmtId="199" xfId="0">
      <alignment horizontal="left" vertical="center"/>
    </xf>
    <xf applyAlignment="true" applyBorder="false" applyFill="false" applyFont="true" applyNumberFormat="true" applyProtection="false" borderId="74" fillId="0" fontId="2" numFmtId="204" xfId="0">
      <alignment horizontal="left" vertical="center"/>
    </xf>
    <xf applyAlignment="true" applyBorder="false" applyFill="false" applyFont="true" applyNumberFormat="true" applyProtection="false" borderId="67" fillId="0" fontId="2" numFmtId="204" xfId="0">
      <alignment horizontal="center" vertical="center"/>
    </xf>
    <xf applyAlignment="true" applyBorder="false" applyFill="true" applyFont="true" applyNumberFormat="true" applyProtection="false" borderId="0" fillId="46" fontId="1" numFmtId="204" xfId="0">
      <alignment horizontal="left" vertical="center"/>
    </xf>
    <xf applyAlignment="true" applyBorder="false" applyFill="true" applyFont="true" applyNumberFormat="true" applyProtection="false" borderId="0" fillId="46" fontId="1" numFmtId="204" xfId="0">
      <alignment horizontal="right" vertical="center"/>
    </xf>
    <xf applyAlignment="true" applyBorder="false" applyFill="true" applyFont="true" applyNumberFormat="true" applyProtection="false" borderId="0" fillId="46" fontId="1" numFmtId="198" xfId="0">
      <alignment horizontal="left" vertical="center"/>
    </xf>
    <xf applyAlignment="true" applyBorder="false" applyFill="true" applyFont="true" applyNumberFormat="true" applyProtection="false" borderId="0" fillId="46" fontId="1" numFmtId="198" xfId="0">
      <alignment horizontal="right" vertical="center"/>
    </xf>
    <xf applyAlignment="true" applyBorder="false" applyFill="false" applyFont="true" applyNumberFormat="true" applyProtection="false" borderId="80" fillId="0" fontId="2" numFmtId="204" xfId="0">
      <alignment horizontal="center" vertical="center"/>
    </xf>
    <xf applyAlignment="true" applyBorder="false" applyFill="false" applyFont="true" applyNumberFormat="true" applyProtection="false" borderId="71" fillId="0" fontId="2" numFmtId="204" xfId="0">
      <alignment horizontal="center" vertical="center"/>
    </xf>
    <xf applyAlignment="true" applyBorder="false" applyFill="false" applyFont="true" applyNumberFormat="true" applyProtection="false" borderId="72" fillId="0" fontId="2" numFmtId="204" xfId="0">
      <alignment horizontal="center" vertical="center"/>
    </xf>
    <xf applyAlignment="true" applyBorder="false" applyFill="true" applyFont="true" applyNumberFormat="false" applyProtection="false" borderId="0" fillId="60" fontId="26" numFmtId="0" xfId="0">
      <alignment horizontal="center" vertical="center"/>
    </xf>
    <xf applyAlignment="true" applyBorder="false" applyFill="false" applyFont="true" applyNumberFormat="false" applyProtection="false" borderId="81" fillId="0" fontId="2" numFmtId="0" xfId="0">
      <alignment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82" fillId="0" fontId="2" numFmtId="0" xfId="0">
      <alignment horizontal="center" vertical="center"/>
    </xf>
    <xf applyAlignment="true" applyBorder="false" applyFill="false" applyFont="true" applyNumberFormat="false" applyProtection="false" borderId="83" fillId="0" fontId="2" numFmtId="0" xfId="0">
      <alignment horizontal="center"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84" fillId="0" fontId="2" numFmtId="0" xfId="0">
      <alignment vertical="center"/>
    </xf>
    <xf applyAlignment="true" applyBorder="false" applyFill="false" applyFont="true" applyNumberFormat="false" applyProtection="false" borderId="85" fillId="0" fontId="2" numFmtId="0" xfId="0">
      <alignment vertical="center"/>
    </xf>
    <xf applyAlignment="true" applyBorder="false" applyFill="false" applyFont="true" applyNumberFormat="false" applyProtection="false" borderId="86" fillId="0" fontId="2" numFmtId="0" xfId="0">
      <alignment vertical="center"/>
    </xf>
    <xf applyAlignment="true" applyBorder="false" applyFill="true" applyFont="true" applyNumberFormat="false" applyProtection="false" borderId="87" fillId="60" fontId="26" numFmtId="0" xfId="0">
      <alignment horizontal="center" vertical="center"/>
    </xf>
    <xf applyAlignment="true" applyBorder="false" applyFill="false" applyFont="true" applyNumberFormat="false" applyProtection="false" borderId="81" fillId="0" fontId="1" numFmtId="0"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false" applyProtection="false" borderId="81" fillId="0"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horizontal="lef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88" fillId="0" fontId="2" numFmtId="0" xfId="0">
      <alignment horizontal="left" vertical="center"/>
    </xf>
    <xf applyAlignment="true" applyBorder="false" applyFill="false" applyFont="true" applyNumberFormat="false" applyProtection="false" borderId="85" fillId="0" fontId="2" numFmtId="0" xfId="0">
      <alignment horizontal="left" vertical="center"/>
    </xf>
    <xf applyAlignment="true" applyBorder="false" applyFill="false" applyFont="true" applyNumberFormat="false" applyProtection="false" borderId="85" fillId="0" fontId="2" numFmtId="0" xfId="0">
      <alignment horizontal="left" vertical="center" wrapText="true"/>
    </xf>
    <xf applyAlignment="true" applyBorder="false" applyFill="false" applyFont="true" applyNumberFormat="false" applyProtection="false" borderId="85" fillId="0" fontId="2" numFmtId="0" xfId="0">
      <alignment horizontal="left" vertical="center"/>
    </xf>
    <xf applyAlignment="true" applyBorder="false" applyFill="false" applyFont="true" applyNumberFormat="false" applyProtection="false" borderId="81" fillId="0" fontId="29" numFmtId="0" xfId="0">
      <alignment horizontal="center" vertical="center"/>
    </xf>
    <xf applyAlignment="true" applyBorder="false" applyFill="false" applyFont="true" applyNumberFormat="false" applyProtection="false" borderId="0" fillId="0" fontId="29" numFmtId="0" xfId="0">
      <alignment horizontal="center" vertical="center"/>
    </xf>
    <xf applyAlignment="true" applyBorder="false" applyFill="false" applyFont="true" applyNumberFormat="false" applyProtection="false" borderId="81" fillId="0" fontId="29" numFmtId="0" xfId="0">
      <alignment horizontal="center" vertical="center" wrapText="true"/>
    </xf>
    <xf applyAlignment="true" applyBorder="false" applyFill="false" applyFont="true" applyNumberFormat="false" applyProtection="false" borderId="84" fillId="0" fontId="2" numFmtId="0" xfId="0">
      <alignment horizontal="center"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81" fillId="0" fontId="2" numFmtId="0" xfId="0">
      <alignment vertical="bottom"/>
    </xf>
    <xf applyAlignment="true" applyBorder="false" applyFill="false" applyFont="true" applyNumberFormat="false" applyProtection="false" borderId="0" fillId="0" fontId="2" numFmtId="0" xfId="0">
      <alignment vertical="bottom"/>
    </xf>
    <xf applyAlignment="true" applyBorder="false" applyFill="false" applyFont="true" applyNumberFormat="false" applyProtection="false" borderId="84" fillId="0" fontId="2" numFmtId="0" xfId="0">
      <alignment vertical="bottom"/>
    </xf>
    <xf applyAlignment="true" applyBorder="false" applyFill="false" applyFont="true" applyNumberFormat="false" applyProtection="false" borderId="87" fillId="0" fontId="29" numFmtId="0" xfId="0">
      <alignment horizontal="center" vertical="center"/>
    </xf>
    <xf applyAlignment="true" applyBorder="false" applyFill="false" applyFont="true" applyNumberFormat="false" applyProtection="false" borderId="81" fillId="0" fontId="29" numFmtId="0" xfId="0">
      <alignment vertical="center" wrapText="true"/>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87" fillId="0" fontId="2" numFmtId="0" xfId="0">
      <alignment horizontal="center" vertical="center"/>
    </xf>
    <xf applyAlignment="true" applyBorder="false" applyFill="false" applyFont="true" applyNumberFormat="false" applyProtection="false" borderId="85" fillId="0" fontId="2" numFmtId="0" xfId="0">
      <alignment vertical="bottom"/>
    </xf>
    <xf applyAlignment="true" applyBorder="false" applyFill="false" applyFont="true" applyNumberFormat="false" applyProtection="false" borderId="86" fillId="0" fontId="2" numFmtId="0" xfId="0">
      <alignment vertical="bottom"/>
    </xf>
    <xf applyAlignment="true" applyBorder="false" applyFill="false" applyFont="true" applyNumberFormat="false" applyProtection="false" borderId="81" fillId="0" fontId="29" numFmtId="0" xfId="0">
      <alignment vertical="center" wrapText="true"/>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85" fillId="0" fontId="2" numFmtId="0" xfId="0">
      <alignment vertical="center"/>
    </xf>
    <xf applyAlignment="true" applyBorder="false" applyFill="false" applyFont="true" applyNumberFormat="false" applyProtection="false" borderId="85" fillId="0" fontId="2" numFmtId="0" xfId="0">
      <alignment vertical="bottom"/>
    </xf>
    <xf applyAlignment="true" applyBorder="false" applyFill="false" applyFont="true" applyNumberFormat="false" applyProtection="false" borderId="86" fillId="0" fontId="2" numFmtId="0" xfId="0">
      <alignment vertical="bottom"/>
    </xf>
    <xf applyAlignment="true" applyBorder="false" applyFill="false" applyFont="true" applyNumberFormat="false" applyProtection="false" borderId="0" fillId="0" fontId="3" numFmtId="0" xfId="0">
      <alignment vertical="center"/>
    </xf>
    <xf applyAlignment="true" applyBorder="false" applyFill="true" applyFont="true" applyNumberFormat="true" applyProtection="false" borderId="89" fillId="61" fontId="9" numFmtId="206" xfId="0">
      <alignment horizontal="center" vertical="center" wrapText="true"/>
    </xf>
    <xf applyAlignment="true" applyBorder="false" applyFill="true" applyFont="true" applyNumberFormat="false" applyProtection="false" borderId="89" fillId="61" fontId="9" numFmtId="0" xfId="0">
      <alignment horizontal="center" vertical="center" wrapText="true"/>
    </xf>
    <xf applyAlignment="true" applyBorder="false" applyFill="true" applyFont="true" applyNumberFormat="false" applyProtection="false" borderId="89" fillId="61" fontId="9" numFmtId="0" xfId="0">
      <alignment horizontal="center" vertical="center"/>
    </xf>
    <xf applyAlignment="true" applyBorder="false" applyFill="true" applyFont="true" applyNumberFormat="false" applyProtection="false" borderId="89" fillId="62" fontId="9" numFmtId="0" xfId="0">
      <alignment horizontal="center" vertical="center" wrapText="true"/>
    </xf>
    <xf applyAlignment="true" applyBorder="false" applyFill="true" applyFont="true" applyNumberFormat="true" applyProtection="false" borderId="89" fillId="62" fontId="9" numFmtId="207" xfId="0">
      <alignment horizontal="center" vertical="center" wrapText="true"/>
    </xf>
    <xf applyAlignment="true" applyBorder="false" applyFill="true" applyFont="true" applyNumberFormat="true" applyProtection="false" borderId="89" fillId="62" fontId="9" numFmtId="208" xfId="0">
      <alignment horizontal="center" vertical="center" wrapText="true"/>
    </xf>
    <xf applyAlignment="true" applyBorder="false" applyFill="true" applyFont="true" applyNumberFormat="true" applyProtection="false" borderId="89" fillId="62" fontId="9" numFmtId="209" xfId="0">
      <alignment horizontal="center" vertical="center" wrapText="true"/>
    </xf>
    <xf applyAlignment="true" applyBorder="false" applyFill="true" applyFont="true" applyNumberFormat="false" applyProtection="false" borderId="89" fillId="62" fontId="31" numFmtId="0" xfId="0">
      <alignment horizontal="center" vertical="center" wrapText="true"/>
    </xf>
    <xf applyAlignment="true" applyBorder="false" applyFill="true" applyFont="true" applyNumberFormat="true" applyProtection="false" borderId="89" fillId="62" fontId="31" numFmtId="209" xfId="0">
      <alignment horizontal="center" vertical="center" wrapText="true"/>
    </xf>
    <xf applyAlignment="true" applyBorder="false" applyFill="true" applyFont="true" applyNumberFormat="true" applyProtection="false" borderId="89" fillId="62" fontId="31" numFmtId="210" xfId="0">
      <alignment horizontal="center" vertical="center" wrapText="true"/>
    </xf>
    <xf applyAlignment="true" applyBorder="false" applyFill="true" applyFont="true" applyNumberFormat="false" applyProtection="false" borderId="89" fillId="63" fontId="9" numFmtId="0" xfId="0">
      <alignment horizontal="center" vertical="center" wrapText="true"/>
    </xf>
    <xf applyAlignment="true" applyBorder="false" applyFill="true" applyFont="true" applyNumberFormat="true" applyProtection="false" borderId="89" fillId="63" fontId="31" numFmtId="211" xfId="0">
      <alignment horizontal="center" vertical="center" wrapText="true"/>
    </xf>
    <xf applyAlignment="true" applyBorder="false" applyFill="true" applyFont="true" applyNumberFormat="true" applyProtection="false" borderId="89" fillId="62" fontId="31" numFmtId="212" xfId="0">
      <alignment horizontal="center" vertical="center" wrapText="true"/>
    </xf>
    <xf applyAlignment="true" applyBorder="false" applyFill="true" applyFont="true" applyNumberFormat="false" applyProtection="false" borderId="89" fillId="62" fontId="18" numFmtId="0" xfId="0">
      <alignment horizontal="center" vertical="center" wrapText="true"/>
    </xf>
    <xf applyAlignment="true" applyBorder="false" applyFill="true" applyFont="true" applyNumberFormat="false" applyProtection="false" borderId="89" fillId="64" fontId="9" numFmtId="0" xfId="0">
      <alignment horizontal="center" vertical="center" wrapText="true"/>
    </xf>
    <xf applyAlignment="true" applyBorder="false" applyFill="true" applyFont="true" applyNumberFormat="false" applyProtection="false" borderId="89" fillId="65" fontId="9" numFmtId="0" xfId="0">
      <alignment horizontal="center" vertical="center" wrapText="true"/>
    </xf>
    <xf applyAlignment="true" applyBorder="false" applyFill="true" applyFont="true" applyNumberFormat="true" applyProtection="false" borderId="89" fillId="66" fontId="9" numFmtId="209" xfId="0">
      <alignment horizontal="center" vertical="center" wrapText="true"/>
    </xf>
    <xf applyAlignment="true" applyBorder="false" applyFill="true" applyFont="true" applyNumberFormat="true" applyProtection="false" borderId="89" fillId="66" fontId="9" numFmtId="213" xfId="0">
      <alignment horizontal="center" vertical="center" wrapText="true"/>
    </xf>
    <xf applyAlignment="true" applyBorder="false" applyFill="true" applyFont="true" applyNumberFormat="false" applyProtection="false" borderId="89" fillId="67" fontId="9" numFmtId="0" xfId="0">
      <alignment horizontal="center" vertical="center" wrapText="true"/>
    </xf>
    <xf applyAlignment="true" applyBorder="false" applyFill="true" applyFont="true" applyNumberFormat="false" applyProtection="false" borderId="90" fillId="68" fontId="9" numFmtId="0" xfId="0">
      <alignment horizontal="center" vertical="center" wrapText="true"/>
    </xf>
    <xf applyAlignment="true" applyBorder="false" applyFill="true" applyFont="true" applyNumberFormat="false" applyProtection="false" borderId="91" fillId="68" fontId="9" numFmtId="0" xfId="0">
      <alignment horizontal="center" vertical="center" wrapText="true"/>
    </xf>
    <xf applyAlignment="true" applyBorder="false" applyFill="true" applyFont="true" applyNumberFormat="false" applyProtection="false" borderId="89" fillId="62" fontId="9" numFmtId="0" xfId="0">
      <alignment horizontal="left" vertical="top" wrapText="true"/>
    </xf>
    <xf applyAlignment="true" applyBorder="false" applyFill="true" applyFont="true" applyNumberFormat="true" applyProtection="false" borderId="89" fillId="65" fontId="31" numFmtId="209" xfId="0">
      <alignment horizontal="center" vertical="center" wrapText="true"/>
    </xf>
    <xf applyAlignment="true" applyBorder="false" applyFill="true" applyFont="true" applyNumberFormat="true" applyProtection="false" borderId="89" fillId="65" fontId="31" numFmtId="214" xfId="0">
      <alignment horizontal="center" vertical="center" wrapText="true"/>
    </xf>
    <xf applyAlignment="true" applyBorder="false" applyFill="true" applyFont="true" applyNumberFormat="true" applyProtection="false" borderId="89" fillId="65" fontId="31" numFmtId="211" xfId="0">
      <alignment horizontal="center" vertical="center" wrapText="true"/>
    </xf>
    <xf applyAlignment="true" applyBorder="false" applyFill="true" applyFont="true" applyNumberFormat="true" applyProtection="false" borderId="89" fillId="65" fontId="31" numFmtId="215" xfId="0">
      <alignment horizontal="center" vertical="center" wrapText="true"/>
    </xf>
    <xf applyAlignment="true" applyBorder="false" applyFill="true" applyFont="true" applyNumberFormat="true" applyProtection="false" borderId="89" fillId="66" fontId="32" numFmtId="209" xfId="0">
      <alignment horizontal="center" vertical="center" wrapText="true"/>
    </xf>
    <xf applyAlignment="true" applyBorder="false" applyFill="true" applyFont="true" applyNumberFormat="true" applyProtection="false" borderId="89" fillId="66" fontId="31" numFmtId="213" xfId="0">
      <alignment horizontal="center" vertical="center" wrapText="true"/>
    </xf>
    <xf applyAlignment="true" applyBorder="false" applyFill="true" applyFont="true" applyNumberFormat="true" applyProtection="false" borderId="89" fillId="66" fontId="19" numFmtId="213" xfId="0">
      <alignment horizontal="center" vertical="center" wrapText="true"/>
    </xf>
    <xf applyAlignment="true" applyBorder="false" applyFill="true" applyFont="true" applyNumberFormat="true" applyProtection="false" borderId="89" fillId="69" fontId="31" numFmtId="213" xfId="0">
      <alignment horizontal="center" vertical="center" wrapText="true"/>
    </xf>
    <xf applyAlignment="true" applyBorder="false" applyFill="true" applyFont="true" applyNumberFormat="false" applyProtection="false" borderId="89" fillId="66" fontId="31" numFmtId="0" xfId="0">
      <alignment horizontal="center" vertical="center" wrapText="true"/>
    </xf>
    <xf applyAlignment="true" applyBorder="false" applyFill="true" applyFont="true" applyNumberFormat="true" applyProtection="false" borderId="89" fillId="66" fontId="19" numFmtId="212" xfId="0">
      <alignment horizontal="center" vertical="center" wrapText="true"/>
    </xf>
    <xf applyAlignment="true" applyBorder="false" applyFill="true" applyFont="true" applyNumberFormat="true" applyProtection="false" borderId="89" fillId="66" fontId="31" numFmtId="210" xfId="0">
      <alignment horizontal="center" vertical="center" wrapText="true"/>
    </xf>
    <xf applyAlignment="true" applyBorder="false" applyFill="true" applyFont="true" applyNumberFormat="true" applyProtection="false" borderId="89" fillId="66" fontId="9" numFmtId="210" xfId="0">
      <alignment horizontal="center" vertical="center" wrapText="true"/>
    </xf>
    <xf applyAlignment="true" applyBorder="false" applyFill="true" applyFont="true" applyNumberFormat="false" applyProtection="false" borderId="92" fillId="67" fontId="9" numFmtId="0" xfId="0">
      <alignment horizontal="center" vertical="center" wrapText="true"/>
    </xf>
    <xf applyAlignment="true" applyBorder="false" applyFill="true" applyFont="true" applyNumberFormat="false" applyProtection="false" borderId="89" fillId="68" fontId="9" numFmtId="0" xfId="0">
      <alignment horizontal="center" vertical="center" wrapText="true"/>
    </xf>
    <xf applyAlignment="true" applyBorder="false" applyFill="false" applyFont="true" applyNumberFormat="true" applyProtection="false" borderId="89" fillId="0" fontId="3" numFmtId="206" xfId="0">
      <alignment horizontal="center" vertical="center"/>
    </xf>
    <xf applyAlignment="true" applyBorder="false" applyFill="false" applyFont="true" applyNumberFormat="false" applyProtection="false" borderId="89" fillId="0" fontId="3" numFmtId="0" xfId="0">
      <alignment horizontal="center" vertical="center"/>
    </xf>
    <xf applyAlignment="true" applyBorder="false" applyFill="false" applyFont="true" applyNumberFormat="false" applyProtection="false" borderId="89" fillId="0" fontId="3" numFmtId="0" xfId="0">
      <alignment horizontal="left" vertical="center"/>
    </xf>
    <xf applyAlignment="true" applyBorder="false" applyFill="false" applyFont="true" applyNumberFormat="true" applyProtection="false" borderId="89" fillId="0" fontId="3" numFmtId="211" xfId="0">
      <alignment horizontal="center" vertical="center"/>
    </xf>
    <xf applyAlignment="true" applyBorder="false" applyFill="false" applyFont="true" applyNumberFormat="true" applyProtection="false" borderId="89" fillId="0" fontId="3" numFmtId="208" xfId="0">
      <alignment horizontal="center" vertical="center"/>
    </xf>
    <xf applyAlignment="true" applyBorder="false" applyFill="false" applyFont="true" applyNumberFormat="true" applyProtection="false" borderId="89" fillId="0" fontId="3" numFmtId="216" xfId="0">
      <alignment horizontal="center" vertical="center"/>
    </xf>
    <xf applyAlignment="true" applyBorder="false" applyFill="false" applyFont="true" applyNumberFormat="true" applyProtection="false" borderId="89" fillId="0" fontId="3" numFmtId="209" xfId="0">
      <alignment horizontal="center" vertical="center"/>
    </xf>
    <xf applyAlignment="true" applyBorder="false" applyFill="false" applyFont="true" applyNumberFormat="true" applyProtection="false" borderId="89" fillId="0" fontId="3" numFmtId="210" xfId="0">
      <alignment horizontal="center" vertical="center"/>
    </xf>
    <xf applyAlignment="true" applyBorder="false" applyFill="false" applyFont="true" applyNumberFormat="false" applyProtection="false" borderId="89" fillId="0" fontId="3" numFmtId="0" xfId="0">
      <alignment horizontal="center" vertical="center"/>
    </xf>
    <xf applyAlignment="true" applyBorder="false" applyFill="false" applyFont="true" applyNumberFormat="true" applyProtection="false" borderId="89" fillId="0" fontId="3" numFmtId="212" xfId="0">
      <alignment horizontal="center" vertical="center"/>
    </xf>
    <xf applyAlignment="true" applyBorder="false" applyFill="false" applyFont="true" applyNumberFormat="false" applyProtection="false" borderId="92" fillId="0" fontId="3" numFmtId="0" xfId="0">
      <alignment horizontal="center" vertical="center"/>
    </xf>
    <xf applyAlignment="true" applyBorder="false" applyFill="false" applyFont="true" applyNumberFormat="true" applyProtection="false" borderId="89" fillId="0" fontId="3" numFmtId="217" xfId="0">
      <alignment horizontal="center" vertical="center"/>
    </xf>
    <xf applyAlignment="true" applyBorder="false" applyFill="false" applyFont="true" applyNumberFormat="true" applyProtection="false" borderId="89" fillId="0" fontId="3" numFmtId="217" xfId="0">
      <alignment horizontal="center" vertical="center" wrapText="true"/>
    </xf>
    <xf applyAlignment="true" applyBorder="false" applyFill="false" applyFont="true" applyNumberFormat="true" applyProtection="false" borderId="89" fillId="0" fontId="3" numFmtId="218" xfId="0">
      <alignment horizontal="center" vertical="center" wrapText="true"/>
    </xf>
    <xf applyAlignment="true" applyBorder="false" applyFill="false" applyFont="true" applyNumberFormat="true" applyProtection="false" borderId="89" fillId="0" fontId="3" numFmtId="209" xfId="0">
      <alignment horizontal="center" vertical="center" wrapText="true"/>
    </xf>
    <xf applyAlignment="true" applyBorder="false" applyFill="false" applyFont="true" applyNumberFormat="true" applyProtection="false" borderId="89" fillId="0" fontId="3" numFmtId="215" xfId="0">
      <alignment horizontal="center" vertical="center"/>
    </xf>
    <xf applyAlignment="true" applyBorder="false" applyFill="false" applyFont="true" applyNumberFormat="true" applyProtection="false" borderId="93" fillId="0" fontId="3" numFmtId="213" xfId="0">
      <alignment horizontal="center" vertical="center"/>
    </xf>
    <xf applyAlignment="true" applyBorder="false" applyFill="false" applyFont="true" applyNumberFormat="true" applyProtection="false" borderId="94" fillId="0" fontId="3" numFmtId="213" xfId="0">
      <alignment horizontal="center" vertical="center"/>
    </xf>
    <xf applyAlignment="true" applyBorder="false" applyFill="false" applyFont="true" applyNumberFormat="true" applyProtection="false" borderId="93" fillId="0" fontId="3" numFmtId="212" xfId="0">
      <alignment horizontal="center" vertical="center"/>
    </xf>
    <xf applyAlignment="true" applyBorder="false" applyFill="false" applyFont="true" applyNumberFormat="false" applyProtection="false" borderId="94" fillId="0" fontId="3" numFmtId="0" xfId="0">
      <alignment horizontal="center" vertical="center"/>
    </xf>
    <xf applyAlignment="true" applyBorder="false" applyFill="false" applyFont="true" applyNumberFormat="false" applyProtection="false" borderId="91" fillId="0" fontId="3" numFmtId="0" xfId="0">
      <alignment horizontal="center" vertical="center"/>
    </xf>
    <xf applyAlignment="true" applyBorder="false" applyFill="false" applyFont="true" applyNumberFormat="false" applyProtection="false" borderId="89" fillId="0" fontId="3" numFmtId="0" xfId="0">
      <alignment horizontal="center" vertical="center"/>
    </xf>
    <xf applyAlignment="true" applyBorder="false" applyFill="true" applyFont="true" applyNumberFormat="true" applyProtection="false" borderId="94" fillId="70" fontId="4" numFmtId="206" xfId="0">
      <alignment horizontal="center" vertical="center"/>
    </xf>
    <xf applyAlignment="true" applyBorder="false" applyFill="true" applyFont="true" applyNumberFormat="false" applyProtection="false" borderId="89" fillId="70" fontId="2" numFmtId="0" xfId="0">
      <alignment horizontal="center" vertical="center"/>
    </xf>
    <xf applyAlignment="true" applyBorder="false" applyFill="true" applyFont="true" applyNumberFormat="true" applyProtection="false" borderId="89" fillId="70" fontId="2" numFmtId="211" xfId="0">
      <alignment horizontal="center" vertical="center"/>
    </xf>
    <xf applyAlignment="true" applyBorder="false" applyFill="true" applyFont="true" applyNumberFormat="true" applyProtection="false" borderId="89" fillId="70" fontId="2" numFmtId="212" xfId="0">
      <alignment horizontal="center" vertical="center"/>
    </xf>
    <xf applyAlignment="true" applyBorder="false" applyFill="true" applyFont="true" applyNumberFormat="true" applyProtection="false" borderId="89" fillId="70" fontId="2" numFmtId="209" xfId="0">
      <alignment horizontal="center" vertical="center"/>
    </xf>
    <xf applyAlignment="true" applyBorder="false" applyFill="false" applyFont="true" applyNumberFormat="true" applyProtection="false" borderId="93" fillId="0" fontId="3" numFmtId="209" xfId="0">
      <alignment horizontal="center" vertical="center"/>
    </xf>
    <xf applyAlignment="true" applyBorder="false" applyFill="true" applyFont="true" applyNumberFormat="false" applyProtection="false" borderId="0" fillId="70" fontId="3" numFmtId="0" xfId="0">
      <alignment vertical="center"/>
    </xf>
    <xf applyAlignment="true" applyBorder="false" applyFill="true" applyFont="true" applyNumberFormat="true" applyProtection="false" borderId="95" fillId="71" fontId="9" numFmtId="219" xfId="0">
      <alignment horizontal="center" vertical="center" wrapText="true"/>
    </xf>
    <xf applyAlignment="true" applyBorder="false" applyFill="true" applyFont="true" applyNumberFormat="true" applyProtection="false" borderId="95" fillId="72" fontId="9" numFmtId="220" xfId="0">
      <alignment horizontal="center" vertical="center" wrapText="true"/>
    </xf>
    <xf applyAlignment="true" applyBorder="false" applyFill="true" applyFont="true" applyNumberFormat="false" applyProtection="false" borderId="95" fillId="72" fontId="9" numFmtId="0" xfId="0">
      <alignment horizontal="center" vertical="center" wrapText="true"/>
    </xf>
    <xf applyAlignment="true" applyBorder="false" applyFill="true" applyFont="true" applyNumberFormat="false" applyProtection="false" borderId="95" fillId="72" fontId="31" numFmtId="0" xfId="0">
      <alignment horizontal="center" vertical="center" wrapText="true"/>
    </xf>
    <xf applyAlignment="true" applyBorder="false" applyFill="true" applyFont="true" applyNumberFormat="true" applyProtection="false" borderId="95" fillId="72" fontId="32" numFmtId="220" xfId="0">
      <alignment horizontal="center" vertical="center" wrapText="true"/>
    </xf>
    <xf applyAlignment="true" applyBorder="false" applyFill="true" applyFont="true" applyNumberFormat="true" applyProtection="false" borderId="95" fillId="72" fontId="32" numFmtId="221" xfId="0">
      <alignment horizontal="center" vertical="center" wrapText="true"/>
    </xf>
    <xf applyAlignment="true" applyBorder="false" applyFill="true" applyFont="true" applyNumberFormat="true" applyProtection="false" borderId="95" fillId="72" fontId="31" numFmtId="222" xfId="0">
      <alignment horizontal="center" vertical="center" wrapText="true"/>
    </xf>
    <xf applyAlignment="true" applyBorder="false" applyFill="true" applyFont="true" applyNumberFormat="true" applyProtection="false" borderId="95" fillId="72" fontId="31" numFmtId="223" xfId="0">
      <alignment horizontal="center" vertical="center" wrapText="true"/>
    </xf>
    <xf applyAlignment="true" applyBorder="false" applyFill="true" applyFont="true" applyNumberFormat="false" applyProtection="false" borderId="95" fillId="73" fontId="9" numFmtId="0" xfId="0">
      <alignment horizontal="center" vertical="center" wrapText="true"/>
    </xf>
    <xf applyAlignment="true" applyBorder="false" applyFill="true" applyFont="true" applyNumberFormat="true" applyProtection="false" borderId="95" fillId="72" fontId="31" numFmtId="221" xfId="0">
      <alignment horizontal="center" vertical="center" wrapText="true"/>
    </xf>
    <xf applyAlignment="true" applyBorder="false" applyFill="true" applyFont="true" applyNumberFormat="false" applyProtection="false" borderId="95" fillId="72" fontId="32" numFmtId="0" xfId="0">
      <alignment horizontal="center" vertical="center" wrapText="true"/>
    </xf>
    <xf applyAlignment="true" applyBorder="false" applyFill="true" applyFont="true" applyNumberFormat="false" applyProtection="false" borderId="95" fillId="74" fontId="9" numFmtId="0" xfId="0">
      <alignment horizontal="center" vertical="center" wrapText="true"/>
    </xf>
    <xf applyAlignment="true" applyBorder="false" applyFill="true" applyFont="true" applyNumberFormat="false" applyProtection="false" borderId="95" fillId="75" fontId="9" numFmtId="0" xfId="0">
      <alignment horizontal="center" vertical="center" wrapText="true"/>
    </xf>
    <xf applyAlignment="true" applyBorder="false" applyFill="true" applyFont="true" applyNumberFormat="true" applyProtection="false" borderId="95" fillId="75" fontId="9" numFmtId="220" xfId="0">
      <alignment horizontal="center" vertical="center" wrapText="true"/>
    </xf>
    <xf applyAlignment="true" applyBorder="false" applyFill="true" applyFont="true" applyNumberFormat="true" applyProtection="false" borderId="95" fillId="76" fontId="9" numFmtId="222" xfId="0">
      <alignment horizontal="center" vertical="center" wrapText="true"/>
    </xf>
    <xf applyAlignment="true" applyBorder="false" applyFill="true" applyFont="true" applyNumberFormat="true" applyProtection="false" borderId="95" fillId="77" fontId="9" numFmtId="222" xfId="0">
      <alignment horizontal="center" vertical="center" wrapText="true"/>
    </xf>
    <xf applyAlignment="true" applyBorder="false" applyFill="true" applyFont="true" applyNumberFormat="true" applyProtection="false" borderId="95" fillId="77" fontId="32" numFmtId="221" xfId="0">
      <alignment horizontal="center" vertical="center" wrapText="true"/>
    </xf>
    <xf applyAlignment="true" applyBorder="false" applyFill="true" applyFont="true" applyNumberFormat="false" applyProtection="false" borderId="95" fillId="78" fontId="9" numFmtId="0" xfId="0">
      <alignment horizontal="center" vertical="center" wrapText="true"/>
    </xf>
    <xf applyAlignment="true" applyBorder="false" applyFill="true" applyFont="true" applyNumberFormat="false" applyProtection="false" borderId="96" fillId="79" fontId="9" numFmtId="0" xfId="0">
      <alignment horizontal="center" vertical="center" wrapText="true"/>
    </xf>
    <xf applyAlignment="true" applyBorder="false" applyFill="true" applyFont="true" applyNumberFormat="false" applyProtection="false" borderId="97" fillId="80" fontId="9" numFmtId="0" xfId="0">
      <alignment horizontal="center" vertical="center" wrapText="true"/>
    </xf>
    <xf applyAlignment="true" applyBorder="false" applyFill="true" applyFont="true" applyNumberFormat="false" applyProtection="false" borderId="95" fillId="75" fontId="33" numFmtId="0" xfId="0">
      <alignment horizontal="center" vertical="center" wrapText="true"/>
    </xf>
    <xf applyAlignment="true" applyBorder="false" applyFill="true" applyFont="true" applyNumberFormat="true" applyProtection="false" borderId="95" fillId="75" fontId="33" numFmtId="220" xfId="0">
      <alignment horizontal="center" vertical="center" wrapText="true"/>
    </xf>
    <xf applyAlignment="true" applyBorder="false" applyFill="true" applyFont="true" applyNumberFormat="true" applyProtection="false" borderId="95" fillId="75" fontId="31" numFmtId="222" xfId="0">
      <alignment horizontal="center" vertical="center" wrapText="true"/>
    </xf>
    <xf applyAlignment="true" applyBorder="false" applyFill="true" applyFont="true" applyNumberFormat="false" applyProtection="false" borderId="95" fillId="75" fontId="31" numFmtId="0" xfId="0">
      <alignment horizontal="center" vertical="center" wrapText="true"/>
    </xf>
    <xf applyAlignment="true" applyBorder="false" applyFill="true" applyFont="true" applyNumberFormat="true" applyProtection="false" borderId="95" fillId="75" fontId="31" numFmtId="224" xfId="0">
      <alignment horizontal="center" vertical="center" wrapText="true"/>
    </xf>
    <xf applyAlignment="true" applyBorder="false" applyFill="true" applyFont="true" applyNumberFormat="true" applyProtection="false" borderId="95" fillId="75" fontId="33" numFmtId="222" xfId="0">
      <alignment horizontal="center" vertical="center" wrapText="true"/>
    </xf>
    <xf applyAlignment="true" applyBorder="false" applyFill="true" applyFont="true" applyNumberFormat="true" applyProtection="false" borderId="95" fillId="75" fontId="31" numFmtId="220" xfId="0">
      <alignment horizontal="center" vertical="center" wrapText="true"/>
    </xf>
    <xf applyAlignment="true" applyBorder="false" applyFill="true" applyFont="true" applyNumberFormat="true" applyProtection="false" borderId="95" fillId="77" fontId="32" numFmtId="222" xfId="0">
      <alignment horizontal="center" vertical="center" wrapText="true"/>
    </xf>
    <xf applyAlignment="true" applyBorder="false" applyFill="true" applyFont="true" applyNumberFormat="true" applyProtection="false" borderId="95" fillId="77" fontId="31" numFmtId="225" xfId="0">
      <alignment horizontal="center" vertical="center" wrapText="true"/>
    </xf>
    <xf applyAlignment="true" applyBorder="false" applyFill="true" applyFont="true" applyNumberFormat="true" applyProtection="false" borderId="95" fillId="77" fontId="31" numFmtId="222" xfId="0">
      <alignment horizontal="center" vertical="center" wrapText="true"/>
    </xf>
    <xf applyAlignment="true" applyBorder="false" applyFill="true" applyFont="true" applyNumberFormat="false" applyProtection="false" borderId="98" fillId="78" fontId="9" numFmtId="0" xfId="0">
      <alignment horizontal="center" vertical="center" wrapText="true"/>
    </xf>
    <xf applyAlignment="true" applyBorder="false" applyFill="true" applyFont="true" applyNumberFormat="false" applyProtection="false" borderId="99" fillId="79" fontId="9" numFmtId="0" xfId="0">
      <alignment horizontal="center" vertical="center" wrapText="true"/>
    </xf>
    <xf applyAlignment="true" applyBorder="false" applyFill="true" applyFont="true" applyNumberFormat="false" applyProtection="false" borderId="95" fillId="79" fontId="9" numFmtId="0" xfId="0">
      <alignment horizontal="center" vertical="center" wrapText="true"/>
    </xf>
    <xf applyAlignment="true" applyBorder="false" applyFill="true" applyFont="true" applyNumberFormat="false" applyProtection="false" borderId="100" fillId="79" fontId="9" numFmtId="0" xfId="0">
      <alignment horizontal="center" vertical="center" wrapText="true"/>
    </xf>
    <xf applyAlignment="true" applyBorder="false" applyFill="false" applyFont="true" applyNumberFormat="true" applyProtection="false" borderId="0" fillId="0" fontId="3" numFmtId="219" xfId="0">
      <alignment vertical="center" wrapText="true"/>
    </xf>
    <xf applyAlignment="true" applyBorder="false" applyFill="false" applyFont="true" applyNumberFormat="true" applyProtection="false" borderId="0" fillId="0" fontId="3" numFmtId="220" xfId="0">
      <alignment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true" applyProtection="false" borderId="0" fillId="0" fontId="3" numFmtId="222" xfId="0">
      <alignment vertical="center" wrapText="true"/>
    </xf>
    <xf applyAlignment="true" applyBorder="false" applyFill="false" applyFont="true" applyNumberFormat="true" applyProtection="false" borderId="0" fillId="0" fontId="3" numFmtId="224" xfId="0">
      <alignment horizontal="center" vertical="center" wrapText="true"/>
    </xf>
    <xf applyAlignment="true" applyBorder="false" applyFill="false" applyFont="true" applyNumberFormat="true" applyProtection="false" borderId="0" fillId="0" fontId="3" numFmtId="226" xfId="0">
      <alignment vertical="center" wrapText="true"/>
    </xf>
    <xf applyAlignment="true" applyBorder="false" applyFill="false" applyFont="true" applyNumberFormat="false" applyProtection="false" borderId="0" fillId="0" fontId="3" numFmtId="0" xfId="0">
      <alignment vertical="top" wrapText="true"/>
    </xf>
    <xf applyAlignment="true" applyBorder="false" applyFill="true" applyFont="true" applyNumberFormat="true" applyProtection="false" borderId="0" fillId="81" fontId="34" numFmtId="219" xfId="0">
      <alignment vertical="center" wrapText="true"/>
    </xf>
    <xf applyAlignment="true" applyBorder="false" applyFill="true" applyFont="true" applyNumberFormat="true" applyProtection="false" borderId="0" fillId="81" fontId="35" numFmtId="219" xfId="0">
      <alignment vertical="center" wrapText="true"/>
    </xf>
    <xf applyAlignment="true" applyBorder="false" applyFill="true" applyFont="true" applyNumberFormat="true" applyProtection="false" borderId="0" fillId="81" fontId="35" numFmtId="220" xfId="0">
      <alignment vertical="center" wrapText="true"/>
    </xf>
    <xf applyAlignment="true" applyBorder="false" applyFill="true" applyFont="true" applyNumberFormat="false" applyProtection="false" borderId="0" fillId="81" fontId="35" numFmtId="0" xfId="0">
      <alignment vertical="center" wrapText="true"/>
    </xf>
    <xf applyAlignment="true" applyBorder="false" applyFill="true" applyFont="true" applyNumberFormat="true" applyProtection="false" borderId="0" fillId="81" fontId="35" numFmtId="222" xfId="0">
      <alignment vertical="center" wrapText="true"/>
    </xf>
    <xf applyAlignment="true" applyBorder="false" applyFill="true" applyFont="true" applyNumberFormat="true" applyProtection="false" borderId="0" fillId="81" fontId="35" numFmtId="224" xfId="0">
      <alignment horizontal="center" vertical="center" wrapText="true"/>
    </xf>
    <xf applyAlignment="true" applyBorder="false" applyFill="false" applyFont="true" applyNumberFormat="true" applyProtection="false" borderId="0" fillId="0" fontId="9" numFmtId="227" xfId="0">
      <alignment horizontal="center" vertical="center" wrapText="true"/>
    </xf>
    <xf applyAlignment="true" applyBorder="false" applyFill="true" applyFont="true" applyNumberFormat="true" applyProtection="false" borderId="0" fillId="82" fontId="9" numFmtId="227" xfId="0">
      <alignment horizontal="right" vertical="center" wrapText="true"/>
    </xf>
    <xf applyAlignment="true" applyBorder="false" applyFill="true" applyFont="true" applyNumberFormat="true" applyProtection="false" borderId="0" fillId="82" fontId="9" numFmtId="227" xfId="0">
      <alignment horizontal="left" vertical="center" wrapText="true"/>
    </xf>
    <xf applyAlignment="true" applyBorder="false" applyFill="true" applyFont="true" applyNumberFormat="true" applyProtection="false" borderId="0" fillId="83" fontId="9" numFmtId="227" xfId="0">
      <alignment horizontal="right" vertical="center" wrapText="true"/>
    </xf>
    <xf applyAlignment="true" applyBorder="false" applyFill="true" applyFont="true" applyNumberFormat="true" applyProtection="false" borderId="0" fillId="83" fontId="9" numFmtId="227" xfId="0">
      <alignment horizontal="left" vertical="center" wrapText="true"/>
    </xf>
    <xf applyAlignment="true" applyBorder="false" applyFill="true" applyFont="true" applyNumberFormat="true" applyProtection="false" borderId="0" fillId="84" fontId="33" numFmtId="227" xfId="0">
      <alignment horizontal="right" vertical="center" wrapText="true"/>
    </xf>
    <xf applyAlignment="true" applyBorder="false" applyFill="true" applyFont="true" applyNumberFormat="true" applyProtection="false" borderId="0" fillId="84" fontId="9" numFmtId="227" xfId="0">
      <alignment horizontal="left" vertical="center" wrapText="true"/>
    </xf>
    <xf applyAlignment="true" applyBorder="false" applyFill="true" applyFont="true" applyNumberFormat="true" applyProtection="false" borderId="0" fillId="85" fontId="33" numFmtId="227" xfId="0">
      <alignment horizontal="right" vertical="center" wrapText="true"/>
    </xf>
    <xf applyAlignment="true" applyBorder="false" applyFill="true" applyFont="true" applyNumberFormat="true" applyProtection="false" borderId="0" fillId="85" fontId="9" numFmtId="227" xfId="0">
      <alignment horizontal="left" vertical="center" wrapText="true"/>
    </xf>
    <xf applyAlignment="true" applyBorder="false" applyFill="true" applyFont="true" applyNumberFormat="true" applyProtection="false" borderId="0" fillId="86" fontId="33" numFmtId="227" xfId="0">
      <alignment horizontal="right" vertical="center" wrapText="true"/>
    </xf>
    <xf applyAlignment="true" applyBorder="false" applyFill="true" applyFont="true" applyNumberFormat="true" applyProtection="false" borderId="0" fillId="86" fontId="9" numFmtId="227" xfId="0">
      <alignment horizontal="left" vertical="center" wrapText="true"/>
    </xf>
    <xf applyAlignment="true" applyBorder="false" applyFill="true" applyFont="true" applyNumberFormat="true" applyProtection="false" borderId="0" fillId="87" fontId="33" numFmtId="227" xfId="0">
      <alignment horizontal="right" vertical="center" wrapText="true"/>
    </xf>
    <xf applyAlignment="true" applyBorder="false" applyFill="true" applyFont="true" applyNumberFormat="true" applyProtection="false" borderId="0" fillId="87" fontId="9" numFmtId="227" xfId="0">
      <alignment horizontal="left" vertical="center" wrapText="true"/>
    </xf>
    <xf applyAlignment="true" applyBorder="false" applyFill="true" applyFont="true" applyNumberFormat="true" applyProtection="false" borderId="0" fillId="88" fontId="9" numFmtId="227" xfId="0">
      <alignment horizontal="center" vertical="center" wrapText="true"/>
    </xf>
    <xf applyAlignment="true" applyBorder="false" applyFill="false" applyFont="true" applyNumberFormat="true" applyProtection="false" borderId="0" fillId="0" fontId="3" numFmtId="227" xfId="0">
      <alignment vertical="center"/>
    </xf>
    <xf applyAlignment="true" applyBorder="false" applyFill="false" applyFont="true" applyNumberFormat="true" applyProtection="false" borderId="0" fillId="0" fontId="3" numFmtId="227" xfId="0">
      <alignment horizontal="center" vertical="center" wrapText="true"/>
    </xf>
    <xf applyAlignment="true" applyBorder="false" applyFill="false" applyFont="true" applyNumberFormat="true" applyProtection="false" borderId="0" fillId="0" fontId="32" numFmtId="227" xfId="0">
      <alignment horizontal="center" vertical="center" wrapText="true"/>
    </xf>
    <xf applyAlignment="true" applyBorder="false" applyFill="false" applyFont="true" applyNumberFormat="true" applyProtection="false" borderId="0" fillId="0" fontId="33" numFmtId="227" xfId="0">
      <alignment horizontal="center" vertical="center" wrapText="true"/>
    </xf>
    <xf applyAlignment="true" applyBorder="false" applyFill="false" applyFont="true" applyNumberFormat="true" applyProtection="false" borderId="0" fillId="0" fontId="3" numFmtId="228" xfId="0">
      <alignment horizontal="center" vertical="center" wrapText="true"/>
    </xf>
    <xf applyAlignment="true" applyBorder="false" applyFill="true" applyFont="true" applyNumberFormat="true" applyProtection="false" borderId="0" fillId="82" fontId="9" numFmtId="227" xfId="0">
      <alignment horizontal="center" vertical="center" wrapText="true"/>
    </xf>
    <xf applyAlignment="true" applyBorder="false" applyFill="false" applyFont="true" applyNumberFormat="true" applyProtection="false" borderId="0" fillId="0" fontId="9" numFmtId="228" xfId="0">
      <alignment horizontal="center" vertical="center"/>
    </xf>
    <xf applyAlignment="true" applyBorder="false" applyFill="true" applyFont="true" applyNumberFormat="true" applyProtection="false" borderId="0" fillId="83" fontId="3" numFmtId="227" xfId="0">
      <alignment horizontal="center" vertical="center" wrapText="true"/>
    </xf>
    <xf applyAlignment="true" applyBorder="false" applyFill="false" applyFont="true" applyNumberFormat="true" applyProtection="false" borderId="0" fillId="0" fontId="3" numFmtId="228" xfId="0">
      <alignment vertical="center"/>
    </xf>
    <xf applyAlignment="true" applyBorder="false" applyFill="true" applyFont="true" applyNumberFormat="true" applyProtection="false" borderId="0" fillId="89" fontId="3" numFmtId="227" xfId="0">
      <alignment horizontal="center" vertical="center" wrapText="true"/>
    </xf>
    <xf applyAlignment="true" applyBorder="false" applyFill="true" applyFont="true" applyNumberFormat="true" applyProtection="false" borderId="0" fillId="84" fontId="3" numFmtId="227" xfId="0">
      <alignment horizontal="center" vertical="center" wrapText="true"/>
    </xf>
    <xf applyAlignment="true" applyBorder="false" applyFill="false" applyFont="true" applyNumberFormat="true" applyProtection="false" borderId="0" fillId="0" fontId="3" numFmtId="227" xfId="0">
      <alignment vertical="center" wrapText="true"/>
    </xf>
    <xf applyAlignment="true" applyBorder="false" applyFill="false" applyFont="true" applyNumberFormat="true" applyProtection="false" borderId="0" fillId="0" fontId="9" numFmtId="227" xfId="0">
      <alignment horizontal="center" vertical="center"/>
    </xf>
    <xf applyAlignment="true" applyBorder="false" applyFill="false" applyFont="true" applyNumberFormat="true" applyProtection="false" borderId="0" fillId="0" fontId="3" numFmtId="227" xfId="0">
      <alignment horizontal="center" vertical="center"/>
    </xf>
    <xf applyAlignment="true" applyBorder="false" applyFill="true" applyFont="true" applyNumberFormat="true" applyProtection="false" borderId="0" fillId="82" fontId="3" numFmtId="227" xfId="0">
      <alignment horizontal="center" vertical="center" wrapText="true"/>
    </xf>
    <xf applyAlignment="true" applyBorder="false" applyFill="true" applyFont="true" applyNumberFormat="true" applyProtection="false" borderId="0" fillId="85" fontId="3" numFmtId="227" xfId="0">
      <alignment horizontal="center" vertical="center" wrapText="true"/>
    </xf>
    <xf applyAlignment="true" applyBorder="false" applyFill="false" applyFont="true" applyNumberFormat="true" applyProtection="false" borderId="0" fillId="0" fontId="3" numFmtId="227" xfId="0">
      <alignment horizontal="left" vertical="center" wrapText="true"/>
    </xf>
    <xf applyAlignment="true" applyBorder="false" applyFill="false" applyFont="true" applyNumberFormat="true" applyProtection="false" borderId="0" fillId="0" fontId="2" numFmtId="228" xfId="0">
      <alignment horizontal="left" vertical="center" wrapText="true"/>
    </xf>
    <xf applyAlignment="true" applyBorder="false" applyFill="false" applyFont="true" applyNumberFormat="true" applyProtection="false" borderId="0" fillId="0" fontId="2" numFmtId="228" xfId="0">
      <alignment vertical="center" wrapText="true"/>
    </xf>
    <xf applyAlignment="true" applyBorder="false" applyFill="true" applyFont="true" applyNumberFormat="false" applyProtection="false" borderId="101" fillId="90" fontId="3" numFmtId="0" xfId="0">
      <alignment horizontal="center" vertical="bottom" wrapText="true"/>
    </xf>
    <xf applyAlignment="true" applyBorder="false" applyFill="true" applyFont="true" applyNumberFormat="false" applyProtection="false" borderId="101" fillId="91" fontId="3" numFmtId="0" xfId="0">
      <alignment horizontal="center" vertical="bottom"/>
    </xf>
    <xf applyAlignment="true" applyBorder="false" applyFill="true" applyFont="true" applyNumberFormat="false" applyProtection="false" borderId="102" fillId="92" fontId="3" numFmtId="0" xfId="0">
      <alignment horizontal="center" vertical="bottom"/>
    </xf>
    <xf applyAlignment="true" applyBorder="false" applyFill="true" applyFont="true" applyNumberFormat="false" applyProtection="false" borderId="102" fillId="93" fontId="9" numFmtId="0" xfId="0">
      <alignment horizontal="center" vertical="center" wrapText="true"/>
    </xf>
    <xf applyAlignment="true" applyBorder="false" applyFill="true" applyFont="true" applyNumberFormat="false" applyProtection="false" borderId="103" fillId="90" fontId="3" numFmtId="0" xfId="0">
      <alignment horizontal="center" vertical="center" wrapText="true"/>
    </xf>
    <xf applyAlignment="true" applyBorder="false" applyFill="true" applyFont="true" applyNumberFormat="false" applyProtection="false" borderId="103" fillId="90" fontId="36" numFmtId="0" xfId="0">
      <alignment horizontal="center" vertical="center" wrapText="true"/>
    </xf>
    <xf applyAlignment="true" applyBorder="false" applyFill="true" applyFont="true" applyNumberFormat="false" applyProtection="false" borderId="103" fillId="94" fontId="3" numFmtId="0" xfId="0">
      <alignment horizontal="center" vertical="center" wrapText="true"/>
    </xf>
    <xf applyAlignment="true" applyBorder="false" applyFill="true" applyFont="true" applyNumberFormat="false" applyProtection="false" borderId="103" fillId="91" fontId="36" numFmtId="0" xfId="0">
      <alignment horizontal="center" vertical="center" wrapText="true"/>
    </xf>
    <xf applyAlignment="true" applyBorder="false" applyFill="true" applyFont="true" applyNumberFormat="false" applyProtection="false" borderId="103" fillId="91" fontId="3" numFmtId="0" xfId="0">
      <alignment horizontal="center" vertical="center" wrapText="true"/>
    </xf>
    <xf applyAlignment="true" applyBorder="false" applyFill="true" applyFont="true" applyNumberFormat="false" applyProtection="false" borderId="103" fillId="95" fontId="3" numFmtId="0" xfId="0">
      <alignment horizontal="center" vertical="center" wrapText="true"/>
    </xf>
    <xf applyAlignment="true" applyBorder="false" applyFill="true" applyFont="true" applyNumberFormat="false" applyProtection="false" borderId="103" fillId="92" fontId="36" numFmtId="0" xfId="0">
      <alignment horizontal="center" vertical="center" wrapText="true"/>
    </xf>
    <xf applyAlignment="true" applyBorder="false" applyFill="true" applyFont="true" applyNumberFormat="false" applyProtection="false" borderId="103" fillId="92" fontId="3" numFmtId="0" xfId="0">
      <alignment horizontal="center" vertical="center" wrapText="true"/>
    </xf>
    <xf applyAlignment="true" applyBorder="false" applyFill="true" applyFont="true" applyNumberFormat="true" applyProtection="false" borderId="103" fillId="92" fontId="36" numFmtId="229" xfId="0">
      <alignment horizontal="center" vertical="center" wrapText="true"/>
    </xf>
    <xf applyAlignment="true" applyBorder="false" applyFill="true" applyFont="true" applyNumberFormat="false" applyProtection="false" borderId="103" fillId="96" fontId="36" numFmtId="0" xfId="0">
      <alignment horizontal="center" vertical="center" wrapText="true"/>
    </xf>
    <xf applyAlignment="true" applyBorder="false" applyFill="true" applyFont="true" applyNumberFormat="false" applyProtection="false" borderId="103" fillId="93" fontId="3" numFmtId="0" xfId="0">
      <alignment horizontal="center" vertical="center" wrapText="true"/>
    </xf>
    <xf applyAlignment="true" applyBorder="false" applyFill="true" applyFont="true" applyNumberFormat="true" applyProtection="false" borderId="103" fillId="97" fontId="3" numFmtId="230" xfId="0">
      <alignment horizontal="center" vertical="center" wrapText="true"/>
    </xf>
    <xf applyAlignment="true" applyBorder="false" applyFill="true" applyFont="true" applyNumberFormat="false" applyProtection="false" borderId="103" fillId="98" fontId="9" numFmtId="0" xfId="0">
      <alignment horizontal="center" vertical="center"/>
    </xf>
    <xf applyAlignment="true" applyBorder="false" applyFill="true" applyFont="true" applyNumberFormat="false" applyProtection="false" borderId="103" fillId="97" fontId="3" numFmtId="0" xfId="0">
      <alignment horizontal="center" vertical="center"/>
    </xf>
    <xf applyAlignment="true" applyBorder="false" applyFill="true" applyFont="true" applyNumberFormat="false" applyProtection="false" borderId="103" fillId="97" fontId="3" numFmtId="0" xfId="0">
      <alignment horizontal="center" vertical="center" wrapText="true"/>
    </xf>
    <xf applyAlignment="true" applyBorder="false" applyFill="true" applyFont="true" applyNumberFormat="false" applyProtection="false" borderId="103" fillId="97" fontId="3" numFmtId="0" xfId="0">
      <alignment horizontal="left" vertical="center" wrapText="true"/>
    </xf>
    <xf applyAlignment="true" applyBorder="false" applyFill="true" applyFont="true" applyNumberFormat="true" applyProtection="false" borderId="103" fillId="97" fontId="3" numFmtId="231" xfId="0">
      <alignment horizontal="center" vertical="center"/>
    </xf>
    <xf applyAlignment="true" applyBorder="false" applyFill="true" applyFont="true" applyNumberFormat="true" applyProtection="false" borderId="103" fillId="97" fontId="3" numFmtId="232" xfId="0">
      <alignment horizontal="center" vertical="center"/>
    </xf>
    <xf applyAlignment="true" applyBorder="false" applyFill="true" applyFont="true" applyNumberFormat="false" applyProtection="false" borderId="103" fillId="97" fontId="3" numFmtId="0" xfId="0">
      <alignment horizontal="left" vertical="center"/>
    </xf>
    <xf applyAlignment="true" applyBorder="false" applyFill="true" applyFont="true" applyNumberFormat="true" applyProtection="false" borderId="103" fillId="97" fontId="3" numFmtId="233" xfId="0">
      <alignment horizontal="center" vertical="center" wrapText="true"/>
    </xf>
    <xf applyAlignment="true" applyBorder="false" applyFill="true" applyFont="true" applyNumberFormat="true" applyProtection="false" borderId="103" fillId="97" fontId="3" numFmtId="229" xfId="0">
      <alignment horizontal="center" vertical="center" wrapText="true"/>
    </xf>
    <xf applyAlignment="true" applyBorder="false" applyFill="true" applyFont="true" applyNumberFormat="true" applyProtection="false" borderId="103" fillId="97" fontId="37" numFmtId="234" xfId="0">
      <alignment horizontal="center" vertical="center"/>
    </xf>
    <xf applyAlignment="true" applyBorder="false" applyFill="true" applyFont="true" applyNumberFormat="true" applyProtection="false" borderId="103" fillId="97" fontId="3" numFmtId="234"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0" fillId="0" fontId="2" numFmtId="0" xfId="0">
      <alignment vertical="center" wrapText="true"/>
    </xf>
    <xf applyAlignment="true" applyBorder="false" applyFill="true" applyFont="true" applyNumberFormat="false" applyProtection="false" borderId="104" fillId="99" fontId="9" numFmtId="0" xfId="0">
      <alignment horizontal="center" vertical="center" wrapText="true"/>
    </xf>
    <xf applyAlignment="true" applyBorder="false" applyFill="false" applyFont="true" applyNumberFormat="true" applyProtection="false" borderId="104" fillId="0" fontId="3" numFmtId="235" xfId="0">
      <alignment horizontal="center" vertical="center" wrapText="true"/>
    </xf>
    <xf applyAlignment="true" applyBorder="false" applyFill="false" applyFont="true" applyNumberFormat="false" applyProtection="false" borderId="104" fillId="0" fontId="3" numFmtId="0" xfId="0">
      <alignment horizontal="center" vertical="center" wrapText="true"/>
    </xf>
    <xf applyAlignment="true" applyBorder="false" applyFill="false" applyFont="true" applyNumberFormat="false" applyProtection="false" borderId="104" fillId="0" fontId="3" numFmtId="0" xfId="0">
      <alignment horizontal="center" vertical="center" wrapText="true"/>
    </xf>
    <xf applyAlignment="true" applyBorder="false" applyFill="false" applyFont="true" applyNumberFormat="false" applyProtection="false" borderId="104" fillId="0" fontId="3" numFmtId="0" xfId="0">
      <alignment horizontal="center" vertical="center" wrapText="true"/>
    </xf>
    <xf applyAlignment="true" applyBorder="false" applyFill="false" applyFont="true" applyNumberFormat="false" applyProtection="false" borderId="104" fillId="0" fontId="38"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104" fillId="100" fontId="9" numFmtId="0" xfId="0">
      <alignment horizontal="center" vertical="center" wrapText="true"/>
    </xf>
    <xf applyAlignment="true" applyBorder="false" applyFill="false" applyFont="true" applyNumberFormat="false" applyProtection="false" borderId="104" fillId="0" fontId="38" numFmtId="0" xfId="0">
      <alignment horizontal="center" vertical="center"/>
    </xf>
    <xf applyAlignment="true" applyBorder="false" applyFill="false" applyFont="true" applyNumberFormat="false" applyProtection="false" borderId="104" fillId="0" fontId="38" numFmtId="0" xfId="0">
      <alignment horizontal="center" vertical="center" wrapText="true"/>
    </xf>
    <xf applyAlignment="true" applyBorder="false" applyFill="false" applyFont="true" applyNumberFormat="false" applyProtection="false" borderId="104" fillId="0" fontId="38" numFmtId="0" xfId="0">
      <alignment horizontal="center" vertical="center"/>
    </xf>
    <xf applyAlignment="true" applyBorder="false" applyFill="true" applyFont="true" applyNumberFormat="false" applyProtection="false" borderId="105" fillId="101" fontId="9"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105" fillId="0" fontId="3" numFmtId="0" xfId="0">
      <alignment horizontal="center" vertical="center"/>
    </xf>
    <xf applyAlignment="true" applyBorder="false" applyFill="false" applyFont="true" applyNumberFormat="true" applyProtection="false" borderId="105" fillId="0" fontId="3" numFmtId="236" xfId="0">
      <alignment horizontal="center" vertical="center"/>
    </xf>
    <xf applyAlignment="true" applyBorder="false" applyFill="false" applyFont="true" applyNumberFormat="false" applyProtection="false" borderId="106" fillId="0" fontId="3" numFmtId="0" xfId="0">
      <alignment horizontal="center" vertical="center"/>
    </xf>
    <xf applyAlignment="true" applyBorder="false" applyFill="false" applyFont="true" applyNumberFormat="true" applyProtection="false" borderId="107" fillId="0" fontId="3" numFmtId="237" xfId="0">
      <alignment horizontal="center" vertical="center"/>
    </xf>
    <xf applyAlignment="true" applyBorder="false" applyFill="false" applyFont="true" applyNumberFormat="true" applyProtection="false" borderId="108" fillId="0" fontId="3" numFmtId="237" xfId="0">
      <alignment horizontal="center" vertical="center" wrapText="true"/>
    </xf>
    <xf applyAlignment="true" applyBorder="false" applyFill="false" applyFont="true" applyNumberFormat="true" applyProtection="false" borderId="105" fillId="0" fontId="3" numFmtId="237" xfId="0">
      <alignment horizontal="center" vertical="center"/>
    </xf>
    <xf applyAlignment="true" applyBorder="false" applyFill="false" applyFont="true" applyNumberFormat="false" applyProtection="false" borderId="105" fillId="0" fontId="38" numFmtId="0" xfId="0">
      <alignment horizontal="center" vertical="center"/>
    </xf>
    <xf applyAlignment="true" applyBorder="false" applyFill="true" applyFont="true" applyNumberFormat="false" applyProtection="false" borderId="109" fillId="102" fontId="39" numFmtId="0" xfId="0">
      <alignment horizontal="center"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109" fillId="0" fontId="40" numFmtId="0" xfId="0">
      <alignment horizontal="center" vertical="center" wrapText="true"/>
    </xf>
    <xf applyAlignment="true" applyBorder="false" applyFill="false" applyFont="true" applyNumberFormat="false" applyProtection="false" borderId="109" fillId="0" fontId="1" numFmtId="0" xfId="0">
      <alignment horizontal="center" vertical="center" wrapText="true"/>
    </xf>
    <xf applyAlignment="true" applyBorder="false" applyFill="false" applyFont="true" applyNumberFormat="false" applyProtection="false" borderId="109" fillId="0" fontId="2" numFmtId="0" xfId="0">
      <alignment vertical="center" wrapText="true"/>
    </xf>
    <xf applyAlignment="true" applyBorder="false" applyFill="false" applyFont="true" applyNumberFormat="false" applyProtection="false" borderId="109" fillId="0" fontId="41" numFmtId="0" xfId="0">
      <alignment vertical="center" wrapText="true"/>
    </xf>
    <xf applyAlignment="true" applyBorder="false" applyFill="false" applyFont="true" applyNumberFormat="false" applyProtection="false" borderId="109" fillId="0" fontId="43" numFmtId="0" xfId="0">
      <alignment vertical="center" wrapText="true"/>
    </xf>
    <xf applyAlignment="true" applyBorder="false" applyFill="false" applyFont="true" applyNumberFormat="false" applyProtection="false" borderId="109" fillId="0" fontId="40" numFmtId="0" xfId="0">
      <alignment vertical="center" wrapText="true"/>
    </xf>
    <xf applyAlignment="true" applyBorder="false" applyFill="false" applyFont="true" applyNumberFormat="false" applyProtection="false" borderId="0" fillId="0" fontId="2" numFmtId="0" xfId="0">
      <alignment horizontal="center" vertical="center" wrapText="true"/>
    </xf>
    <xf applyAlignment="true" applyBorder="false" applyFill="false" applyFont="true" applyNumberFormat="false" applyProtection="false" borderId="109" fillId="0" fontId="2" numFmtId="0" xfId="0">
      <alignment horizontal="lef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true" applyFont="true" applyNumberFormat="false" applyProtection="false" borderId="110" fillId="103" fontId="2" numFmtId="0" xfId="0">
      <alignment horizontal="center" vertical="center" wrapText="true"/>
    </xf>
    <xf applyAlignment="true" applyBorder="false" applyFill="false" applyFont="true" applyNumberFormat="false" applyProtection="false" borderId="110" fillId="0" fontId="2" numFmtId="0" xfId="0">
      <alignment horizontal="center" vertical="center" wrapText="true"/>
    </xf>
    <xf applyAlignment="true" applyBorder="false" applyFill="false" applyFont="true" applyNumberFormat="false" applyProtection="false" borderId="0" fillId="0" fontId="2" numFmtId="0" xfId="0">
      <alignment horizontal="center"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3" numFmtId="0" xfId="0">
      <alignment vertical="center"/>
    </xf>
  </cellXfs>
  <cellStyles count="1">
    <cellStyle builtinId="0" name="Normal" xfId="0"/>
  </cellStyles>
  <dxfs count="4">
    <dxf>
      <font>
        <sz val="11"/>
        <color rgb="FF000000"/>
        <name val="Calibri"/>
        <family val="2"/>
        <scheme val="minor"/>
      </font>
      <fill>
        <patternFill patternType="solid">
          <fgColor/>
          <bgColor rgb="FFFFC7CE"/>
        </patternFill>
      </fill>
    </dxf>
    <dxf>
      <font>
        <sz val="11"/>
        <color rgb="FF000000"/>
        <name val="Calibri"/>
        <family val="2"/>
        <scheme val="minor"/>
      </font>
      <fill>
        <patternFill patternType="solid">
          <fgColor/>
          <bgColor rgb="FFFFC7CE"/>
        </patternFill>
      </fill>
    </dxf>
    <dxf>
      <font>
        <sz val="11"/>
        <color rgb="FF000000"/>
        <name val="Calibri"/>
        <family val="2"/>
        <scheme val="minor"/>
      </font>
      <fill>
        <patternFill patternType="solid">
          <fgColor/>
          <bgColor rgb="FFFFC7CE"/>
        </patternFill>
      </fill>
    </dxf>
    <dxf>
      <font>
        <sz val="11"/>
        <color rgb="FF000000"/>
        <name val="Calibri"/>
        <family val="2"/>
        <scheme val="minor"/>
      </font>
      <fill>
        <patternFill patternType="solid">
          <fgColor/>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calcChain.xml" Type="http://schemas.openxmlformats.org/officeDocument/2006/relationships/calcChain"></Relationship><Relationship Id="rId20" Target="metadata.xml" Type="http://schemas.openxmlformats.org/officeDocument/2006/relationships/sheetMetadata"></Relationship></Relationships>
</file>

<file path=xl/charts/chart1.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lgn="ct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sz="1425">
                <a:solidFill>
                  <a:srgbClr val="595959"/>
                </a:solidFill>
              </a:rPr>
              <a:t>Y-2总日销，Y-1总日销，Y总日销</a:t>
            </a:r>
          </a:p>
        </rich>
      </tx>
      <overlay val="false"/>
      <spPr/>
      <txPr>
        <a:bodyPr anchorCtr="false" rot="0" spcFirstLastPara="false"/>
        <a:p>
          <a:pPr>
            <a:defRPr b="true" baseline="0" i="false" kern="1200" spc="0" strike="noStrike" sz="14000" u="none"/>
          </a:pPr>
          <a:endParaRPr lang="en-US"/>
        </a:p>
      </txPr>
    </title>
    <plotArea>
      <barChart>
        <barDir val="col"/>
        <grouping val="clustered"/>
        <varyColors val="false"/>
        <ser>
          <idx val="0"/>
          <order val="0"/>
          <tx>
            <strRef>
              <f>'市场概览（开发数据）'!$B$1</f>
            </strRef>
          </tx>
          <spPr>
            <a:solidFill>
              <a:srgbClr val="5383F1"/>
            </a:solidFill>
            <a:ln>
              <a:noFill> </a:noFill>
            </a:ln>
          </spPr>
          <invertIfNegative val="false"/>
          <dLbls>
            <showLegendKey val="false"/>
            <showVal val="false"/>
            <showCatName val="false"/>
            <showSerName val="false"/>
            <showPercent val="false"/>
            <showBubbleSize val="false"/>
          </dLbls>
          <val>
            <numRef>
              <f>'市场概览（开发数据）'!$B$2:$B$6</f>
            </numRef>
          </val>
          <smooth val="false"/>
        </ser>
        <ser>
          <idx val="1"/>
          <order val="1"/>
          <tx>
            <strRef>
              <f>'市场概览（开发数据）'!$C$1</f>
            </strRef>
          </tx>
          <spPr>
            <a:solidFill>
              <a:srgbClr val="55C6EF"/>
            </a:solidFill>
            <a:ln>
              <a:noFill> </a:noFill>
            </a:ln>
          </spPr>
          <invertIfNegative val="false"/>
          <dLbls>
            <showLegendKey val="false"/>
            <showVal val="false"/>
            <showCatName val="false"/>
            <showSerName val="false"/>
            <showPercent val="false"/>
            <showBubbleSize val="false"/>
          </dLbls>
          <val>
            <numRef>
              <f>'市场概览（开发数据）'!$C$2:$C$6</f>
            </numRef>
          </val>
          <smooth val="false"/>
        </ser>
        <ser>
          <idx val="2"/>
          <order val="2"/>
          <tx>
            <strRef>
              <f>'市场概览（开发数据）'!$D$1</f>
            </strRef>
          </tx>
          <spPr>
            <a:solidFill>
              <a:srgbClr val="915EEA"/>
            </a:solidFill>
            <a:ln>
              <a:noFill> </a:noFill>
            </a:ln>
          </spPr>
          <invertIfNegative val="false"/>
          <dLbls>
            <showLegendKey val="false"/>
            <showVal val="false"/>
            <showCatName val="false"/>
            <showSerName val="false"/>
            <showPercent val="false"/>
            <showBubbleSize val="false"/>
          </dLbls>
          <val>
            <numRef>
              <f>'市场概览（开发数据）'!$D$2:$D$6</f>
            </numRef>
          </val>
          <smooth val="false"/>
        </ser>
        <dLbls>
          <showVal val="false"/>
          <showCatName val="false"/>
          <showSerName val="false"/>
          <showPercent val="false"/>
          <showBubbleSize val="false"/>
        </dLbls>
        <gapWidth val="219"/>
        <overlap val="-27"/>
        <axId val="754001152"/>
        <axId val="753999904"/>
      </barChart>
      <catAx>
        <axId val="754001152"/>
        <scaling>
          <orientation val="minMax"/>
        </scaling>
        <delete val="false"/>
        <axPos val="b"/>
        <numFmt formatCode="General" sourceLinked="false"/>
        <majorTickMark val="none"/>
        <minorTickMark val="none"/>
        <tickLblPos val="none"/>
        <spPr>
          <a:ln>
            <a:noFill> </a:noFill>
          </a:ln>
        </spPr>
        <txPr>
          <a:bodyPr anchor="ctr" anchorCtr="true" rot="-6000000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autoZero"/>
        <auto val="true"/>
        <lblAlgn val="ctr"/>
        <lblOffset val="100"/>
        <noMultiLvlLbl val="false"/>
      </catAx>
      <valAx>
        <axId val="753999904"/>
        <scaling>
          <orientation val="minMax"/>
        </scaling>
        <delete val="false"/>
        <axPos val="l"/>
        <majorGridlines>
          <spPr>
            <a:ln w="9525">
              <a:solidFill>
                <a:srgbClr val="D8D8D8"/>
              </a:solidFill>
            </a:ln>
          </spPr>
        </majorGridlines>
        <numFmt formatCode="General" sourceLinked="false"/>
        <majorTickMark val="none"/>
        <minorTickMark val="none"/>
        <tickLblPos val="nextTo"/>
        <spPr>
          <a:ln algn="ctr" cap="flat" cmpd="sng" w="9525">
            <a:solidFill>
              <a:srgbClr val="51565D"/>
            </a:solidFill>
          </a:ln>
        </spPr>
        <txPr>
          <a:bodyPr anchor="ctr" anchorCtr="true" rot="-60000000" spcFirstLastPara="true" vert="horz" vertOverflow="ellipsis" wrap="square"/>
          <a:p>
            <a:pPr>
              <a:defRPr b="false" baseline="0" i="false" kern="1200" spc="0" strike="noStrike" sz="900">
                <a:solidFill>
                  <a:srgbClr val="595959"/>
                </a:solidFill>
                <a:latin typeface="+mn-lt"/>
                <a:ea typeface="+mn-ea"/>
                <a:cs typeface="+mn-cs"/>
              </a:defRPr>
            </a:pPr>
            <a:endParaRPr lang="en-US"/>
          </a:p>
        </txPr>
        <crossAx val="754001152"/>
        <crosses val="min"/>
        <crossBetween val="between"/>
      </valAx>
      <spPr>
        <a:noFill> </a:noFill>
        <a:ln>
          <a:noFill> </a:noFill>
        </a:ln>
      </spPr>
    </plotArea>
    <legend>
      <legendPos val="b"/>
      <overlay val="false"/>
    </legend>
    <plotVisOnly val="true"/>
    <dispBlanksAs val="gap"/>
    <showDLblsOverMax val="false"/>
  </chart>
  <spPr>
    <a:solidFill>
      <a:srgbClr val="FFFFFF"/>
    </a:solidFill>
    <a:ln>
      <a:solidFill>
        <a:srgbClr val="D8D8D8"/>
      </a:solidFill>
    </a:ln>
  </spPr>
  <printSettings>
    <pageMargins b="0.75" footer="0.3" header="0.3" l="0.7" r="0.7" t="0.7"/>
  </printSettings>
</chartSpace>
</file>

<file path=xl/charts/chart2.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lgn="ct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sz="1425">
                <a:solidFill>
                  <a:srgbClr val="595959"/>
                </a:solidFill>
              </a:rPr>
              <a:t>销售额占比</a:t>
            </a:r>
          </a:p>
        </rich>
      </tx>
      <overlay val="false"/>
      <spPr/>
      <txPr>
        <a:bodyPr anchorCtr="false" rot="0" spcFirstLastPara="false"/>
        <a:p>
          <a:pPr>
            <a:defRPr b="true" baseline="0" i="false" kern="1200" spc="0" strike="noStrike" sz="14000" u="none"/>
          </a:pPr>
          <a:endParaRPr lang="en-US"/>
        </a:p>
      </txPr>
    </title>
    <plotArea>
      <pieChart>
        <varyColors val="true"/>
        <ser>
          <idx val="0"/>
          <order val="0"/>
          <invertIfNegative val="false"/>
          <dPt>
            <idx val="0"/>
            <spPr>
              <a:solidFill>
                <a:srgbClr val="5383F1"/>
              </a:solidFill>
            </spPr>
          </dPt>
          <dPt>
            <idx val="1"/>
            <spPr>
              <a:solidFill>
                <a:srgbClr val="55C6EF"/>
              </a:solidFill>
            </spPr>
          </dPt>
          <dPt>
            <idx val="2"/>
            <spPr>
              <a:solidFill>
                <a:srgbClr val="915EEA"/>
              </a:solidFill>
            </spPr>
          </dPt>
          <dPt>
            <idx val="3"/>
            <spPr>
              <a:solidFill>
                <a:srgbClr val="EECB59"/>
              </a:solidFill>
            </spPr>
          </dPt>
          <dPt>
            <idx val="4"/>
            <spPr>
              <a:solidFill>
                <a:srgbClr val="EB6B67"/>
              </a:solidFill>
            </spPr>
          </dPt>
          <dLbls>
            <dLbl>
              <idx val="0"/>
              <txPr>
                <a:bodyPr anchorCtr="false" rot="0" spcFirstLastPara="false"/>
                <a:p>
                  <a:pPr>
                    <a:defRPr b="false" baseline="0" i="false" kern="1200" spc="0" strike="noStrike" sz="900">
                      <a:solidFill>
                        <a:srgbClr val="5383F1"/>
                      </a:solidFill>
                    </a:defRPr>
                  </a:pPr>
                  <a:endParaRPr lang="en-US"/>
                </a:p>
              </txPr>
              <dLblPos val="outEnd"/>
              <showLegendKey val="false"/>
              <showVal val="true"/>
              <showCatName val="true"/>
              <showSerName val="false"/>
              <showPercent val="true"/>
            </dLbl>
            <dLbl>
              <idx val="1"/>
              <txPr>
                <a:bodyPr anchorCtr="false" rot="0" spcFirstLastPara="false"/>
                <a:p>
                  <a:pPr>
                    <a:defRPr b="false" baseline="0" i="false" kern="1200" spc="0" strike="noStrike" sz="900">
                      <a:solidFill>
                        <a:srgbClr val="55C6EF"/>
                      </a:solidFill>
                    </a:defRPr>
                  </a:pPr>
                  <a:endParaRPr lang="en-US"/>
                </a:p>
              </txPr>
              <dLblPos val="outEnd"/>
              <showLegendKey val="false"/>
              <showVal val="true"/>
              <showCatName val="true"/>
              <showSerName val="false"/>
              <showPercent val="true"/>
            </dLbl>
            <dLbl>
              <idx val="2"/>
              <txPr>
                <a:bodyPr anchorCtr="false" rot="0" spcFirstLastPara="false"/>
                <a:p>
                  <a:pPr>
                    <a:defRPr b="false" baseline="0" i="false" kern="1200" spc="0" strike="noStrike" sz="900">
                      <a:solidFill>
                        <a:srgbClr val="915EEA"/>
                      </a:solidFill>
                    </a:defRPr>
                  </a:pPr>
                  <a:endParaRPr lang="en-US"/>
                </a:p>
              </txPr>
              <dLblPos val="outEnd"/>
              <showLegendKey val="false"/>
              <showVal val="true"/>
              <showCatName val="true"/>
              <showSerName val="false"/>
              <showPercent val="true"/>
            </dLbl>
            <dLbl>
              <idx val="3"/>
              <txPr>
                <a:bodyPr anchorCtr="false" rot="0" spcFirstLastPara="false"/>
                <a:p>
                  <a:pPr>
                    <a:defRPr b="false" baseline="0" i="false" kern="1200" spc="0" strike="noStrike" sz="900">
                      <a:solidFill>
                        <a:srgbClr val="EECB59"/>
                      </a:solidFill>
                    </a:defRPr>
                  </a:pPr>
                  <a:endParaRPr lang="en-US"/>
                </a:p>
              </txPr>
              <dLblPos val="outEnd"/>
              <showLegendKey val="false"/>
              <showVal val="true"/>
              <showCatName val="true"/>
              <showSerName val="false"/>
              <showPercent val="true"/>
            </dLbl>
            <dLbl>
              <idx val="4"/>
              <txPr>
                <a:bodyPr anchorCtr="false" rot="0" spcFirstLastPara="false"/>
                <a:p>
                  <a:pPr>
                    <a:defRPr b="false" baseline="0" i="false" kern="1200" spc="0" strike="noStrike" sz="900">
                      <a:solidFill>
                        <a:srgbClr val="EB6B67"/>
                      </a:solidFill>
                    </a:defRPr>
                  </a:pPr>
                  <a:endParaRPr lang="en-US"/>
                </a:p>
              </txPr>
              <dLblPos val="outEnd"/>
              <showLegendKey val="false"/>
              <showVal val="true"/>
              <showCatName val="true"/>
              <showSerName val="false"/>
              <showPercent val="true"/>
            </dLbl>
            <txPr>
              <a:bodyPr anchorCtr="false" rot="0" spcFirstLastPara="false"/>
              <a:p>
                <a:pPr>
                  <a:defRPr b="false" baseline="0" i="false" kern="1200" spc="0" strike="noStrike" sz="900">
                    <a:solidFill>
                      <a:schemeClr val="tx1">
                        <a:lumMod val="75000"/>
                        <a:lumOff val="25000"/>
                      </a:schemeClr>
                    </a:solidFill>
                  </a:defRPr>
                </a:pPr>
                <a:endParaRPr lang="en-US"/>
              </a:p>
            </txPr>
            <dLblPos val="outEnd"/>
            <showLegendKey val="false"/>
            <showVal val="true"/>
            <showCatName val="true"/>
            <showSerName val="false"/>
            <showPercent val="true"/>
            <showBubbleSize val="false"/>
          </dLbls>
          <cat>
            <strRef>
              <f>'市场概览（开发数据）'!$D$10:$D$14</f>
            </strRef>
          </cat>
          <val>
            <numRef>
              <f>'市场概览（开发数据）'!$F$10:$F$14</f>
            </numRef>
          </val>
          <smooth val="false"/>
        </ser>
        <firstSliceAng val="0"/>
      </pieChart>
      <spPr>
        <a:noFill> </a:noFill>
        <a:ln>
          <a:noFill> </a:noFill>
        </a:ln>
      </spPr>
    </plotArea>
    <legend>
      <legendPos val="b"/>
      <overlay val="false"/>
    </legend>
    <plotVisOnly val="true"/>
    <dispBlanksAs val="gap"/>
    <showDLblsOverMax val="false"/>
  </chart>
  <spPr>
    <a:solidFill>
      <a:srgbClr val="FFFFFF"/>
    </a:solidFill>
    <a:ln>
      <a:solidFill>
        <a:srgbClr val="D8D8D8"/>
      </a:solidFill>
    </a:ln>
  </spPr>
  <printSettings>
    <pageMargins b="0.75" footer="0.3" header="0.3" l="0.7" r="0.7" t="0.7"/>
  </printSettings>
</chartSpace>
</file>

<file path=xl/charts/chart3.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lgn="ct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sz="1425">
                <a:solidFill>
                  <a:srgbClr val="595959"/>
                </a:solidFill>
              </a:rPr>
              <a:t>Y-2，Y-1，Y</a:t>
            </a:r>
          </a:p>
        </rich>
      </tx>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'市场概览（开发数据）'!$L$7</f>
            </strRef>
          </tx>
          <spPr>
            <a:solidFill>
              <a:srgbClr val="5383F1"/>
            </a:solidFill>
            <a:ln w="19050">
              <a:solidFill>
                <a:srgbClr val="5383F1"/>
              </a:solidFill>
            </a:ln>
          </spPr>
          <invertIfNegative val="false"/>
          <dLbls>
            <showLegendKey val="false"/>
            <showVal val="false"/>
            <showCatName val="false"/>
            <showSerName val="false"/>
            <showPercent val="false"/>
            <showBubbleSize val="false"/>
          </dLbls>
          <marker>
            <symbol val="circle"/>
            <size val="5"/>
            <spPr>
              <a:solidFill>
                <a:srgbClr val="5383F1"/>
              </a:solidFill>
              <a:ln w="19050">
                <a:solidFill>
                  <a:srgbClr val="5383F1"/>
                </a:solidFill>
              </a:ln>
            </spPr>
          </marker>
          <cat>
            <strRef>
              <f>'市场概览（开发数据）'!$K$8:$K$12</f>
            </strRef>
          </cat>
          <val>
            <numRef>
              <f>'市场概览（开发数据）'!$L$8:$L$12</f>
            </numRef>
          </val>
          <smooth val="false"/>
        </ser>
        <ser>
          <idx val="1"/>
          <order val="1"/>
          <tx>
            <strRef>
              <f>'市场概览（开发数据）'!$M$7</f>
            </strRef>
          </tx>
          <spPr>
            <a:solidFill>
              <a:srgbClr val="55C6EF"/>
            </a:solidFill>
            <a:ln w="19050">
              <a:solidFill>
                <a:srgbClr val="55C6EF"/>
              </a:solidFill>
            </a:ln>
          </spPr>
          <invertIfNegative val="false"/>
          <dLbls>
            <showLegendKey val="false"/>
            <showVal val="false"/>
            <showCatName val="false"/>
            <showSerName val="false"/>
            <showPercent val="false"/>
            <showBubbleSize val="false"/>
          </dLbls>
          <marker>
            <symbol val="circle"/>
            <size val="5"/>
            <spPr>
              <a:solidFill>
                <a:srgbClr val="55C6EF"/>
              </a:solidFill>
              <a:ln w="19050">
                <a:solidFill>
                  <a:srgbClr val="55C6EF"/>
                </a:solidFill>
              </a:ln>
            </spPr>
          </marker>
          <cat>
            <strRef>
              <f>'市场概览（开发数据）'!$K$8:$K$12</f>
            </strRef>
          </cat>
          <val>
            <numRef>
              <f>'市场概览（开发数据）'!$M$8:$M$12</f>
            </numRef>
          </val>
          <smooth val="false"/>
        </ser>
        <ser>
          <idx val="2"/>
          <order val="2"/>
          <tx>
            <strRef>
              <f>'市场概览（开发数据）'!$N$7</f>
            </strRef>
          </tx>
          <spPr>
            <a:solidFill>
              <a:srgbClr val="915EEA"/>
            </a:solidFill>
            <a:ln w="19050">
              <a:solidFill>
                <a:srgbClr val="915EEA"/>
              </a:solidFill>
            </a:ln>
          </spPr>
          <invertIfNegative val="false"/>
          <dLbls>
            <showLegendKey val="false"/>
            <showVal val="false"/>
            <showCatName val="false"/>
            <showSerName val="false"/>
            <showPercent val="false"/>
            <showBubbleSize val="false"/>
          </dLbls>
          <marker>
            <symbol val="circle"/>
            <size val="5"/>
            <spPr>
              <a:solidFill>
                <a:srgbClr val="915EEA"/>
              </a:solidFill>
              <a:ln w="19050">
                <a:solidFill>
                  <a:srgbClr val="915EEA"/>
                </a:solidFill>
              </a:ln>
            </spPr>
          </marker>
          <cat>
            <strRef>
              <f>'市场概览（开发数据）'!$K$8:$K$12</f>
            </strRef>
          </cat>
          <val>
            <numRef>
              <f>'市场概览（开发数据）'!$N$8:$N$12</f>
            </numRef>
          </val>
          <smooth val="false"/>
        </ser>
        <dLbls>
          <showVal val="false"/>
          <showCatName val="false"/>
          <showSerName val="false"/>
          <showPercent val="false"/>
          <showBubbleSize val="false"/>
        </dLbls>
        <smooth val="false"/>
        <axId val="754001152"/>
        <axId val="753999904"/>
      </lineChart>
      <catAx>
        <axId val="754001152"/>
        <scaling>
          <orientation val="minMax"/>
        </scaling>
        <delete val="false"/>
        <axPos val="b"/>
        <numFmt formatCode="General" sourceLinked="true"/>
        <majorTickMark val="none"/>
        <minorTickMark val="none"/>
        <tickLblPos val="nextTo"/>
        <spPr>
          <a:ln algn="ctr" cap="flat" cmpd="sng" w="9525">
            <a:solidFill>
              <a:srgbClr val="51565D"/>
            </a:solidFill>
          </a:ln>
        </spPr>
        <txPr>
          <a:bodyPr anchor="ctr" anchorCtr="true" rot="-60000000" spcFirstLastPara="true" vert="horz" vertOverflow="ellipsis" wrap="square"/>
          <a:p>
            <a:pPr>
              <a:defRPr b="false" baseline="0" i="false" kern="1200" spc="0" strike="noStrike" sz="900">
                <a:solidFill>
                  <a:srgbClr val="595959"/>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l"/>
        <majorGridlines>
          <spPr>
            <a:ln w="9525">
              <a:solidFill>
                <a:srgbClr val="D8D8D8"/>
              </a:solidFill>
            </a:ln>
          </spPr>
        </majorGridlines>
        <numFmt formatCode="General" sourceLinked="false"/>
        <majorTickMark val="none"/>
        <minorTickMark val="none"/>
        <tickLblPos val="nextTo"/>
        <spPr>
          <a:ln algn="ctr" cap="flat" cmpd="sng" w="9525">
            <a:solidFill>
              <a:srgbClr val="51565D"/>
            </a:solidFill>
          </a:ln>
        </spPr>
        <txPr>
          <a:bodyPr anchor="ctr" anchorCtr="true" rot="-60000000" spcFirstLastPara="true" vert="horz" vertOverflow="ellipsis" wrap="square"/>
          <a:p>
            <a:pPr>
              <a:defRPr b="false" baseline="0" i="false" kern="1200" spc="0" strike="noStrike" sz="900">
                <a:solidFill>
                  <a:srgbClr val="595959"/>
                </a:solidFill>
                <a:latin typeface="+mn-lt"/>
                <a:ea typeface="+mn-ea"/>
                <a:cs typeface="+mn-cs"/>
              </a:defRPr>
            </a:pPr>
            <a:endParaRPr lang="en-US"/>
          </a:p>
        </txPr>
        <crossAx val="754001152"/>
        <crosses val="min"/>
        <crossBetween val="between"/>
      </valAx>
      <spPr>
        <a:noFill> </a:noFill>
        <a:ln>
          <a:noFill> </a:noFill>
        </a:ln>
      </spPr>
    </plotArea>
    <legend>
      <legendPos val="b"/>
      <overlay val="false"/>
    </legend>
    <plotVisOnly val="true"/>
    <dispBlanksAs val="gap"/>
    <showDLblsOverMax val="false"/>
  </chart>
  <spPr>
    <a:solidFill>
      <a:srgbClr val="FFFFFF"/>
    </a:solidFill>
    <a:ln>
      <a:solidFill>
        <a:srgbClr val="D8D8D8"/>
      </a:solidFill>
    </a:ln>
  </spPr>
  <printSettings>
    <pageMargins b="0.75" footer="0.3" header="0.3" l="0.7" r="0.7" t="0.7"/>
  </printSettings>
</chartSpace>
</file>

<file path=xl/charts/chart4.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lgn="ct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sz="1425">
                <a:solidFill>
                  <a:srgbClr val="595959"/>
                </a:solidFill>
              </a:rPr>
              <a:t>销售额占比</a:t>
            </a:r>
          </a:p>
        </rich>
      </tx>
      <overlay val="false"/>
      <spPr/>
      <txPr>
        <a:bodyPr anchorCtr="false" rot="0" spcFirstLastPara="false"/>
        <a:p>
          <a:pPr>
            <a:defRPr b="true" baseline="0" i="false" kern="1200" spc="0" strike="noStrike" sz="14000" u="none"/>
          </a:pPr>
          <a:endParaRPr lang="en-US"/>
        </a:p>
      </txPr>
    </title>
    <plotArea>
      <pieChart>
        <varyColors val="true"/>
        <ser>
          <idx val="0"/>
          <order val="0"/>
          <invertIfNegative val="false"/>
          <dPt>
            <idx val="0"/>
            <spPr>
              <a:solidFill>
                <a:srgbClr val="5383F1"/>
              </a:solidFill>
            </spPr>
          </dPt>
          <dPt>
            <idx val="1"/>
            <spPr>
              <a:solidFill>
                <a:srgbClr val="55C6EF"/>
              </a:solidFill>
            </spPr>
          </dPt>
          <dPt>
            <idx val="2"/>
            <spPr>
              <a:solidFill>
                <a:srgbClr val="915EEA"/>
              </a:solidFill>
            </spPr>
          </dPt>
          <dPt>
            <idx val="3"/>
            <spPr>
              <a:solidFill>
                <a:srgbClr val="EECB59"/>
              </a:solidFill>
            </spPr>
          </dPt>
          <dPt>
            <idx val="4"/>
            <spPr>
              <a:solidFill>
                <a:srgbClr val="EB6B67"/>
              </a:solidFill>
            </spPr>
          </dPt>
          <dLbls>
            <dLbl>
              <idx val="0"/>
              <txPr>
                <a:bodyPr anchorCtr="false" rot="0" spcFirstLastPara="false"/>
                <a:p>
                  <a:pPr>
                    <a:defRPr b="false" baseline="0" i="false" kern="1200" spc="0" strike="noStrike" sz="900">
                      <a:solidFill>
                        <a:srgbClr val="5383F1"/>
                      </a:solidFill>
                    </a:defRPr>
                  </a:pPr>
                  <a:endParaRPr lang="en-US"/>
                </a:p>
              </txPr>
              <dLblPos val="outEnd"/>
              <showLegendKey val="false"/>
              <showVal val="true"/>
              <showCatName val="true"/>
              <showSerName val="false"/>
              <showPercent val="true"/>
            </dLbl>
            <dLbl>
              <idx val="1"/>
              <txPr>
                <a:bodyPr anchorCtr="false" rot="0" spcFirstLastPara="false"/>
                <a:p>
                  <a:pPr>
                    <a:defRPr b="false" baseline="0" i="false" kern="1200" spc="0" strike="noStrike" sz="900">
                      <a:solidFill>
                        <a:srgbClr val="55C6EF"/>
                      </a:solidFill>
                    </a:defRPr>
                  </a:pPr>
                  <a:endParaRPr lang="en-US"/>
                </a:p>
              </txPr>
              <dLblPos val="outEnd"/>
              <showLegendKey val="false"/>
              <showVal val="true"/>
              <showCatName val="true"/>
              <showSerName val="false"/>
              <showPercent val="true"/>
            </dLbl>
            <dLbl>
              <idx val="2"/>
              <txPr>
                <a:bodyPr anchorCtr="false" rot="0" spcFirstLastPara="false"/>
                <a:p>
                  <a:pPr>
                    <a:defRPr b="false" baseline="0" i="false" kern="1200" spc="0" strike="noStrike" sz="900">
                      <a:solidFill>
                        <a:srgbClr val="915EEA"/>
                      </a:solidFill>
                    </a:defRPr>
                  </a:pPr>
                  <a:endParaRPr lang="en-US"/>
                </a:p>
              </txPr>
              <dLblPos val="outEnd"/>
              <showLegendKey val="false"/>
              <showVal val="true"/>
              <showCatName val="true"/>
              <showSerName val="false"/>
              <showPercent val="true"/>
            </dLbl>
            <dLbl>
              <idx val="3"/>
              <txPr>
                <a:bodyPr anchorCtr="false" rot="0" spcFirstLastPara="false"/>
                <a:p>
                  <a:pPr>
                    <a:defRPr b="false" baseline="0" i="false" kern="1200" spc="0" strike="noStrike" sz="900">
                      <a:solidFill>
                        <a:srgbClr val="EECB59"/>
                      </a:solidFill>
                    </a:defRPr>
                  </a:pPr>
                  <a:endParaRPr lang="en-US"/>
                </a:p>
              </txPr>
              <dLblPos val="outEnd"/>
              <showLegendKey val="false"/>
              <showVal val="true"/>
              <showCatName val="true"/>
              <showSerName val="false"/>
              <showPercent val="true"/>
            </dLbl>
            <dLbl>
              <idx val="4"/>
              <txPr>
                <a:bodyPr anchorCtr="false" rot="0" spcFirstLastPara="false"/>
                <a:p>
                  <a:pPr>
                    <a:defRPr b="false" baseline="0" i="false" kern="1200" spc="0" strike="noStrike" sz="900">
                      <a:solidFill>
                        <a:srgbClr val="EB6B67"/>
                      </a:solidFill>
                    </a:defRPr>
                  </a:pPr>
                  <a:endParaRPr lang="en-US"/>
                </a:p>
              </txPr>
              <dLblPos val="outEnd"/>
              <showLegendKey val="false"/>
              <showVal val="true"/>
              <showCatName val="true"/>
              <showSerName val="false"/>
              <showPercent val="true"/>
            </dLbl>
            <txPr>
              <a:bodyPr anchorCtr="false" rot="0" spcFirstLastPara="false"/>
              <a:p>
                <a:pPr>
                  <a:defRPr b="false" baseline="0" i="false" kern="1200" spc="0" strike="noStrike" sz="900">
                    <a:solidFill>
                      <a:schemeClr val="tx1">
                        <a:lumMod val="75000"/>
                        <a:lumOff val="25000"/>
                      </a:schemeClr>
                    </a:solidFill>
                  </a:defRPr>
                </a:pPr>
                <a:endParaRPr lang="en-US"/>
              </a:p>
            </txPr>
            <dLblPos val="outEnd"/>
            <showLegendKey val="false"/>
            <showVal val="true"/>
            <showCatName val="true"/>
            <showSerName val="false"/>
            <showPercent val="true"/>
            <showBubbleSize val="false"/>
          </dLbls>
          <cat>
            <strRef>
              <f>'市场概览（开发数据）'!$A$10:$A$14</f>
            </strRef>
          </cat>
          <val>
            <numRef>
              <f>'市场概览（开发数据）'!$C$10:$C$14</f>
            </numRef>
          </val>
          <smooth val="false"/>
        </ser>
        <firstSliceAng val="0"/>
      </pieChart>
      <spPr>
        <a:noFill> </a:noFill>
        <a:ln>
          <a:noFill> </a:noFill>
        </a:ln>
      </spPr>
    </plotArea>
    <legend>
      <legendPos val="b"/>
      <overlay val="false"/>
    </legend>
    <plotVisOnly val="true"/>
    <dispBlanksAs val="gap"/>
    <showDLblsOverMax val="false"/>
  </chart>
  <spPr>
    <a:solidFill>
      <a:srgbClr val="FFFFFF"/>
    </a:solidFill>
    <a:ln>
      <a:solidFill>
        <a:srgbClr val="D8D8D8"/>
      </a:solidFill>
    </a:ln>
  </spPr>
  <printSettings>
    <pageMargins b="0.75" footer="0.3" header="0.3" l="0.7" r="0.7" t="0.7"/>
  </printSettings>
</chartSpace>
</file>

<file path=xl/charts/chart5.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plotArea>
      <lineChart>
        <grouping val="standard"/>
        <varyColors val="false"/>
        <ser>
          <idx val="0"/>
          <order val="0"/>
          <tx>
            <strRef>
              <f>'市场概览（开发数据）'!$L$13</f>
            </strRef>
          </tx>
          <spPr>
            <a:solidFill>
              <a:srgbClr val="5383F1"/>
            </a:solidFill>
            <a:ln w="19050">
              <a:solidFill>
                <a:srgbClr val="5383F1"/>
              </a:solidFill>
            </a:ln>
          </spPr>
          <invertIfNegative val="false"/>
          <dLbls>
            <showLegendKey val="false"/>
            <showVal val="false"/>
            <showCatName val="false"/>
            <showSerName val="false"/>
            <showPercent val="false"/>
            <showBubbleSize val="false"/>
          </dLbls>
          <marker>
            <symbol val="circle"/>
            <size val="5"/>
            <spPr>
              <a:solidFill>
                <a:srgbClr val="5383F1"/>
              </a:solidFill>
              <a:ln w="19050">
                <a:solidFill>
                  <a:srgbClr val="5383F1"/>
                </a:solidFill>
              </a:ln>
            </spPr>
          </marker>
          <cat>
            <strRef>
              <f>'市场概览（开发数据）'!$K$14:$K$18</f>
            </strRef>
          </cat>
          <val>
            <numRef>
              <f>'市场概览（开发数据）'!$L$14:$L$18</f>
            </numRef>
          </val>
          <smooth val="false"/>
        </ser>
        <ser>
          <idx val="1"/>
          <order val="1"/>
          <tx>
            <strRef>
              <f>'市场概览（开发数据）'!$M$13</f>
            </strRef>
          </tx>
          <spPr>
            <a:solidFill>
              <a:srgbClr val="55C6EF"/>
            </a:solidFill>
            <a:ln w="19050">
              <a:solidFill>
                <a:srgbClr val="55C6EF"/>
              </a:solidFill>
            </a:ln>
          </spPr>
          <invertIfNegative val="false"/>
          <dLbls>
            <showLegendKey val="false"/>
            <showVal val="false"/>
            <showCatName val="false"/>
            <showSerName val="false"/>
            <showPercent val="false"/>
            <showBubbleSize val="false"/>
          </dLbls>
          <marker>
            <symbol val="circle"/>
            <size val="5"/>
            <spPr>
              <a:solidFill>
                <a:srgbClr val="55C6EF"/>
              </a:solidFill>
              <a:ln w="19050">
                <a:solidFill>
                  <a:srgbClr val="55C6EF"/>
                </a:solidFill>
              </a:ln>
            </spPr>
          </marker>
          <cat>
            <strRef>
              <f>'市场概览（开发数据）'!$K$14:$K$18</f>
            </strRef>
          </cat>
          <val>
            <numRef>
              <f>'市场概览（开发数据）'!$M$14:$M$18</f>
            </numRef>
          </val>
          <smooth val="false"/>
        </ser>
        <ser>
          <idx val="2"/>
          <order val="2"/>
          <tx>
            <strRef>
              <f>'市场概览（开发数据）'!$N$13</f>
            </strRef>
          </tx>
          <spPr>
            <a:solidFill>
              <a:srgbClr val="915EEA"/>
            </a:solidFill>
            <a:ln w="19050">
              <a:solidFill>
                <a:srgbClr val="915EEA"/>
              </a:solidFill>
            </a:ln>
          </spPr>
          <invertIfNegative val="false"/>
          <dLbls>
            <showLegendKey val="false"/>
            <showVal val="false"/>
            <showCatName val="false"/>
            <showSerName val="false"/>
            <showPercent val="false"/>
            <showBubbleSize val="false"/>
          </dLbls>
          <marker>
            <symbol val="circle"/>
            <size val="5"/>
            <spPr>
              <a:solidFill>
                <a:srgbClr val="915EEA"/>
              </a:solidFill>
              <a:ln w="19050">
                <a:solidFill>
                  <a:srgbClr val="915EEA"/>
                </a:solidFill>
              </a:ln>
            </spPr>
          </marker>
          <cat>
            <strRef>
              <f>'市场概览（开发数据）'!$K$14:$K$18</f>
            </strRef>
          </cat>
          <val>
            <numRef>
              <f>'市场概览（开发数据）'!$N$14:$N$18</f>
            </numRef>
          </val>
          <smooth val="false"/>
        </ser>
        <dLbls>
          <showVal val="false"/>
          <showCatName val="false"/>
          <showSerName val="false"/>
          <showPercent val="false"/>
          <showBubbleSize val="false"/>
        </dLbls>
        <smooth val="false"/>
        <axId val="754001152"/>
        <axId val="753999904"/>
      </lineChart>
      <catAx>
        <axId val="754001152"/>
        <scaling>
          <orientation val="minMax"/>
        </scaling>
        <delete val="false"/>
        <axPos val="b"/>
        <numFmt formatCode="General" sourceLinked="true"/>
        <majorTickMark val="none"/>
        <minorTickMark val="none"/>
        <tickLblPos val="nextTo"/>
        <spPr>
          <a:ln algn="ctr" cap="flat" cmpd="sng" w="9525">
            <a:solidFill>
              <a:srgbClr val="51565D"/>
            </a:solidFill>
          </a:ln>
        </spPr>
        <txPr>
          <a:bodyPr anchor="ctr" anchorCtr="true" rot="-60000000" spcFirstLastPara="true" vert="horz" vertOverflow="ellipsis" wrap="square"/>
          <a:p>
            <a:pPr>
              <a:defRPr b="false" baseline="0" i="false" kern="1200" spc="0" strike="noStrike" sz="900">
                <a:solidFill>
                  <a:srgbClr val="595959"/>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l"/>
        <majorGridlines>
          <spPr>
            <a:ln w="9525">
              <a:solidFill>
                <a:srgbClr val="D8D8D8"/>
              </a:solidFill>
            </a:ln>
          </spPr>
        </majorGridlines>
        <numFmt formatCode="General" sourceLinked="false"/>
        <majorTickMark val="none"/>
        <minorTickMark val="none"/>
        <tickLblPos val="nextTo"/>
        <spPr>
          <a:ln algn="ctr" cap="flat" cmpd="sng" w="9525">
            <a:solidFill>
              <a:srgbClr val="51565D"/>
            </a:solidFill>
          </a:ln>
        </spPr>
        <txPr>
          <a:bodyPr anchor="ctr" anchorCtr="true" rot="-60000000" spcFirstLastPara="true" vert="horz" vertOverflow="ellipsis" wrap="square"/>
          <a:p>
            <a:pPr>
              <a:defRPr b="false" baseline="0" i="false" kern="1200" spc="0" strike="noStrike" sz="900">
                <a:solidFill>
                  <a:srgbClr val="595959"/>
                </a:solidFill>
                <a:latin typeface="+mn-lt"/>
                <a:ea typeface="+mn-ea"/>
                <a:cs typeface="+mn-cs"/>
              </a:defRPr>
            </a:pPr>
            <a:endParaRPr lang="en-US"/>
          </a:p>
        </txPr>
        <crossAx val="754001152"/>
        <crosses val="min"/>
        <crossBetween val="between"/>
      </valAx>
      <spPr>
        <a:noFill> </a:noFill>
        <a:ln>
          <a:noFill> </a:noFill>
        </a:ln>
      </spPr>
    </plotArea>
    <legend>
      <legendPos val="b"/>
      <overlay val="false"/>
    </legend>
    <plotVisOnly val="true"/>
    <dispBlanksAs val="gap"/>
    <showDLblsOverMax val="false"/>
  </chart>
  <spPr>
    <a:solidFill>
      <a:srgbClr val="FFFFFF"/>
    </a:solidFill>
    <a:ln>
      <a:solidFill>
        <a:srgbClr val="D8D8D8"/>
      </a:solidFill>
    </a:ln>
  </spPr>
  <printSettings>
    <pageMargins b="0.75" footer="0.3" header="0.3" l="0.7" r="0.7" t="0.7"/>
  </printSettings>
</chartSpace>
</file>

<file path=xl/charts/chart6.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lgn="ct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sz="1425">
                <a:solidFill>
                  <a:srgbClr val="595959"/>
                </a:solidFill>
              </a:rPr>
              <a:t>Y-2均单价，Y-1均单价，Y均单价</a:t>
            </a:r>
          </a:p>
        </rich>
      </tx>
      <overlay val="false"/>
      <spPr/>
      <txPr>
        <a:bodyPr anchorCtr="false" rot="0" spcFirstLastPara="false"/>
        <a:p>
          <a:pPr>
            <a:defRPr b="true" baseline="0" i="false" kern="1200" spc="0" strike="noStrike" sz="14000" u="none"/>
          </a:pPr>
          <a:endParaRPr lang="en-US"/>
        </a:p>
      </txPr>
    </title>
    <plotArea>
      <barChart>
        <barDir val="col"/>
        <grouping val="clustered"/>
        <varyColors val="false"/>
        <ser>
          <idx val="0"/>
          <order val="0"/>
          <tx>
            <strRef>
              <f>'市场概览（开发数据）'!$E$1</f>
            </strRef>
          </tx>
          <spPr>
            <a:solidFill>
              <a:srgbClr val="5383F1"/>
            </a:solidFill>
            <a:ln>
              <a:noFill> </a:noFill>
            </a:ln>
          </spPr>
          <invertIfNegative val="false"/>
          <dLbls>
            <showLegendKey val="false"/>
            <showVal val="false"/>
            <showCatName val="false"/>
            <showSerName val="false"/>
            <showPercent val="false"/>
            <showBubbleSize val="false"/>
          </dLbls>
          <val>
            <numRef>
              <f>'市场概览（开发数据）'!$E$2:$E$6</f>
            </numRef>
          </val>
          <smooth val="false"/>
        </ser>
        <ser>
          <idx val="1"/>
          <order val="1"/>
          <tx>
            <strRef>
              <f>'市场概览（开发数据）'!$F$1</f>
            </strRef>
          </tx>
          <spPr>
            <a:solidFill>
              <a:srgbClr val="55C6EF"/>
            </a:solidFill>
            <a:ln>
              <a:noFill> </a:noFill>
            </a:ln>
          </spPr>
          <invertIfNegative val="false"/>
          <dLbls>
            <showLegendKey val="false"/>
            <showVal val="false"/>
            <showCatName val="false"/>
            <showSerName val="false"/>
            <showPercent val="false"/>
            <showBubbleSize val="false"/>
          </dLbls>
          <val>
            <numRef>
              <f>'市场概览（开发数据）'!$F$2:$F$6</f>
            </numRef>
          </val>
          <smooth val="false"/>
        </ser>
        <ser>
          <idx val="2"/>
          <order val="2"/>
          <tx>
            <strRef>
              <f>'市场概览（开发数据）'!$G$1</f>
            </strRef>
          </tx>
          <spPr>
            <a:solidFill>
              <a:srgbClr val="915EEA"/>
            </a:solidFill>
            <a:ln>
              <a:noFill> </a:noFill>
            </a:ln>
          </spPr>
          <invertIfNegative val="false"/>
          <dLbls>
            <showLegendKey val="false"/>
            <showVal val="false"/>
            <showCatName val="false"/>
            <showSerName val="false"/>
            <showPercent val="false"/>
            <showBubbleSize val="false"/>
          </dLbls>
          <val>
            <numRef>
              <f>'市场概览（开发数据）'!$G$2:$G$6</f>
            </numRef>
          </val>
          <smooth val="false"/>
        </ser>
        <dLbls>
          <showVal val="false"/>
          <showCatName val="false"/>
          <showSerName val="false"/>
          <showPercent val="false"/>
          <showBubbleSize val="false"/>
        </dLbls>
        <gapWidth val="219"/>
        <overlap val="-27"/>
        <axId val="754001152"/>
        <axId val="753999904"/>
      </barChart>
      <catAx>
        <axId val="754001152"/>
        <scaling>
          <orientation val="minMax"/>
        </scaling>
        <delete val="false"/>
        <axPos val="b"/>
        <numFmt formatCode="General" sourceLinked="false"/>
        <majorTickMark val="none"/>
        <minorTickMark val="none"/>
        <tickLblPos val="none"/>
        <spPr>
          <a:ln>
            <a:noFill> </a:noFill>
          </a:ln>
        </spPr>
        <txPr>
          <a:bodyPr anchor="ctr" anchorCtr="true" rot="-60000000" spcFirstLastPara="true" vert="horz" vertOverflow="ellipsis" wrap="square"/>
          <a:p>
            <a:pPr>
              <a:defRPr b="false" baseline="0" i="false" kern="1200" spc="0" strike="noStrike" sz="900">
                <a:solidFill>
                  <a:schemeClr val="tx1">
                    <a:lumMod val="65000"/>
                    <a:lumOff val="35000"/>
                  </a:schemeClr>
                </a:solidFill>
                <a:latin typeface="+mn-lt"/>
                <a:ea typeface="+mn-ea"/>
                <a:cs typeface="+mn-cs"/>
              </a:defRPr>
            </a:pPr>
            <a:endParaRPr lang="en-US"/>
          </a:p>
        </txPr>
        <crossAx val="753999904"/>
        <crosses val="autoZero"/>
        <auto val="true"/>
        <lblAlgn val="ctr"/>
        <lblOffset val="100"/>
        <noMultiLvlLbl val="false"/>
      </catAx>
      <valAx>
        <axId val="753999904"/>
        <scaling>
          <orientation val="minMax"/>
        </scaling>
        <delete val="false"/>
        <axPos val="l"/>
        <majorGridlines>
          <spPr>
            <a:ln w="9525">
              <a:solidFill>
                <a:srgbClr val="D8D8D8"/>
              </a:solidFill>
            </a:ln>
          </spPr>
        </majorGridlines>
        <numFmt formatCode="General" sourceLinked="false"/>
        <majorTickMark val="none"/>
        <minorTickMark val="none"/>
        <tickLblPos val="nextTo"/>
        <spPr>
          <a:ln algn="ctr" cap="flat" cmpd="sng" w="9525">
            <a:solidFill>
              <a:srgbClr val="51565D"/>
            </a:solidFill>
          </a:ln>
        </spPr>
        <txPr>
          <a:bodyPr anchor="ctr" anchorCtr="true" rot="-60000000" spcFirstLastPara="true" vert="horz" vertOverflow="ellipsis" wrap="square"/>
          <a:p>
            <a:pPr>
              <a:defRPr b="false" baseline="0" i="false" kern="1200" spc="0" strike="noStrike" sz="900">
                <a:solidFill>
                  <a:srgbClr val="595959"/>
                </a:solidFill>
                <a:latin typeface="+mn-lt"/>
                <a:ea typeface="+mn-ea"/>
                <a:cs typeface="+mn-cs"/>
              </a:defRPr>
            </a:pPr>
            <a:endParaRPr lang="en-US"/>
          </a:p>
        </txPr>
        <crossAx val="754001152"/>
        <crosses val="min"/>
        <crossBetween val="between"/>
      </valAx>
      <spPr>
        <a:noFill> </a:noFill>
        <a:ln>
          <a:noFill> </a:noFill>
        </a:ln>
      </spPr>
    </plotArea>
    <legend>
      <legendPos val="b"/>
      <overlay val="false"/>
    </legend>
    <plotVisOnly val="true"/>
    <dispBlanksAs val="gap"/>
    <showDLblsOverMax val="false"/>
  </chart>
  <spPr>
    <a:solidFill>
      <a:srgbClr val="FFFFFF"/>
    </a:solidFill>
    <a:ln>
      <a:solidFill>
        <a:srgbClr val="D8D8D8"/>
      </a:solidFill>
    </a:ln>
  </spPr>
  <printSettings>
    <pageMargins b="0.75" footer="0.3" header="0.3" l="0.7" r="0.7" t="0.7"/>
  </printSettings>
</chartSpace>
</file>

<file path=xl/charts/chart7.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lgn="ct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sz="1425">
                <a:solidFill>
                  <a:srgbClr val="595959"/>
                </a:solidFill>
              </a:rPr>
              <a:t>Y-2，Y-1，Y</a:t>
            </a:r>
          </a:p>
        </rich>
      </tx>
      <overlay val="false"/>
      <spPr/>
      <txPr>
        <a:bodyPr anchorCtr="false" rot="0" spcFirstLastPara="false"/>
        <a:p>
          <a:pPr>
            <a:defRPr b="true" baseline="0" i="false" kern="1200" spc="0" strike="noStrike" sz="14000" u="none"/>
          </a:pPr>
          <a:endParaRPr lang="en-US"/>
        </a:p>
      </txPr>
    </title>
    <plotArea>
      <lineChart>
        <grouping val="standard"/>
        <varyColors val="false"/>
        <ser>
          <idx val="0"/>
          <order val="0"/>
          <tx>
            <strRef>
              <f>'市场概览（开发数据）'!$L$7</f>
            </strRef>
          </tx>
          <spPr>
            <a:solidFill>
              <a:srgbClr val="5383F1"/>
            </a:solidFill>
            <a:ln w="19050">
              <a:solidFill>
                <a:srgbClr val="5383F1"/>
              </a:solidFill>
            </a:ln>
          </spPr>
          <invertIfNegative val="false"/>
          <dLbls>
            <showLegendKey val="false"/>
            <showVal val="false"/>
            <showCatName val="false"/>
            <showSerName val="false"/>
            <showPercent val="false"/>
            <showBubbleSize val="false"/>
          </dLbls>
          <marker>
            <symbol val="circle"/>
            <size val="5"/>
            <spPr>
              <a:solidFill>
                <a:srgbClr val="5383F1"/>
              </a:solidFill>
              <a:ln w="19050">
                <a:solidFill>
                  <a:srgbClr val="5383F1"/>
                </a:solidFill>
              </a:ln>
            </spPr>
          </marker>
          <cat>
            <strRef>
              <f>'市场概览（开发数据）'!$K$8:$K$12</f>
            </strRef>
          </cat>
          <val>
            <numRef>
              <f>'市场概览（开发数据）'!$L$8:$L$12</f>
            </numRef>
          </val>
          <smooth val="false"/>
        </ser>
        <ser>
          <idx val="1"/>
          <order val="1"/>
          <tx>
            <strRef>
              <f>'市场概览（开发数据）'!$M$7</f>
            </strRef>
          </tx>
          <spPr>
            <a:solidFill>
              <a:srgbClr val="55C6EF"/>
            </a:solidFill>
            <a:ln w="19050">
              <a:solidFill>
                <a:srgbClr val="55C6EF"/>
              </a:solidFill>
            </a:ln>
          </spPr>
          <invertIfNegative val="false"/>
          <dLbls>
            <showLegendKey val="false"/>
            <showVal val="false"/>
            <showCatName val="false"/>
            <showSerName val="false"/>
            <showPercent val="false"/>
            <showBubbleSize val="false"/>
          </dLbls>
          <marker>
            <symbol val="circle"/>
            <size val="5"/>
            <spPr>
              <a:solidFill>
                <a:srgbClr val="55C6EF"/>
              </a:solidFill>
              <a:ln w="19050">
                <a:solidFill>
                  <a:srgbClr val="55C6EF"/>
                </a:solidFill>
              </a:ln>
            </spPr>
          </marker>
          <cat>
            <strRef>
              <f>'市场概览（开发数据）'!$K$8:$K$12</f>
            </strRef>
          </cat>
          <val>
            <numRef>
              <f>'市场概览（开发数据）'!$M$8:$M$12</f>
            </numRef>
          </val>
          <smooth val="false"/>
        </ser>
        <ser>
          <idx val="2"/>
          <order val="2"/>
          <tx>
            <strRef>
              <f>'市场概览（开发数据）'!$N$7</f>
            </strRef>
          </tx>
          <spPr>
            <a:solidFill>
              <a:srgbClr val="915EEA"/>
            </a:solidFill>
            <a:ln w="19050">
              <a:solidFill>
                <a:srgbClr val="915EEA"/>
              </a:solidFill>
            </a:ln>
          </spPr>
          <invertIfNegative val="false"/>
          <dLbls>
            <showLegendKey val="false"/>
            <showVal val="false"/>
            <showCatName val="false"/>
            <showSerName val="false"/>
            <showPercent val="false"/>
            <showBubbleSize val="false"/>
          </dLbls>
          <marker>
            <symbol val="circle"/>
            <size val="5"/>
            <spPr>
              <a:solidFill>
                <a:srgbClr val="915EEA"/>
              </a:solidFill>
              <a:ln w="19050">
                <a:solidFill>
                  <a:srgbClr val="915EEA"/>
                </a:solidFill>
              </a:ln>
            </spPr>
          </marker>
          <cat>
            <strRef>
              <f>'市场概览（开发数据）'!$K$8:$K$12</f>
            </strRef>
          </cat>
          <val>
            <numRef>
              <f>'市场概览（开发数据）'!$N$8:$N$12</f>
            </numRef>
          </val>
          <smooth val="false"/>
        </ser>
        <dLbls>
          <showVal val="false"/>
          <showCatName val="false"/>
          <showSerName val="false"/>
          <showPercent val="false"/>
          <showBubbleSize val="false"/>
        </dLbls>
        <smooth val="false"/>
        <axId val="754001152"/>
        <axId val="753999904"/>
      </lineChart>
      <catAx>
        <axId val="754001152"/>
        <scaling>
          <orientation val="minMax"/>
        </scaling>
        <delete val="false"/>
        <axPos val="b"/>
        <numFmt formatCode="General" sourceLinked="true"/>
        <majorTickMark val="none"/>
        <minorTickMark val="none"/>
        <tickLblPos val="nextTo"/>
        <spPr>
          <a:ln algn="ctr" cap="flat" cmpd="sng" w="9525">
            <a:solidFill>
              <a:srgbClr val="51565D"/>
            </a:solidFill>
          </a:ln>
        </spPr>
        <txPr>
          <a:bodyPr anchor="ctr" anchorCtr="true" rot="-60000000" spcFirstLastPara="true" vert="horz" vertOverflow="ellipsis" wrap="square"/>
          <a:p>
            <a:pPr>
              <a:defRPr b="false" baseline="0" i="false" kern="1200" spc="0" strike="noStrike" sz="900">
                <a:solidFill>
                  <a:srgbClr val="595959"/>
                </a:solidFill>
                <a:latin typeface="+mn-lt"/>
                <a:ea typeface="+mn-ea"/>
                <a:cs typeface="+mn-cs"/>
              </a:defRPr>
            </a:pPr>
            <a:endParaRPr lang="en-US"/>
          </a:p>
        </txPr>
        <crossAx val="753999904"/>
        <crosses val="min"/>
        <auto val="true"/>
        <lblAlgn val="ctr"/>
        <lblOffset val="100"/>
        <noMultiLvlLbl val="false"/>
      </catAx>
      <valAx>
        <axId val="753999904"/>
        <scaling>
          <orientation val="minMax"/>
        </scaling>
        <delete val="false"/>
        <axPos val="l"/>
        <majorGridlines>
          <spPr>
            <a:ln w="9525">
              <a:solidFill>
                <a:srgbClr val="D8D8D8"/>
              </a:solidFill>
            </a:ln>
          </spPr>
        </majorGridlines>
        <numFmt formatCode="General" sourceLinked="false"/>
        <majorTickMark val="none"/>
        <minorTickMark val="none"/>
        <tickLblPos val="nextTo"/>
        <spPr>
          <a:ln algn="ctr" cap="flat" cmpd="sng" w="9525">
            <a:solidFill>
              <a:srgbClr val="51565D"/>
            </a:solidFill>
          </a:ln>
        </spPr>
        <txPr>
          <a:bodyPr anchor="ctr" anchorCtr="true" rot="-60000000" spcFirstLastPara="true" vert="horz" vertOverflow="ellipsis" wrap="square"/>
          <a:p>
            <a:pPr>
              <a:defRPr b="false" baseline="0" i="false" kern="1200" spc="0" strike="noStrike" sz="900">
                <a:solidFill>
                  <a:srgbClr val="595959"/>
                </a:solidFill>
                <a:latin typeface="+mn-lt"/>
                <a:ea typeface="+mn-ea"/>
                <a:cs typeface="+mn-cs"/>
              </a:defRPr>
            </a:pPr>
            <a:endParaRPr lang="en-US"/>
          </a:p>
        </txPr>
        <crossAx val="754001152"/>
        <crosses val="min"/>
        <crossBetween val="between"/>
      </valAx>
      <spPr>
        <a:noFill> </a:noFill>
        <a:ln>
          <a:noFill> </a:noFill>
        </a:ln>
      </spPr>
    </plotArea>
    <legend>
      <legendPos val="b"/>
      <overlay val="false"/>
    </legend>
    <plotVisOnly val="true"/>
    <dispBlanksAs val="gap"/>
    <showDLblsOverMax val="false"/>
  </chart>
  <spPr>
    <a:solidFill>
      <a:srgbClr val="FFFFFF"/>
    </a:solidFill>
    <a:ln>
      <a:solidFill>
        <a:srgbClr val="D8D8D8"/>
      </a:solidFill>
    </a:ln>
  </spPr>
  <printSettings>
    <pageMargins b="0.75" footer="0.3" header="0.3" l="0.7" r="0.7" t="0.7"/>
  </printSettings>
</chartSpace>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 Id="rId13" Target="../media/image13.jpeg" Type="http://schemas.openxmlformats.org/officeDocument/2006/relationships/image"></Relationship><Relationship Id="rId14" Target="../media/image14.jpeg" Type="http://schemas.openxmlformats.org/officeDocument/2006/relationships/image"></Relationship><Relationship Id="rId15" Target="../media/image15.jpeg" Type="http://schemas.openxmlformats.org/officeDocument/2006/relationships/image"></Relationship><Relationship Id="rId16" Target="../media/image16.jpeg" Type="http://schemas.openxmlformats.org/officeDocument/2006/relationships/image"></Relationship><Relationship Id="rId17" Target="../media/image17.jpeg" Type="http://schemas.openxmlformats.org/officeDocument/2006/relationships/image"></Relationship><Relationship Id="rId18" Target="../media/image18.jpeg" Type="http://schemas.openxmlformats.org/officeDocument/2006/relationships/image"></Relationship><Relationship Id="rId19" Target="../media/image19.jpeg" Type="http://schemas.openxmlformats.org/officeDocument/2006/relationships/image"></Relationship><Relationship Id="rId20" Target="../media/image20.jpeg" Type="http://schemas.openxmlformats.org/officeDocument/2006/relationships/image"></Relationship><Relationship Id="rId21" Target="../charts/chart1.xml" Type="http://schemas.openxmlformats.org/officeDocument/2006/relationships/chart"></Relationship><Relationship Id="rId22" Target="../charts/chart2.xml" Type="http://schemas.openxmlformats.org/officeDocument/2006/relationships/chart"></Relationship><Relationship Id="rId23" Target="../charts/chart3.xml" Type="http://schemas.openxmlformats.org/officeDocument/2006/relationships/chart"></Relationship><Relationship Id="rId24" Target="../charts/chart4.xml" Type="http://schemas.openxmlformats.org/officeDocument/2006/relationships/chart"></Relationship><Relationship Id="rId25" Target="../charts/chart5.xml" Type="http://schemas.openxmlformats.org/officeDocument/2006/relationships/chart"></Relationship><Relationship Id="rId26" Target="../charts/chart6.xml" Type="http://schemas.openxmlformats.org/officeDocument/2006/relationships/chart"></Relationship><Relationship Id="rId27" Target="../charts/chart7.xml" Type="http://schemas.openxmlformats.org/officeDocument/2006/relationships/chart"></Relationship></Relationships>
</file>

<file path=xl/drawings/_rels/drawing2.xml.rels><?xml version="1.0" encoding="UTF-8" standalone="yes"?>
<Relationships xmlns="http://schemas.openxmlformats.org/package/2006/relationships"><Relationship Id="rId1" Target="../media/image21.jpeg" Type="http://schemas.openxmlformats.org/officeDocument/2006/relationships/image"></Relationship><Relationship Id="rId2" Target="../media/image22.jpeg" Type="http://schemas.openxmlformats.org/officeDocument/2006/relationships/image"></Relationship><Relationship Id="rId3" Target="../media/image23.jpeg" Type="http://schemas.openxmlformats.org/officeDocument/2006/relationships/image"></Relationship><Relationship Id="rId4" Target="../media/image24.jpeg" Type="http://schemas.openxmlformats.org/officeDocument/2006/relationships/image"></Relationship><Relationship Id="rId5" Target="../media/image25.jpeg" Type="http://schemas.openxmlformats.org/officeDocument/2006/relationships/image"></Relationship><Relationship Id="rId6" Target="../media/image26.jpeg" Type="http://schemas.openxmlformats.org/officeDocument/2006/relationships/image"></Relationship><Relationship Id="rId7" Target="../media/image27.jpe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28.jpeg" Type="http://schemas.openxmlformats.org/officeDocument/2006/relationships/image"></Relationship><Relationship Id="rId2" Target="../media/image29.jpeg" Type="http://schemas.openxmlformats.org/officeDocument/2006/relationships/image"></Relationship><Relationship Id="rId3" Target="../media/image30.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16</xdr:col>
      <xdr:colOff>38100</xdr:colOff>
      <xdr:row>28</xdr:row>
      <xdr:rowOff>38100</xdr:rowOff>
    </xdr:from>
    <xdr:to>
      <xdr:col>16</xdr:col>
      <xdr:colOff>1066800</xdr:colOff>
      <xdr:row>28</xdr:row>
      <xdr:rowOff>838200</xdr:rowOff>
    </xdr:to>
    <xdr:pic>
      <xdr:nvPicPr>
        <xdr:cNvPr id="2" name="Picture 2" descr="FFWlfu"/>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16</xdr:col>
      <xdr:colOff>38100</xdr:colOff>
      <xdr:row>30</xdr:row>
      <xdr:rowOff>38100</xdr:rowOff>
    </xdr:from>
    <xdr:to>
      <xdr:col>16</xdr:col>
      <xdr:colOff>1066800</xdr:colOff>
      <xdr:row>30</xdr:row>
      <xdr:rowOff>400050</xdr:rowOff>
    </xdr:to>
    <xdr:pic>
      <xdr:nvPicPr>
        <xdr:cNvPr id="3" name="Picture 3" descr="DrQbVG"/>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16</xdr:col>
      <xdr:colOff>38100</xdr:colOff>
      <xdr:row>27</xdr:row>
      <xdr:rowOff>38100</xdr:rowOff>
    </xdr:from>
    <xdr:to>
      <xdr:col>16</xdr:col>
      <xdr:colOff>1066800</xdr:colOff>
      <xdr:row>27</xdr:row>
      <xdr:rowOff>1571625</xdr:rowOff>
    </xdr:to>
    <xdr:pic>
      <xdr:nvPicPr>
        <xdr:cNvPr id="4" name="Picture 4" descr="edlbHE"/>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16</xdr:col>
      <xdr:colOff>38100</xdr:colOff>
      <xdr:row>26</xdr:row>
      <xdr:rowOff>38100</xdr:rowOff>
    </xdr:from>
    <xdr:to>
      <xdr:col>16</xdr:col>
      <xdr:colOff>1066800</xdr:colOff>
      <xdr:row>26</xdr:row>
      <xdr:rowOff>1495425</xdr:rowOff>
    </xdr:to>
    <xdr:pic>
      <xdr:nvPicPr>
        <xdr:cNvPr id="5" name="Picture 5" descr="mnAFRD"/>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14</xdr:col>
      <xdr:colOff>38100</xdr:colOff>
      <xdr:row>30</xdr:row>
      <xdr:rowOff>38100</xdr:rowOff>
    </xdr:from>
    <xdr:to>
      <xdr:col>14</xdr:col>
      <xdr:colOff>1066800</xdr:colOff>
      <xdr:row>30</xdr:row>
      <xdr:rowOff>400050</xdr:rowOff>
    </xdr:to>
    <xdr:pic>
      <xdr:nvPicPr>
        <xdr:cNvPr id="6" name="Picture 6" descr="GAZABT"/>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0</xdr:col>
      <xdr:colOff>38100</xdr:colOff>
      <xdr:row>35</xdr:row>
      <xdr:rowOff>38100</xdr:rowOff>
    </xdr:from>
    <xdr:to>
      <xdr:col>2</xdr:col>
      <xdr:colOff>1076325</xdr:colOff>
      <xdr:row>39</xdr:row>
      <xdr:rowOff>95250</xdr:rowOff>
    </xdr:to>
    <xdr:pic>
      <xdr:nvPicPr>
        <xdr:cNvPr id="7" name="Picture 7" descr="AeldOA"/>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15</xdr:col>
      <xdr:colOff>38100</xdr:colOff>
      <xdr:row>26</xdr:row>
      <xdr:rowOff>38100</xdr:rowOff>
    </xdr:from>
    <xdr:to>
      <xdr:col>15</xdr:col>
      <xdr:colOff>1066800</xdr:colOff>
      <xdr:row>26</xdr:row>
      <xdr:rowOff>1495425</xdr:rowOff>
    </xdr:to>
    <xdr:pic>
      <xdr:nvPicPr>
        <xdr:cNvPr id="8" name="Picture 8" descr="QqZsjZ"/>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15</xdr:col>
      <xdr:colOff>38100</xdr:colOff>
      <xdr:row>27</xdr:row>
      <xdr:rowOff>38100</xdr:rowOff>
    </xdr:from>
    <xdr:to>
      <xdr:col>15</xdr:col>
      <xdr:colOff>1066800</xdr:colOff>
      <xdr:row>27</xdr:row>
      <xdr:rowOff>1571625</xdr:rowOff>
    </xdr:to>
    <xdr:pic>
      <xdr:nvPicPr>
        <xdr:cNvPr id="9" name="Picture 9" descr="KFgVqj"/>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18</xdr:col>
      <xdr:colOff>38100</xdr:colOff>
      <xdr:row>26</xdr:row>
      <xdr:rowOff>38100</xdr:rowOff>
    </xdr:from>
    <xdr:to>
      <xdr:col>18</xdr:col>
      <xdr:colOff>1066800</xdr:colOff>
      <xdr:row>26</xdr:row>
      <xdr:rowOff>1495425</xdr:rowOff>
    </xdr:to>
    <xdr:pic>
      <xdr:nvPicPr>
        <xdr:cNvPr id="10" name="Picture 10" descr="wtBKtQ"/>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0</xdr:col>
      <xdr:colOff>38100</xdr:colOff>
      <xdr:row>41</xdr:row>
      <xdr:rowOff>38100</xdr:rowOff>
    </xdr:from>
    <xdr:to>
      <xdr:col>3</xdr:col>
      <xdr:colOff>114300</xdr:colOff>
      <xdr:row>45</xdr:row>
      <xdr:rowOff>285750</xdr:rowOff>
    </xdr:to>
    <xdr:pic>
      <xdr:nvPicPr>
        <xdr:cNvPr id="11" name="Picture 11" descr="gCsJRm"/>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17</xdr:col>
      <xdr:colOff>38100</xdr:colOff>
      <xdr:row>30</xdr:row>
      <xdr:rowOff>38100</xdr:rowOff>
    </xdr:from>
    <xdr:to>
      <xdr:col>17</xdr:col>
      <xdr:colOff>1066800</xdr:colOff>
      <xdr:row>30</xdr:row>
      <xdr:rowOff>400050</xdr:rowOff>
    </xdr:to>
    <xdr:pic>
      <xdr:nvPicPr>
        <xdr:cNvPr id="12" name="Picture 12" descr="bDgGZM"/>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18</xdr:col>
      <xdr:colOff>38100</xdr:colOff>
      <xdr:row>30</xdr:row>
      <xdr:rowOff>38100</xdr:rowOff>
    </xdr:from>
    <xdr:to>
      <xdr:col>18</xdr:col>
      <xdr:colOff>1066800</xdr:colOff>
      <xdr:row>30</xdr:row>
      <xdr:rowOff>400050</xdr:rowOff>
    </xdr:to>
    <xdr:pic>
      <xdr:nvPicPr>
        <xdr:cNvPr id="13" name="Picture 13" descr="prkgyP"/>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15</xdr:col>
      <xdr:colOff>38100</xdr:colOff>
      <xdr:row>30</xdr:row>
      <xdr:rowOff>38100</xdr:rowOff>
    </xdr:from>
    <xdr:to>
      <xdr:col>15</xdr:col>
      <xdr:colOff>1066800</xdr:colOff>
      <xdr:row>30</xdr:row>
      <xdr:rowOff>400050</xdr:rowOff>
    </xdr:to>
    <xdr:pic>
      <xdr:nvPicPr>
        <xdr:cNvPr id="14" name="Picture 14" descr="lhGSTf"/>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0</xdr:col>
      <xdr:colOff>38100</xdr:colOff>
      <xdr:row>16</xdr:row>
      <xdr:rowOff>38100</xdr:rowOff>
    </xdr:from>
    <xdr:to>
      <xdr:col>2</xdr:col>
      <xdr:colOff>990600</xdr:colOff>
      <xdr:row>20</xdr:row>
      <xdr:rowOff>76200</xdr:rowOff>
    </xdr:to>
    <xdr:pic>
      <xdr:nvPicPr>
        <xdr:cNvPr id="15" name="Picture 15" descr="KolIfI"/>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17</xdr:col>
      <xdr:colOff>38100</xdr:colOff>
      <xdr:row>26</xdr:row>
      <xdr:rowOff>38100</xdr:rowOff>
    </xdr:from>
    <xdr:to>
      <xdr:col>17</xdr:col>
      <xdr:colOff>1066800</xdr:colOff>
      <xdr:row>26</xdr:row>
      <xdr:rowOff>1495425</xdr:rowOff>
    </xdr:to>
    <xdr:pic>
      <xdr:nvPicPr>
        <xdr:cNvPr id="16" name="Picture 16" descr="AfjPbu"/>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14</xdr:col>
      <xdr:colOff>38100</xdr:colOff>
      <xdr:row>26</xdr:row>
      <xdr:rowOff>38100</xdr:rowOff>
    </xdr:from>
    <xdr:to>
      <xdr:col>14</xdr:col>
      <xdr:colOff>1066800</xdr:colOff>
      <xdr:row>26</xdr:row>
      <xdr:rowOff>1495425</xdr:rowOff>
    </xdr:to>
    <xdr:pic>
      <xdr:nvPicPr>
        <xdr:cNvPr id="17" name="Picture 17" descr="LuhKIR"/>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15</xdr:col>
      <xdr:colOff>38100</xdr:colOff>
      <xdr:row>28</xdr:row>
      <xdr:rowOff>38100</xdr:rowOff>
    </xdr:from>
    <xdr:to>
      <xdr:col>15</xdr:col>
      <xdr:colOff>1066800</xdr:colOff>
      <xdr:row>28</xdr:row>
      <xdr:rowOff>838200</xdr:rowOff>
    </xdr:to>
    <xdr:pic>
      <xdr:nvPicPr>
        <xdr:cNvPr id="18" name="Picture 18" descr="nAYorw"/>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14</xdr:col>
      <xdr:colOff>38100</xdr:colOff>
      <xdr:row>28</xdr:row>
      <xdr:rowOff>38100</xdr:rowOff>
    </xdr:from>
    <xdr:to>
      <xdr:col>14</xdr:col>
      <xdr:colOff>1066800</xdr:colOff>
      <xdr:row>28</xdr:row>
      <xdr:rowOff>838200</xdr:rowOff>
    </xdr:to>
    <xdr:pic>
      <xdr:nvPicPr>
        <xdr:cNvPr id="19" name="Picture 19" descr="jStXYK"/>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twoCellAnchor>
    <xdr:from>
      <xdr:col>17</xdr:col>
      <xdr:colOff>38100</xdr:colOff>
      <xdr:row>28</xdr:row>
      <xdr:rowOff>38100</xdr:rowOff>
    </xdr:from>
    <xdr:to>
      <xdr:col>17</xdr:col>
      <xdr:colOff>1066800</xdr:colOff>
      <xdr:row>28</xdr:row>
      <xdr:rowOff>838200</xdr:rowOff>
    </xdr:to>
    <xdr:pic>
      <xdr:nvPicPr>
        <xdr:cNvPr id="20" name="Picture 20" descr="piySvn"/>
        <xdr:cNvPicPr>
          <a:picLocks noChangeAspect="false"/>
        </xdr:cNvPicPr>
      </xdr:nvPicPr>
      <xdr:blipFill>
        <a:blip xmlns:r="http://schemas.openxmlformats.org/officeDocument/2006/relationships" r:embed="rId19"/>
        <a:stretch>
          <a:fillRect/>
        </a:stretch>
      </xdr:blipFill>
      <xdr:spPr>
        <a:xfrm>
          <a:off x="0" y="0"/>
          <a:ext cx="0" cy="0"/>
        </a:xfrm>
        <a:prstGeom prst="rect"/>
      </xdr:spPr>
    </xdr:pic>
    <xdr:clientData fLocksWithSheet="false" fPrintsWithSheet="true"/>
  </xdr:twoCellAnchor>
  <xdr:twoCellAnchor>
    <xdr:from>
      <xdr:col>14</xdr:col>
      <xdr:colOff>38100</xdr:colOff>
      <xdr:row>27</xdr:row>
      <xdr:rowOff>38100</xdr:rowOff>
    </xdr:from>
    <xdr:to>
      <xdr:col>14</xdr:col>
      <xdr:colOff>1066800</xdr:colOff>
      <xdr:row>27</xdr:row>
      <xdr:rowOff>1571625</xdr:rowOff>
    </xdr:to>
    <xdr:pic>
      <xdr:nvPicPr>
        <xdr:cNvPr id="21" name="Picture 21" descr="aFABDX"/>
        <xdr:cNvPicPr>
          <a:picLocks noChangeAspect="false"/>
        </xdr:cNvPicPr>
      </xdr:nvPicPr>
      <xdr:blipFill>
        <a:blip xmlns:r="http://schemas.openxmlformats.org/officeDocument/2006/relationships" r:embed="rId20"/>
        <a:stretch>
          <a:fillRect/>
        </a:stretch>
      </xdr:blipFill>
      <xdr:spPr>
        <a:xfrm>
          <a:off x="0" y="0"/>
          <a:ext cx="0" cy="0"/>
        </a:xfrm>
        <a:prstGeom prst="rect"/>
      </xdr:spPr>
    </xdr:pic>
    <xdr:clientData fLocksWithSheet="false" fPrintsWithSheet="true"/>
  </xdr:twoCellAnchor>
  <xdr:twoCellAnchor>
    <xdr:from>
      <xdr:col>7</xdr:col>
      <xdr:colOff>66675</xdr:colOff>
      <xdr:row>1</xdr:row>
      <xdr:rowOff>66675</xdr:rowOff>
    </xdr:from>
    <xdr:to>
      <xdr:col>7</xdr:col>
      <xdr:colOff>2133600</xdr:colOff>
      <xdr:row>5</xdr:row>
      <xdr:rowOff>266700</xdr:rowOff>
    </xdr:to>
    <xdr:graphicFrame macro="">
      <xdr:nvGraphicFramePr>
        <xdr:cNvPr id="22" name="Chart 2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fLocksWithSheet="false" fPrintsWithSheet="true"/>
  </xdr:twoCellAnchor>
  <xdr:twoCellAnchor>
    <xdr:from>
      <xdr:col>8</xdr:col>
      <xdr:colOff>38100</xdr:colOff>
      <xdr:row>7</xdr:row>
      <xdr:rowOff>57150</xdr:rowOff>
    </xdr:from>
    <xdr:to>
      <xdr:col>8</xdr:col>
      <xdr:colOff>2228850</xdr:colOff>
      <xdr:row>14</xdr:row>
      <xdr:rowOff>57150</xdr:rowOff>
    </xdr:to>
    <xdr:graphicFrame macro="">
      <xdr:nvGraphicFramePr>
        <xdr:cNvPr id="23" name="Chart 2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fLocksWithSheet="false" fPrintsWithSheet="true"/>
  </xdr:twoCellAnchor>
  <xdr:twoCellAnchor>
    <xdr:from>
      <xdr:col>14</xdr:col>
      <xdr:colOff>0</xdr:colOff>
      <xdr:row>0</xdr:row>
      <xdr:rowOff>0</xdr:rowOff>
    </xdr:from>
    <xdr:to>
      <xdr:col>18</xdr:col>
      <xdr:colOff>628650</xdr:colOff>
      <xdr:row>4</xdr:row>
      <xdr:rowOff>142875</xdr:rowOff>
    </xdr:to>
    <xdr:graphicFrame macro="">
      <xdr:nvGraphicFramePr>
        <xdr:cNvPr id="24" name="Chart 24"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fLocksWithSheet="false" fPrintsWithSheet="true"/>
  </xdr:twoCellAnchor>
  <xdr:twoCellAnchor>
    <xdr:from>
      <xdr:col>7</xdr:col>
      <xdr:colOff>38100</xdr:colOff>
      <xdr:row>7</xdr:row>
      <xdr:rowOff>66675</xdr:rowOff>
    </xdr:from>
    <xdr:to>
      <xdr:col>7</xdr:col>
      <xdr:colOff>2133600</xdr:colOff>
      <xdr:row>14</xdr:row>
      <xdr:rowOff>180975</xdr:rowOff>
    </xdr:to>
    <xdr:graphicFrame macro="">
      <xdr:nvGraphicFramePr>
        <xdr:cNvPr id="25" name="Chart 25"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fLocksWithSheet="false" fPrintsWithSheet="true"/>
  </xdr:twoCellAnchor>
  <xdr:twoCellAnchor>
    <xdr:from>
      <xdr:col>14</xdr:col>
      <xdr:colOff>85725</xdr:colOff>
      <xdr:row>12</xdr:row>
      <xdr:rowOff>19050</xdr:rowOff>
    </xdr:from>
    <xdr:to>
      <xdr:col>18</xdr:col>
      <xdr:colOff>685800</xdr:colOff>
      <xdr:row>16</xdr:row>
      <xdr:rowOff>457200</xdr:rowOff>
    </xdr:to>
    <xdr:graphicFrame macro="">
      <xdr:nvGraphicFramePr>
        <xdr:cNvPr id="26" name="Chart 26"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fLocksWithSheet="false" fPrintsWithSheet="true"/>
  </xdr:twoCellAnchor>
  <xdr:twoCellAnchor>
    <xdr:from>
      <xdr:col>8</xdr:col>
      <xdr:colOff>0</xdr:colOff>
      <xdr:row>1</xdr:row>
      <xdr:rowOff>28575</xdr:rowOff>
    </xdr:from>
    <xdr:to>
      <xdr:col>8</xdr:col>
      <xdr:colOff>2276475</xdr:colOff>
      <xdr:row>5</xdr:row>
      <xdr:rowOff>266700</xdr:rowOff>
    </xdr:to>
    <xdr:graphicFrame macro="">
      <xdr:nvGraphicFramePr>
        <xdr:cNvPr id="27" name="Chart 27"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fLocksWithSheet="false" fPrintsWithSheet="true"/>
  </xdr:twoCellAnchor>
  <xdr:twoCellAnchor>
    <xdr:from>
      <xdr:col>14</xdr:col>
      <xdr:colOff>66675</xdr:colOff>
      <xdr:row>6</xdr:row>
      <xdr:rowOff>38100</xdr:rowOff>
    </xdr:from>
    <xdr:to>
      <xdr:col>18</xdr:col>
      <xdr:colOff>695325</xdr:colOff>
      <xdr:row>11</xdr:row>
      <xdr:rowOff>238125</xdr:rowOff>
    </xdr:to>
    <xdr:graphicFrame macro="">
      <xdr:nvGraphicFramePr>
        <xdr:cNvPr id="28" name="Chart 28"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xdr:from>
      <xdr:col>1</xdr:col>
      <xdr:colOff>38100</xdr:colOff>
      <xdr:row>4</xdr:row>
      <xdr:rowOff>38100</xdr:rowOff>
    </xdr:from>
    <xdr:to>
      <xdr:col>1</xdr:col>
      <xdr:colOff>1143000</xdr:colOff>
      <xdr:row>4</xdr:row>
      <xdr:rowOff>3390900</xdr:rowOff>
    </xdr:to>
    <xdr:pic>
      <xdr:nvPicPr>
        <xdr:cNvPr id="2" name="Picture 2" descr="AVvDDt"/>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1</xdr:col>
      <xdr:colOff>38100</xdr:colOff>
      <xdr:row>3</xdr:row>
      <xdr:rowOff>38100</xdr:rowOff>
    </xdr:from>
    <xdr:to>
      <xdr:col>1</xdr:col>
      <xdr:colOff>1143000</xdr:colOff>
      <xdr:row>3</xdr:row>
      <xdr:rowOff>2257425</xdr:rowOff>
    </xdr:to>
    <xdr:pic>
      <xdr:nvPicPr>
        <xdr:cNvPr id="3" name="Picture 3" descr="oOTSXX"/>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41</xdr:col>
      <xdr:colOff>38100</xdr:colOff>
      <xdr:row>3</xdr:row>
      <xdr:rowOff>38100</xdr:rowOff>
    </xdr:from>
    <xdr:to>
      <xdr:col>41</xdr:col>
      <xdr:colOff>771525</xdr:colOff>
      <xdr:row>3</xdr:row>
      <xdr:rowOff>2257425</xdr:rowOff>
    </xdr:to>
    <xdr:pic>
      <xdr:nvPicPr>
        <xdr:cNvPr id="4" name="Picture 4" descr="AIGxDW"/>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1</xdr:col>
      <xdr:colOff>38100</xdr:colOff>
      <xdr:row>6</xdr:row>
      <xdr:rowOff>38100</xdr:rowOff>
    </xdr:from>
    <xdr:to>
      <xdr:col>1</xdr:col>
      <xdr:colOff>1143000</xdr:colOff>
      <xdr:row>6</xdr:row>
      <xdr:rowOff>1562100</xdr:rowOff>
    </xdr:to>
    <xdr:pic>
      <xdr:nvPicPr>
        <xdr:cNvPr id="5" name="Picture 5" descr="iapmqI"/>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41</xdr:col>
      <xdr:colOff>38100</xdr:colOff>
      <xdr:row>5</xdr:row>
      <xdr:rowOff>38100</xdr:rowOff>
    </xdr:from>
    <xdr:to>
      <xdr:col>41</xdr:col>
      <xdr:colOff>771525</xdr:colOff>
      <xdr:row>5</xdr:row>
      <xdr:rowOff>1552575</xdr:rowOff>
    </xdr:to>
    <xdr:pic>
      <xdr:nvPicPr>
        <xdr:cNvPr id="6" name="Picture 6" descr="LHqvfq"/>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1</xdr:col>
      <xdr:colOff>38100</xdr:colOff>
      <xdr:row>5</xdr:row>
      <xdr:rowOff>38100</xdr:rowOff>
    </xdr:from>
    <xdr:to>
      <xdr:col>1</xdr:col>
      <xdr:colOff>1143000</xdr:colOff>
      <xdr:row>5</xdr:row>
      <xdr:rowOff>1552575</xdr:rowOff>
    </xdr:to>
    <xdr:pic>
      <xdr:nvPicPr>
        <xdr:cNvPr id="7" name="Picture 7" descr="zPpIRv"/>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41</xdr:col>
      <xdr:colOff>38100</xdr:colOff>
      <xdr:row>4</xdr:row>
      <xdr:rowOff>38100</xdr:rowOff>
    </xdr:from>
    <xdr:to>
      <xdr:col>41</xdr:col>
      <xdr:colOff>771525</xdr:colOff>
      <xdr:row>4</xdr:row>
      <xdr:rowOff>3390900</xdr:rowOff>
    </xdr:to>
    <xdr:pic>
      <xdr:nvPicPr>
        <xdr:cNvPr id="8" name="Picture 8" descr="qJulBU"/>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xdr:from>
      <xdr:col>58</xdr:col>
      <xdr:colOff>38100</xdr:colOff>
      <xdr:row>3</xdr:row>
      <xdr:rowOff>38100</xdr:rowOff>
    </xdr:from>
    <xdr:to>
      <xdr:col>58</xdr:col>
      <xdr:colOff>1362075</xdr:colOff>
      <xdr:row>7</xdr:row>
      <xdr:rowOff>247650</xdr:rowOff>
    </xdr:to>
    <xdr:pic>
      <xdr:nvPicPr>
        <xdr:cNvPr id="2" name="Picture 2" descr="XLGZMK"/>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50</xdr:col>
      <xdr:colOff>38100</xdr:colOff>
      <xdr:row>3</xdr:row>
      <xdr:rowOff>38100</xdr:rowOff>
    </xdr:from>
    <xdr:to>
      <xdr:col>50</xdr:col>
      <xdr:colOff>1219200</xdr:colOff>
      <xdr:row>7</xdr:row>
      <xdr:rowOff>247650</xdr:rowOff>
    </xdr:to>
    <xdr:pic>
      <xdr:nvPicPr>
        <xdr:cNvPr id="3" name="Picture 3" descr="wZcPeK"/>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68</xdr:col>
      <xdr:colOff>38100</xdr:colOff>
      <xdr:row>3</xdr:row>
      <xdr:rowOff>38100</xdr:rowOff>
    </xdr:from>
    <xdr:to>
      <xdr:col>68</xdr:col>
      <xdr:colOff>1590675</xdr:colOff>
      <xdr:row>7</xdr:row>
      <xdr:rowOff>247650</xdr:rowOff>
    </xdr:to>
    <xdr:pic>
      <xdr:nvPicPr>
        <xdr:cNvPr id="4" name="Picture 4" descr="iIyaKK"/>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 Id="rId3" Target="https://www.amazon.com/dp/" Type="http://schemas.openxmlformats.org/officeDocument/2006/relationships/hyperlink" TargetMode="External"></Relationship><Relationship Id="rId4" Target="https://www.amazon.com/dp/" Type="http://schemas.openxmlformats.org/officeDocument/2006/relationships/hyperlink" TargetMode="External"></Relationship><Relationship Id="rId5" Target="https://www.amazon.com/dp/" Type="http://schemas.openxmlformats.org/officeDocument/2006/relationships/hyperlink" TargetMode="External"></Relationship><Relationship Id="rId6" Target="https://www.amazon.com/dp/B0D6BGPQKW" Type="http://schemas.openxmlformats.org/officeDocument/2006/relationships/hyperlink" TargetMode="External"></Relationship><Relationship Id="rId7" Target="../drawings/drawing2.xml" Type="http://schemas.openxmlformats.org/officeDocument/2006/relationships/drawing"></Relationship></Relationships>
</file>

<file path=xl/worksheets/_rels/sheet5.xml.rels><?xml version="1.0" encoding="UTF-8" standalone="yes"?>
<Relationships xmlns="http://schemas.openxmlformats.org/package/2006/relationships"><Relationship Id="rId1" Target="../drawings/vmlDrawing2.vml" Type="http://schemas.openxmlformats.org/officeDocument/2006/relationships/vmlDrawing"></Relationship><Relationship Id="rId2" Target="../comments2.xml" Type="http://schemas.openxmlformats.org/officeDocument/2006/relationships/comments"></Relationship></Relationships>
</file>

<file path=xl/worksheets/_rels/sheet6.xml.rels><?xml version="1.0" encoding="UTF-8" standalone="yes"?>
<Relationships xmlns="http://schemas.openxmlformats.org/package/2006/relationships"><Relationship Id="rId1" Target="../drawings/vmlDrawing3.vml" Type="http://schemas.openxmlformats.org/officeDocument/2006/relationships/vmlDrawing"></Relationship><Relationship Id="rId2" Target="../comments3.xml" Type="http://schemas.openxmlformats.org/officeDocument/2006/relationships/comments"></Relationship></Relationships>
</file>

<file path=xl/worksheets/_rels/sheet7.xml.rels><?xml version="1.0" encoding="UTF-8" standalone="yes"?>
<Relationships xmlns="http://schemas.openxmlformats.org/package/2006/relationships"><Relationship Id="rId1" Target="../drawings/vmlDrawing4.vml" Type="http://schemas.openxmlformats.org/officeDocument/2006/relationships/vmlDrawing"></Relationship><Relationship Id="rId2" Target="../comments4.xml" Type="http://schemas.openxmlformats.org/officeDocument/2006/relationships/comments"></Relationship></Relationships>
</file>

<file path=xl/worksheets/_rels/sheet9.xml.rels><?xml version="1.0" encoding="UTF-8" standalone="yes"?>
<Relationships xmlns="http://schemas.openxmlformats.org/package/2006/relationships"><Relationship Id="rId1" Target="../drawings/vmlDrawing5.vml" Type="http://schemas.openxmlformats.org/officeDocument/2006/relationships/vmlDrawing"></Relationship><Relationship Id="rId2" Target="../comments5.xml" Type="http://schemas.openxmlformats.org/officeDocument/2006/relationships/comments"></Relationship></Relationships>
</file>

<file path=xl/worksheets/_rels/sheet10.xml.rels><?xml version="1.0" encoding="UTF-8" standalone="yes"?>
<Relationships xmlns="http://schemas.openxmlformats.org/package/2006/relationships"><Relationship Id="rId1" Target="../drawings/vmlDrawing6.vml" Type="http://schemas.openxmlformats.org/officeDocument/2006/relationships/vmlDrawing"></Relationship><Relationship Id="rId2" Target="../comments6.xml" Type="http://schemas.openxmlformats.org/officeDocument/2006/relationships/comments"></Relationship><Relationship Id="rId3" Target="../drawings/drawing3.xml" Type="http://schemas.openxmlformats.org/officeDocument/2006/relationships/drawing"></Relationship></Relationships>
</file>

<file path=xl/worksheets/_rels/sheet11.xml.rels><?xml version="1.0" encoding="UTF-8" standalone="yes"?>
<Relationships xmlns="http://schemas.openxmlformats.org/package/2006/relationships"><Relationship Id="rId1" Target="../drawings/vmlDrawing7.vml" Type="http://schemas.openxmlformats.org/officeDocument/2006/relationships/vmlDrawing"></Relationship><Relationship Id="rId2" Target="../comments7.xml" Type="http://schemas.openxmlformats.org/officeDocument/2006/relationships/comments"></Relationship></Relationships>
</file>

<file path=xl/worksheets/_rels/sheet12.xml.rels><?xml version="1.0" encoding="UTF-8" standalone="yes"?>
<Relationships xmlns="http://schemas.openxmlformats.org/package/2006/relationships"><Relationship Id="rId1" Target="../drawings/vmlDrawing8.vml" Type="http://schemas.openxmlformats.org/officeDocument/2006/relationships/vmlDrawing"></Relationship><Relationship Id="rId2" Target="../comments8.xml" Type="http://schemas.openxmlformats.org/officeDocument/2006/relationships/comments"></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RowHeight="16"/>
  <cols>
    <col collapsed="false" customWidth="true" hidden="false" max="6" min="6" style="0" width="14.733333333333333"/>
    <col collapsed="false" customWidth="true" hidden="false" max="11" min="11" style="0" width="22.066666666666666"/>
    <col collapsed="false" customWidth="true" hidden="false" max="15" min="15" style="0" width="14.733333333333333"/>
    <col collapsed="false" customWidth="true" hidden="false" max="18" min="18" style="0" width="14.733333333333333"/>
    <col collapsed="false" customWidth="true" hidden="false" max="22" min="22" style="0" width="14.733333333333333"/>
    <col collapsed="false" customWidth="true" hidden="false" max="3" min="3" style="0" width="14.733333333333333"/>
    <col collapsed="false" customWidth="true" hidden="false" max="7" min="7" style="0" width="14.733333333333333"/>
    <col collapsed="false" customWidth="true" hidden="false" max="12" min="12" style="0" width="14.733333333333333"/>
    <col collapsed="false" customWidth="true" hidden="false" max="16" min="16" style="0" width="14.733333333333333"/>
    <col collapsed="false" customWidth="true" hidden="false" max="19" min="19" style="0" width="14.733333333333333"/>
    <col collapsed="false" customWidth="true" hidden="false" max="4" min="4" style="0" width="14.733333333333333"/>
    <col collapsed="false" customWidth="true" hidden="false" max="8" min="8" style="0" width="31.533333333333335"/>
    <col collapsed="false" customWidth="true" hidden="false" max="9" min="9" style="0" width="33.666666666666664"/>
    <col collapsed="false" customWidth="true" hidden="false" max="13" min="13" style="0" width="14.733333333333333"/>
    <col collapsed="false" customWidth="true" hidden="false" max="20" min="20" style="0" width="14.733333333333333"/>
    <col collapsed="false" customWidth="true" hidden="false" max="17" min="17" style="0" width="14.733333333333333"/>
    <col collapsed="false" customWidth="true" hidden="false" max="21" min="21" style="0" width="14.733333333333333"/>
    <col collapsed="false" customWidth="true" hidden="false" max="1" min="1" style="0" width="14.733333333333333"/>
    <col collapsed="false" customWidth="true" hidden="false" max="2" min="2" style="0" width="14.733333333333333"/>
    <col collapsed="false" customWidth="true" hidden="false" max="5" min="5" style="0" width="14.733333333333333"/>
    <col collapsed="false" customWidth="true" hidden="false" max="10" min="10" style="0" width="14.733333333333333"/>
    <col collapsed="false" customWidth="true" hidden="false" max="14" min="14" style="0" width="14.733333333333333"/>
  </cols>
  <sheetData>
    <row customHeight="true" ht="22.22222222222222" r="1">
      <c r="A1" s="1" t="s">
        <v>1</v>
      </c>
      <c r="B1" s="2" t="s">
        <v>2</v>
      </c>
      <c r="C1" s="2" t="s">
        <v>3</v>
      </c>
      <c r="D1" s="2" t="s">
        <v>4</v>
      </c>
      <c r="E1" s="2" t="s">
        <v>5</v>
      </c>
      <c r="F1" s="2" t="s">
        <v>6</v>
      </c>
      <c r="G1" s="2" t="s">
        <v>7</v>
      </c>
      <c r="H1" s="2" t="s">
        <v>8</v>
      </c>
      <c r="I1" s="3" t="s">
        <v>9</v>
      </c>
      <c r="J1" s="4" t="s">
        <v>10</v>
      </c>
      <c r="K1" s="5" t="s">
        <v>11</v>
      </c>
      <c r="L1" s="6" t="s">
        <v>12</v>
      </c>
      <c r="M1" s="6" t="s">
        <v>13</v>
      </c>
      <c r="N1" s="6" t="s">
        <v>14</v>
      </c>
      <c r="O1" s="2"/>
      <c r="P1" s="2"/>
      <c r="Q1" s="2"/>
      <c r="R1" s="2"/>
      <c r="S1" s="2"/>
      <c r="T1" s="7"/>
    </row>
    <row customHeight="true" ht="28.148148148148145" r="2">
      <c r="A2" s="1"/>
      <c r="B2" s="2"/>
      <c r="C2" s="2"/>
      <c r="D2" s="2"/>
      <c r="E2" s="2"/>
      <c r="F2" s="2"/>
      <c r="G2" s="2"/>
      <c r="H2" s="2"/>
      <c r="I2" s="3"/>
      <c r="J2" s="4"/>
      <c r="K2" s="8" t="s">
        <v>15</v>
      </c>
      <c r="L2" s="9">
        <v>6643</v>
      </c>
      <c r="M2" s="2">
        <v>2662</v>
      </c>
      <c r="N2" s="2">
        <v>1746</v>
      </c>
      <c r="O2" s="2"/>
      <c r="P2" s="2"/>
      <c r="Q2" s="2"/>
      <c r="R2" s="2"/>
      <c r="S2" s="2"/>
      <c r="T2" s="7"/>
    </row>
    <row customHeight="true" ht="28.148148148148145" r="3">
      <c r="A3" s="1"/>
      <c r="B3" s="2"/>
      <c r="C3" s="2"/>
      <c r="D3" s="2"/>
      <c r="E3" s="2"/>
      <c r="F3" s="2"/>
      <c r="G3" s="2"/>
      <c r="H3" s="2"/>
      <c r="I3" s="3"/>
      <c r="J3" s="4"/>
      <c r="K3" s="8" t="s">
        <v>16</v>
      </c>
      <c r="L3" s="9">
        <v>4847</v>
      </c>
      <c r="M3" s="2">
        <v>1646</v>
      </c>
      <c r="N3" s="2">
        <v>4945</v>
      </c>
      <c r="O3" s="2"/>
      <c r="P3" s="2"/>
      <c r="Q3" s="2"/>
      <c r="R3" s="2"/>
      <c r="S3" s="2"/>
      <c r="T3" s="7"/>
    </row>
    <row customHeight="true" ht="33.33333333333333" r="4">
      <c r="A4" s="1"/>
      <c r="B4" s="2">
        <v>350</v>
      </c>
      <c r="C4" s="10">
        <v>503</v>
      </c>
      <c r="D4" s="2">
        <v>1296.6</v>
      </c>
      <c r="E4" s="11">
        <v>49.99</v>
      </c>
      <c r="F4" s="12">
        <v>37.03</v>
      </c>
      <c r="G4" s="12">
        <v>38.52</v>
      </c>
      <c r="H4" s="2"/>
      <c r="I4" s="3"/>
      <c r="J4" s="4"/>
      <c r="K4" s="8" t="s">
        <v>17</v>
      </c>
      <c r="L4" s="9">
        <v>9080</v>
      </c>
      <c r="M4" s="2">
        <v>12813</v>
      </c>
      <c r="N4" s="2">
        <v>12395</v>
      </c>
      <c r="O4" s="2"/>
      <c r="P4" s="2"/>
      <c r="Q4" s="2"/>
      <c r="R4" s="2"/>
      <c r="S4" s="2"/>
      <c r="T4" s="7"/>
    </row>
    <row customHeight="true" ht="33.33333333333333" r="5">
      <c r="A5" s="1"/>
      <c r="B5" s="2"/>
      <c r="C5" s="13"/>
      <c r="D5" s="2"/>
      <c r="E5" s="12"/>
      <c r="F5" s="12"/>
      <c r="G5" s="12"/>
      <c r="H5" s="2"/>
      <c r="I5" s="3"/>
      <c r="J5" s="4"/>
      <c r="K5" s="8" t="s">
        <v>18</v>
      </c>
      <c r="L5" s="9">
        <v>4407</v>
      </c>
      <c r="M5" s="2">
        <v>4612</v>
      </c>
      <c r="N5" s="2">
        <v>4624</v>
      </c>
      <c r="O5" s="2"/>
      <c r="P5" s="2"/>
      <c r="Q5" s="2"/>
      <c r="R5" s="2"/>
      <c r="S5" s="2"/>
      <c r="T5" s="7"/>
    </row>
    <row customHeight="true" ht="33.33333333333333" r="6">
      <c r="A6" s="1"/>
      <c r="B6" s="2"/>
      <c r="C6" s="13"/>
      <c r="D6" s="2"/>
      <c r="E6" s="12"/>
      <c r="F6" s="12"/>
      <c r="G6" s="12"/>
      <c r="H6" s="2"/>
      <c r="I6" s="3"/>
      <c r="J6" s="4"/>
      <c r="K6" s="8" t="s">
        <v>19</v>
      </c>
      <c r="L6" s="9">
        <v>7114</v>
      </c>
      <c r="M6" s="2">
        <v>10600</v>
      </c>
      <c r="N6" s="2">
        <v>14161</v>
      </c>
      <c r="O6" s="2"/>
      <c r="P6" s="2"/>
      <c r="Q6" s="2"/>
      <c r="R6" s="2"/>
      <c r="S6" s="2"/>
      <c r="T6" s="7"/>
    </row>
    <row customHeight="true" ht="21.48148148148148" r="7">
      <c r="A7" s="2" t="s">
        <v>20</v>
      </c>
      <c r="B7" s="2"/>
      <c r="C7" s="2" t="s">
        <v>21</v>
      </c>
      <c r="D7" s="2"/>
      <c r="E7" s="2" t="s">
        <v>22</v>
      </c>
      <c r="F7" s="2"/>
      <c r="G7" s="2" t="s">
        <v>23</v>
      </c>
      <c r="H7" s="2" t="s">
        <v>24</v>
      </c>
      <c r="I7" s="2" t="s">
        <v>25</v>
      </c>
      <c r="J7" s="4" t="s">
        <v>26</v>
      </c>
      <c r="K7" s="14"/>
      <c r="L7" s="6" t="s">
        <v>12</v>
      </c>
      <c r="M7" s="6" t="s">
        <v>13</v>
      </c>
      <c r="N7" s="6" t="s">
        <v>14</v>
      </c>
      <c r="O7" s="2"/>
      <c r="P7" s="2"/>
      <c r="Q7" s="2"/>
      <c r="R7" s="2"/>
      <c r="S7" s="2"/>
      <c r="T7" s="7"/>
    </row>
    <row customHeight="true" ht="21.48148148148148" r="8">
      <c r="A8" s="2">
        <v>100</v>
      </c>
      <c r="B8" s="2"/>
      <c r="C8" s="2">
        <v>79</v>
      </c>
      <c r="D8" s="2"/>
      <c r="E8" s="2">
        <v>75</v>
      </c>
      <c r="F8" s="2"/>
      <c r="G8" s="15">
        <v>734</v>
      </c>
      <c r="H8" s="2"/>
      <c r="I8" s="2"/>
      <c r="J8" s="4"/>
      <c r="K8" s="2" t="s">
        <v>20</v>
      </c>
      <c r="L8" s="2">
        <v>43</v>
      </c>
      <c r="M8" s="2">
        <v>56</v>
      </c>
      <c r="N8" s="2">
        <v>54</v>
      </c>
      <c r="O8" s="2"/>
      <c r="P8" s="2"/>
      <c r="Q8" s="2"/>
      <c r="R8" s="2"/>
      <c r="S8" s="2"/>
      <c r="T8" s="7"/>
    </row>
    <row customHeight="true" ht="21.48148148148148" r="9">
      <c r="A9" s="16" t="s">
        <v>27</v>
      </c>
      <c r="B9" s="16" t="s">
        <v>28</v>
      </c>
      <c r="C9" s="16" t="s">
        <v>29</v>
      </c>
      <c r="D9" s="16" t="s">
        <v>30</v>
      </c>
      <c r="E9" s="16" t="s">
        <v>28</v>
      </c>
      <c r="F9" s="16" t="s">
        <v>29</v>
      </c>
      <c r="G9" s="2" t="s">
        <v>31</v>
      </c>
      <c r="H9" s="2"/>
      <c r="I9" s="2"/>
      <c r="J9" s="4"/>
      <c r="K9" s="2" t="s">
        <v>32</v>
      </c>
      <c r="L9" s="2">
        <v>799.4</v>
      </c>
      <c r="M9" s="2">
        <v>751.8</v>
      </c>
      <c r="N9" s="2">
        <v>754.3</v>
      </c>
      <c r="O9" s="2"/>
      <c r="P9" s="2"/>
      <c r="Q9" s="2"/>
      <c r="R9" s="2"/>
      <c r="S9" s="2"/>
      <c r="T9" s="7"/>
    </row>
    <row customHeight="true" ht="21.48148148148148" r="10">
      <c r="A10" s="17" t="s">
        <v>33</v>
      </c>
      <c r="B10" s="18">
        <v>3</v>
      </c>
      <c r="C10" s="19">
        <v>0.448</v>
      </c>
      <c r="D10" s="17" t="s">
        <v>34</v>
      </c>
      <c r="E10" s="18">
        <v>7</v>
      </c>
      <c r="F10" s="19">
        <v>0.5114</v>
      </c>
      <c r="G10" s="9">
        <v>4.1</v>
      </c>
      <c r="H10" s="2"/>
      <c r="I10" s="2"/>
      <c r="J10" s="4"/>
      <c r="K10" s="2" t="s">
        <v>31</v>
      </c>
      <c r="L10" s="2">
        <v>3.9</v>
      </c>
      <c r="M10" s="2">
        <v>4.07</v>
      </c>
      <c r="N10" s="2">
        <v>4.12</v>
      </c>
      <c r="O10" s="2"/>
      <c r="P10" s="2"/>
      <c r="Q10" s="2"/>
      <c r="R10" s="2"/>
      <c r="S10" s="2"/>
      <c r="T10" s="7"/>
    </row>
    <row customHeight="true" ht="21.48148148148148" r="11">
      <c r="A11" s="17" t="s">
        <v>35</v>
      </c>
      <c r="B11" s="18">
        <v>5</v>
      </c>
      <c r="C11" s="19">
        <v>0.0884</v>
      </c>
      <c r="D11" s="17" t="s">
        <v>36</v>
      </c>
      <c r="E11" s="18">
        <v>5</v>
      </c>
      <c r="F11" s="19">
        <v>0.0938</v>
      </c>
      <c r="G11" s="9" t="s">
        <v>37</v>
      </c>
      <c r="H11" s="2"/>
      <c r="I11" s="2"/>
      <c r="J11" s="4"/>
      <c r="K11" s="2" t="s">
        <v>38</v>
      </c>
      <c r="L11" s="2">
        <v>169.9</v>
      </c>
      <c r="M11" s="2">
        <v>193.6</v>
      </c>
      <c r="N11" s="2">
        <v>486.6</v>
      </c>
      <c r="O11" s="2"/>
      <c r="P11" s="2"/>
      <c r="Q11" s="2"/>
      <c r="R11" s="2"/>
      <c r="S11" s="2"/>
      <c r="T11" s="7"/>
    </row>
    <row customHeight="true" ht="21.48148148148148" r="12">
      <c r="A12" s="17" t="s">
        <v>39</v>
      </c>
      <c r="B12" s="18">
        <v>1</v>
      </c>
      <c r="C12" s="19">
        <v>0.0508</v>
      </c>
      <c r="D12" s="17" t="s">
        <v>40</v>
      </c>
      <c r="E12" s="18">
        <v>5</v>
      </c>
      <c r="F12" s="19">
        <v>0.0345</v>
      </c>
      <c r="G12" s="20">
        <v>38278</v>
      </c>
      <c r="H12" s="2"/>
      <c r="I12" s="2"/>
      <c r="J12" s="4"/>
      <c r="K12" s="2" t="s">
        <v>41</v>
      </c>
      <c r="L12" s="21">
        <v>0.6823</v>
      </c>
      <c r="M12" s="21">
        <v>0.7101</v>
      </c>
      <c r="N12" s="21">
        <v>0.5661</v>
      </c>
      <c r="O12" s="2"/>
      <c r="P12" s="2"/>
      <c r="Q12" s="2"/>
      <c r="R12" s="2"/>
      <c r="S12" s="2"/>
      <c r="T12" s="7"/>
    </row>
    <row customHeight="true" ht="21.48148148148148" r="13">
      <c r="A13" s="17" t="s">
        <v>42</v>
      </c>
      <c r="B13" s="18">
        <v>5</v>
      </c>
      <c r="C13" s="19">
        <v>0.0325</v>
      </c>
      <c r="D13" s="17" t="s">
        <v>43</v>
      </c>
      <c r="E13" s="18">
        <v>3</v>
      </c>
      <c r="F13" s="19">
        <v>0.0273</v>
      </c>
      <c r="G13" s="22" t="s">
        <v>44</v>
      </c>
      <c r="H13" s="2"/>
      <c r="I13" s="2"/>
      <c r="J13" s="4" t="s">
        <v>45</v>
      </c>
      <c r="K13" s="23"/>
      <c r="L13" s="6" t="s">
        <v>46</v>
      </c>
      <c r="M13" s="6" t="s">
        <v>47</v>
      </c>
      <c r="N13" s="6" t="s">
        <v>48</v>
      </c>
      <c r="O13" s="2"/>
      <c r="P13" s="2"/>
      <c r="Q13" s="2"/>
      <c r="R13" s="2"/>
      <c r="S13" s="2"/>
      <c r="T13" s="7"/>
    </row>
    <row customHeight="true" ht="21.48148148148148" r="14">
      <c r="A14" s="17" t="s">
        <v>49</v>
      </c>
      <c r="B14" s="18">
        <v>3</v>
      </c>
      <c r="C14" s="19">
        <v>0.0258</v>
      </c>
      <c r="D14" s="17" t="s">
        <v>50</v>
      </c>
      <c r="E14" s="18">
        <v>1</v>
      </c>
      <c r="F14" s="19">
        <v>0.0245</v>
      </c>
      <c r="G14" s="9" t="s">
        <v>51</v>
      </c>
      <c r="H14" s="2"/>
      <c r="I14" s="2"/>
      <c r="J14" s="4"/>
      <c r="K14" s="2" t="s">
        <v>52</v>
      </c>
      <c r="L14" s="2">
        <v>1239</v>
      </c>
      <c r="M14" s="2">
        <v>457</v>
      </c>
      <c r="N14" s="2">
        <v>193</v>
      </c>
      <c r="O14" s="2"/>
      <c r="P14" s="2"/>
      <c r="Q14" s="2"/>
      <c r="R14" s="2"/>
      <c r="S14" s="2"/>
      <c r="T14" s="7"/>
    </row>
    <row customHeight="true" ht="21.48148148148148" r="15">
      <c r="A15" s="24" t="s">
        <v>53</v>
      </c>
      <c r="B15" s="24">
        <f>A8-B10-B11-B12-B13-B14</f>
      </c>
      <c r="C15" s="24">
        <f>1-C10-C11-C12-C13-C14</f>
      </c>
      <c r="D15" s="24" t="s">
        <v>53</v>
      </c>
      <c r="E15" s="24">
        <f>A8-E10-E11-E12-E13-E14</f>
      </c>
      <c r="F15" s="25">
        <f>1-F10-F11-F12-F13-F14</f>
      </c>
      <c r="G15" s="9"/>
      <c r="H15" s="2"/>
      <c r="I15" s="2"/>
      <c r="J15" s="4"/>
      <c r="K15" s="2" t="s">
        <v>54</v>
      </c>
      <c r="L15" s="12">
        <v>19.99</v>
      </c>
      <c r="M15" s="12">
        <v>18.99</v>
      </c>
      <c r="N15" s="12">
        <v>18.74</v>
      </c>
      <c r="O15" s="2"/>
      <c r="P15" s="2"/>
      <c r="Q15" s="2"/>
      <c r="R15" s="2"/>
      <c r="S15" s="2"/>
      <c r="T15" s="7"/>
    </row>
    <row customHeight="true" ht="21.48148148148148" r="16">
      <c r="A16" s="26" t="s">
        <v>55</v>
      </c>
      <c r="B16" s="26"/>
      <c r="C16" s="26"/>
      <c r="D16" s="26"/>
      <c r="E16" s="26"/>
      <c r="F16" s="26"/>
      <c r="G16" s="26"/>
      <c r="H16" s="26"/>
      <c r="I16" s="26"/>
      <c r="J16" s="4"/>
      <c r="K16" s="2" t="s">
        <v>56</v>
      </c>
      <c r="L16" s="2">
        <v>257</v>
      </c>
      <c r="M16" s="2">
        <v>47</v>
      </c>
      <c r="N16" s="2">
        <v>39</v>
      </c>
      <c r="O16" s="2"/>
      <c r="P16" s="2"/>
      <c r="Q16" s="2"/>
      <c r="R16" s="2"/>
      <c r="S16" s="2"/>
      <c r="T16" s="7"/>
    </row>
    <row customHeight="true" ht="41.48148148148148" r="17">
      <c r="A17" s="2"/>
      <c r="B17" s="2"/>
      <c r="C17" s="2"/>
      <c r="D17" s="2"/>
      <c r="E17" s="2"/>
      <c r="F17" s="2"/>
      <c r="G17" s="2"/>
      <c r="H17" s="3" t="s">
        <v>57</v>
      </c>
      <c r="I17" s="3"/>
      <c r="J17" s="4"/>
      <c r="K17" s="2" t="s">
        <v>58</v>
      </c>
      <c r="L17" s="2">
        <v>4.6</v>
      </c>
      <c r="M17" s="2">
        <v>4.1</v>
      </c>
      <c r="N17" s="2">
        <v>4.5</v>
      </c>
      <c r="O17" s="2"/>
      <c r="P17" s="2"/>
      <c r="Q17" s="2"/>
      <c r="R17" s="2"/>
      <c r="S17" s="2"/>
      <c r="T17" s="7"/>
    </row>
    <row customHeight="true" ht="21.48148148148148" r="18">
      <c r="A18" s="2"/>
      <c r="B18" s="2"/>
      <c r="C18" s="2"/>
      <c r="D18" s="2"/>
      <c r="E18" s="2"/>
      <c r="F18" s="2"/>
      <c r="G18" s="2"/>
      <c r="H18" s="3"/>
      <c r="I18" s="3"/>
      <c r="J18" s="4"/>
      <c r="K18" s="2" t="s">
        <v>59</v>
      </c>
      <c r="L18" s="2">
        <v>289</v>
      </c>
      <c r="M18" s="2">
        <v>119</v>
      </c>
      <c r="N18" s="2">
        <v>69</v>
      </c>
      <c r="O18" s="2"/>
      <c r="P18" s="2"/>
      <c r="Q18" s="2"/>
      <c r="R18" s="2"/>
      <c r="S18" s="2"/>
      <c r="T18" s="7"/>
    </row>
    <row customHeight="true" ht="21.48148148148148" r="19">
      <c r="A19" s="2"/>
      <c r="B19" s="2"/>
      <c r="C19" s="2"/>
      <c r="D19" s="2"/>
      <c r="E19" s="2"/>
      <c r="F19" s="2"/>
      <c r="G19" s="2"/>
      <c r="H19" s="3"/>
      <c r="I19" s="3"/>
      <c r="J19" s="4" t="s">
        <v>60</v>
      </c>
      <c r="K19" s="23"/>
      <c r="L19" s="27" t="s">
        <v>61</v>
      </c>
      <c r="M19" s="6" t="s">
        <v>62</v>
      </c>
      <c r="N19" s="6" t="s">
        <v>63</v>
      </c>
      <c r="O19" s="2" t="s">
        <v>64</v>
      </c>
      <c r="P19" s="2"/>
      <c r="Q19" s="2"/>
      <c r="R19" s="2"/>
      <c r="S19" s="2"/>
      <c r="T19" s="7"/>
    </row>
    <row customHeight="true" ht="21.48148148148148" r="20">
      <c r="A20" s="2"/>
      <c r="B20" s="2"/>
      <c r="C20" s="2"/>
      <c r="D20" s="2"/>
      <c r="E20" s="2"/>
      <c r="F20" s="2"/>
      <c r="G20" s="2"/>
      <c r="H20" s="3"/>
      <c r="I20" s="3"/>
      <c r="J20" s="4"/>
      <c r="K20" s="2" t="s">
        <v>65</v>
      </c>
      <c r="L20" s="2" t="s">
        <v>66</v>
      </c>
      <c r="M20" s="2" t="s">
        <v>67</v>
      </c>
      <c r="N20" s="2" t="s">
        <v>68</v>
      </c>
      <c r="O20" s="2"/>
      <c r="P20" s="2"/>
      <c r="Q20" s="2"/>
      <c r="R20" s="2"/>
      <c r="S20" s="2"/>
      <c r="T20" s="7"/>
    </row>
    <row customHeight="true" ht="21.48148148148148" r="21">
      <c r="A21" s="2"/>
      <c r="B21" s="2"/>
      <c r="C21" s="2"/>
      <c r="D21" s="2"/>
      <c r="E21" s="2"/>
      <c r="F21" s="2"/>
      <c r="G21" s="2"/>
      <c r="H21" s="3"/>
      <c r="I21" s="3"/>
      <c r="J21" s="4"/>
      <c r="K21" s="2" t="s">
        <v>69</v>
      </c>
      <c r="L21" s="2" t="s">
        <v>70</v>
      </c>
      <c r="M21" s="2" t="s">
        <v>70</v>
      </c>
      <c r="N21" s="2" t="s">
        <v>70</v>
      </c>
      <c r="O21" s="2"/>
      <c r="P21" s="2"/>
      <c r="Q21" s="2"/>
      <c r="R21" s="2"/>
      <c r="S21" s="2"/>
      <c r="T21" s="7"/>
    </row>
    <row customHeight="true" ht="21.48148148148148" r="22">
      <c r="A22" s="26" t="s">
        <v>71</v>
      </c>
      <c r="B22" s="26"/>
      <c r="C22" s="26"/>
      <c r="D22" s="26"/>
      <c r="E22" s="26"/>
      <c r="F22" s="26"/>
      <c r="G22" s="26"/>
      <c r="H22" s="26"/>
      <c r="I22" s="26"/>
      <c r="J22" s="4"/>
      <c r="K22" s="2" t="s">
        <v>72</v>
      </c>
      <c r="L22" s="2" t="s">
        <v>73</v>
      </c>
      <c r="M22" s="2" t="s">
        <v>73</v>
      </c>
      <c r="N22" s="2" t="s">
        <v>73</v>
      </c>
      <c r="O22" s="2"/>
      <c r="P22" s="2"/>
      <c r="Q22" s="2"/>
      <c r="R22" s="2"/>
      <c r="S22" s="2"/>
      <c r="T22" s="7"/>
    </row>
    <row customHeight="true" ht="21.48148148148148" r="23">
      <c r="A23" s="2" t="s">
        <v>74</v>
      </c>
      <c r="B23" s="2" t="s">
        <v>75</v>
      </c>
      <c r="C23" s="2" t="s">
        <v>76</v>
      </c>
      <c r="D23" s="2" t="s">
        <v>77</v>
      </c>
      <c r="E23" s="2" t="s">
        <v>78</v>
      </c>
      <c r="F23" s="2" t="s">
        <v>79</v>
      </c>
      <c r="G23" s="3" t="s">
        <v>80</v>
      </c>
      <c r="H23" s="3"/>
      <c r="I23" s="3"/>
      <c r="J23" s="4"/>
      <c r="K23" s="2" t="s">
        <v>81</v>
      </c>
      <c r="L23" s="2" t="s">
        <v>82</v>
      </c>
      <c r="M23" s="2" t="s">
        <v>83</v>
      </c>
      <c r="N23" s="2" t="s">
        <v>84</v>
      </c>
      <c r="O23" s="2"/>
      <c r="P23" s="2"/>
      <c r="Q23" s="2"/>
      <c r="R23" s="2"/>
      <c r="S23" s="2"/>
      <c r="T23" s="7"/>
    </row>
    <row customHeight="true" ht="21.48148148148148" r="24">
      <c r="A24" s="2">
        <v>2980</v>
      </c>
      <c r="B24" s="12">
        <v>107166.58</v>
      </c>
      <c r="C24" s="2">
        <v>148</v>
      </c>
      <c r="D24" s="12">
        <v>5919</v>
      </c>
      <c r="E24" s="2">
        <v>56</v>
      </c>
      <c r="F24" s="12">
        <v>1977</v>
      </c>
      <c r="G24" s="3"/>
      <c r="H24" s="3"/>
      <c r="I24" s="3"/>
      <c r="J24" s="4"/>
      <c r="K24" s="2" t="s">
        <v>85</v>
      </c>
      <c r="L24" s="2" t="s">
        <v>86</v>
      </c>
      <c r="M24" s="2" t="s">
        <v>87</v>
      </c>
      <c r="N24" s="2" t="s">
        <v>88</v>
      </c>
      <c r="O24" s="2"/>
      <c r="P24" s="2"/>
      <c r="Q24" s="2"/>
      <c r="R24" s="2"/>
      <c r="S24" s="2"/>
      <c r="T24" s="7"/>
    </row>
    <row customHeight="true" ht="21.48148148148148" r="25">
      <c r="A25" s="26" t="s">
        <v>89</v>
      </c>
      <c r="B25" s="26"/>
      <c r="C25" s="26"/>
      <c r="D25" s="26"/>
      <c r="E25" s="26"/>
      <c r="F25" s="26"/>
      <c r="G25" s="26"/>
      <c r="H25" s="26"/>
      <c r="I25" s="26"/>
      <c r="J25" s="4"/>
      <c r="K25" s="2" t="s">
        <v>90</v>
      </c>
      <c r="L25" s="2" t="s">
        <v>91</v>
      </c>
      <c r="M25" s="2" t="s">
        <v>92</v>
      </c>
      <c r="N25" s="2" t="s">
        <v>91</v>
      </c>
      <c r="O25" s="2"/>
      <c r="P25" s="2"/>
      <c r="Q25" s="2"/>
      <c r="R25" s="2"/>
      <c r="S25" s="2"/>
      <c r="T25" s="7"/>
    </row>
    <row customHeight="true" ht="21.48148148148148" r="26">
      <c r="A26" s="2" t="s">
        <v>93</v>
      </c>
      <c r="B26" s="2" t="s">
        <v>20</v>
      </c>
      <c r="C26" s="2" t="s">
        <v>41</v>
      </c>
      <c r="D26" s="2" t="s">
        <v>23</v>
      </c>
      <c r="E26" s="2" t="s">
        <v>31</v>
      </c>
      <c r="F26" s="28" t="s">
        <v>94</v>
      </c>
      <c r="G26" s="3"/>
      <c r="H26" s="3"/>
      <c r="I26" s="3"/>
      <c r="J26" s="4" t="s">
        <v>95</v>
      </c>
      <c r="K26" s="23"/>
      <c r="L26" s="6" t="s">
        <v>96</v>
      </c>
      <c r="M26" s="6"/>
      <c r="N26" s="6"/>
      <c r="O26" s="29" t="s">
        <v>97</v>
      </c>
      <c r="P26" s="29" t="s">
        <v>98</v>
      </c>
      <c r="Q26" s="29" t="s">
        <v>46</v>
      </c>
      <c r="R26" s="29" t="s">
        <v>47</v>
      </c>
      <c r="S26" s="29" t="s">
        <v>48</v>
      </c>
      <c r="T26" s="7"/>
    </row>
    <row customHeight="true" ht="119.25925925925925" r="27">
      <c r="A27" s="2" t="s">
        <v>99</v>
      </c>
      <c r="B27" s="2">
        <v>75</v>
      </c>
      <c r="C27" s="21">
        <v>0.3928</v>
      </c>
      <c r="D27" s="2">
        <v>482</v>
      </c>
      <c r="E27" s="2">
        <v>4.1</v>
      </c>
      <c r="F27" s="3"/>
      <c r="G27" s="3"/>
      <c r="H27" s="3"/>
      <c r="I27" s="3"/>
      <c r="J27" s="4"/>
      <c r="K27" s="2" t="s">
        <v>100</v>
      </c>
      <c r="L27" s="3" t="s">
        <v>101</v>
      </c>
      <c r="M27" s="3"/>
      <c r="N27" s="3"/>
      <c r="O27" s="29"/>
      <c r="P27" s="29"/>
      <c r="Q27" s="29"/>
      <c r="R27" s="29"/>
      <c r="S27" s="29"/>
      <c r="T27" s="7"/>
    </row>
    <row customHeight="true" ht="125.18518518518518" r="28">
      <c r="A28" s="2" t="s">
        <v>102</v>
      </c>
      <c r="B28" s="2">
        <v>5</v>
      </c>
      <c r="C28" s="21">
        <v>0.033</v>
      </c>
      <c r="D28" s="2">
        <v>221</v>
      </c>
      <c r="E28" s="2">
        <v>4.3</v>
      </c>
      <c r="F28" s="3"/>
      <c r="G28" s="3"/>
      <c r="H28" s="3"/>
      <c r="I28" s="3"/>
      <c r="J28" s="4"/>
      <c r="K28" s="2" t="s">
        <v>103</v>
      </c>
      <c r="L28" s="3" t="s">
        <v>104</v>
      </c>
      <c r="M28" s="3"/>
      <c r="N28" s="3"/>
      <c r="O28" s="29"/>
      <c r="P28" s="29"/>
      <c r="Q28" s="29"/>
      <c r="R28" s="2" t="s">
        <v>83</v>
      </c>
      <c r="S28" s="2" t="s">
        <v>83</v>
      </c>
      <c r="T28" s="7"/>
    </row>
    <row customHeight="true" ht="68.14814814814814" r="29">
      <c r="A29" s="2" t="s">
        <v>105</v>
      </c>
      <c r="B29" s="2">
        <v>7</v>
      </c>
      <c r="C29" s="21">
        <v>0.4819</v>
      </c>
      <c r="D29" s="2">
        <v>1885</v>
      </c>
      <c r="E29" s="2">
        <v>4.2</v>
      </c>
      <c r="F29" s="3"/>
      <c r="G29" s="3"/>
      <c r="H29" s="3"/>
      <c r="I29" s="3"/>
      <c r="J29" s="4"/>
      <c r="K29" s="2" t="s">
        <v>106</v>
      </c>
      <c r="L29" s="3" t="s">
        <v>107</v>
      </c>
      <c r="M29" s="3"/>
      <c r="N29" s="3"/>
      <c r="O29" s="7"/>
      <c r="P29" s="29"/>
      <c r="Q29" s="29"/>
      <c r="R29" s="29"/>
      <c r="S29" s="2" t="s">
        <v>83</v>
      </c>
      <c r="T29" s="7"/>
    </row>
    <row customHeight="true" ht="21.48148148148148" r="30">
      <c r="A30" s="2" t="s">
        <v>53</v>
      </c>
      <c r="B30" s="2">
        <v>13</v>
      </c>
      <c r="C30" s="21">
        <v>0.0923</v>
      </c>
      <c r="D30" s="2">
        <v>1671</v>
      </c>
      <c r="E30" s="2">
        <v>3.9</v>
      </c>
      <c r="F30" s="3"/>
      <c r="G30" s="3"/>
      <c r="H30" s="3"/>
      <c r="I30" s="3"/>
      <c r="J30" s="4"/>
      <c r="K30" s="2" t="s">
        <v>108</v>
      </c>
      <c r="L30" s="2" t="s">
        <v>109</v>
      </c>
      <c r="M30" s="2"/>
      <c r="N30" s="2"/>
      <c r="O30" s="29" t="s">
        <v>97</v>
      </c>
      <c r="P30" s="29" t="s">
        <v>98</v>
      </c>
      <c r="Q30" s="29" t="s">
        <v>46</v>
      </c>
      <c r="R30" s="29" t="s">
        <v>47</v>
      </c>
      <c r="S30" s="29" t="s">
        <v>48</v>
      </c>
      <c r="T30" s="7"/>
    </row>
    <row customHeight="true" ht="34.07407407407407" r="31">
      <c r="A31" s="2" t="s">
        <v>110</v>
      </c>
      <c r="B31" s="2" t="s">
        <v>20</v>
      </c>
      <c r="C31" s="2" t="s">
        <v>41</v>
      </c>
      <c r="D31" s="2" t="s">
        <v>83</v>
      </c>
      <c r="E31" s="2"/>
      <c r="F31" s="3"/>
      <c r="G31" s="3"/>
      <c r="H31" s="3"/>
      <c r="I31" s="3"/>
      <c r="J31" s="4"/>
      <c r="K31" s="2" t="s">
        <v>111</v>
      </c>
      <c r="L31" s="2" t="s">
        <v>112</v>
      </c>
      <c r="M31" s="2"/>
      <c r="N31" s="2"/>
      <c r="O31" s="2"/>
      <c r="P31" s="2"/>
      <c r="Q31" s="2"/>
      <c r="R31" s="2"/>
      <c r="S31" s="2"/>
      <c r="T31" s="7"/>
    </row>
    <row customHeight="true" ht="21.48148148148148" r="32">
      <c r="A32" s="2" t="s">
        <v>113</v>
      </c>
      <c r="B32" s="2">
        <v>60</v>
      </c>
      <c r="C32" s="21">
        <v>0.302</v>
      </c>
      <c r="D32" s="2"/>
      <c r="E32" s="2"/>
      <c r="F32" s="3"/>
      <c r="G32" s="3"/>
      <c r="H32" s="3"/>
      <c r="I32" s="3"/>
      <c r="J32" s="4"/>
      <c r="K32" s="2" t="s">
        <v>114</v>
      </c>
      <c r="L32" s="2" t="s">
        <v>115</v>
      </c>
      <c r="M32" s="2"/>
      <c r="N32" s="2"/>
      <c r="O32" s="2"/>
      <c r="P32" s="2"/>
      <c r="Q32" s="2"/>
      <c r="R32" s="2"/>
      <c r="S32" s="2"/>
      <c r="T32" s="7"/>
    </row>
    <row customHeight="true" ht="21.48148148148148" r="33">
      <c r="A33" s="2" t="s">
        <v>116</v>
      </c>
      <c r="B33" s="2">
        <v>37</v>
      </c>
      <c r="C33" s="21">
        <v>0.6785</v>
      </c>
      <c r="D33" s="2"/>
      <c r="E33" s="2"/>
      <c r="F33" s="3"/>
      <c r="G33" s="3"/>
      <c r="H33" s="3"/>
      <c r="I33" s="3"/>
      <c r="J33" s="4"/>
      <c r="K33" s="2" t="s">
        <v>117</v>
      </c>
      <c r="L33" s="2" t="s">
        <v>118</v>
      </c>
      <c r="M33" s="2"/>
      <c r="N33" s="2"/>
      <c r="O33" s="2"/>
      <c r="P33" s="2"/>
      <c r="Q33" s="2"/>
      <c r="R33" s="2"/>
      <c r="S33" s="2"/>
      <c r="T33" s="7"/>
    </row>
    <row customHeight="true" ht="21.48148148148148" r="34">
      <c r="A34" s="2" t="s">
        <v>53</v>
      </c>
      <c r="B34" s="2">
        <v>3</v>
      </c>
      <c r="C34" s="21">
        <v>0.0195</v>
      </c>
      <c r="D34" s="2"/>
      <c r="E34" s="2"/>
      <c r="F34" s="3"/>
      <c r="G34" s="3"/>
      <c r="H34" s="3"/>
      <c r="I34" s="3"/>
      <c r="J34" s="4"/>
      <c r="K34" s="2" t="s">
        <v>119</v>
      </c>
      <c r="L34" s="2" t="s">
        <v>120</v>
      </c>
      <c r="M34" s="2"/>
      <c r="N34" s="2"/>
      <c r="O34" s="2"/>
      <c r="P34" s="2"/>
      <c r="Q34" s="2"/>
      <c r="R34" s="2"/>
      <c r="S34" s="2"/>
      <c r="T34" s="7"/>
    </row>
    <row customHeight="true" ht="21.48148148148148" r="35">
      <c r="A35" s="26" t="s">
        <v>121</v>
      </c>
      <c r="B35" s="26"/>
      <c r="C35" s="26"/>
      <c r="D35" s="26"/>
      <c r="E35" s="26"/>
      <c r="F35" s="26"/>
      <c r="G35" s="26"/>
      <c r="H35" s="26"/>
      <c r="I35" s="26"/>
      <c r="J35" s="4" t="s">
        <v>122</v>
      </c>
      <c r="K35" s="2" t="s">
        <v>123</v>
      </c>
      <c r="L35" s="3" t="s">
        <v>124</v>
      </c>
      <c r="M35" s="3"/>
      <c r="N35" s="3"/>
      <c r="O35" s="3"/>
      <c r="P35" s="3"/>
      <c r="Q35" s="3"/>
      <c r="R35" s="3"/>
      <c r="S35" s="3"/>
      <c r="T35" s="7"/>
    </row>
    <row customHeight="true" ht="40.74074074074074" r="36">
      <c r="A36" s="2"/>
      <c r="B36" s="2"/>
      <c r="C36" s="2"/>
      <c r="D36" s="2"/>
      <c r="E36" s="2"/>
      <c r="F36" s="2"/>
      <c r="G36" s="2"/>
      <c r="H36" s="3" t="s">
        <v>125</v>
      </c>
      <c r="I36" s="3"/>
      <c r="J36" s="4"/>
      <c r="K36" s="2"/>
      <c r="L36" s="3"/>
      <c r="M36" s="3"/>
      <c r="N36" s="3"/>
      <c r="O36" s="3"/>
      <c r="P36" s="3"/>
      <c r="Q36" s="3"/>
      <c r="R36" s="3"/>
      <c r="S36" s="3"/>
      <c r="T36" s="7"/>
    </row>
    <row customHeight="true" ht="21.48148148148148" r="37">
      <c r="A37" s="2"/>
      <c r="B37" s="2"/>
      <c r="C37" s="2"/>
      <c r="D37" s="2"/>
      <c r="E37" s="2"/>
      <c r="F37" s="2"/>
      <c r="G37" s="2"/>
      <c r="H37" s="3"/>
      <c r="I37" s="3"/>
      <c r="J37" s="4"/>
      <c r="K37" s="2"/>
      <c r="L37" s="3"/>
      <c r="M37" s="3"/>
      <c r="N37" s="3"/>
      <c r="O37" s="3"/>
      <c r="P37" s="3"/>
      <c r="Q37" s="3"/>
      <c r="R37" s="3"/>
      <c r="S37" s="3"/>
      <c r="T37" s="7"/>
    </row>
    <row customHeight="true" ht="21.48148148148148" r="38">
      <c r="A38" s="2"/>
      <c r="B38" s="2"/>
      <c r="C38" s="2"/>
      <c r="D38" s="2"/>
      <c r="E38" s="2"/>
      <c r="F38" s="2"/>
      <c r="G38" s="2"/>
      <c r="H38" s="3"/>
      <c r="I38" s="3"/>
      <c r="J38" s="4"/>
      <c r="K38" s="2"/>
      <c r="L38" s="3"/>
      <c r="M38" s="3"/>
      <c r="N38" s="3"/>
      <c r="O38" s="3"/>
      <c r="P38" s="3"/>
      <c r="Q38" s="3"/>
      <c r="R38" s="3"/>
      <c r="S38" s="3"/>
      <c r="T38" s="7"/>
    </row>
    <row customHeight="true" ht="21.48148148148148" r="39">
      <c r="A39" s="2"/>
      <c r="B39" s="2"/>
      <c r="C39" s="2"/>
      <c r="D39" s="2"/>
      <c r="E39" s="2"/>
      <c r="F39" s="2"/>
      <c r="G39" s="2"/>
      <c r="H39" s="3"/>
      <c r="I39" s="3"/>
      <c r="J39" s="4"/>
      <c r="K39" s="2"/>
      <c r="L39" s="3"/>
      <c r="M39" s="3"/>
      <c r="N39" s="3"/>
      <c r="O39" s="3"/>
      <c r="P39" s="3"/>
      <c r="Q39" s="3"/>
      <c r="R39" s="3"/>
      <c r="S39" s="3"/>
      <c r="T39" s="7"/>
    </row>
    <row customHeight="true" ht="21.48148148148148" r="40">
      <c r="A40" s="2"/>
      <c r="B40" s="2"/>
      <c r="C40" s="2"/>
      <c r="D40" s="2"/>
      <c r="E40" s="2"/>
      <c r="F40" s="2"/>
      <c r="G40" s="2"/>
      <c r="H40" s="3"/>
      <c r="I40" s="3"/>
      <c r="J40" s="4"/>
      <c r="K40" s="2"/>
      <c r="L40" s="3"/>
      <c r="M40" s="3"/>
      <c r="N40" s="3"/>
      <c r="O40" s="3"/>
      <c r="P40" s="3"/>
      <c r="Q40" s="3"/>
      <c r="R40" s="3"/>
      <c r="S40" s="3"/>
      <c r="T40" s="7"/>
    </row>
    <row customHeight="true" ht="21.48148148148148" r="41">
      <c r="A41" s="26" t="s">
        <v>126</v>
      </c>
      <c r="B41" s="26"/>
      <c r="C41" s="26"/>
      <c r="D41" s="26"/>
      <c r="E41" s="26"/>
      <c r="F41" s="26"/>
      <c r="G41" s="26"/>
      <c r="H41" s="26"/>
      <c r="I41" s="26"/>
      <c r="J41" s="4"/>
      <c r="K41" s="2" t="s">
        <v>127</v>
      </c>
      <c r="L41" s="30" t="s">
        <v>128</v>
      </c>
      <c r="M41" s="30"/>
      <c r="N41" s="30"/>
      <c r="O41" s="30"/>
      <c r="P41" s="30"/>
      <c r="Q41" s="30"/>
      <c r="R41" s="30"/>
      <c r="S41" s="30"/>
      <c r="T41" s="7"/>
    </row>
    <row customHeight="true" ht="45.18518518518518" r="42">
      <c r="A42" s="2"/>
      <c r="B42" s="2"/>
      <c r="C42" s="2"/>
      <c r="D42" s="2"/>
      <c r="E42" s="2"/>
      <c r="F42" s="2"/>
      <c r="G42" s="2"/>
      <c r="H42" s="3" t="s">
        <v>129</v>
      </c>
      <c r="I42" s="3"/>
      <c r="J42" s="4"/>
      <c r="K42" s="2"/>
      <c r="L42" s="30" t="s">
        <v>130</v>
      </c>
      <c r="M42" s="30"/>
      <c r="N42" s="30"/>
      <c r="O42" s="30"/>
      <c r="P42" s="30"/>
      <c r="Q42" s="30"/>
      <c r="R42" s="30"/>
      <c r="S42" s="30"/>
      <c r="T42" s="7"/>
    </row>
    <row customHeight="true" ht="21.48148148148148" r="43">
      <c r="A43" s="2"/>
      <c r="B43" s="2"/>
      <c r="C43" s="2"/>
      <c r="D43" s="2"/>
      <c r="E43" s="2"/>
      <c r="F43" s="2"/>
      <c r="G43" s="2"/>
      <c r="H43" s="3"/>
      <c r="I43" s="3"/>
      <c r="J43" s="4"/>
      <c r="K43" s="2"/>
      <c r="L43" s="30" t="s">
        <v>131</v>
      </c>
      <c r="M43" s="30"/>
      <c r="N43" s="30"/>
      <c r="O43" s="30"/>
      <c r="P43" s="30"/>
      <c r="Q43" s="30"/>
      <c r="R43" s="30"/>
      <c r="S43" s="30"/>
      <c r="T43" s="7"/>
    </row>
    <row customHeight="true" ht="21.48148148148148" r="44">
      <c r="A44" s="2"/>
      <c r="B44" s="2"/>
      <c r="C44" s="2"/>
      <c r="D44" s="2"/>
      <c r="E44" s="2"/>
      <c r="F44" s="2"/>
      <c r="G44" s="2"/>
      <c r="H44" s="3"/>
      <c r="I44" s="3"/>
      <c r="J44" s="4"/>
      <c r="K44" s="2"/>
      <c r="L44" s="30" t="s">
        <v>132</v>
      </c>
      <c r="M44" s="30"/>
      <c r="N44" s="30"/>
      <c r="O44" s="30"/>
      <c r="P44" s="30"/>
      <c r="Q44" s="30"/>
      <c r="R44" s="30"/>
      <c r="S44" s="30"/>
      <c r="T44" s="7"/>
    </row>
    <row customHeight="true" ht="21.48148148148148" r="45">
      <c r="A45" s="2"/>
      <c r="B45" s="2"/>
      <c r="C45" s="2"/>
      <c r="D45" s="2"/>
      <c r="E45" s="2"/>
      <c r="F45" s="2"/>
      <c r="G45" s="2"/>
      <c r="H45" s="3"/>
      <c r="I45" s="3"/>
      <c r="J45" s="4"/>
      <c r="K45" s="2"/>
      <c r="L45" s="30" t="s">
        <v>133</v>
      </c>
      <c r="M45" s="30"/>
      <c r="N45" s="30"/>
      <c r="O45" s="30"/>
      <c r="P45" s="30"/>
      <c r="Q45" s="30"/>
      <c r="R45" s="30"/>
      <c r="S45" s="30"/>
      <c r="T45" s="7"/>
    </row>
    <row customHeight="true" ht="25.185185185185183" r="46">
      <c r="A46" s="2"/>
      <c r="B46" s="2"/>
      <c r="C46" s="2"/>
      <c r="D46" s="2"/>
      <c r="E46" s="2"/>
      <c r="F46" s="2"/>
      <c r="G46" s="2"/>
      <c r="H46" s="3"/>
      <c r="I46" s="3"/>
      <c r="J46" s="4"/>
      <c r="K46" s="2"/>
      <c r="L46" s="30" t="s">
        <v>83</v>
      </c>
      <c r="M46" s="30"/>
      <c r="N46" s="30"/>
      <c r="O46" s="30"/>
      <c r="P46" s="30"/>
      <c r="Q46" s="30"/>
      <c r="R46" s="30"/>
      <c r="S46" s="30"/>
      <c r="T46" s="7"/>
    </row>
    <row r="47">
      <c r="A47" s="2"/>
      <c r="B47" s="2"/>
      <c r="C47" s="2"/>
      <c r="D47" s="2"/>
      <c r="E47" s="2"/>
      <c r="F47" s="2"/>
      <c r="G47" s="2"/>
      <c r="H47" s="3"/>
      <c r="I47" s="3"/>
      <c r="J47" s="4"/>
      <c r="K47" s="2"/>
      <c r="L47" s="30"/>
      <c r="M47" s="30"/>
      <c r="N47" s="30"/>
      <c r="O47" s="30"/>
      <c r="P47" s="30"/>
      <c r="Q47" s="30"/>
      <c r="R47" s="30"/>
      <c r="S47" s="30"/>
      <c r="T47" s="7"/>
    </row>
    <row r="48">
      <c r="A48" s="2"/>
      <c r="B48" s="2"/>
      <c r="C48" s="2"/>
      <c r="D48" s="2"/>
      <c r="E48" s="2"/>
      <c r="F48" s="2"/>
      <c r="G48" s="2"/>
      <c r="H48" s="3"/>
      <c r="I48" s="3"/>
      <c r="J48" s="4"/>
      <c r="K48" s="2"/>
      <c r="L48" s="30"/>
      <c r="M48" s="30"/>
      <c r="N48" s="30"/>
      <c r="O48" s="30"/>
      <c r="P48" s="30"/>
      <c r="Q48" s="30"/>
      <c r="R48" s="30"/>
      <c r="S48" s="30"/>
      <c r="T48" s="7"/>
    </row>
    <row r="49">
      <c r="A49" s="2"/>
      <c r="B49" s="2"/>
      <c r="C49" s="2"/>
      <c r="D49" s="2"/>
      <c r="E49" s="2"/>
      <c r="F49" s="2"/>
      <c r="G49" s="2"/>
      <c r="H49" s="3"/>
      <c r="I49" s="3"/>
      <c r="J49" s="4"/>
      <c r="K49" s="2"/>
      <c r="L49" s="30"/>
      <c r="M49" s="30"/>
      <c r="N49" s="30"/>
      <c r="O49" s="30"/>
      <c r="P49" s="30"/>
      <c r="Q49" s="30"/>
      <c r="R49" s="30"/>
      <c r="S49" s="30"/>
      <c r="T49" s="7"/>
    </row>
    <row r="50">
      <c r="A50" s="2"/>
      <c r="B50" s="2"/>
      <c r="C50" s="2"/>
      <c r="D50" s="2"/>
      <c r="E50" s="2"/>
      <c r="F50" s="2"/>
      <c r="G50" s="2"/>
      <c r="H50" s="3"/>
      <c r="I50" s="3"/>
      <c r="J50" s="4"/>
      <c r="K50" s="2"/>
      <c r="L50" s="30"/>
      <c r="M50" s="30"/>
      <c r="N50" s="30"/>
      <c r="O50" s="30"/>
      <c r="P50" s="30"/>
      <c r="Q50" s="30"/>
      <c r="R50" s="30"/>
      <c r="S50" s="30"/>
      <c r="T50" s="7"/>
    </row>
    <row r="51">
      <c r="A51" s="2"/>
      <c r="B51" s="2"/>
      <c r="C51" s="2"/>
      <c r="D51" s="2"/>
      <c r="E51" s="2"/>
      <c r="F51" s="2"/>
      <c r="G51" s="2"/>
      <c r="H51" s="3"/>
      <c r="I51" s="3"/>
      <c r="J51" s="4"/>
      <c r="K51" s="2"/>
      <c r="L51" s="30"/>
      <c r="M51" s="30"/>
      <c r="N51" s="30"/>
      <c r="O51" s="30"/>
      <c r="P51" s="30"/>
      <c r="Q51" s="30"/>
      <c r="R51" s="30"/>
      <c r="S51" s="30"/>
      <c r="T51" s="7"/>
    </row>
    <row r="52">
      <c r="A52" s="2"/>
      <c r="B52" s="2"/>
      <c r="C52" s="2"/>
      <c r="D52" s="2"/>
      <c r="E52" s="2"/>
      <c r="F52" s="2"/>
      <c r="G52" s="2"/>
      <c r="H52" s="3"/>
      <c r="I52" s="3"/>
      <c r="J52" s="4"/>
      <c r="K52" s="2"/>
      <c r="L52" s="30"/>
      <c r="M52" s="30"/>
      <c r="N52" s="30"/>
      <c r="O52" s="30"/>
      <c r="P52" s="30"/>
      <c r="Q52" s="30"/>
      <c r="R52" s="30"/>
      <c r="S52" s="30"/>
      <c r="T52" s="7"/>
    </row>
    <row r="53">
      <c r="A53" s="2"/>
      <c r="B53" s="2"/>
      <c r="C53" s="2"/>
      <c r="D53" s="2"/>
      <c r="E53" s="2"/>
      <c r="F53" s="2"/>
      <c r="G53" s="2"/>
      <c r="H53" s="3"/>
      <c r="I53" s="3"/>
      <c r="J53" s="4"/>
      <c r="K53" s="2"/>
      <c r="L53" s="30"/>
      <c r="M53" s="30"/>
      <c r="N53" s="30"/>
      <c r="O53" s="30"/>
      <c r="P53" s="30"/>
      <c r="Q53" s="30"/>
      <c r="R53" s="30"/>
      <c r="S53" s="30"/>
      <c r="T53" s="7"/>
    </row>
    <row r="54">
      <c r="A54" s="2"/>
      <c r="B54" s="2"/>
      <c r="C54" s="2"/>
      <c r="D54" s="2"/>
      <c r="E54" s="2"/>
      <c r="F54" s="2"/>
      <c r="G54" s="2"/>
      <c r="H54" s="3"/>
      <c r="I54" s="3"/>
      <c r="J54" s="4"/>
      <c r="K54" s="2"/>
      <c r="L54" s="30"/>
      <c r="M54" s="30"/>
      <c r="N54" s="30"/>
      <c r="O54" s="30"/>
      <c r="P54" s="30"/>
      <c r="Q54" s="30"/>
      <c r="R54" s="30"/>
      <c r="S54" s="30"/>
      <c r="T54" s="7"/>
    </row>
    <row r="55">
      <c r="A55" s="2"/>
      <c r="B55" s="2"/>
      <c r="C55" s="2"/>
      <c r="D55" s="2"/>
      <c r="E55" s="2"/>
      <c r="F55" s="2"/>
      <c r="G55" s="2"/>
      <c r="H55" s="3"/>
      <c r="I55" s="3"/>
      <c r="J55" s="4"/>
      <c r="K55" s="2"/>
      <c r="L55" s="30"/>
      <c r="M55" s="30"/>
      <c r="N55" s="30"/>
      <c r="O55" s="30"/>
      <c r="P55" s="30"/>
      <c r="Q55" s="30"/>
      <c r="R55" s="30"/>
      <c r="S55" s="30"/>
      <c r="T55" s="7"/>
    </row>
    <row r="56">
      <c r="A56" s="2"/>
      <c r="B56" s="2"/>
      <c r="C56" s="2"/>
      <c r="D56" s="2"/>
      <c r="E56" s="2"/>
      <c r="F56" s="2"/>
      <c r="G56" s="2"/>
      <c r="H56" s="3"/>
      <c r="I56" s="3"/>
      <c r="J56" s="4"/>
      <c r="K56" s="2"/>
      <c r="L56" s="30"/>
      <c r="M56" s="30"/>
      <c r="N56" s="30"/>
      <c r="O56" s="30"/>
      <c r="P56" s="30"/>
      <c r="Q56" s="30"/>
      <c r="R56" s="30"/>
      <c r="S56" s="30"/>
      <c r="T56" s="7"/>
    </row>
    <row r="57">
      <c r="A57" s="2"/>
      <c r="B57" s="2"/>
      <c r="C57" s="2"/>
      <c r="D57" s="2"/>
      <c r="E57" s="2"/>
      <c r="F57" s="2"/>
      <c r="G57" s="2"/>
      <c r="H57" s="3"/>
      <c r="I57" s="3"/>
      <c r="J57" s="4"/>
      <c r="K57" s="2"/>
      <c r="L57" s="30"/>
      <c r="M57" s="30"/>
      <c r="N57" s="30"/>
      <c r="O57" s="30"/>
      <c r="P57" s="30"/>
      <c r="Q57" s="30"/>
      <c r="R57" s="30"/>
      <c r="S57" s="30"/>
      <c r="T57" s="7"/>
    </row>
    <row r="58">
      <c r="A58" s="2"/>
      <c r="B58" s="2"/>
      <c r="C58" s="2"/>
      <c r="D58" s="2"/>
      <c r="E58" s="2"/>
      <c r="F58" s="2"/>
      <c r="G58" s="2"/>
      <c r="H58" s="3"/>
      <c r="I58" s="3"/>
      <c r="J58" s="4"/>
      <c r="K58" s="2"/>
      <c r="L58" s="30"/>
      <c r="M58" s="30"/>
      <c r="N58" s="30"/>
      <c r="O58" s="30"/>
      <c r="P58" s="30"/>
      <c r="Q58" s="30"/>
      <c r="R58" s="30"/>
      <c r="S58" s="30"/>
      <c r="T58" s="7"/>
    </row>
    <row r="59">
      <c r="A59" s="2"/>
      <c r="B59" s="2"/>
      <c r="C59" s="2"/>
      <c r="D59" s="2"/>
      <c r="E59" s="2"/>
      <c r="F59" s="2"/>
      <c r="G59" s="2"/>
      <c r="H59" s="3"/>
      <c r="I59" s="3"/>
      <c r="J59" s="4"/>
      <c r="K59" s="2"/>
      <c r="L59" s="30"/>
      <c r="M59" s="30"/>
      <c r="N59" s="30"/>
      <c r="O59" s="30"/>
      <c r="P59" s="30"/>
      <c r="Q59" s="30"/>
      <c r="R59" s="30"/>
      <c r="S59" s="30"/>
      <c r="T59" s="7"/>
    </row>
    <row r="60">
      <c r="A60" s="2"/>
      <c r="B60" s="2"/>
      <c r="C60" s="2"/>
      <c r="D60" s="2"/>
      <c r="E60" s="2"/>
      <c r="F60" s="2"/>
      <c r="G60" s="2"/>
      <c r="H60" s="3"/>
      <c r="I60" s="3"/>
      <c r="J60" s="4"/>
      <c r="K60" s="2"/>
      <c r="L60" s="30"/>
      <c r="M60" s="30"/>
      <c r="N60" s="30"/>
      <c r="O60" s="30"/>
      <c r="P60" s="30"/>
      <c r="Q60" s="30"/>
      <c r="R60" s="30"/>
      <c r="S60" s="30"/>
      <c r="T60" s="7"/>
    </row>
    <row r="61">
      <c r="A61" s="2"/>
      <c r="B61" s="2"/>
      <c r="C61" s="2"/>
      <c r="D61" s="2"/>
      <c r="E61" s="2"/>
      <c r="F61" s="2"/>
      <c r="G61" s="2"/>
      <c r="H61" s="3"/>
      <c r="I61" s="3"/>
      <c r="J61" s="4"/>
      <c r="K61" s="2"/>
      <c r="L61" s="30"/>
      <c r="M61" s="30"/>
      <c r="N61" s="30"/>
      <c r="O61" s="30"/>
      <c r="P61" s="30"/>
      <c r="Q61" s="30"/>
      <c r="R61" s="30"/>
      <c r="S61" s="30"/>
      <c r="T61" s="7"/>
    </row>
    <row r="62">
      <c r="A62" s="2"/>
      <c r="B62" s="2"/>
      <c r="C62" s="2"/>
      <c r="D62" s="2"/>
      <c r="E62" s="2"/>
      <c r="F62" s="2"/>
      <c r="G62" s="2"/>
      <c r="H62" s="3"/>
      <c r="I62" s="3"/>
      <c r="J62" s="4"/>
      <c r="K62" s="2"/>
      <c r="L62" s="30"/>
      <c r="M62" s="30"/>
      <c r="N62" s="30"/>
      <c r="O62" s="30"/>
      <c r="P62" s="30"/>
      <c r="Q62" s="30"/>
      <c r="R62" s="30"/>
      <c r="S62" s="30"/>
      <c r="T62" s="7"/>
    </row>
    <row r="63">
      <c r="A63" s="2"/>
      <c r="B63" s="2"/>
      <c r="C63" s="2"/>
      <c r="D63" s="2"/>
      <c r="E63" s="2"/>
      <c r="F63" s="2"/>
      <c r="G63" s="2"/>
      <c r="H63" s="3"/>
      <c r="I63" s="3"/>
      <c r="J63" s="4"/>
      <c r="K63" s="2"/>
      <c r="L63" s="30"/>
      <c r="M63" s="30"/>
      <c r="N63" s="30"/>
      <c r="O63" s="30"/>
      <c r="P63" s="30"/>
      <c r="Q63" s="30"/>
      <c r="R63" s="30"/>
      <c r="S63" s="30"/>
      <c r="T63" s="7"/>
    </row>
    <row r="64">
      <c r="A64" s="2"/>
      <c r="B64" s="2"/>
      <c r="C64" s="2"/>
      <c r="D64" s="2"/>
      <c r="E64" s="2"/>
      <c r="F64" s="2"/>
      <c r="G64" s="2"/>
      <c r="H64" s="3"/>
      <c r="I64" s="3"/>
      <c r="J64" s="4"/>
      <c r="K64" s="2"/>
      <c r="L64" s="30"/>
      <c r="M64" s="30"/>
      <c r="N64" s="30"/>
      <c r="O64" s="30"/>
      <c r="P64" s="30"/>
      <c r="Q64" s="30"/>
      <c r="R64" s="30"/>
      <c r="S64" s="30"/>
      <c r="T64" s="7"/>
    </row>
    <row r="65">
      <c r="A65" s="2"/>
      <c r="B65" s="2"/>
      <c r="C65" s="2"/>
      <c r="D65" s="2"/>
      <c r="E65" s="2"/>
      <c r="F65" s="2"/>
      <c r="G65" s="2"/>
      <c r="H65" s="3"/>
      <c r="I65" s="3"/>
      <c r="J65" s="4"/>
      <c r="K65" s="2"/>
      <c r="L65" s="30"/>
      <c r="M65" s="30"/>
      <c r="N65" s="30"/>
      <c r="O65" s="30"/>
      <c r="P65" s="30"/>
      <c r="Q65" s="30"/>
      <c r="R65" s="30"/>
      <c r="S65" s="30"/>
      <c r="T65" s="7"/>
    </row>
    <row r="66">
      <c r="A66" s="2"/>
      <c r="B66" s="2"/>
      <c r="C66" s="2"/>
      <c r="D66" s="2"/>
      <c r="E66" s="2"/>
      <c r="F66" s="2"/>
      <c r="G66" s="2"/>
      <c r="H66" s="3"/>
      <c r="I66" s="3"/>
      <c r="J66" s="4"/>
      <c r="K66" s="2"/>
      <c r="L66" s="30"/>
      <c r="M66" s="30"/>
      <c r="N66" s="30"/>
      <c r="O66" s="30"/>
      <c r="P66" s="30"/>
      <c r="Q66" s="30"/>
      <c r="R66" s="30"/>
      <c r="S66" s="30"/>
      <c r="T66" s="7"/>
    </row>
    <row r="67">
      <c r="A67" s="2"/>
      <c r="B67" s="2"/>
      <c r="C67" s="2"/>
      <c r="D67" s="2"/>
      <c r="E67" s="2"/>
      <c r="F67" s="2"/>
      <c r="G67" s="2"/>
      <c r="H67" s="3"/>
      <c r="I67" s="3"/>
      <c r="J67" s="4"/>
      <c r="K67" s="2"/>
      <c r="L67" s="30"/>
      <c r="M67" s="30"/>
      <c r="N67" s="30"/>
      <c r="O67" s="30"/>
      <c r="P67" s="30"/>
      <c r="Q67" s="30"/>
      <c r="R67" s="30"/>
      <c r="S67" s="30"/>
      <c r="T67" s="7"/>
    </row>
    <row r="68">
      <c r="A68" s="2"/>
      <c r="B68" s="2"/>
      <c r="C68" s="2"/>
      <c r="D68" s="2"/>
      <c r="E68" s="2"/>
      <c r="F68" s="2"/>
      <c r="G68" s="2"/>
      <c r="H68" s="3"/>
      <c r="I68" s="3"/>
      <c r="J68" s="4"/>
      <c r="K68" s="2"/>
      <c r="L68" s="30"/>
      <c r="M68" s="30"/>
      <c r="N68" s="30"/>
      <c r="O68" s="30"/>
      <c r="P68" s="30"/>
      <c r="Q68" s="30"/>
      <c r="R68" s="30"/>
      <c r="S68" s="30"/>
      <c r="T68" s="7"/>
    </row>
    <row r="69">
      <c r="A69" s="2"/>
      <c r="B69" s="2"/>
      <c r="C69" s="2"/>
      <c r="D69" s="2"/>
      <c r="E69" s="2"/>
      <c r="F69" s="2"/>
      <c r="G69" s="2"/>
      <c r="H69" s="3"/>
      <c r="I69" s="3"/>
      <c r="J69" s="4"/>
      <c r="K69" s="2"/>
      <c r="L69" s="30"/>
      <c r="M69" s="30"/>
      <c r="N69" s="30"/>
      <c r="O69" s="30"/>
      <c r="P69" s="30"/>
      <c r="Q69" s="30"/>
      <c r="R69" s="30"/>
      <c r="S69" s="30"/>
      <c r="T69" s="7"/>
    </row>
    <row r="70">
      <c r="A70" s="2"/>
      <c r="B70" s="2"/>
      <c r="C70" s="2"/>
      <c r="D70" s="2"/>
      <c r="E70" s="2"/>
      <c r="F70" s="2"/>
      <c r="G70" s="2"/>
      <c r="H70" s="3"/>
      <c r="I70" s="3"/>
      <c r="J70" s="4"/>
      <c r="K70" s="2"/>
      <c r="L70" s="30"/>
      <c r="M70" s="30"/>
      <c r="N70" s="30"/>
      <c r="O70" s="30"/>
      <c r="P70" s="30"/>
      <c r="Q70" s="30"/>
      <c r="R70" s="30"/>
      <c r="S70" s="30"/>
      <c r="T70" s="7"/>
    </row>
    <row r="71">
      <c r="A71" s="2"/>
      <c r="B71" s="2"/>
      <c r="C71" s="2"/>
      <c r="D71" s="2"/>
      <c r="E71" s="2"/>
      <c r="F71" s="2"/>
      <c r="G71" s="2"/>
      <c r="H71" s="3"/>
      <c r="I71" s="3"/>
      <c r="J71" s="4"/>
      <c r="K71" s="2"/>
      <c r="L71" s="30"/>
      <c r="M71" s="30"/>
      <c r="N71" s="30"/>
      <c r="O71" s="30"/>
      <c r="P71" s="30"/>
      <c r="Q71" s="30"/>
      <c r="R71" s="30"/>
      <c r="S71" s="30"/>
      <c r="T71" s="7"/>
    </row>
    <row r="72">
      <c r="A72" s="2"/>
      <c r="B72" s="2"/>
      <c r="C72" s="2"/>
      <c r="D72" s="2"/>
      <c r="E72" s="2"/>
      <c r="F72" s="2"/>
      <c r="G72" s="2"/>
      <c r="H72" s="3"/>
      <c r="I72" s="3"/>
      <c r="J72" s="4"/>
      <c r="K72" s="2"/>
      <c r="L72" s="30"/>
      <c r="M72" s="30"/>
      <c r="N72" s="30"/>
      <c r="O72" s="30"/>
      <c r="P72" s="30"/>
      <c r="Q72" s="30"/>
      <c r="R72" s="30"/>
      <c r="S72" s="30"/>
      <c r="T72" s="7"/>
    </row>
    <row r="73">
      <c r="A73" s="2"/>
      <c r="B73" s="2"/>
      <c r="C73" s="2"/>
      <c r="D73" s="2"/>
      <c r="E73" s="2"/>
      <c r="F73" s="2"/>
      <c r="G73" s="2"/>
      <c r="H73" s="3"/>
      <c r="I73" s="3"/>
      <c r="J73" s="4"/>
      <c r="K73" s="2"/>
      <c r="L73" s="30"/>
      <c r="M73" s="30"/>
      <c r="N73" s="30"/>
      <c r="O73" s="30"/>
      <c r="P73" s="30"/>
      <c r="Q73" s="30"/>
      <c r="R73" s="30"/>
      <c r="S73" s="30"/>
      <c r="T73" s="7"/>
    </row>
    <row r="74">
      <c r="A74" s="2"/>
      <c r="B74" s="2"/>
      <c r="C74" s="2"/>
      <c r="D74" s="2"/>
      <c r="E74" s="2"/>
      <c r="F74" s="2"/>
      <c r="G74" s="2"/>
      <c r="H74" s="3"/>
      <c r="I74" s="3"/>
      <c r="J74" s="4"/>
      <c r="K74" s="2"/>
      <c r="L74" s="30"/>
      <c r="M74" s="30"/>
      <c r="N74" s="30"/>
      <c r="O74" s="30"/>
      <c r="P74" s="30"/>
      <c r="Q74" s="30"/>
      <c r="R74" s="30"/>
      <c r="S74" s="30"/>
      <c r="T74" s="7"/>
    </row>
    <row r="75">
      <c r="A75" s="2"/>
      <c r="B75" s="2"/>
      <c r="C75" s="2"/>
      <c r="D75" s="2"/>
      <c r="E75" s="2"/>
      <c r="F75" s="2"/>
      <c r="G75" s="2"/>
      <c r="H75" s="3"/>
      <c r="I75" s="3"/>
      <c r="J75" s="4"/>
      <c r="K75" s="2"/>
      <c r="L75" s="30"/>
      <c r="M75" s="30"/>
      <c r="N75" s="30"/>
      <c r="O75" s="30"/>
      <c r="P75" s="30"/>
      <c r="Q75" s="30"/>
      <c r="R75" s="30"/>
      <c r="S75" s="30"/>
      <c r="T75" s="7"/>
    </row>
    <row r="76">
      <c r="A76" s="2"/>
      <c r="B76" s="2"/>
      <c r="C76" s="2"/>
      <c r="D76" s="2"/>
      <c r="E76" s="2"/>
      <c r="F76" s="2"/>
      <c r="G76" s="2"/>
      <c r="H76" s="3"/>
      <c r="I76" s="3"/>
      <c r="J76" s="4"/>
      <c r="K76" s="2"/>
      <c r="L76" s="30"/>
      <c r="M76" s="30"/>
      <c r="N76" s="30"/>
      <c r="O76" s="30"/>
      <c r="P76" s="30"/>
      <c r="Q76" s="30"/>
      <c r="R76" s="30"/>
      <c r="S76" s="30"/>
      <c r="T76" s="7"/>
    </row>
    <row r="77">
      <c r="A77" s="2"/>
      <c r="B77" s="2"/>
      <c r="C77" s="2"/>
      <c r="D77" s="2"/>
      <c r="E77" s="2"/>
      <c r="F77" s="2"/>
      <c r="G77" s="2"/>
      <c r="H77" s="3"/>
      <c r="I77" s="3"/>
      <c r="J77" s="4"/>
      <c r="K77" s="2"/>
      <c r="L77" s="30"/>
      <c r="M77" s="30"/>
      <c r="N77" s="30"/>
      <c r="O77" s="30"/>
      <c r="P77" s="30"/>
      <c r="Q77" s="30"/>
      <c r="R77" s="30"/>
      <c r="S77" s="30"/>
      <c r="T77" s="7"/>
    </row>
    <row r="78">
      <c r="A78" s="2"/>
      <c r="B78" s="2"/>
      <c r="C78" s="2"/>
      <c r="D78" s="2"/>
      <c r="E78" s="2"/>
      <c r="F78" s="2"/>
      <c r="G78" s="2"/>
      <c r="H78" s="3"/>
      <c r="I78" s="3"/>
      <c r="J78" s="4"/>
      <c r="K78" s="2"/>
      <c r="L78" s="30"/>
      <c r="M78" s="30"/>
      <c r="N78" s="30"/>
      <c r="O78" s="30"/>
      <c r="P78" s="30"/>
      <c r="Q78" s="30"/>
      <c r="R78" s="30"/>
      <c r="S78" s="30"/>
      <c r="T78" s="7"/>
    </row>
    <row r="79">
      <c r="A79" s="2"/>
      <c r="B79" s="2"/>
      <c r="C79" s="2"/>
      <c r="D79" s="2"/>
      <c r="E79" s="2"/>
      <c r="F79" s="2"/>
      <c r="G79" s="2"/>
      <c r="H79" s="3"/>
      <c r="I79" s="3"/>
      <c r="J79" s="4"/>
      <c r="K79" s="2"/>
      <c r="L79" s="30"/>
      <c r="M79" s="30"/>
      <c r="N79" s="30"/>
      <c r="O79" s="30"/>
      <c r="P79" s="30"/>
      <c r="Q79" s="30"/>
      <c r="R79" s="30"/>
      <c r="S79" s="30"/>
      <c r="T79" s="7"/>
    </row>
    <row r="80">
      <c r="A80" s="2"/>
      <c r="B80" s="2"/>
      <c r="C80" s="2"/>
      <c r="D80" s="2"/>
      <c r="E80" s="2"/>
      <c r="F80" s="2"/>
      <c r="G80" s="2"/>
      <c r="H80" s="3"/>
      <c r="I80" s="3"/>
      <c r="J80" s="4"/>
      <c r="K80" s="2"/>
      <c r="L80" s="30"/>
      <c r="M80" s="30"/>
      <c r="N80" s="30"/>
      <c r="O80" s="30"/>
      <c r="P80" s="30"/>
      <c r="Q80" s="30"/>
      <c r="R80" s="30"/>
      <c r="S80" s="30"/>
      <c r="T80" s="7"/>
    </row>
    <row r="81">
      <c r="A81" s="2"/>
      <c r="B81" s="2"/>
      <c r="C81" s="2"/>
      <c r="D81" s="2"/>
      <c r="E81" s="2"/>
      <c r="F81" s="2"/>
      <c r="G81" s="2"/>
      <c r="H81" s="3"/>
      <c r="I81" s="3"/>
      <c r="J81" s="4"/>
      <c r="K81" s="2"/>
      <c r="L81" s="30"/>
      <c r="M81" s="30"/>
      <c r="N81" s="30"/>
      <c r="O81" s="30"/>
      <c r="P81" s="30"/>
      <c r="Q81" s="30"/>
      <c r="R81" s="30"/>
      <c r="S81" s="30"/>
      <c r="T81" s="7"/>
    </row>
    <row r="82">
      <c r="A82" s="2"/>
      <c r="B82" s="2"/>
      <c r="C82" s="2"/>
      <c r="D82" s="2"/>
      <c r="E82" s="2"/>
      <c r="F82" s="2"/>
      <c r="G82" s="2"/>
      <c r="H82" s="3"/>
      <c r="I82" s="3"/>
      <c r="J82" s="4"/>
      <c r="K82" s="2"/>
      <c r="L82" s="30"/>
      <c r="M82" s="30"/>
      <c r="N82" s="30"/>
      <c r="O82" s="30"/>
      <c r="P82" s="30"/>
      <c r="Q82" s="30"/>
      <c r="R82" s="30"/>
      <c r="S82" s="30"/>
      <c r="T82" s="7"/>
    </row>
    <row r="83">
      <c r="A83" s="2"/>
      <c r="B83" s="2"/>
      <c r="C83" s="2"/>
      <c r="D83" s="2"/>
      <c r="E83" s="2"/>
      <c r="F83" s="2"/>
      <c r="G83" s="2"/>
      <c r="H83" s="3"/>
      <c r="I83" s="3"/>
      <c r="J83" s="4"/>
      <c r="K83" s="2"/>
      <c r="L83" s="30"/>
      <c r="M83" s="30"/>
      <c r="N83" s="30"/>
      <c r="O83" s="30"/>
      <c r="P83" s="30"/>
      <c r="Q83" s="30"/>
      <c r="R83" s="30"/>
      <c r="S83" s="30"/>
      <c r="T83" s="7"/>
    </row>
    <row r="84">
      <c r="A84" s="2"/>
      <c r="B84" s="2"/>
      <c r="C84" s="2"/>
      <c r="D84" s="2"/>
      <c r="E84" s="2"/>
      <c r="F84" s="2"/>
      <c r="G84" s="2"/>
      <c r="H84" s="3"/>
      <c r="I84" s="3"/>
      <c r="J84" s="4"/>
      <c r="K84" s="2"/>
      <c r="L84" s="30"/>
      <c r="M84" s="30"/>
      <c r="N84" s="30"/>
      <c r="O84" s="30"/>
      <c r="P84" s="30"/>
      <c r="Q84" s="30"/>
      <c r="R84" s="30"/>
      <c r="S84" s="30"/>
      <c r="T84" s="7"/>
    </row>
    <row r="85">
      <c r="A85" s="2"/>
      <c r="B85" s="2"/>
      <c r="C85" s="2"/>
      <c r="D85" s="2"/>
      <c r="E85" s="2"/>
      <c r="F85" s="2"/>
      <c r="G85" s="2"/>
      <c r="H85" s="3"/>
      <c r="I85" s="3"/>
      <c r="J85" s="4"/>
      <c r="K85" s="2"/>
      <c r="L85" s="30"/>
      <c r="M85" s="30"/>
      <c r="N85" s="30"/>
      <c r="O85" s="30"/>
      <c r="P85" s="30"/>
      <c r="Q85" s="30"/>
      <c r="R85" s="30"/>
      <c r="S85" s="30"/>
      <c r="T85" s="7"/>
    </row>
    <row r="86">
      <c r="A86" s="2"/>
      <c r="B86" s="2"/>
      <c r="C86" s="2"/>
      <c r="D86" s="2"/>
      <c r="E86" s="2"/>
      <c r="F86" s="2"/>
      <c r="G86" s="2"/>
      <c r="H86" s="3"/>
      <c r="I86" s="3"/>
      <c r="J86" s="4"/>
      <c r="K86" s="2"/>
      <c r="L86" s="30"/>
      <c r="M86" s="30"/>
      <c r="N86" s="30"/>
      <c r="O86" s="30"/>
      <c r="P86" s="30"/>
      <c r="Q86" s="30"/>
      <c r="R86" s="30"/>
      <c r="S86" s="30"/>
      <c r="T86" s="7"/>
    </row>
    <row r="87">
      <c r="A87" s="2"/>
      <c r="B87" s="2"/>
      <c r="C87" s="2"/>
      <c r="D87" s="2"/>
      <c r="E87" s="2"/>
      <c r="F87" s="2"/>
      <c r="G87" s="2"/>
      <c r="H87" s="3"/>
      <c r="I87" s="3"/>
      <c r="J87" s="4"/>
      <c r="K87" s="2"/>
      <c r="L87" s="30"/>
      <c r="M87" s="30"/>
      <c r="N87" s="30"/>
      <c r="O87" s="30"/>
      <c r="P87" s="30"/>
      <c r="Q87" s="30"/>
      <c r="R87" s="30"/>
      <c r="S87" s="30"/>
      <c r="T87" s="7"/>
    </row>
    <row r="88">
      <c r="A88" s="2"/>
      <c r="B88" s="2"/>
      <c r="C88" s="2"/>
      <c r="D88" s="2"/>
      <c r="E88" s="2"/>
      <c r="F88" s="2"/>
      <c r="G88" s="2"/>
      <c r="H88" s="3"/>
      <c r="I88" s="3"/>
      <c r="J88" s="4"/>
      <c r="K88" s="2"/>
      <c r="L88" s="30"/>
      <c r="M88" s="30"/>
      <c r="N88" s="30"/>
      <c r="O88" s="30"/>
      <c r="P88" s="30"/>
      <c r="Q88" s="30"/>
      <c r="R88" s="30"/>
      <c r="S88" s="30"/>
      <c r="T88" s="7"/>
    </row>
    <row r="89">
      <c r="A89" s="2"/>
      <c r="B89" s="2"/>
      <c r="C89" s="2"/>
      <c r="D89" s="2"/>
      <c r="E89" s="2"/>
      <c r="F89" s="2"/>
      <c r="G89" s="2"/>
      <c r="H89" s="3"/>
      <c r="I89" s="3"/>
      <c r="J89" s="4"/>
      <c r="K89" s="2"/>
      <c r="L89" s="30"/>
      <c r="M89" s="30"/>
      <c r="N89" s="30"/>
      <c r="O89" s="30"/>
      <c r="P89" s="30"/>
      <c r="Q89" s="30"/>
      <c r="R89" s="30"/>
      <c r="S89" s="30"/>
      <c r="T89" s="7"/>
    </row>
    <row r="90">
      <c r="A90" s="2"/>
      <c r="B90" s="2"/>
      <c r="C90" s="2"/>
      <c r="D90" s="2"/>
      <c r="E90" s="2"/>
      <c r="F90" s="2"/>
      <c r="G90" s="2"/>
      <c r="H90" s="3"/>
      <c r="I90" s="3"/>
      <c r="J90" s="4"/>
      <c r="K90" s="2"/>
      <c r="L90" s="30"/>
      <c r="M90" s="30"/>
      <c r="N90" s="30"/>
      <c r="O90" s="30"/>
      <c r="P90" s="30"/>
      <c r="Q90" s="30"/>
      <c r="R90" s="30"/>
      <c r="S90" s="30"/>
      <c r="T90" s="7"/>
    </row>
    <row r="91">
      <c r="A91" s="2"/>
      <c r="B91" s="2"/>
      <c r="C91" s="2"/>
      <c r="D91" s="2"/>
      <c r="E91" s="2"/>
      <c r="F91" s="2"/>
      <c r="G91" s="2"/>
      <c r="H91" s="3"/>
      <c r="I91" s="3"/>
      <c r="J91" s="4"/>
      <c r="K91" s="2"/>
      <c r="L91" s="30"/>
      <c r="M91" s="30"/>
      <c r="N91" s="30"/>
      <c r="O91" s="30"/>
      <c r="P91" s="30"/>
      <c r="Q91" s="30"/>
      <c r="R91" s="30"/>
      <c r="S91" s="30"/>
      <c r="T91" s="7"/>
    </row>
    <row r="92">
      <c r="A92" s="2"/>
      <c r="B92" s="2"/>
      <c r="C92" s="2"/>
      <c r="D92" s="2"/>
      <c r="E92" s="2"/>
      <c r="F92" s="2"/>
      <c r="G92" s="2"/>
      <c r="H92" s="3"/>
      <c r="I92" s="3"/>
      <c r="J92" s="4"/>
      <c r="K92" s="2"/>
      <c r="L92" s="30"/>
      <c r="M92" s="30"/>
      <c r="N92" s="30"/>
      <c r="O92" s="30"/>
      <c r="P92" s="30"/>
      <c r="Q92" s="30"/>
      <c r="R92" s="30"/>
      <c r="S92" s="30"/>
      <c r="T92" s="7"/>
    </row>
    <row r="93">
      <c r="A93" s="2"/>
      <c r="B93" s="2"/>
      <c r="C93" s="2"/>
      <c r="D93" s="2"/>
      <c r="E93" s="2"/>
      <c r="F93" s="2"/>
      <c r="G93" s="2"/>
      <c r="H93" s="3"/>
      <c r="I93" s="3"/>
      <c r="J93" s="4"/>
      <c r="K93" s="2"/>
      <c r="L93" s="30"/>
      <c r="M93" s="30"/>
      <c r="N93" s="30"/>
      <c r="O93" s="30"/>
      <c r="P93" s="30"/>
      <c r="Q93" s="30"/>
      <c r="R93" s="30"/>
      <c r="S93" s="30"/>
      <c r="T93" s="7"/>
    </row>
    <row r="94">
      <c r="A94" s="2"/>
      <c r="B94" s="2"/>
      <c r="C94" s="2"/>
      <c r="D94" s="2"/>
      <c r="E94" s="2"/>
      <c r="F94" s="2"/>
      <c r="G94" s="2"/>
      <c r="H94" s="3"/>
      <c r="I94" s="3"/>
      <c r="J94" s="4"/>
      <c r="K94" s="2"/>
      <c r="L94" s="30"/>
      <c r="M94" s="30"/>
      <c r="N94" s="30"/>
      <c r="O94" s="30"/>
      <c r="P94" s="30"/>
      <c r="Q94" s="30"/>
      <c r="R94" s="30"/>
      <c r="S94" s="30"/>
      <c r="T94" s="7"/>
    </row>
    <row r="95">
      <c r="A95" s="2"/>
      <c r="B95" s="2"/>
      <c r="C95" s="2"/>
      <c r="D95" s="2"/>
      <c r="E95" s="2"/>
      <c r="F95" s="2"/>
      <c r="G95" s="2"/>
      <c r="H95" s="3"/>
      <c r="I95" s="3"/>
      <c r="J95" s="4"/>
      <c r="K95" s="2"/>
      <c r="L95" s="30"/>
      <c r="M95" s="30"/>
      <c r="N95" s="30"/>
      <c r="O95" s="30"/>
      <c r="P95" s="30"/>
      <c r="Q95" s="30"/>
      <c r="R95" s="30"/>
      <c r="S95" s="30"/>
      <c r="T95" s="7"/>
    </row>
    <row r="96">
      <c r="A96" s="2"/>
      <c r="B96" s="2"/>
      <c r="C96" s="2"/>
      <c r="D96" s="2"/>
      <c r="E96" s="2"/>
      <c r="F96" s="2"/>
      <c r="G96" s="2"/>
      <c r="H96" s="3"/>
      <c r="I96" s="3"/>
      <c r="J96" s="4"/>
      <c r="K96" s="2"/>
      <c r="L96" s="30"/>
      <c r="M96" s="30"/>
      <c r="N96" s="30"/>
      <c r="O96" s="30"/>
      <c r="P96" s="30"/>
      <c r="Q96" s="30"/>
      <c r="R96" s="30"/>
      <c r="S96" s="30"/>
      <c r="T96" s="7"/>
    </row>
    <row r="97">
      <c r="A97" s="2"/>
      <c r="B97" s="2"/>
      <c r="C97" s="2"/>
      <c r="D97" s="2"/>
      <c r="E97" s="2"/>
      <c r="F97" s="2"/>
      <c r="G97" s="2"/>
      <c r="H97" s="3"/>
      <c r="I97" s="3"/>
      <c r="J97" s="4"/>
      <c r="K97" s="2"/>
      <c r="L97" s="30"/>
      <c r="M97" s="30"/>
      <c r="N97" s="30"/>
      <c r="O97" s="30"/>
      <c r="P97" s="30"/>
      <c r="Q97" s="30"/>
      <c r="R97" s="30"/>
      <c r="S97" s="30"/>
      <c r="T97" s="7"/>
    </row>
    <row r="98">
      <c r="A98" s="2"/>
      <c r="B98" s="2"/>
      <c r="C98" s="2"/>
      <c r="D98" s="2"/>
      <c r="E98" s="2"/>
      <c r="F98" s="2"/>
      <c r="G98" s="2"/>
      <c r="H98" s="3"/>
      <c r="I98" s="3"/>
      <c r="J98" s="4"/>
      <c r="K98" s="2"/>
      <c r="L98" s="30"/>
      <c r="M98" s="30"/>
      <c r="N98" s="30"/>
      <c r="O98" s="30"/>
      <c r="P98" s="30"/>
      <c r="Q98" s="30"/>
      <c r="R98" s="30"/>
      <c r="S98" s="30"/>
      <c r="T98" s="7"/>
    </row>
    <row r="99">
      <c r="A99" s="2"/>
      <c r="B99" s="2"/>
      <c r="C99" s="2"/>
      <c r="D99" s="2"/>
      <c r="E99" s="2"/>
      <c r="F99" s="2"/>
      <c r="G99" s="2"/>
      <c r="H99" s="3"/>
      <c r="I99" s="3"/>
      <c r="J99" s="4"/>
      <c r="K99" s="2"/>
      <c r="L99" s="30"/>
      <c r="M99" s="30"/>
      <c r="N99" s="30"/>
      <c r="O99" s="30"/>
      <c r="P99" s="30"/>
      <c r="Q99" s="30"/>
      <c r="R99" s="30"/>
      <c r="S99" s="30"/>
      <c r="T99" s="7"/>
    </row>
    <row r="100">
      <c r="A100" s="2"/>
      <c r="B100" s="2"/>
      <c r="C100" s="2"/>
      <c r="D100" s="2"/>
      <c r="E100" s="2"/>
      <c r="F100" s="2"/>
      <c r="G100" s="2"/>
      <c r="H100" s="3"/>
      <c r="I100" s="3"/>
      <c r="J100" s="4"/>
      <c r="K100" s="2"/>
      <c r="L100" s="30"/>
      <c r="M100" s="30"/>
      <c r="N100" s="30"/>
      <c r="O100" s="30"/>
      <c r="P100" s="30"/>
      <c r="Q100" s="30"/>
      <c r="R100" s="30"/>
      <c r="S100" s="30"/>
      <c r="T100" s="7"/>
    </row>
    <row r="101">
      <c r="A101" s="2"/>
      <c r="B101" s="2"/>
      <c r="C101" s="2"/>
      <c r="D101" s="2"/>
      <c r="E101" s="2"/>
      <c r="F101" s="2"/>
      <c r="G101" s="2"/>
      <c r="H101" s="3"/>
      <c r="I101" s="3"/>
      <c r="J101" s="4"/>
      <c r="K101" s="2"/>
      <c r="L101" s="30"/>
      <c r="M101" s="30"/>
      <c r="N101" s="30"/>
      <c r="O101" s="30"/>
      <c r="P101" s="30"/>
      <c r="Q101" s="30"/>
      <c r="R101" s="30"/>
      <c r="S101" s="30"/>
      <c r="T101" s="7"/>
    </row>
    <row r="102">
      <c r="A102" s="2"/>
      <c r="B102" s="2"/>
      <c r="C102" s="2"/>
      <c r="D102" s="2"/>
      <c r="E102" s="2"/>
      <c r="F102" s="2"/>
      <c r="G102" s="2"/>
      <c r="H102" s="3"/>
      <c r="I102" s="3"/>
      <c r="J102" s="4"/>
      <c r="K102" s="2"/>
      <c r="L102" s="30"/>
      <c r="M102" s="30"/>
      <c r="N102" s="30"/>
      <c r="O102" s="30"/>
      <c r="P102" s="30"/>
      <c r="Q102" s="30"/>
      <c r="R102" s="30"/>
      <c r="S102" s="30"/>
      <c r="T102" s="7"/>
    </row>
    <row r="103">
      <c r="A103" s="2"/>
      <c r="B103" s="2"/>
      <c r="C103" s="2"/>
      <c r="D103" s="2"/>
      <c r="E103" s="2"/>
      <c r="F103" s="2"/>
      <c r="G103" s="2"/>
      <c r="H103" s="3"/>
      <c r="I103" s="3"/>
      <c r="J103" s="4"/>
      <c r="K103" s="2"/>
      <c r="L103" s="30"/>
      <c r="M103" s="30"/>
      <c r="N103" s="30"/>
      <c r="O103" s="30"/>
      <c r="P103" s="30"/>
      <c r="Q103" s="30"/>
      <c r="R103" s="30"/>
      <c r="S103" s="30"/>
      <c r="T103" s="7"/>
    </row>
    <row r="104">
      <c r="A104" s="2"/>
      <c r="B104" s="2"/>
      <c r="C104" s="2"/>
      <c r="D104" s="2"/>
      <c r="E104" s="2"/>
      <c r="F104" s="2"/>
      <c r="G104" s="2"/>
      <c r="H104" s="3"/>
      <c r="I104" s="3"/>
      <c r="J104" s="4"/>
      <c r="K104" s="2"/>
      <c r="L104" s="30"/>
      <c r="M104" s="30"/>
      <c r="N104" s="30"/>
      <c r="O104" s="30"/>
      <c r="P104" s="30"/>
      <c r="Q104" s="30"/>
      <c r="R104" s="30"/>
      <c r="S104" s="30"/>
      <c r="T104" s="7"/>
    </row>
    <row r="105">
      <c r="A105" s="2"/>
      <c r="B105" s="2"/>
      <c r="C105" s="2"/>
      <c r="D105" s="2"/>
      <c r="E105" s="2"/>
      <c r="F105" s="2"/>
      <c r="G105" s="2"/>
      <c r="H105" s="3"/>
      <c r="I105" s="3"/>
      <c r="J105" s="4"/>
      <c r="K105" s="2"/>
      <c r="L105" s="30"/>
      <c r="M105" s="30"/>
      <c r="N105" s="30"/>
      <c r="O105" s="30"/>
      <c r="P105" s="30"/>
      <c r="Q105" s="30"/>
      <c r="R105" s="30"/>
      <c r="S105" s="30"/>
      <c r="T105" s="7"/>
    </row>
    <row r="106">
      <c r="A106" s="2"/>
      <c r="B106" s="2"/>
      <c r="C106" s="2"/>
      <c r="D106" s="2"/>
      <c r="E106" s="2"/>
      <c r="F106" s="2"/>
      <c r="G106" s="2"/>
      <c r="H106" s="3"/>
      <c r="I106" s="3"/>
      <c r="J106" s="4"/>
      <c r="K106" s="2"/>
      <c r="L106" s="30"/>
      <c r="M106" s="30"/>
      <c r="N106" s="30"/>
      <c r="O106" s="30"/>
      <c r="P106" s="30"/>
      <c r="Q106" s="30"/>
      <c r="R106" s="30"/>
      <c r="S106" s="30"/>
      <c r="T106" s="7"/>
    </row>
    <row r="107">
      <c r="A107" s="2"/>
      <c r="B107" s="2"/>
      <c r="C107" s="2"/>
      <c r="D107" s="2"/>
      <c r="E107" s="2"/>
      <c r="F107" s="2"/>
      <c r="G107" s="2"/>
      <c r="H107" s="3"/>
      <c r="I107" s="3"/>
      <c r="J107" s="4"/>
      <c r="K107" s="2"/>
      <c r="L107" s="30"/>
      <c r="M107" s="30"/>
      <c r="N107" s="30"/>
      <c r="O107" s="30"/>
      <c r="P107" s="30"/>
      <c r="Q107" s="30"/>
      <c r="R107" s="30"/>
      <c r="S107" s="30"/>
      <c r="T107" s="7"/>
    </row>
    <row r="108">
      <c r="A108" s="2"/>
      <c r="B108" s="2"/>
      <c r="C108" s="2"/>
      <c r="D108" s="2"/>
      <c r="E108" s="2"/>
      <c r="F108" s="2"/>
      <c r="G108" s="2"/>
      <c r="H108" s="3"/>
      <c r="I108" s="3"/>
      <c r="J108" s="4"/>
      <c r="K108" s="2"/>
      <c r="L108" s="30"/>
      <c r="M108" s="30"/>
      <c r="N108" s="30"/>
      <c r="O108" s="30"/>
      <c r="P108" s="30"/>
      <c r="Q108" s="30"/>
      <c r="R108" s="30"/>
      <c r="S108" s="30"/>
      <c r="T108" s="7"/>
    </row>
    <row r="109">
      <c r="A109" s="2"/>
      <c r="B109" s="2"/>
      <c r="C109" s="2"/>
      <c r="D109" s="2"/>
      <c r="E109" s="2"/>
      <c r="F109" s="2"/>
      <c r="G109" s="2"/>
      <c r="H109" s="3"/>
      <c r="I109" s="3"/>
      <c r="J109" s="4"/>
      <c r="K109" s="2"/>
      <c r="L109" s="30"/>
      <c r="M109" s="30"/>
      <c r="N109" s="30"/>
      <c r="O109" s="30"/>
      <c r="P109" s="30"/>
      <c r="Q109" s="30"/>
      <c r="R109" s="30"/>
      <c r="S109" s="30"/>
      <c r="T109" s="7"/>
    </row>
    <row r="110">
      <c r="A110" s="2"/>
      <c r="B110" s="2"/>
      <c r="C110" s="2"/>
      <c r="D110" s="2"/>
      <c r="E110" s="2"/>
      <c r="F110" s="2"/>
      <c r="G110" s="2"/>
      <c r="H110" s="3"/>
      <c r="I110" s="3"/>
      <c r="J110" s="4"/>
      <c r="K110" s="2"/>
      <c r="L110" s="30"/>
      <c r="M110" s="30"/>
      <c r="N110" s="30"/>
      <c r="O110" s="30"/>
      <c r="P110" s="30"/>
      <c r="Q110" s="30"/>
      <c r="R110" s="30"/>
      <c r="S110" s="30"/>
      <c r="T110" s="7"/>
    </row>
    <row r="111">
      <c r="A111" s="2"/>
      <c r="B111" s="2"/>
      <c r="C111" s="2"/>
      <c r="D111" s="2"/>
      <c r="E111" s="2"/>
      <c r="F111" s="2"/>
      <c r="G111" s="2"/>
      <c r="H111" s="3"/>
      <c r="I111" s="3"/>
      <c r="J111" s="4"/>
      <c r="K111" s="2"/>
      <c r="L111" s="30"/>
      <c r="M111" s="30"/>
      <c r="N111" s="30"/>
      <c r="O111" s="30"/>
      <c r="P111" s="30"/>
      <c r="Q111" s="30"/>
      <c r="R111" s="30"/>
      <c r="S111" s="30"/>
      <c r="T111" s="7"/>
    </row>
    <row r="112">
      <c r="A112" s="2"/>
      <c r="B112" s="2"/>
      <c r="C112" s="2"/>
      <c r="D112" s="2"/>
      <c r="E112" s="2"/>
      <c r="F112" s="2"/>
      <c r="G112" s="2"/>
      <c r="H112" s="3"/>
      <c r="I112" s="3"/>
      <c r="J112" s="4"/>
      <c r="K112" s="2"/>
      <c r="L112" s="30"/>
      <c r="M112" s="30"/>
      <c r="N112" s="30"/>
      <c r="O112" s="30"/>
      <c r="P112" s="30"/>
      <c r="Q112" s="30"/>
      <c r="R112" s="30"/>
      <c r="S112" s="30"/>
      <c r="T112" s="7"/>
    </row>
    <row r="113">
      <c r="A113" s="2"/>
      <c r="B113" s="2"/>
      <c r="C113" s="2"/>
      <c r="D113" s="2"/>
      <c r="E113" s="2"/>
      <c r="F113" s="2"/>
      <c r="G113" s="2"/>
      <c r="H113" s="3"/>
      <c r="I113" s="3"/>
      <c r="J113" s="4"/>
      <c r="K113" s="2"/>
      <c r="L113" s="30"/>
      <c r="M113" s="30"/>
      <c r="N113" s="30"/>
      <c r="O113" s="30"/>
      <c r="P113" s="30"/>
      <c r="Q113" s="30"/>
      <c r="R113" s="30"/>
      <c r="S113" s="30"/>
      <c r="T113" s="7"/>
    </row>
    <row r="114">
      <c r="A114" s="2"/>
      <c r="B114" s="2"/>
      <c r="C114" s="2"/>
      <c r="D114" s="2"/>
      <c r="E114" s="2"/>
      <c r="F114" s="2"/>
      <c r="G114" s="2"/>
      <c r="H114" s="3"/>
      <c r="I114" s="3"/>
      <c r="J114" s="4"/>
      <c r="K114" s="2"/>
      <c r="L114" s="30"/>
      <c r="M114" s="30"/>
      <c r="N114" s="30"/>
      <c r="O114" s="30"/>
      <c r="P114" s="30"/>
      <c r="Q114" s="30"/>
      <c r="R114" s="30"/>
      <c r="S114" s="30"/>
      <c r="T114" s="7"/>
    </row>
    <row r="115">
      <c r="A115" s="2"/>
      <c r="B115" s="2"/>
      <c r="C115" s="2"/>
      <c r="D115" s="2"/>
      <c r="E115" s="2"/>
      <c r="F115" s="2"/>
      <c r="G115" s="2"/>
      <c r="H115" s="3"/>
      <c r="I115" s="3"/>
      <c r="J115" s="4"/>
      <c r="K115" s="2"/>
      <c r="L115" s="30"/>
      <c r="M115" s="30"/>
      <c r="N115" s="30"/>
      <c r="O115" s="30"/>
      <c r="P115" s="30"/>
      <c r="Q115" s="30"/>
      <c r="R115" s="30"/>
      <c r="S115" s="30"/>
      <c r="T115" s="7"/>
    </row>
    <row r="116">
      <c r="A116" s="2"/>
      <c r="B116" s="2"/>
      <c r="C116" s="2"/>
      <c r="D116" s="2"/>
      <c r="E116" s="2"/>
      <c r="F116" s="2"/>
      <c r="G116" s="2"/>
      <c r="H116" s="3"/>
      <c r="I116" s="3"/>
      <c r="J116" s="4"/>
      <c r="K116" s="2"/>
      <c r="L116" s="30"/>
      <c r="M116" s="30"/>
      <c r="N116" s="30"/>
      <c r="O116" s="30"/>
      <c r="P116" s="30"/>
      <c r="Q116" s="30"/>
      <c r="R116" s="30"/>
      <c r="S116" s="30"/>
      <c r="T116" s="7"/>
    </row>
    <row r="117">
      <c r="A117" s="2"/>
      <c r="B117" s="2"/>
      <c r="C117" s="2"/>
      <c r="D117" s="2"/>
      <c r="E117" s="2"/>
      <c r="F117" s="2"/>
      <c r="G117" s="2"/>
      <c r="H117" s="3"/>
      <c r="I117" s="3"/>
      <c r="J117" s="4"/>
      <c r="K117" s="2"/>
      <c r="L117" s="30"/>
      <c r="M117" s="30"/>
      <c r="N117" s="30"/>
      <c r="O117" s="30"/>
      <c r="P117" s="30"/>
      <c r="Q117" s="30"/>
      <c r="R117" s="30"/>
      <c r="S117" s="30"/>
      <c r="T117" s="7"/>
    </row>
    <row r="118">
      <c r="A118" s="2"/>
      <c r="B118" s="2"/>
      <c r="C118" s="2"/>
      <c r="D118" s="2"/>
      <c r="E118" s="2"/>
      <c r="F118" s="2"/>
      <c r="G118" s="2"/>
      <c r="H118" s="3"/>
      <c r="I118" s="3"/>
      <c r="J118" s="4"/>
      <c r="K118" s="2"/>
      <c r="L118" s="30"/>
      <c r="M118" s="30"/>
      <c r="N118" s="30"/>
      <c r="O118" s="30"/>
      <c r="P118" s="30"/>
      <c r="Q118" s="30"/>
      <c r="R118" s="30"/>
      <c r="S118" s="30"/>
      <c r="T118" s="7"/>
    </row>
    <row r="119">
      <c r="A119" s="2"/>
      <c r="B119" s="2"/>
      <c r="C119" s="2"/>
      <c r="D119" s="2"/>
      <c r="E119" s="2"/>
      <c r="F119" s="2"/>
      <c r="G119" s="2"/>
      <c r="H119" s="3"/>
      <c r="I119" s="3"/>
      <c r="J119" s="4"/>
      <c r="K119" s="2"/>
      <c r="L119" s="30"/>
      <c r="M119" s="30"/>
      <c r="N119" s="30"/>
      <c r="O119" s="30"/>
      <c r="P119" s="30"/>
      <c r="Q119" s="30"/>
      <c r="R119" s="30"/>
      <c r="S119" s="30"/>
      <c r="T119" s="7"/>
    </row>
    <row r="120">
      <c r="A120" s="2"/>
      <c r="B120" s="2"/>
      <c r="C120" s="2"/>
      <c r="D120" s="2"/>
      <c r="E120" s="2"/>
      <c r="F120" s="2"/>
      <c r="G120" s="2"/>
      <c r="H120" s="3"/>
      <c r="I120" s="3"/>
      <c r="J120" s="4"/>
      <c r="K120" s="2"/>
      <c r="L120" s="30"/>
      <c r="M120" s="30"/>
      <c r="N120" s="30"/>
      <c r="O120" s="30"/>
      <c r="P120" s="30"/>
      <c r="Q120" s="30"/>
      <c r="R120" s="30"/>
      <c r="S120" s="30"/>
      <c r="T120" s="7"/>
    </row>
    <row r="121">
      <c r="A121" s="2"/>
      <c r="B121" s="2"/>
      <c r="C121" s="2"/>
      <c r="D121" s="2"/>
      <c r="E121" s="2"/>
      <c r="F121" s="2"/>
      <c r="G121" s="2"/>
      <c r="H121" s="3"/>
      <c r="I121" s="3"/>
      <c r="J121" s="4"/>
      <c r="K121" s="2"/>
      <c r="L121" s="30"/>
      <c r="M121" s="30"/>
      <c r="N121" s="30"/>
      <c r="O121" s="30"/>
      <c r="P121" s="30"/>
      <c r="Q121" s="30"/>
      <c r="R121" s="30"/>
      <c r="S121" s="30"/>
      <c r="T121" s="7"/>
    </row>
    <row r="122">
      <c r="A122" s="2"/>
      <c r="B122" s="2"/>
      <c r="C122" s="2"/>
      <c r="D122" s="2"/>
      <c r="E122" s="2"/>
      <c r="F122" s="2"/>
      <c r="G122" s="2"/>
      <c r="H122" s="3"/>
      <c r="I122" s="3"/>
      <c r="J122" s="4"/>
      <c r="K122" s="2"/>
      <c r="L122" s="30"/>
      <c r="M122" s="30"/>
      <c r="N122" s="30"/>
      <c r="O122" s="30"/>
      <c r="P122" s="30"/>
      <c r="Q122" s="30"/>
      <c r="R122" s="30"/>
      <c r="S122" s="30"/>
      <c r="T122" s="7"/>
    </row>
    <row r="123">
      <c r="A123" s="2"/>
      <c r="B123" s="2"/>
      <c r="C123" s="2"/>
      <c r="D123" s="2"/>
      <c r="E123" s="2"/>
      <c r="F123" s="2"/>
      <c r="G123" s="2"/>
      <c r="H123" s="3"/>
      <c r="I123" s="3"/>
      <c r="J123" s="4"/>
      <c r="K123" s="2"/>
      <c r="L123" s="30"/>
      <c r="M123" s="30"/>
      <c r="N123" s="30"/>
      <c r="O123" s="30"/>
      <c r="P123" s="30"/>
      <c r="Q123" s="30"/>
      <c r="R123" s="30"/>
      <c r="S123" s="30"/>
      <c r="T123" s="7"/>
    </row>
    <row r="124">
      <c r="A124" s="2"/>
      <c r="B124" s="2"/>
      <c r="C124" s="2"/>
      <c r="D124" s="2"/>
      <c r="E124" s="2"/>
      <c r="F124" s="2"/>
      <c r="G124" s="2"/>
      <c r="H124" s="3"/>
      <c r="I124" s="3"/>
      <c r="J124" s="4"/>
      <c r="K124" s="2"/>
      <c r="L124" s="30"/>
      <c r="M124" s="30"/>
      <c r="N124" s="30"/>
      <c r="O124" s="30"/>
      <c r="P124" s="30"/>
      <c r="Q124" s="30"/>
      <c r="R124" s="30"/>
      <c r="S124" s="30"/>
      <c r="T124" s="7"/>
    </row>
    <row r="125">
      <c r="A125" s="2"/>
      <c r="B125" s="2"/>
      <c r="C125" s="2"/>
      <c r="D125" s="2"/>
      <c r="E125" s="2"/>
      <c r="F125" s="2"/>
      <c r="G125" s="2"/>
      <c r="H125" s="3"/>
      <c r="I125" s="3"/>
      <c r="J125" s="4"/>
      <c r="K125" s="2"/>
      <c r="L125" s="30"/>
      <c r="M125" s="30"/>
      <c r="N125" s="30"/>
      <c r="O125" s="30"/>
      <c r="P125" s="30"/>
      <c r="Q125" s="30"/>
      <c r="R125" s="30"/>
      <c r="S125" s="30"/>
      <c r="T125" s="7"/>
    </row>
    <row r="126">
      <c r="A126" s="2"/>
      <c r="B126" s="2"/>
      <c r="C126" s="2"/>
      <c r="D126" s="2"/>
      <c r="E126" s="2"/>
      <c r="F126" s="2"/>
      <c r="G126" s="2"/>
      <c r="H126" s="3"/>
      <c r="I126" s="3"/>
      <c r="J126" s="4"/>
      <c r="K126" s="2"/>
      <c r="L126" s="30"/>
      <c r="M126" s="30"/>
      <c r="N126" s="30"/>
      <c r="O126" s="30"/>
      <c r="P126" s="30"/>
      <c r="Q126" s="30"/>
      <c r="R126" s="30"/>
      <c r="S126" s="30"/>
      <c r="T126" s="7"/>
    </row>
    <row r="127">
      <c r="A127" s="2"/>
      <c r="B127" s="2"/>
      <c r="C127" s="2"/>
      <c r="D127" s="2"/>
      <c r="E127" s="2"/>
      <c r="F127" s="2"/>
      <c r="G127" s="2"/>
      <c r="H127" s="3"/>
      <c r="I127" s="3"/>
      <c r="J127" s="4"/>
      <c r="K127" s="2"/>
      <c r="L127" s="30"/>
      <c r="M127" s="30"/>
      <c r="N127" s="30"/>
      <c r="O127" s="30"/>
      <c r="P127" s="30"/>
      <c r="Q127" s="30"/>
      <c r="R127" s="30"/>
      <c r="S127" s="30"/>
      <c r="T127" s="7"/>
    </row>
    <row r="128">
      <c r="A128" s="2"/>
      <c r="B128" s="2"/>
      <c r="C128" s="2"/>
      <c r="D128" s="2"/>
      <c r="E128" s="2"/>
      <c r="F128" s="2"/>
      <c r="G128" s="2"/>
      <c r="H128" s="3"/>
      <c r="I128" s="3"/>
      <c r="J128" s="4"/>
      <c r="K128" s="2"/>
      <c r="L128" s="30"/>
      <c r="M128" s="30"/>
      <c r="N128" s="30"/>
      <c r="O128" s="30"/>
      <c r="P128" s="30"/>
      <c r="Q128" s="30"/>
      <c r="R128" s="30"/>
      <c r="S128" s="30"/>
      <c r="T128" s="7"/>
    </row>
    <row r="129">
      <c r="A129" s="2"/>
      <c r="B129" s="2"/>
      <c r="C129" s="2"/>
      <c r="D129" s="2"/>
      <c r="E129" s="2"/>
      <c r="F129" s="2"/>
      <c r="G129" s="2"/>
      <c r="H129" s="3"/>
      <c r="I129" s="3"/>
      <c r="J129" s="4"/>
      <c r="K129" s="2"/>
      <c r="L129" s="30"/>
      <c r="M129" s="30"/>
      <c r="N129" s="30"/>
      <c r="O129" s="30"/>
      <c r="P129" s="30"/>
      <c r="Q129" s="30"/>
      <c r="R129" s="30"/>
      <c r="S129" s="30"/>
      <c r="T129" s="7"/>
    </row>
    <row r="130">
      <c r="A130" s="2"/>
      <c r="B130" s="2"/>
      <c r="C130" s="2"/>
      <c r="D130" s="2"/>
      <c r="E130" s="2"/>
      <c r="F130" s="2"/>
      <c r="G130" s="2"/>
      <c r="H130" s="3"/>
      <c r="I130" s="3"/>
      <c r="J130" s="4"/>
      <c r="K130" s="2"/>
      <c r="L130" s="30"/>
      <c r="M130" s="30"/>
      <c r="N130" s="30"/>
      <c r="O130" s="30"/>
      <c r="P130" s="30"/>
      <c r="Q130" s="30"/>
      <c r="R130" s="30"/>
      <c r="S130" s="30"/>
      <c r="T130" s="7"/>
    </row>
    <row r="131">
      <c r="A131" s="2"/>
      <c r="B131" s="2"/>
      <c r="C131" s="2"/>
      <c r="D131" s="2"/>
      <c r="E131" s="2"/>
      <c r="F131" s="2"/>
      <c r="G131" s="2"/>
      <c r="H131" s="3"/>
      <c r="I131" s="3"/>
      <c r="J131" s="4"/>
      <c r="K131" s="2"/>
      <c r="L131" s="30"/>
      <c r="M131" s="30"/>
      <c r="N131" s="30"/>
      <c r="O131" s="30"/>
      <c r="P131" s="30"/>
      <c r="Q131" s="30"/>
      <c r="R131" s="30"/>
      <c r="S131" s="30"/>
      <c r="T131" s="7"/>
    </row>
    <row r="132">
      <c r="A132" s="2"/>
      <c r="B132" s="2"/>
      <c r="C132" s="2"/>
      <c r="D132" s="2"/>
      <c r="E132" s="2"/>
      <c r="F132" s="2"/>
      <c r="G132" s="2"/>
      <c r="H132" s="3"/>
      <c r="I132" s="3"/>
      <c r="J132" s="4"/>
      <c r="K132" s="2"/>
      <c r="L132" s="30"/>
      <c r="M132" s="30"/>
      <c r="N132" s="30"/>
      <c r="O132" s="30"/>
      <c r="P132" s="30"/>
      <c r="Q132" s="30"/>
      <c r="R132" s="30"/>
      <c r="S132" s="30"/>
      <c r="T132" s="7"/>
    </row>
    <row r="133">
      <c r="A133" s="2"/>
      <c r="B133" s="2"/>
      <c r="C133" s="2"/>
      <c r="D133" s="2"/>
      <c r="E133" s="2"/>
      <c r="F133" s="2"/>
      <c r="G133" s="2"/>
      <c r="H133" s="3"/>
      <c r="I133" s="3"/>
      <c r="J133" s="4"/>
      <c r="K133" s="2"/>
      <c r="L133" s="30"/>
      <c r="M133" s="30"/>
      <c r="N133" s="30"/>
      <c r="O133" s="30"/>
      <c r="P133" s="30"/>
      <c r="Q133" s="30"/>
      <c r="R133" s="30"/>
      <c r="S133" s="30"/>
      <c r="T133" s="7"/>
    </row>
    <row r="134">
      <c r="A134" s="2"/>
      <c r="B134" s="2"/>
      <c r="C134" s="2"/>
      <c r="D134" s="2"/>
      <c r="E134" s="2"/>
      <c r="F134" s="2"/>
      <c r="G134" s="2"/>
      <c r="H134" s="3"/>
      <c r="I134" s="3"/>
      <c r="J134" s="4"/>
      <c r="K134" s="2"/>
      <c r="L134" s="30"/>
      <c r="M134" s="30"/>
      <c r="N134" s="30"/>
      <c r="O134" s="30"/>
      <c r="P134" s="30"/>
      <c r="Q134" s="30"/>
      <c r="R134" s="30"/>
      <c r="S134" s="30"/>
      <c r="T134" s="7"/>
    </row>
    <row r="135">
      <c r="A135" s="2"/>
      <c r="B135" s="2"/>
      <c r="C135" s="2"/>
      <c r="D135" s="2"/>
      <c r="E135" s="2"/>
      <c r="F135" s="2"/>
      <c r="G135" s="2"/>
      <c r="H135" s="3"/>
      <c r="I135" s="3"/>
      <c r="J135" s="4"/>
      <c r="K135" s="2"/>
      <c r="L135" s="30"/>
      <c r="M135" s="30"/>
      <c r="N135" s="30"/>
      <c r="O135" s="30"/>
      <c r="P135" s="30"/>
      <c r="Q135" s="30"/>
      <c r="R135" s="30"/>
      <c r="S135" s="30"/>
      <c r="T135" s="7"/>
    </row>
    <row r="136">
      <c r="A136" s="2"/>
      <c r="B136" s="2"/>
      <c r="C136" s="2"/>
      <c r="D136" s="2"/>
      <c r="E136" s="2"/>
      <c r="F136" s="2"/>
      <c r="G136" s="2"/>
      <c r="H136" s="3"/>
      <c r="I136" s="3"/>
      <c r="J136" s="4"/>
      <c r="K136" s="2"/>
      <c r="L136" s="30"/>
      <c r="M136" s="30"/>
      <c r="N136" s="30"/>
      <c r="O136" s="30"/>
      <c r="P136" s="30"/>
      <c r="Q136" s="30"/>
      <c r="R136" s="30"/>
      <c r="S136" s="30"/>
      <c r="T136" s="7"/>
    </row>
    <row r="137">
      <c r="A137" s="2"/>
      <c r="B137" s="2"/>
      <c r="C137" s="2"/>
      <c r="D137" s="2"/>
      <c r="E137" s="2"/>
      <c r="F137" s="2"/>
      <c r="G137" s="2"/>
      <c r="H137" s="3"/>
      <c r="I137" s="3"/>
      <c r="J137" s="4"/>
      <c r="K137" s="2"/>
      <c r="L137" s="30"/>
      <c r="M137" s="30"/>
      <c r="N137" s="30"/>
      <c r="O137" s="30"/>
      <c r="P137" s="30"/>
      <c r="Q137" s="30"/>
      <c r="R137" s="30"/>
      <c r="S137" s="30"/>
      <c r="T137" s="7"/>
    </row>
    <row r="138">
      <c r="A138" s="2"/>
      <c r="B138" s="2"/>
      <c r="C138" s="2"/>
      <c r="D138" s="2"/>
      <c r="E138" s="2"/>
      <c r="F138" s="2"/>
      <c r="G138" s="2"/>
      <c r="H138" s="3"/>
      <c r="I138" s="3"/>
      <c r="J138" s="4"/>
      <c r="K138" s="2"/>
      <c r="L138" s="30"/>
      <c r="M138" s="30"/>
      <c r="N138" s="30"/>
      <c r="O138" s="30"/>
      <c r="P138" s="30"/>
      <c r="Q138" s="30"/>
      <c r="R138" s="30"/>
      <c r="S138" s="30"/>
      <c r="T138" s="7"/>
    </row>
    <row r="139">
      <c r="A139" s="2"/>
      <c r="B139" s="2"/>
      <c r="C139" s="2"/>
      <c r="D139" s="2"/>
      <c r="E139" s="2"/>
      <c r="F139" s="2"/>
      <c r="G139" s="2"/>
      <c r="H139" s="3"/>
      <c r="I139" s="3"/>
      <c r="J139" s="4"/>
      <c r="K139" s="2"/>
      <c r="L139" s="30"/>
      <c r="M139" s="30"/>
      <c r="N139" s="30"/>
      <c r="O139" s="30"/>
      <c r="P139" s="30"/>
      <c r="Q139" s="30"/>
      <c r="R139" s="30"/>
      <c r="S139" s="30"/>
      <c r="T139" s="7"/>
    </row>
    <row r="140">
      <c r="A140" s="2"/>
      <c r="B140" s="2"/>
      <c r="C140" s="2"/>
      <c r="D140" s="2"/>
      <c r="E140" s="2"/>
      <c r="F140" s="2"/>
      <c r="G140" s="2"/>
      <c r="H140" s="3"/>
      <c r="I140" s="3"/>
      <c r="J140" s="4"/>
      <c r="K140" s="2"/>
      <c r="L140" s="30"/>
      <c r="M140" s="30"/>
      <c r="N140" s="30"/>
      <c r="O140" s="30"/>
      <c r="P140" s="30"/>
      <c r="Q140" s="30"/>
      <c r="R140" s="30"/>
      <c r="S140" s="30"/>
      <c r="T140" s="7"/>
    </row>
    <row r="141">
      <c r="A141" s="2"/>
      <c r="B141" s="2"/>
      <c r="C141" s="2"/>
      <c r="D141" s="2"/>
      <c r="E141" s="2"/>
      <c r="F141" s="2"/>
      <c r="G141" s="2"/>
      <c r="H141" s="3"/>
      <c r="I141" s="3"/>
      <c r="J141" s="4"/>
      <c r="K141" s="2"/>
      <c r="L141" s="30"/>
      <c r="M141" s="30"/>
      <c r="N141" s="30"/>
      <c r="O141" s="30"/>
      <c r="P141" s="30"/>
      <c r="Q141" s="30"/>
      <c r="R141" s="30"/>
      <c r="S141" s="30"/>
      <c r="T141" s="7"/>
    </row>
    <row r="142">
      <c r="A142" s="2"/>
      <c r="B142" s="2"/>
      <c r="C142" s="2"/>
      <c r="D142" s="2"/>
      <c r="E142" s="2"/>
      <c r="F142" s="2"/>
      <c r="G142" s="2"/>
      <c r="H142" s="3"/>
      <c r="I142" s="3"/>
      <c r="J142" s="4"/>
      <c r="K142" s="2"/>
      <c r="L142" s="30"/>
      <c r="M142" s="30"/>
      <c r="N142" s="30"/>
      <c r="O142" s="30"/>
      <c r="P142" s="30"/>
      <c r="Q142" s="30"/>
      <c r="R142" s="30"/>
      <c r="S142" s="30"/>
      <c r="T142" s="7"/>
    </row>
    <row r="143">
      <c r="A143" s="2"/>
      <c r="B143" s="2"/>
      <c r="C143" s="2"/>
      <c r="D143" s="2"/>
      <c r="E143" s="2"/>
      <c r="F143" s="2"/>
      <c r="G143" s="2"/>
      <c r="H143" s="3"/>
      <c r="I143" s="3"/>
      <c r="J143" s="4"/>
      <c r="K143" s="2"/>
      <c r="L143" s="30"/>
      <c r="M143" s="30"/>
      <c r="N143" s="30"/>
      <c r="O143" s="30"/>
      <c r="P143" s="30"/>
      <c r="Q143" s="30"/>
      <c r="R143" s="30"/>
      <c r="S143" s="30"/>
      <c r="T143" s="7"/>
    </row>
    <row r="144">
      <c r="A144" s="2"/>
      <c r="B144" s="2"/>
      <c r="C144" s="2"/>
      <c r="D144" s="2"/>
      <c r="E144" s="2"/>
      <c r="F144" s="2"/>
      <c r="G144" s="2"/>
      <c r="H144" s="3"/>
      <c r="I144" s="3"/>
      <c r="J144" s="4"/>
      <c r="K144" s="2"/>
      <c r="L144" s="30"/>
      <c r="M144" s="30"/>
      <c r="N144" s="30"/>
      <c r="O144" s="30"/>
      <c r="P144" s="30"/>
      <c r="Q144" s="30"/>
      <c r="R144" s="30"/>
      <c r="S144" s="30"/>
      <c r="T144" s="7"/>
    </row>
    <row r="145">
      <c r="A145" s="2"/>
      <c r="B145" s="2"/>
      <c r="C145" s="2"/>
      <c r="D145" s="2"/>
      <c r="E145" s="2"/>
      <c r="F145" s="2"/>
      <c r="G145" s="2"/>
      <c r="H145" s="3"/>
      <c r="I145" s="3"/>
      <c r="J145" s="4"/>
      <c r="K145" s="2"/>
      <c r="L145" s="30"/>
      <c r="M145" s="30"/>
      <c r="N145" s="30"/>
      <c r="O145" s="30"/>
      <c r="P145" s="30"/>
      <c r="Q145" s="30"/>
      <c r="R145" s="30"/>
      <c r="S145" s="30"/>
      <c r="T145" s="7"/>
    </row>
    <row r="146">
      <c r="A146" s="2"/>
      <c r="B146" s="2"/>
      <c r="C146" s="2"/>
      <c r="D146" s="2"/>
      <c r="E146" s="2"/>
      <c r="F146" s="2"/>
      <c r="G146" s="2"/>
      <c r="H146" s="3"/>
      <c r="I146" s="3"/>
      <c r="J146" s="4"/>
      <c r="K146" s="2"/>
      <c r="L146" s="30"/>
      <c r="M146" s="30"/>
      <c r="N146" s="30"/>
      <c r="O146" s="30"/>
      <c r="P146" s="30"/>
      <c r="Q146" s="30"/>
      <c r="R146" s="30"/>
      <c r="S146" s="30"/>
      <c r="T146" s="7"/>
    </row>
    <row r="147">
      <c r="A147" s="2"/>
      <c r="B147" s="2"/>
      <c r="C147" s="2"/>
      <c r="D147" s="2"/>
      <c r="E147" s="2"/>
      <c r="F147" s="2"/>
      <c r="G147" s="2"/>
      <c r="H147" s="3"/>
      <c r="I147" s="3"/>
      <c r="J147" s="4"/>
      <c r="K147" s="2"/>
      <c r="L147" s="30"/>
      <c r="M147" s="30"/>
      <c r="N147" s="30"/>
      <c r="O147" s="30"/>
      <c r="P147" s="30"/>
      <c r="Q147" s="30"/>
      <c r="R147" s="30"/>
      <c r="S147" s="30"/>
      <c r="T147" s="7"/>
    </row>
    <row r="148">
      <c r="A148" s="2"/>
      <c r="B148" s="2"/>
      <c r="C148" s="2"/>
      <c r="D148" s="2"/>
      <c r="E148" s="2"/>
      <c r="F148" s="2"/>
      <c r="G148" s="2"/>
      <c r="H148" s="3"/>
      <c r="I148" s="3"/>
      <c r="J148" s="4"/>
      <c r="K148" s="2"/>
      <c r="L148" s="30"/>
      <c r="M148" s="30"/>
      <c r="N148" s="30"/>
      <c r="O148" s="30"/>
      <c r="P148" s="30"/>
      <c r="Q148" s="30"/>
      <c r="R148" s="30"/>
      <c r="S148" s="30"/>
      <c r="T148" s="7"/>
    </row>
    <row r="149">
      <c r="A149" s="2"/>
      <c r="B149" s="2"/>
      <c r="C149" s="2"/>
      <c r="D149" s="2"/>
      <c r="E149" s="2"/>
      <c r="F149" s="2"/>
      <c r="G149" s="2"/>
      <c r="H149" s="3"/>
      <c r="I149" s="3"/>
      <c r="J149" s="4"/>
      <c r="K149" s="2"/>
      <c r="L149" s="30"/>
      <c r="M149" s="30"/>
      <c r="N149" s="30"/>
      <c r="O149" s="30"/>
      <c r="P149" s="30"/>
      <c r="Q149" s="30"/>
      <c r="R149" s="30"/>
      <c r="S149" s="30"/>
      <c r="T149" s="7"/>
    </row>
    <row r="150">
      <c r="A150" s="2"/>
      <c r="B150" s="2"/>
      <c r="C150" s="2"/>
      <c r="D150" s="2"/>
      <c r="E150" s="2"/>
      <c r="F150" s="2"/>
      <c r="G150" s="2"/>
      <c r="H150" s="3"/>
      <c r="I150" s="3"/>
      <c r="J150" s="4"/>
      <c r="K150" s="2"/>
      <c r="L150" s="30"/>
      <c r="M150" s="30"/>
      <c r="N150" s="30"/>
      <c r="O150" s="30"/>
      <c r="P150" s="30"/>
      <c r="Q150" s="30"/>
      <c r="R150" s="30"/>
      <c r="S150" s="30"/>
      <c r="T150" s="7"/>
    </row>
    <row r="151">
      <c r="A151" s="2"/>
      <c r="B151" s="2"/>
      <c r="C151" s="2"/>
      <c r="D151" s="2"/>
      <c r="E151" s="2"/>
      <c r="F151" s="2"/>
      <c r="G151" s="2"/>
      <c r="H151" s="3"/>
      <c r="I151" s="3"/>
      <c r="J151" s="4"/>
      <c r="K151" s="2"/>
      <c r="L151" s="30"/>
      <c r="M151" s="30"/>
      <c r="N151" s="30"/>
      <c r="O151" s="30"/>
      <c r="P151" s="30"/>
      <c r="Q151" s="30"/>
      <c r="R151" s="30"/>
      <c r="S151" s="30"/>
      <c r="T151" s="7"/>
    </row>
    <row r="152">
      <c r="A152" s="2"/>
      <c r="B152" s="2"/>
      <c r="C152" s="2"/>
      <c r="D152" s="2"/>
      <c r="E152" s="2"/>
      <c r="F152" s="2"/>
      <c r="G152" s="2"/>
      <c r="H152" s="3"/>
      <c r="I152" s="3"/>
      <c r="J152" s="4"/>
      <c r="K152" s="2"/>
      <c r="L152" s="30"/>
      <c r="M152" s="30"/>
      <c r="N152" s="30"/>
      <c r="O152" s="30"/>
      <c r="P152" s="30"/>
      <c r="Q152" s="30"/>
      <c r="R152" s="30"/>
      <c r="S152" s="30"/>
      <c r="T152" s="7"/>
    </row>
    <row r="153">
      <c r="A153" s="2"/>
      <c r="B153" s="2"/>
      <c r="C153" s="2"/>
      <c r="D153" s="2"/>
      <c r="E153" s="2"/>
      <c r="F153" s="2"/>
      <c r="G153" s="2"/>
      <c r="H153" s="3"/>
      <c r="I153" s="3"/>
      <c r="J153" s="4"/>
      <c r="K153" s="2"/>
      <c r="L153" s="30"/>
      <c r="M153" s="30"/>
      <c r="N153" s="30"/>
      <c r="O153" s="30"/>
      <c r="P153" s="30"/>
      <c r="Q153" s="30"/>
      <c r="R153" s="30"/>
      <c r="S153" s="30"/>
      <c r="T153" s="7"/>
    </row>
    <row r="154">
      <c r="A154" s="2"/>
      <c r="B154" s="2"/>
      <c r="C154" s="2"/>
      <c r="D154" s="2"/>
      <c r="E154" s="2"/>
      <c r="F154" s="2"/>
      <c r="G154" s="2"/>
      <c r="H154" s="3"/>
      <c r="I154" s="3"/>
      <c r="J154" s="4"/>
      <c r="K154" s="2"/>
      <c r="L154" s="30"/>
      <c r="M154" s="30"/>
      <c r="N154" s="30"/>
      <c r="O154" s="30"/>
      <c r="P154" s="30"/>
      <c r="Q154" s="30"/>
      <c r="R154" s="30"/>
      <c r="S154" s="30"/>
      <c r="T154" s="7"/>
    </row>
    <row r="155">
      <c r="A155" s="2"/>
      <c r="B155" s="2"/>
      <c r="C155" s="2"/>
      <c r="D155" s="2"/>
      <c r="E155" s="2"/>
      <c r="F155" s="2"/>
      <c r="G155" s="2"/>
      <c r="H155" s="3"/>
      <c r="I155" s="3"/>
      <c r="J155" s="4"/>
      <c r="K155" s="2"/>
      <c r="L155" s="30"/>
      <c r="M155" s="30"/>
      <c r="N155" s="30"/>
      <c r="O155" s="30"/>
      <c r="P155" s="30"/>
      <c r="Q155" s="30"/>
      <c r="R155" s="30"/>
      <c r="S155" s="30"/>
      <c r="T155" s="7"/>
    </row>
    <row r="156">
      <c r="A156" s="2"/>
      <c r="B156" s="2"/>
      <c r="C156" s="2"/>
      <c r="D156" s="2"/>
      <c r="E156" s="2"/>
      <c r="F156" s="2"/>
      <c r="G156" s="2"/>
      <c r="H156" s="3"/>
      <c r="I156" s="3"/>
      <c r="J156" s="4"/>
      <c r="K156" s="2"/>
      <c r="L156" s="30"/>
      <c r="M156" s="30"/>
      <c r="N156" s="30"/>
      <c r="O156" s="30"/>
      <c r="P156" s="30"/>
      <c r="Q156" s="30"/>
      <c r="R156" s="30"/>
      <c r="S156" s="30"/>
      <c r="T156" s="7"/>
    </row>
    <row r="157">
      <c r="A157" s="2"/>
      <c r="B157" s="2"/>
      <c r="C157" s="2"/>
      <c r="D157" s="2"/>
      <c r="E157" s="2"/>
      <c r="F157" s="2"/>
      <c r="G157" s="2"/>
      <c r="H157" s="3"/>
      <c r="I157" s="3"/>
      <c r="J157" s="4"/>
      <c r="K157" s="2"/>
      <c r="L157" s="30"/>
      <c r="M157" s="30"/>
      <c r="N157" s="30"/>
      <c r="O157" s="30"/>
      <c r="P157" s="30"/>
      <c r="Q157" s="30"/>
      <c r="R157" s="30"/>
      <c r="S157" s="30"/>
      <c r="T157" s="7"/>
    </row>
    <row r="158">
      <c r="A158" s="2"/>
      <c r="B158" s="2"/>
      <c r="C158" s="2"/>
      <c r="D158" s="2"/>
      <c r="E158" s="2"/>
      <c r="F158" s="2"/>
      <c r="G158" s="2"/>
      <c r="H158" s="3"/>
      <c r="I158" s="3"/>
      <c r="J158" s="4"/>
      <c r="K158" s="2"/>
      <c r="L158" s="30"/>
      <c r="M158" s="30"/>
      <c r="N158" s="30"/>
      <c r="O158" s="30"/>
      <c r="P158" s="30"/>
      <c r="Q158" s="30"/>
      <c r="R158" s="30"/>
      <c r="S158" s="30"/>
      <c r="T158" s="7"/>
    </row>
    <row r="159">
      <c r="A159" s="2"/>
      <c r="B159" s="2"/>
      <c r="C159" s="2"/>
      <c r="D159" s="2"/>
      <c r="E159" s="2"/>
      <c r="F159" s="2"/>
      <c r="G159" s="2"/>
      <c r="H159" s="3"/>
      <c r="I159" s="3"/>
      <c r="J159" s="4"/>
      <c r="K159" s="2"/>
      <c r="L159" s="30"/>
      <c r="M159" s="30"/>
      <c r="N159" s="30"/>
      <c r="O159" s="30"/>
      <c r="P159" s="30"/>
      <c r="Q159" s="30"/>
      <c r="R159" s="30"/>
      <c r="S159" s="30"/>
      <c r="T159" s="7"/>
    </row>
    <row r="160">
      <c r="A160" s="2"/>
      <c r="B160" s="2"/>
      <c r="C160" s="2"/>
      <c r="D160" s="2"/>
      <c r="E160" s="2"/>
      <c r="F160" s="2"/>
      <c r="G160" s="2"/>
      <c r="H160" s="3"/>
      <c r="I160" s="3"/>
      <c r="J160" s="4"/>
      <c r="K160" s="2"/>
      <c r="L160" s="30"/>
      <c r="M160" s="30"/>
      <c r="N160" s="30"/>
      <c r="O160" s="30"/>
      <c r="P160" s="30"/>
      <c r="Q160" s="30"/>
      <c r="R160" s="30"/>
      <c r="S160" s="30"/>
      <c r="T160" s="7"/>
    </row>
    <row r="161">
      <c r="A161" s="2"/>
      <c r="B161" s="2"/>
      <c r="C161" s="2"/>
      <c r="D161" s="2"/>
      <c r="E161" s="2"/>
      <c r="F161" s="2"/>
      <c r="G161" s="2"/>
      <c r="H161" s="3"/>
      <c r="I161" s="3"/>
      <c r="J161" s="4"/>
      <c r="K161" s="2"/>
      <c r="L161" s="30"/>
      <c r="M161" s="30"/>
      <c r="N161" s="30"/>
      <c r="O161" s="30"/>
      <c r="P161" s="30"/>
      <c r="Q161" s="30"/>
      <c r="R161" s="30"/>
      <c r="S161" s="30"/>
      <c r="T161" s="7"/>
    </row>
    <row r="162">
      <c r="A162" s="2"/>
      <c r="B162" s="2"/>
      <c r="C162" s="2"/>
      <c r="D162" s="2"/>
      <c r="E162" s="2"/>
      <c r="F162" s="2"/>
      <c r="G162" s="2"/>
      <c r="H162" s="3"/>
      <c r="I162" s="3"/>
      <c r="J162" s="4"/>
      <c r="K162" s="2"/>
      <c r="L162" s="30"/>
      <c r="M162" s="30"/>
      <c r="N162" s="30"/>
      <c r="O162" s="30"/>
      <c r="P162" s="30"/>
      <c r="Q162" s="30"/>
      <c r="R162" s="30"/>
      <c r="S162" s="30"/>
      <c r="T162" s="7"/>
    </row>
    <row r="163">
      <c r="A163" s="2"/>
      <c r="B163" s="2"/>
      <c r="C163" s="2"/>
      <c r="D163" s="2"/>
      <c r="E163" s="2"/>
      <c r="F163" s="2"/>
      <c r="G163" s="2"/>
      <c r="H163" s="3"/>
      <c r="I163" s="3"/>
      <c r="J163" s="4"/>
      <c r="K163" s="2"/>
      <c r="L163" s="30"/>
      <c r="M163" s="30"/>
      <c r="N163" s="30"/>
      <c r="O163" s="30"/>
      <c r="P163" s="30"/>
      <c r="Q163" s="30"/>
      <c r="R163" s="30"/>
      <c r="S163" s="30"/>
      <c r="T163" s="7"/>
    </row>
    <row r="164">
      <c r="A164" s="2"/>
      <c r="B164" s="2"/>
      <c r="C164" s="2"/>
      <c r="D164" s="2"/>
      <c r="E164" s="2"/>
      <c r="F164" s="2"/>
      <c r="G164" s="2"/>
      <c r="H164" s="3"/>
      <c r="I164" s="3"/>
      <c r="J164" s="4"/>
      <c r="K164" s="2"/>
      <c r="L164" s="30"/>
      <c r="M164" s="30"/>
      <c r="N164" s="30"/>
      <c r="O164" s="30"/>
      <c r="P164" s="30"/>
      <c r="Q164" s="30"/>
      <c r="R164" s="30"/>
      <c r="S164" s="30"/>
      <c r="T164" s="7"/>
    </row>
    <row r="165">
      <c r="A165" s="2"/>
      <c r="B165" s="2"/>
      <c r="C165" s="2"/>
      <c r="D165" s="2"/>
      <c r="E165" s="2"/>
      <c r="F165" s="2"/>
      <c r="G165" s="2"/>
      <c r="H165" s="3"/>
      <c r="I165" s="3"/>
      <c r="J165" s="4"/>
      <c r="K165" s="2"/>
      <c r="L165" s="30"/>
      <c r="M165" s="30"/>
      <c r="N165" s="30"/>
      <c r="O165" s="30"/>
      <c r="P165" s="30"/>
      <c r="Q165" s="30"/>
      <c r="R165" s="30"/>
      <c r="S165" s="30"/>
      <c r="T165" s="7"/>
    </row>
    <row r="166">
      <c r="A166" s="2"/>
      <c r="B166" s="2"/>
      <c r="C166" s="2"/>
      <c r="D166" s="2"/>
      <c r="E166" s="2"/>
      <c r="F166" s="2"/>
      <c r="G166" s="2"/>
      <c r="H166" s="3"/>
      <c r="I166" s="3"/>
      <c r="J166" s="4"/>
      <c r="K166" s="2"/>
      <c r="L166" s="30"/>
      <c r="M166" s="30"/>
      <c r="N166" s="30"/>
      <c r="O166" s="30"/>
      <c r="P166" s="30"/>
      <c r="Q166" s="30"/>
      <c r="R166" s="30"/>
      <c r="S166" s="30"/>
      <c r="T166" s="7"/>
    </row>
    <row r="167">
      <c r="A167" s="2"/>
      <c r="B167" s="2"/>
      <c r="C167" s="2"/>
      <c r="D167" s="2"/>
      <c r="E167" s="2"/>
      <c r="F167" s="2"/>
      <c r="G167" s="2"/>
      <c r="H167" s="3"/>
      <c r="I167" s="3"/>
      <c r="J167" s="4"/>
      <c r="K167" s="2"/>
      <c r="L167" s="30"/>
      <c r="M167" s="30"/>
      <c r="N167" s="30"/>
      <c r="O167" s="30"/>
      <c r="P167" s="30"/>
      <c r="Q167" s="30"/>
      <c r="R167" s="30"/>
      <c r="S167" s="30"/>
      <c r="T167" s="7"/>
    </row>
    <row r="168">
      <c r="A168" s="2"/>
      <c r="B168" s="2"/>
      <c r="C168" s="2"/>
      <c r="D168" s="2"/>
      <c r="E168" s="2"/>
      <c r="F168" s="2"/>
      <c r="G168" s="2"/>
      <c r="H168" s="3"/>
      <c r="I168" s="3"/>
      <c r="J168" s="4"/>
      <c r="K168" s="2"/>
      <c r="L168" s="30"/>
      <c r="M168" s="30"/>
      <c r="N168" s="30"/>
      <c r="O168" s="30"/>
      <c r="P168" s="30"/>
      <c r="Q168" s="30"/>
      <c r="R168" s="30"/>
      <c r="S168" s="30"/>
      <c r="T168" s="7"/>
    </row>
    <row r="169">
      <c r="A169" s="2"/>
      <c r="B169" s="2"/>
      <c r="C169" s="2"/>
      <c r="D169" s="2"/>
      <c r="E169" s="2"/>
      <c r="F169" s="2"/>
      <c r="G169" s="2"/>
      <c r="H169" s="3"/>
      <c r="I169" s="3"/>
      <c r="J169" s="4"/>
      <c r="K169" s="2"/>
      <c r="L169" s="30"/>
      <c r="M169" s="30"/>
      <c r="N169" s="30"/>
      <c r="O169" s="30"/>
      <c r="P169" s="30"/>
      <c r="Q169" s="30"/>
      <c r="R169" s="30"/>
      <c r="S169" s="30"/>
      <c r="T169" s="7"/>
    </row>
    <row r="170">
      <c r="A170" s="2"/>
      <c r="B170" s="2"/>
      <c r="C170" s="2"/>
      <c r="D170" s="2"/>
      <c r="E170" s="2"/>
      <c r="F170" s="2"/>
      <c r="G170" s="2"/>
      <c r="H170" s="3"/>
      <c r="I170" s="3"/>
      <c r="J170" s="4"/>
      <c r="K170" s="2"/>
      <c r="L170" s="30"/>
      <c r="M170" s="30"/>
      <c r="N170" s="30"/>
      <c r="O170" s="30"/>
      <c r="P170" s="30"/>
      <c r="Q170" s="30"/>
      <c r="R170" s="30"/>
      <c r="S170" s="30"/>
      <c r="T170" s="7"/>
    </row>
    <row r="171">
      <c r="A171" s="2"/>
      <c r="B171" s="2"/>
      <c r="C171" s="2"/>
      <c r="D171" s="2"/>
      <c r="E171" s="2"/>
      <c r="F171" s="2"/>
      <c r="G171" s="2"/>
      <c r="H171" s="3"/>
      <c r="I171" s="3"/>
      <c r="J171" s="4"/>
      <c r="K171" s="2"/>
      <c r="L171" s="30"/>
      <c r="M171" s="30"/>
      <c r="N171" s="30"/>
      <c r="O171" s="30"/>
      <c r="P171" s="30"/>
      <c r="Q171" s="30"/>
      <c r="R171" s="30"/>
      <c r="S171" s="30"/>
      <c r="T171" s="7"/>
    </row>
    <row r="172">
      <c r="A172" s="2"/>
      <c r="B172" s="2"/>
      <c r="C172" s="2"/>
      <c r="D172" s="2"/>
      <c r="E172" s="2"/>
      <c r="F172" s="2"/>
      <c r="G172" s="2"/>
      <c r="H172" s="3"/>
      <c r="I172" s="3"/>
      <c r="J172" s="4"/>
      <c r="K172" s="2"/>
      <c r="L172" s="30"/>
      <c r="M172" s="30"/>
      <c r="N172" s="30"/>
      <c r="O172" s="30"/>
      <c r="P172" s="30"/>
      <c r="Q172" s="30"/>
      <c r="R172" s="30"/>
      <c r="S172" s="30"/>
      <c r="T172" s="7"/>
    </row>
    <row r="173">
      <c r="A173" s="2"/>
      <c r="B173" s="2"/>
      <c r="C173" s="2"/>
      <c r="D173" s="2"/>
      <c r="E173" s="2"/>
      <c r="F173" s="2"/>
      <c r="G173" s="2"/>
      <c r="H173" s="3"/>
      <c r="I173" s="3"/>
      <c r="J173" s="4"/>
      <c r="K173" s="2"/>
      <c r="L173" s="30"/>
      <c r="M173" s="30"/>
      <c r="N173" s="30"/>
      <c r="O173" s="30"/>
      <c r="P173" s="30"/>
      <c r="Q173" s="30"/>
      <c r="R173" s="30"/>
      <c r="S173" s="30"/>
      <c r="T173" s="7"/>
    </row>
    <row r="174">
      <c r="A174" s="2"/>
      <c r="B174" s="2"/>
      <c r="C174" s="2"/>
      <c r="D174" s="2"/>
      <c r="E174" s="2"/>
      <c r="F174" s="2"/>
      <c r="G174" s="2"/>
      <c r="H174" s="3"/>
      <c r="I174" s="3"/>
      <c r="J174" s="4"/>
      <c r="K174" s="2"/>
      <c r="L174" s="30"/>
      <c r="M174" s="30"/>
      <c r="N174" s="30"/>
      <c r="O174" s="30"/>
      <c r="P174" s="30"/>
      <c r="Q174" s="30"/>
      <c r="R174" s="30"/>
      <c r="S174" s="30"/>
      <c r="T174" s="7"/>
    </row>
    <row r="175">
      <c r="A175" s="2"/>
      <c r="B175" s="2"/>
      <c r="C175" s="2"/>
      <c r="D175" s="2"/>
      <c r="E175" s="2"/>
      <c r="F175" s="2"/>
      <c r="G175" s="2"/>
      <c r="H175" s="3"/>
      <c r="I175" s="3"/>
      <c r="J175" s="4"/>
      <c r="K175" s="2"/>
      <c r="L175" s="30"/>
      <c r="M175" s="30"/>
      <c r="N175" s="30"/>
      <c r="O175" s="30"/>
      <c r="P175" s="30"/>
      <c r="Q175" s="30"/>
      <c r="R175" s="30"/>
      <c r="S175" s="30"/>
      <c r="T175" s="7"/>
    </row>
    <row r="176">
      <c r="A176" s="2"/>
      <c r="B176" s="2"/>
      <c r="C176" s="2"/>
      <c r="D176" s="2"/>
      <c r="E176" s="2"/>
      <c r="F176" s="2"/>
      <c r="G176" s="2"/>
      <c r="H176" s="3"/>
      <c r="I176" s="3"/>
      <c r="J176" s="4"/>
      <c r="K176" s="2"/>
      <c r="L176" s="30"/>
      <c r="M176" s="30"/>
      <c r="N176" s="30"/>
      <c r="O176" s="30"/>
      <c r="P176" s="30"/>
      <c r="Q176" s="30"/>
      <c r="R176" s="30"/>
      <c r="S176" s="30"/>
      <c r="T176" s="7"/>
    </row>
    <row r="177">
      <c r="A177" s="2"/>
      <c r="B177" s="2"/>
      <c r="C177" s="2"/>
      <c r="D177" s="2"/>
      <c r="E177" s="2"/>
      <c r="F177" s="2"/>
      <c r="G177" s="2"/>
      <c r="H177" s="3"/>
      <c r="I177" s="3"/>
      <c r="J177" s="4"/>
      <c r="K177" s="2"/>
      <c r="L177" s="30"/>
      <c r="M177" s="30"/>
      <c r="N177" s="30"/>
      <c r="O177" s="30"/>
      <c r="P177" s="30"/>
      <c r="Q177" s="30"/>
      <c r="R177" s="30"/>
      <c r="S177" s="30"/>
      <c r="T177" s="7"/>
    </row>
    <row r="178">
      <c r="A178" s="2"/>
      <c r="B178" s="2"/>
      <c r="C178" s="2"/>
      <c r="D178" s="2"/>
      <c r="E178" s="2"/>
      <c r="F178" s="2"/>
      <c r="G178" s="2"/>
      <c r="H178" s="3"/>
      <c r="I178" s="3"/>
      <c r="J178" s="4"/>
      <c r="K178" s="2"/>
      <c r="L178" s="30"/>
      <c r="M178" s="30"/>
      <c r="N178" s="30"/>
      <c r="O178" s="30"/>
      <c r="P178" s="30"/>
      <c r="Q178" s="30"/>
      <c r="R178" s="30"/>
      <c r="S178" s="30"/>
      <c r="T178" s="7"/>
    </row>
    <row r="179">
      <c r="A179" s="2"/>
      <c r="B179" s="2"/>
      <c r="C179" s="2"/>
      <c r="D179" s="2"/>
      <c r="E179" s="2"/>
      <c r="F179" s="2"/>
      <c r="G179" s="2"/>
      <c r="H179" s="3"/>
      <c r="I179" s="3"/>
      <c r="J179" s="4"/>
      <c r="K179" s="2"/>
      <c r="L179" s="30"/>
      <c r="M179" s="30"/>
      <c r="N179" s="30"/>
      <c r="O179" s="30"/>
      <c r="P179" s="30"/>
      <c r="Q179" s="30"/>
      <c r="R179" s="30"/>
      <c r="S179" s="30"/>
      <c r="T179" s="7"/>
    </row>
    <row r="180">
      <c r="A180" s="2"/>
      <c r="B180" s="2"/>
      <c r="C180" s="2"/>
      <c r="D180" s="2"/>
      <c r="E180" s="2"/>
      <c r="F180" s="2"/>
      <c r="G180" s="2"/>
      <c r="H180" s="3"/>
      <c r="I180" s="3"/>
      <c r="J180" s="4"/>
      <c r="K180" s="2"/>
      <c r="L180" s="30"/>
      <c r="M180" s="30"/>
      <c r="N180" s="30"/>
      <c r="O180" s="30"/>
      <c r="P180" s="30"/>
      <c r="Q180" s="30"/>
      <c r="R180" s="30"/>
      <c r="S180" s="30"/>
      <c r="T180" s="7"/>
    </row>
    <row r="181">
      <c r="A181" s="2"/>
      <c r="B181" s="2"/>
      <c r="C181" s="2"/>
      <c r="D181" s="2"/>
      <c r="E181" s="2"/>
      <c r="F181" s="2"/>
      <c r="G181" s="2"/>
      <c r="H181" s="3"/>
      <c r="I181" s="3"/>
      <c r="J181" s="4"/>
      <c r="K181" s="2"/>
      <c r="L181" s="30"/>
      <c r="M181" s="30"/>
      <c r="N181" s="30"/>
      <c r="O181" s="30"/>
      <c r="P181" s="30"/>
      <c r="Q181" s="30"/>
      <c r="R181" s="30"/>
      <c r="S181" s="30"/>
      <c r="T181" s="7"/>
    </row>
    <row r="182">
      <c r="A182" s="2"/>
      <c r="B182" s="2"/>
      <c r="C182" s="2"/>
      <c r="D182" s="2"/>
      <c r="E182" s="2"/>
      <c r="F182" s="2"/>
      <c r="G182" s="2"/>
      <c r="H182" s="3"/>
      <c r="I182" s="3"/>
      <c r="J182" s="4"/>
      <c r="K182" s="2"/>
      <c r="L182" s="30"/>
      <c r="M182" s="30"/>
      <c r="N182" s="30"/>
      <c r="O182" s="30"/>
      <c r="P182" s="30"/>
      <c r="Q182" s="30"/>
      <c r="R182" s="30"/>
      <c r="S182" s="30"/>
      <c r="T182" s="7"/>
    </row>
    <row r="183">
      <c r="A183" s="2"/>
      <c r="B183" s="2"/>
      <c r="C183" s="2"/>
      <c r="D183" s="2"/>
      <c r="E183" s="2"/>
      <c r="F183" s="2"/>
      <c r="G183" s="2"/>
      <c r="H183" s="3"/>
      <c r="I183" s="3"/>
      <c r="J183" s="4"/>
      <c r="K183" s="2"/>
      <c r="L183" s="30"/>
      <c r="M183" s="30"/>
      <c r="N183" s="30"/>
      <c r="O183" s="30"/>
      <c r="P183" s="30"/>
      <c r="Q183" s="30"/>
      <c r="R183" s="30"/>
      <c r="S183" s="30"/>
      <c r="T183" s="7"/>
    </row>
    <row r="184">
      <c r="A184" s="2"/>
      <c r="B184" s="2"/>
      <c r="C184" s="2"/>
      <c r="D184" s="2"/>
      <c r="E184" s="2"/>
      <c r="F184" s="2"/>
      <c r="G184" s="2"/>
      <c r="H184" s="3"/>
      <c r="I184" s="3"/>
      <c r="J184" s="4"/>
      <c r="K184" s="2"/>
      <c r="L184" s="30"/>
      <c r="M184" s="30"/>
      <c r="N184" s="30"/>
      <c r="O184" s="30"/>
      <c r="P184" s="30"/>
      <c r="Q184" s="30"/>
      <c r="R184" s="30"/>
      <c r="S184" s="30"/>
      <c r="T184" s="7"/>
    </row>
    <row r="185">
      <c r="A185" s="2"/>
      <c r="B185" s="2"/>
      <c r="C185" s="2"/>
      <c r="D185" s="2"/>
      <c r="E185" s="2"/>
      <c r="F185" s="2"/>
      <c r="G185" s="2"/>
      <c r="H185" s="3"/>
      <c r="I185" s="3"/>
      <c r="J185" s="4"/>
      <c r="K185" s="2"/>
      <c r="L185" s="30"/>
      <c r="M185" s="30"/>
      <c r="N185" s="30"/>
      <c r="O185" s="30"/>
      <c r="P185" s="30"/>
      <c r="Q185" s="30"/>
      <c r="R185" s="30"/>
      <c r="S185" s="30"/>
      <c r="T185" s="7"/>
    </row>
    <row r="186">
      <c r="A186" s="2"/>
      <c r="B186" s="2"/>
      <c r="C186" s="2"/>
      <c r="D186" s="2"/>
      <c r="E186" s="2"/>
      <c r="F186" s="2"/>
      <c r="G186" s="2"/>
      <c r="H186" s="3"/>
      <c r="I186" s="3"/>
      <c r="J186" s="4"/>
      <c r="K186" s="2"/>
      <c r="L186" s="30"/>
      <c r="M186" s="30"/>
      <c r="N186" s="30"/>
      <c r="O186" s="30"/>
      <c r="P186" s="30"/>
      <c r="Q186" s="30"/>
      <c r="R186" s="30"/>
      <c r="S186" s="30"/>
      <c r="T186" s="7"/>
    </row>
    <row r="187">
      <c r="A187" s="2"/>
      <c r="B187" s="2"/>
      <c r="C187" s="2"/>
      <c r="D187" s="2"/>
      <c r="E187" s="2"/>
      <c r="F187" s="2"/>
      <c r="G187" s="2"/>
      <c r="H187" s="3"/>
      <c r="I187" s="3"/>
      <c r="J187" s="4"/>
      <c r="K187" s="2"/>
      <c r="L187" s="30"/>
      <c r="M187" s="30"/>
      <c r="N187" s="30"/>
      <c r="O187" s="30"/>
      <c r="P187" s="30"/>
      <c r="Q187" s="30"/>
      <c r="R187" s="30"/>
      <c r="S187" s="30"/>
      <c r="T187" s="7"/>
    </row>
    <row r="188">
      <c r="A188" s="2"/>
      <c r="B188" s="2"/>
      <c r="C188" s="2"/>
      <c r="D188" s="2"/>
      <c r="E188" s="2"/>
      <c r="F188" s="2"/>
      <c r="G188" s="2"/>
      <c r="H188" s="3"/>
      <c r="I188" s="3"/>
      <c r="J188" s="4"/>
      <c r="K188" s="2"/>
      <c r="L188" s="30"/>
      <c r="M188" s="30"/>
      <c r="N188" s="30"/>
      <c r="O188" s="30"/>
      <c r="P188" s="30"/>
      <c r="Q188" s="30"/>
      <c r="R188" s="30"/>
      <c r="S188" s="30"/>
      <c r="T188" s="7"/>
    </row>
    <row r="189">
      <c r="A189" s="2"/>
      <c r="B189" s="2"/>
      <c r="C189" s="2"/>
      <c r="D189" s="2"/>
      <c r="E189" s="2"/>
      <c r="F189" s="2"/>
      <c r="G189" s="2"/>
      <c r="H189" s="3"/>
      <c r="I189" s="3"/>
      <c r="J189" s="4"/>
      <c r="K189" s="2"/>
      <c r="L189" s="30"/>
      <c r="M189" s="30"/>
      <c r="N189" s="30"/>
      <c r="O189" s="30"/>
      <c r="P189" s="30"/>
      <c r="Q189" s="30"/>
      <c r="R189" s="30"/>
      <c r="S189" s="30"/>
      <c r="T189" s="7"/>
    </row>
    <row r="190">
      <c r="A190" s="2"/>
      <c r="B190" s="2"/>
      <c r="C190" s="2"/>
      <c r="D190" s="2"/>
      <c r="E190" s="2"/>
      <c r="F190" s="2"/>
      <c r="G190" s="2"/>
      <c r="H190" s="3"/>
      <c r="I190" s="3"/>
      <c r="J190" s="4"/>
      <c r="K190" s="2"/>
      <c r="L190" s="30"/>
      <c r="M190" s="30"/>
      <c r="N190" s="30"/>
      <c r="O190" s="30"/>
      <c r="P190" s="30"/>
      <c r="Q190" s="30"/>
      <c r="R190" s="30"/>
      <c r="S190" s="30"/>
      <c r="T190" s="7"/>
    </row>
    <row r="191">
      <c r="A191" s="2"/>
      <c r="B191" s="2"/>
      <c r="C191" s="2"/>
      <c r="D191" s="2"/>
      <c r="E191" s="2"/>
      <c r="F191" s="2"/>
      <c r="G191" s="2"/>
      <c r="H191" s="3"/>
      <c r="I191" s="3"/>
      <c r="J191" s="4"/>
      <c r="K191" s="2"/>
      <c r="L191" s="30"/>
      <c r="M191" s="30"/>
      <c r="N191" s="30"/>
      <c r="O191" s="30"/>
      <c r="P191" s="30"/>
      <c r="Q191" s="30"/>
      <c r="R191" s="30"/>
      <c r="S191" s="30"/>
      <c r="T191" s="7"/>
    </row>
    <row r="192">
      <c r="A192" s="2"/>
      <c r="B192" s="2"/>
      <c r="C192" s="2"/>
      <c r="D192" s="2"/>
      <c r="E192" s="2"/>
      <c r="F192" s="2"/>
      <c r="G192" s="2"/>
      <c r="H192" s="3"/>
      <c r="I192" s="3"/>
      <c r="J192" s="4"/>
      <c r="K192" s="2"/>
      <c r="L192" s="30"/>
      <c r="M192" s="30"/>
      <c r="N192" s="30"/>
      <c r="O192" s="30"/>
      <c r="P192" s="30"/>
      <c r="Q192" s="30"/>
      <c r="R192" s="30"/>
      <c r="S192" s="30"/>
      <c r="T192" s="7"/>
    </row>
    <row r="193">
      <c r="A193" s="2"/>
      <c r="B193" s="2"/>
      <c r="C193" s="2"/>
      <c r="D193" s="2"/>
      <c r="E193" s="2"/>
      <c r="F193" s="2"/>
      <c r="G193" s="2"/>
      <c r="H193" s="3"/>
      <c r="I193" s="3"/>
      <c r="J193" s="4"/>
      <c r="K193" s="2"/>
      <c r="L193" s="30"/>
      <c r="M193" s="30"/>
      <c r="N193" s="30"/>
      <c r="O193" s="30"/>
      <c r="P193" s="30"/>
      <c r="Q193" s="30"/>
      <c r="R193" s="30"/>
      <c r="S193" s="30"/>
      <c r="T193" s="7"/>
    </row>
    <row r="194">
      <c r="A194" s="2"/>
      <c r="B194" s="2"/>
      <c r="C194" s="2"/>
      <c r="D194" s="2"/>
      <c r="E194" s="2"/>
      <c r="F194" s="2"/>
      <c r="G194" s="2"/>
      <c r="H194" s="3"/>
      <c r="I194" s="3"/>
      <c r="J194" s="4"/>
      <c r="K194" s="2"/>
      <c r="L194" s="30"/>
      <c r="M194" s="30"/>
      <c r="N194" s="30"/>
      <c r="O194" s="30"/>
      <c r="P194" s="30"/>
      <c r="Q194" s="30"/>
      <c r="R194" s="30"/>
      <c r="S194" s="30"/>
      <c r="T194" s="7"/>
    </row>
    <row r="195">
      <c r="A195" s="2"/>
      <c r="B195" s="2"/>
      <c r="C195" s="2"/>
      <c r="D195" s="2"/>
      <c r="E195" s="2"/>
      <c r="F195" s="2"/>
      <c r="G195" s="2"/>
      <c r="H195" s="3"/>
      <c r="I195" s="3"/>
      <c r="J195" s="4"/>
      <c r="K195" s="2"/>
      <c r="L195" s="30"/>
      <c r="M195" s="30"/>
      <c r="N195" s="30"/>
      <c r="O195" s="30"/>
      <c r="P195" s="30"/>
      <c r="Q195" s="30"/>
      <c r="R195" s="30"/>
      <c r="S195" s="30"/>
      <c r="T195" s="7"/>
    </row>
    <row r="196">
      <c r="A196" s="2"/>
      <c r="B196" s="2"/>
      <c r="C196" s="2"/>
      <c r="D196" s="2"/>
      <c r="E196" s="2"/>
      <c r="F196" s="2"/>
      <c r="G196" s="2"/>
      <c r="H196" s="3"/>
      <c r="I196" s="3"/>
      <c r="J196" s="4"/>
      <c r="K196" s="2"/>
      <c r="L196" s="30"/>
      <c r="M196" s="30"/>
      <c r="N196" s="30"/>
      <c r="O196" s="30"/>
      <c r="P196" s="30"/>
      <c r="Q196" s="30"/>
      <c r="R196" s="30"/>
      <c r="S196" s="30"/>
      <c r="T196" s="7"/>
    </row>
    <row r="197">
      <c r="A197" s="2"/>
      <c r="B197" s="2"/>
      <c r="C197" s="2"/>
      <c r="D197" s="2"/>
      <c r="E197" s="2"/>
      <c r="F197" s="2"/>
      <c r="G197" s="2"/>
      <c r="H197" s="3"/>
      <c r="I197" s="3"/>
      <c r="J197" s="4"/>
      <c r="K197" s="2"/>
      <c r="L197" s="30"/>
      <c r="M197" s="30"/>
      <c r="N197" s="30"/>
      <c r="O197" s="30"/>
      <c r="P197" s="30"/>
      <c r="Q197" s="30"/>
      <c r="R197" s="30"/>
      <c r="S197" s="30"/>
      <c r="T197" s="7"/>
    </row>
    <row r="198">
      <c r="A198" s="2"/>
      <c r="B198" s="2"/>
      <c r="C198" s="2"/>
      <c r="D198" s="2"/>
      <c r="E198" s="2"/>
      <c r="F198" s="2"/>
      <c r="G198" s="2"/>
      <c r="H198" s="3"/>
      <c r="I198" s="3"/>
      <c r="J198" s="4"/>
      <c r="K198" s="2"/>
      <c r="L198" s="30"/>
      <c r="M198" s="30"/>
      <c r="N198" s="30"/>
      <c r="O198" s="30"/>
      <c r="P198" s="30"/>
      <c r="Q198" s="30"/>
      <c r="R198" s="30"/>
      <c r="S198" s="30"/>
      <c r="T198" s="7"/>
    </row>
    <row r="199">
      <c r="A199" s="2"/>
      <c r="B199" s="2"/>
      <c r="C199" s="2"/>
      <c r="D199" s="2"/>
      <c r="E199" s="2"/>
      <c r="F199" s="2"/>
      <c r="G199" s="2"/>
      <c r="H199" s="3"/>
      <c r="I199" s="3"/>
      <c r="J199" s="4"/>
      <c r="K199" s="2"/>
      <c r="L199" s="30"/>
      <c r="M199" s="30"/>
      <c r="N199" s="30"/>
      <c r="O199" s="30"/>
      <c r="P199" s="30"/>
      <c r="Q199" s="30"/>
      <c r="R199" s="30"/>
      <c r="S199" s="30"/>
      <c r="T199" s="7"/>
    </row>
    <row r="200">
      <c r="A200" s="2"/>
      <c r="B200" s="2"/>
      <c r="C200" s="2"/>
      <c r="D200" s="2"/>
      <c r="E200" s="2"/>
      <c r="F200" s="2"/>
      <c r="G200" s="2"/>
      <c r="H200" s="3"/>
      <c r="I200" s="3"/>
      <c r="J200" s="4"/>
      <c r="K200" s="2"/>
      <c r="L200" s="30"/>
      <c r="M200" s="30"/>
      <c r="N200" s="30"/>
      <c r="O200" s="30"/>
      <c r="P200" s="30"/>
      <c r="Q200" s="30"/>
      <c r="R200" s="30"/>
      <c r="S200" s="30"/>
      <c r="T200" s="7"/>
    </row>
    <row r="201">
      <c r="A201" s="2"/>
      <c r="B201" s="2"/>
      <c r="C201" s="2"/>
      <c r="D201" s="2"/>
      <c r="E201" s="2"/>
      <c r="F201" s="2"/>
      <c r="G201" s="2"/>
      <c r="H201" s="3"/>
      <c r="I201" s="3"/>
      <c r="J201" s="4"/>
      <c r="K201" s="2"/>
      <c r="L201" s="30"/>
      <c r="M201" s="30"/>
      <c r="N201" s="30"/>
      <c r="O201" s="30"/>
      <c r="P201" s="30"/>
      <c r="Q201" s="30"/>
      <c r="R201" s="30"/>
      <c r="S201" s="30"/>
      <c r="T201" s="7"/>
    </row>
    <row r="202">
      <c r="A202" s="2"/>
      <c r="B202" s="2"/>
      <c r="C202" s="2"/>
      <c r="D202" s="2"/>
      <c r="E202" s="2"/>
      <c r="F202" s="2"/>
      <c r="G202" s="2"/>
      <c r="H202" s="3"/>
      <c r="I202" s="3"/>
      <c r="J202" s="4"/>
      <c r="K202" s="2"/>
      <c r="L202" s="30"/>
      <c r="M202" s="30"/>
      <c r="N202" s="30"/>
      <c r="O202" s="30"/>
      <c r="P202" s="30"/>
      <c r="Q202" s="30"/>
      <c r="R202" s="30"/>
      <c r="S202" s="30"/>
      <c r="T202" s="7"/>
    </row>
    <row r="203">
      <c r="A203" s="2"/>
      <c r="B203" s="2"/>
      <c r="C203" s="2"/>
      <c r="D203" s="2"/>
      <c r="E203" s="2"/>
      <c r="F203" s="2"/>
      <c r="G203" s="2"/>
      <c r="H203" s="3"/>
      <c r="I203" s="3"/>
      <c r="J203" s="4"/>
      <c r="K203" s="2"/>
      <c r="L203" s="30"/>
      <c r="M203" s="30"/>
      <c r="N203" s="30"/>
      <c r="O203" s="30"/>
      <c r="P203" s="30"/>
      <c r="Q203" s="30"/>
      <c r="R203" s="30"/>
      <c r="S203" s="30"/>
      <c r="T203" s="7"/>
    </row>
    <row r="204">
      <c r="A204" s="2"/>
      <c r="B204" s="2"/>
      <c r="C204" s="2"/>
      <c r="D204" s="2"/>
      <c r="E204" s="2"/>
      <c r="F204" s="2"/>
      <c r="G204" s="2"/>
      <c r="H204" s="3"/>
      <c r="I204" s="3"/>
      <c r="J204" s="4"/>
      <c r="K204" s="2"/>
      <c r="L204" s="30"/>
      <c r="M204" s="30"/>
      <c r="N204" s="30"/>
      <c r="O204" s="30"/>
      <c r="P204" s="30"/>
      <c r="Q204" s="30"/>
      <c r="R204" s="30"/>
      <c r="S204" s="30"/>
      <c r="T204" s="7"/>
    </row>
    <row r="205">
      <c r="A205" s="2"/>
      <c r="B205" s="2"/>
      <c r="C205" s="2"/>
      <c r="D205" s="2"/>
      <c r="E205" s="2"/>
      <c r="F205" s="2"/>
      <c r="G205" s="2"/>
      <c r="H205" s="3"/>
      <c r="I205" s="3"/>
      <c r="J205" s="4"/>
      <c r="K205" s="2"/>
      <c r="L205" s="30"/>
      <c r="M205" s="30"/>
      <c r="N205" s="30"/>
      <c r="O205" s="30"/>
      <c r="P205" s="30"/>
      <c r="Q205" s="30"/>
      <c r="R205" s="30"/>
      <c r="S205" s="30"/>
      <c r="T205" s="7"/>
    </row>
    <row r="206">
      <c r="A206" s="2"/>
      <c r="B206" s="2"/>
      <c r="C206" s="2"/>
      <c r="D206" s="2"/>
      <c r="E206" s="2"/>
      <c r="F206" s="2"/>
      <c r="G206" s="2"/>
      <c r="H206" s="3"/>
      <c r="I206" s="3"/>
      <c r="J206" s="4"/>
      <c r="K206" s="2"/>
      <c r="L206" s="30"/>
      <c r="M206" s="30"/>
      <c r="N206" s="30"/>
      <c r="O206" s="30"/>
      <c r="P206" s="30"/>
      <c r="Q206" s="30"/>
      <c r="R206" s="30"/>
      <c r="S206" s="30"/>
      <c r="T206" s="7"/>
    </row>
    <row r="207">
      <c r="A207" s="2"/>
      <c r="B207" s="2"/>
      <c r="C207" s="2"/>
      <c r="D207" s="2"/>
      <c r="E207" s="2"/>
      <c r="F207" s="2"/>
      <c r="G207" s="2"/>
      <c r="H207" s="3"/>
      <c r="I207" s="3"/>
      <c r="J207" s="4"/>
      <c r="K207" s="2"/>
      <c r="L207" s="30"/>
      <c r="M207" s="30"/>
      <c r="N207" s="30"/>
      <c r="O207" s="30"/>
      <c r="P207" s="30"/>
      <c r="Q207" s="30"/>
      <c r="R207" s="30"/>
      <c r="S207" s="30"/>
      <c r="T207" s="7"/>
    </row>
    <row r="208">
      <c r="A208" s="2"/>
      <c r="B208" s="2"/>
      <c r="C208" s="2"/>
      <c r="D208" s="2"/>
      <c r="E208" s="2"/>
      <c r="F208" s="2"/>
      <c r="G208" s="2"/>
      <c r="H208" s="3"/>
      <c r="I208" s="3"/>
      <c r="J208" s="4"/>
      <c r="K208" s="2"/>
      <c r="L208" s="30"/>
      <c r="M208" s="30"/>
      <c r="N208" s="30"/>
      <c r="O208" s="30"/>
      <c r="P208" s="30"/>
      <c r="Q208" s="30"/>
      <c r="R208" s="30"/>
      <c r="S208" s="30"/>
      <c r="T208" s="7"/>
    </row>
    <row r="209">
      <c r="A209" s="2"/>
      <c r="B209" s="2"/>
      <c r="C209" s="2"/>
      <c r="D209" s="2"/>
      <c r="E209" s="2"/>
      <c r="F209" s="2"/>
      <c r="G209" s="2"/>
      <c r="H209" s="3"/>
      <c r="I209" s="3"/>
      <c r="J209" s="4"/>
      <c r="K209" s="2"/>
      <c r="L209" s="30"/>
      <c r="M209" s="30"/>
      <c r="N209" s="30"/>
      <c r="O209" s="30"/>
      <c r="P209" s="30"/>
      <c r="Q209" s="30"/>
      <c r="R209" s="30"/>
      <c r="S209" s="30"/>
      <c r="T209" s="7"/>
    </row>
    <row r="210">
      <c r="A210" s="2"/>
      <c r="B210" s="2"/>
      <c r="C210" s="2"/>
      <c r="D210" s="2"/>
      <c r="E210" s="2"/>
      <c r="F210" s="2"/>
      <c r="G210" s="2"/>
      <c r="H210" s="3"/>
      <c r="I210" s="3"/>
      <c r="J210" s="4"/>
      <c r="K210" s="2"/>
      <c r="L210" s="30"/>
      <c r="M210" s="30"/>
      <c r="N210" s="30"/>
      <c r="O210" s="30"/>
      <c r="P210" s="30"/>
      <c r="Q210" s="30"/>
      <c r="R210" s="30"/>
      <c r="S210" s="30"/>
      <c r="T210" s="7"/>
    </row>
    <row r="211">
      <c r="A211" s="2"/>
      <c r="B211" s="2"/>
      <c r="C211" s="2"/>
      <c r="D211" s="2"/>
      <c r="E211" s="2"/>
      <c r="F211" s="2"/>
      <c r="G211" s="2"/>
      <c r="H211" s="3"/>
      <c r="I211" s="3"/>
      <c r="J211" s="4"/>
      <c r="K211" s="2"/>
      <c r="L211" s="30"/>
      <c r="M211" s="30"/>
      <c r="N211" s="30"/>
      <c r="O211" s="30"/>
      <c r="P211" s="30"/>
      <c r="Q211" s="30"/>
      <c r="R211" s="30"/>
      <c r="S211" s="30"/>
      <c r="T211" s="7"/>
    </row>
    <row r="212">
      <c r="A212" s="2"/>
      <c r="B212" s="2"/>
      <c r="C212" s="2"/>
      <c r="D212" s="2"/>
      <c r="E212" s="2"/>
      <c r="F212" s="2"/>
      <c r="G212" s="2"/>
      <c r="H212" s="3"/>
      <c r="I212" s="3"/>
      <c r="J212" s="4"/>
      <c r="K212" s="2"/>
      <c r="L212" s="30"/>
      <c r="M212" s="30"/>
      <c r="N212" s="30"/>
      <c r="O212" s="30"/>
      <c r="P212" s="30"/>
      <c r="Q212" s="30"/>
      <c r="R212" s="30"/>
      <c r="S212" s="30"/>
      <c r="T212" s="7"/>
    </row>
    <row r="213">
      <c r="A213" s="2"/>
      <c r="B213" s="2"/>
      <c r="C213" s="2"/>
      <c r="D213" s="2"/>
      <c r="E213" s="2"/>
      <c r="F213" s="2"/>
      <c r="G213" s="2"/>
      <c r="H213" s="3"/>
      <c r="I213" s="3"/>
      <c r="J213" s="4"/>
      <c r="K213" s="2"/>
      <c r="L213" s="30"/>
      <c r="M213" s="30"/>
      <c r="N213" s="30"/>
      <c r="O213" s="30"/>
      <c r="P213" s="30"/>
      <c r="Q213" s="30"/>
      <c r="R213" s="30"/>
      <c r="S213" s="30"/>
      <c r="T213" s="7"/>
    </row>
    <row r="214">
      <c r="A214" s="2"/>
      <c r="B214" s="2"/>
      <c r="C214" s="2"/>
      <c r="D214" s="2"/>
      <c r="E214" s="2"/>
      <c r="F214" s="2"/>
      <c r="G214" s="2"/>
      <c r="H214" s="3"/>
      <c r="I214" s="3"/>
      <c r="J214" s="4"/>
      <c r="K214" s="2"/>
      <c r="L214" s="30"/>
      <c r="M214" s="30"/>
      <c r="N214" s="30"/>
      <c r="O214" s="30"/>
      <c r="P214" s="30"/>
      <c r="Q214" s="30"/>
      <c r="R214" s="30"/>
      <c r="S214" s="30"/>
      <c r="T214" s="7"/>
    </row>
    <row r="215">
      <c r="A215" s="2"/>
      <c r="B215" s="2"/>
      <c r="C215" s="2"/>
      <c r="D215" s="2"/>
      <c r="E215" s="2"/>
      <c r="F215" s="2"/>
      <c r="G215" s="2"/>
      <c r="H215" s="3"/>
      <c r="I215" s="3"/>
      <c r="J215" s="4"/>
      <c r="K215" s="2"/>
      <c r="L215" s="30"/>
      <c r="M215" s="30"/>
      <c r="N215" s="30"/>
      <c r="O215" s="30"/>
      <c r="P215" s="30"/>
      <c r="Q215" s="30"/>
      <c r="R215" s="30"/>
      <c r="S215" s="30"/>
      <c r="T215" s="7"/>
    </row>
    <row r="216">
      <c r="A216" s="2"/>
      <c r="B216" s="2"/>
      <c r="C216" s="2"/>
      <c r="D216" s="2"/>
      <c r="E216" s="2"/>
      <c r="F216" s="2"/>
      <c r="G216" s="2"/>
      <c r="H216" s="3"/>
      <c r="I216" s="3"/>
      <c r="J216" s="4"/>
      <c r="K216" s="2"/>
      <c r="L216" s="30"/>
      <c r="M216" s="30"/>
      <c r="N216" s="30"/>
      <c r="O216" s="30"/>
      <c r="P216" s="30"/>
      <c r="Q216" s="30"/>
      <c r="R216" s="30"/>
      <c r="S216" s="30"/>
      <c r="T216" s="7"/>
    </row>
    <row r="217">
      <c r="A217" s="2"/>
      <c r="B217" s="2"/>
      <c r="C217" s="2"/>
      <c r="D217" s="2"/>
      <c r="E217" s="2"/>
      <c r="F217" s="2"/>
      <c r="G217" s="2"/>
      <c r="H217" s="3"/>
      <c r="I217" s="3"/>
      <c r="J217" s="4"/>
      <c r="K217" s="2"/>
      <c r="L217" s="30"/>
      <c r="M217" s="30"/>
      <c r="N217" s="30"/>
      <c r="O217" s="30"/>
      <c r="P217" s="30"/>
      <c r="Q217" s="30"/>
      <c r="R217" s="30"/>
      <c r="S217" s="30"/>
      <c r="T217" s="7"/>
    </row>
    <row r="218">
      <c r="A218" s="2"/>
      <c r="B218" s="2"/>
      <c r="C218" s="2"/>
      <c r="D218" s="2"/>
      <c r="E218" s="2"/>
      <c r="F218" s="2"/>
      <c r="G218" s="2"/>
      <c r="H218" s="3"/>
      <c r="I218" s="3"/>
      <c r="J218" s="4"/>
      <c r="K218" s="2"/>
      <c r="L218" s="30"/>
      <c r="M218" s="30"/>
      <c r="N218" s="30"/>
      <c r="O218" s="30"/>
      <c r="P218" s="30"/>
      <c r="Q218" s="30"/>
      <c r="R218" s="30"/>
      <c r="S218" s="30"/>
      <c r="T218" s="7"/>
    </row>
    <row r="219">
      <c r="A219" s="2"/>
      <c r="B219" s="2"/>
      <c r="C219" s="2"/>
      <c r="D219" s="2"/>
      <c r="E219" s="2"/>
      <c r="F219" s="2"/>
      <c r="G219" s="2"/>
      <c r="H219" s="3"/>
      <c r="I219" s="3"/>
      <c r="J219" s="4"/>
      <c r="K219" s="2"/>
      <c r="L219" s="30"/>
      <c r="M219" s="30"/>
      <c r="N219" s="30"/>
      <c r="O219" s="30"/>
      <c r="P219" s="30"/>
      <c r="Q219" s="30"/>
      <c r="R219" s="30"/>
      <c r="S219" s="30"/>
      <c r="T219" s="7"/>
    </row>
    <row r="220">
      <c r="A220" s="2"/>
      <c r="B220" s="2"/>
      <c r="C220" s="2"/>
      <c r="D220" s="2"/>
      <c r="E220" s="2"/>
      <c r="F220" s="2"/>
      <c r="G220" s="2"/>
      <c r="H220" s="3"/>
      <c r="I220" s="3"/>
      <c r="J220" s="4"/>
      <c r="K220" s="2"/>
      <c r="L220" s="30"/>
      <c r="M220" s="30"/>
      <c r="N220" s="30"/>
      <c r="O220" s="30"/>
      <c r="P220" s="30"/>
      <c r="Q220" s="30"/>
      <c r="R220" s="30"/>
      <c r="S220" s="30"/>
      <c r="T220" s="7"/>
    </row>
    <row r="221">
      <c r="A221" s="2"/>
      <c r="B221" s="2"/>
      <c r="C221" s="2"/>
      <c r="D221" s="2"/>
      <c r="E221" s="2"/>
      <c r="F221" s="2"/>
      <c r="G221" s="2"/>
      <c r="H221" s="3"/>
      <c r="I221" s="3"/>
      <c r="J221" s="4"/>
      <c r="K221" s="2"/>
      <c r="L221" s="30"/>
      <c r="M221" s="30"/>
      <c r="N221" s="30"/>
      <c r="O221" s="30"/>
      <c r="P221" s="30"/>
      <c r="Q221" s="30"/>
      <c r="R221" s="30"/>
      <c r="S221" s="30"/>
      <c r="T221" s="7"/>
    </row>
    <row r="222">
      <c r="A222" s="2"/>
      <c r="B222" s="2"/>
      <c r="C222" s="2"/>
      <c r="D222" s="2"/>
      <c r="E222" s="2"/>
      <c r="F222" s="2"/>
      <c r="G222" s="2"/>
      <c r="H222" s="3"/>
      <c r="I222" s="3"/>
      <c r="J222" s="4"/>
      <c r="K222" s="2"/>
      <c r="L222" s="30"/>
      <c r="M222" s="30"/>
      <c r="N222" s="30"/>
      <c r="O222" s="30"/>
      <c r="P222" s="30"/>
      <c r="Q222" s="30"/>
      <c r="R222" s="30"/>
      <c r="S222" s="30"/>
      <c r="T222" s="7"/>
    </row>
    <row r="223">
      <c r="A223" s="2"/>
      <c r="B223" s="2"/>
      <c r="C223" s="2"/>
      <c r="D223" s="2"/>
      <c r="E223" s="2"/>
      <c r="F223" s="2"/>
      <c r="G223" s="2"/>
      <c r="H223" s="3"/>
      <c r="I223" s="3"/>
      <c r="J223" s="4"/>
      <c r="K223" s="2"/>
      <c r="L223" s="30"/>
      <c r="M223" s="30"/>
      <c r="N223" s="30"/>
      <c r="O223" s="30"/>
      <c r="P223" s="30"/>
      <c r="Q223" s="30"/>
      <c r="R223" s="30"/>
      <c r="S223" s="30"/>
      <c r="T223" s="7"/>
    </row>
    <row r="224">
      <c r="A224" s="2"/>
      <c r="B224" s="2"/>
      <c r="C224" s="2"/>
      <c r="D224" s="2"/>
      <c r="E224" s="2"/>
      <c r="F224" s="2"/>
      <c r="G224" s="2"/>
      <c r="H224" s="3"/>
      <c r="I224" s="3"/>
      <c r="J224" s="4"/>
      <c r="K224" s="2"/>
      <c r="L224" s="30"/>
      <c r="M224" s="30"/>
      <c r="N224" s="30"/>
      <c r="O224" s="30"/>
      <c r="P224" s="30"/>
      <c r="Q224" s="30"/>
      <c r="R224" s="30"/>
      <c r="S224" s="30"/>
      <c r="T224" s="7"/>
    </row>
    <row r="225">
      <c r="A225" s="2"/>
      <c r="B225" s="2"/>
      <c r="C225" s="2"/>
      <c r="D225" s="2"/>
      <c r="E225" s="2"/>
      <c r="F225" s="2"/>
      <c r="G225" s="2"/>
      <c r="H225" s="3"/>
      <c r="I225" s="3"/>
      <c r="J225" s="4"/>
      <c r="K225" s="2"/>
      <c r="L225" s="30"/>
      <c r="M225" s="30"/>
      <c r="N225" s="30"/>
      <c r="O225" s="30"/>
      <c r="P225" s="30"/>
      <c r="Q225" s="30"/>
      <c r="R225" s="30"/>
      <c r="S225" s="30"/>
      <c r="T225" s="7"/>
    </row>
    <row r="226">
      <c r="A226" s="2"/>
      <c r="B226" s="2"/>
      <c r="C226" s="2"/>
      <c r="D226" s="2"/>
      <c r="E226" s="2"/>
      <c r="F226" s="2"/>
      <c r="G226" s="2"/>
      <c r="H226" s="3"/>
      <c r="I226" s="3"/>
      <c r="J226" s="4"/>
      <c r="K226" s="2"/>
      <c r="L226" s="30"/>
      <c r="M226" s="30"/>
      <c r="N226" s="30"/>
      <c r="O226" s="30"/>
      <c r="P226" s="30"/>
      <c r="Q226" s="30"/>
      <c r="R226" s="30"/>
      <c r="S226" s="30"/>
      <c r="T226" s="7"/>
    </row>
    <row r="227">
      <c r="A227" s="2"/>
      <c r="B227" s="2"/>
      <c r="C227" s="2"/>
      <c r="D227" s="2"/>
      <c r="E227" s="2"/>
      <c r="F227" s="2"/>
      <c r="G227" s="2"/>
      <c r="H227" s="3"/>
      <c r="I227" s="3"/>
      <c r="J227" s="4"/>
      <c r="K227" s="2"/>
      <c r="L227" s="30"/>
      <c r="M227" s="30"/>
      <c r="N227" s="30"/>
      <c r="O227" s="30"/>
      <c r="P227" s="30"/>
      <c r="Q227" s="30"/>
      <c r="R227" s="30"/>
      <c r="S227" s="30"/>
      <c r="T227" s="7"/>
    </row>
    <row r="228">
      <c r="A228" s="2"/>
      <c r="B228" s="2"/>
      <c r="C228" s="2"/>
      <c r="D228" s="2"/>
      <c r="E228" s="2"/>
      <c r="F228" s="2"/>
      <c r="G228" s="2"/>
      <c r="H228" s="3"/>
      <c r="I228" s="3"/>
      <c r="J228" s="4"/>
      <c r="K228" s="2"/>
      <c r="L228" s="30"/>
      <c r="M228" s="30"/>
      <c r="N228" s="30"/>
      <c r="O228" s="30"/>
      <c r="P228" s="30"/>
      <c r="Q228" s="30"/>
      <c r="R228" s="30"/>
      <c r="S228" s="30"/>
      <c r="T228" s="7"/>
    </row>
    <row r="229">
      <c r="A229" s="2"/>
      <c r="B229" s="2"/>
      <c r="C229" s="2"/>
      <c r="D229" s="2"/>
      <c r="E229" s="2"/>
      <c r="F229" s="2"/>
      <c r="G229" s="2"/>
      <c r="H229" s="3"/>
      <c r="I229" s="3"/>
      <c r="J229" s="4"/>
      <c r="K229" s="2"/>
      <c r="L229" s="30"/>
      <c r="M229" s="30"/>
      <c r="N229" s="30"/>
      <c r="O229" s="30"/>
      <c r="P229" s="30"/>
      <c r="Q229" s="30"/>
      <c r="R229" s="30"/>
      <c r="S229" s="30"/>
      <c r="T229" s="7"/>
    </row>
    <row r="230">
      <c r="A230" s="2"/>
      <c r="B230" s="2"/>
      <c r="C230" s="2"/>
      <c r="D230" s="2"/>
      <c r="E230" s="2"/>
      <c r="F230" s="2"/>
      <c r="G230" s="2"/>
      <c r="H230" s="3"/>
      <c r="I230" s="3"/>
      <c r="J230" s="4"/>
      <c r="K230" s="2"/>
      <c r="L230" s="30"/>
      <c r="M230" s="30"/>
      <c r="N230" s="30"/>
      <c r="O230" s="30"/>
      <c r="P230" s="30"/>
      <c r="Q230" s="30"/>
      <c r="R230" s="30"/>
      <c r="S230" s="30"/>
      <c r="T230" s="7"/>
    </row>
    <row r="231">
      <c r="A231" s="2"/>
      <c r="B231" s="2"/>
      <c r="C231" s="2"/>
      <c r="D231" s="2"/>
      <c r="E231" s="2"/>
      <c r="F231" s="2"/>
      <c r="G231" s="2"/>
      <c r="H231" s="3"/>
      <c r="I231" s="3"/>
      <c r="J231" s="4"/>
      <c r="K231" s="2"/>
      <c r="L231" s="30"/>
      <c r="M231" s="30"/>
      <c r="N231" s="30"/>
      <c r="O231" s="30"/>
      <c r="P231" s="30"/>
      <c r="Q231" s="30"/>
      <c r="R231" s="30"/>
      <c r="S231" s="30"/>
      <c r="T231" s="7"/>
    </row>
    <row r="232">
      <c r="A232" s="2"/>
      <c r="B232" s="2"/>
      <c r="C232" s="2"/>
      <c r="D232" s="2"/>
      <c r="E232" s="2"/>
      <c r="F232" s="2"/>
      <c r="G232" s="2"/>
      <c r="H232" s="3"/>
      <c r="I232" s="3"/>
      <c r="J232" s="4"/>
      <c r="K232" s="2"/>
      <c r="L232" s="30"/>
      <c r="M232" s="30"/>
      <c r="N232" s="30"/>
      <c r="O232" s="30"/>
      <c r="P232" s="30"/>
      <c r="Q232" s="30"/>
      <c r="R232" s="30"/>
      <c r="S232" s="30"/>
      <c r="T232" s="7"/>
    </row>
    <row r="233">
      <c r="A233" s="2"/>
      <c r="B233" s="2"/>
      <c r="C233" s="2"/>
      <c r="D233" s="2"/>
      <c r="E233" s="2"/>
      <c r="F233" s="2"/>
      <c r="G233" s="2"/>
      <c r="H233" s="3"/>
      <c r="I233" s="3"/>
      <c r="J233" s="4"/>
      <c r="K233" s="2"/>
      <c r="L233" s="30"/>
      <c r="M233" s="30"/>
      <c r="N233" s="30"/>
      <c r="O233" s="30"/>
      <c r="P233" s="30"/>
      <c r="Q233" s="30"/>
      <c r="R233" s="30"/>
      <c r="S233" s="30"/>
      <c r="T233" s="7"/>
    </row>
    <row r="234">
      <c r="A234" s="2"/>
      <c r="B234" s="2"/>
      <c r="C234" s="2"/>
      <c r="D234" s="2"/>
      <c r="E234" s="2"/>
      <c r="F234" s="2"/>
      <c r="G234" s="2"/>
      <c r="H234" s="3"/>
      <c r="I234" s="3"/>
      <c r="J234" s="4"/>
      <c r="K234" s="2"/>
      <c r="L234" s="30"/>
      <c r="M234" s="30"/>
      <c r="N234" s="30"/>
      <c r="O234" s="30"/>
      <c r="P234" s="30"/>
      <c r="Q234" s="30"/>
      <c r="R234" s="30"/>
      <c r="S234" s="30"/>
      <c r="T234" s="7"/>
    </row>
    <row r="235">
      <c r="A235" s="2"/>
      <c r="B235" s="2"/>
      <c r="C235" s="2"/>
      <c r="D235" s="2"/>
      <c r="E235" s="2"/>
      <c r="F235" s="2"/>
      <c r="G235" s="2"/>
      <c r="H235" s="3"/>
      <c r="I235" s="3"/>
      <c r="J235" s="4"/>
      <c r="K235" s="2"/>
      <c r="L235" s="30"/>
      <c r="M235" s="30"/>
      <c r="N235" s="30"/>
      <c r="O235" s="30"/>
      <c r="P235" s="30"/>
      <c r="Q235" s="30"/>
      <c r="R235" s="30"/>
      <c r="S235" s="30"/>
      <c r="T235" s="7"/>
    </row>
    <row r="236">
      <c r="A236" s="2"/>
      <c r="B236" s="2"/>
      <c r="C236" s="2"/>
      <c r="D236" s="2"/>
      <c r="E236" s="2"/>
      <c r="F236" s="2"/>
      <c r="G236" s="2"/>
      <c r="H236" s="3"/>
      <c r="I236" s="3"/>
      <c r="J236" s="4"/>
      <c r="K236" s="2"/>
      <c r="L236" s="30"/>
      <c r="M236" s="30"/>
      <c r="N236" s="30"/>
      <c r="O236" s="30"/>
      <c r="P236" s="30"/>
      <c r="Q236" s="30"/>
      <c r="R236" s="30"/>
      <c r="S236" s="30"/>
      <c r="T236" s="7"/>
    </row>
    <row r="237">
      <c r="A237" s="2"/>
      <c r="B237" s="2"/>
      <c r="C237" s="2"/>
      <c r="D237" s="2"/>
      <c r="E237" s="2"/>
      <c r="F237" s="2"/>
      <c r="G237" s="2"/>
      <c r="H237" s="3"/>
      <c r="I237" s="3"/>
      <c r="J237" s="4"/>
      <c r="K237" s="2"/>
      <c r="L237" s="30"/>
      <c r="M237" s="30"/>
      <c r="N237" s="30"/>
      <c r="O237" s="30"/>
      <c r="P237" s="30"/>
      <c r="Q237" s="30"/>
      <c r="R237" s="30"/>
      <c r="S237" s="30"/>
      <c r="T237" s="7"/>
    </row>
    <row r="238">
      <c r="A238" s="2"/>
      <c r="B238" s="2"/>
      <c r="C238" s="2"/>
      <c r="D238" s="2"/>
      <c r="E238" s="2"/>
      <c r="F238" s="2"/>
      <c r="G238" s="2"/>
      <c r="H238" s="3"/>
      <c r="I238" s="3"/>
      <c r="J238" s="4"/>
      <c r="K238" s="2"/>
      <c r="L238" s="30"/>
      <c r="M238" s="30"/>
      <c r="N238" s="30"/>
      <c r="O238" s="30"/>
      <c r="P238" s="30"/>
      <c r="Q238" s="30"/>
      <c r="R238" s="30"/>
      <c r="S238" s="30"/>
      <c r="T238" s="7"/>
    </row>
    <row r="239">
      <c r="A239" s="2"/>
      <c r="B239" s="2"/>
      <c r="C239" s="2"/>
      <c r="D239" s="2"/>
      <c r="E239" s="2"/>
      <c r="F239" s="2"/>
      <c r="G239" s="2"/>
      <c r="H239" s="3"/>
      <c r="I239" s="3"/>
      <c r="J239" s="4"/>
      <c r="K239" s="2"/>
      <c r="L239" s="30"/>
      <c r="M239" s="30"/>
      <c r="N239" s="30"/>
      <c r="O239" s="30"/>
      <c r="P239" s="30"/>
      <c r="Q239" s="30"/>
      <c r="R239" s="30"/>
      <c r="S239" s="30"/>
      <c r="T239" s="7"/>
    </row>
    <row r="240">
      <c r="A240" s="2"/>
      <c r="B240" s="2"/>
      <c r="C240" s="2"/>
      <c r="D240" s="2"/>
      <c r="E240" s="2"/>
      <c r="F240" s="2"/>
      <c r="G240" s="2"/>
      <c r="H240" s="3"/>
      <c r="I240" s="3"/>
      <c r="J240" s="4"/>
      <c r="K240" s="2"/>
      <c r="L240" s="30"/>
      <c r="M240" s="30"/>
      <c r="N240" s="30"/>
      <c r="O240" s="30"/>
      <c r="P240" s="30"/>
      <c r="Q240" s="30"/>
      <c r="R240" s="30"/>
      <c r="S240" s="30"/>
      <c r="T240" s="7"/>
    </row>
    <row r="241">
      <c r="A241" s="2"/>
      <c r="B241" s="2"/>
      <c r="C241" s="2"/>
      <c r="D241" s="2"/>
      <c r="E241" s="2"/>
      <c r="F241" s="2"/>
      <c r="G241" s="2"/>
      <c r="H241" s="3"/>
      <c r="I241" s="3"/>
      <c r="J241" s="4"/>
      <c r="K241" s="2"/>
      <c r="L241" s="30"/>
      <c r="M241" s="30"/>
      <c r="N241" s="30"/>
      <c r="O241" s="30"/>
      <c r="P241" s="30"/>
      <c r="Q241" s="30"/>
      <c r="R241" s="30"/>
      <c r="S241" s="30"/>
      <c r="T241" s="7"/>
    </row>
    <row r="242">
      <c r="A242" s="2"/>
      <c r="B242" s="2"/>
      <c r="C242" s="2"/>
      <c r="D242" s="2"/>
      <c r="E242" s="2"/>
      <c r="F242" s="2"/>
      <c r="G242" s="2"/>
      <c r="H242" s="3"/>
      <c r="I242" s="3"/>
      <c r="J242" s="4"/>
      <c r="K242" s="2"/>
      <c r="L242" s="30"/>
      <c r="M242" s="30"/>
      <c r="N242" s="30"/>
      <c r="O242" s="30"/>
      <c r="P242" s="30"/>
      <c r="Q242" s="30"/>
      <c r="R242" s="30"/>
      <c r="S242" s="30"/>
      <c r="T242" s="7"/>
    </row>
    <row r="243">
      <c r="A243" s="2"/>
      <c r="B243" s="2"/>
      <c r="C243" s="2"/>
      <c r="D243" s="2"/>
      <c r="E243" s="2"/>
      <c r="F243" s="2"/>
      <c r="G243" s="2"/>
      <c r="H243" s="3"/>
      <c r="I243" s="3"/>
      <c r="J243" s="4"/>
      <c r="K243" s="2"/>
      <c r="L243" s="30"/>
      <c r="M243" s="30"/>
      <c r="N243" s="30"/>
      <c r="O243" s="30"/>
      <c r="P243" s="30"/>
      <c r="Q243" s="30"/>
      <c r="R243" s="30"/>
      <c r="S243" s="30"/>
      <c r="T243" s="7"/>
    </row>
    <row r="244">
      <c r="A244" s="2"/>
      <c r="B244" s="2"/>
      <c r="C244" s="2"/>
      <c r="D244" s="2"/>
      <c r="E244" s="2"/>
      <c r="F244" s="2"/>
      <c r="G244" s="2"/>
      <c r="H244" s="3"/>
      <c r="I244" s="3"/>
      <c r="J244" s="4"/>
      <c r="K244" s="2"/>
      <c r="L244" s="30"/>
      <c r="M244" s="30"/>
      <c r="N244" s="30"/>
      <c r="O244" s="30"/>
      <c r="P244" s="30"/>
      <c r="Q244" s="30"/>
      <c r="R244" s="30"/>
      <c r="S244" s="30"/>
      <c r="T244" s="7"/>
    </row>
    <row r="245">
      <c r="A245" s="2"/>
      <c r="B245" s="2"/>
      <c r="C245" s="2"/>
      <c r="D245" s="2"/>
      <c r="E245" s="2"/>
      <c r="F245" s="2"/>
      <c r="G245" s="2"/>
      <c r="H245" s="3"/>
      <c r="I245" s="3"/>
      <c r="J245" s="4"/>
      <c r="K245" s="2"/>
      <c r="L245" s="30"/>
      <c r="M245" s="30"/>
      <c r="N245" s="30"/>
      <c r="O245" s="30"/>
      <c r="P245" s="30"/>
      <c r="Q245" s="30"/>
      <c r="R245" s="30"/>
      <c r="S245" s="30"/>
      <c r="T245" s="7"/>
    </row>
    <row r="246">
      <c r="A246" s="2"/>
      <c r="B246" s="2"/>
      <c r="C246" s="2"/>
      <c r="D246" s="2"/>
      <c r="E246" s="2"/>
      <c r="F246" s="2"/>
      <c r="G246" s="2"/>
      <c r="H246" s="3"/>
      <c r="I246" s="3"/>
      <c r="J246" s="4"/>
      <c r="K246" s="2"/>
      <c r="L246" s="30"/>
      <c r="M246" s="30"/>
      <c r="N246" s="30"/>
      <c r="O246" s="30"/>
      <c r="P246" s="30"/>
      <c r="Q246" s="30"/>
      <c r="R246" s="30"/>
      <c r="S246" s="30"/>
      <c r="T246" s="7"/>
    </row>
  </sheetData>
  <mergeCells>
    <mergeCell ref="A1:A6"/>
    <mergeCell ref="B1:B3"/>
    <mergeCell ref="C1:C3"/>
    <mergeCell ref="D1:D3"/>
    <mergeCell ref="E1:E3"/>
    <mergeCell ref="F1:F3"/>
    <mergeCell ref="G1:G3"/>
    <mergeCell ref="J1:J6"/>
    <mergeCell ref="O1:S6"/>
    <mergeCell ref="B4:B6"/>
    <mergeCell ref="C4:C6"/>
    <mergeCell ref="D4:D6"/>
    <mergeCell ref="E4:E6"/>
    <mergeCell ref="F4:F6"/>
    <mergeCell ref="G4:G6"/>
    <mergeCell ref="A7:B7"/>
    <mergeCell ref="C7:D7"/>
    <mergeCell ref="E7:F7"/>
    <mergeCell ref="J7:J12"/>
    <mergeCell ref="O7:S12"/>
    <mergeCell ref="A8:B8"/>
    <mergeCell ref="C8:D8"/>
    <mergeCell ref="E8:F8"/>
    <mergeCell ref="H8:H15"/>
    <mergeCell ref="I8:I15"/>
    <mergeCell ref="J13:J18"/>
    <mergeCell ref="O13:S18"/>
    <mergeCell ref="G14:G15"/>
    <mergeCell ref="A16:I16"/>
    <mergeCell ref="A17:G21"/>
    <mergeCell ref="H17:I21"/>
    <mergeCell ref="J19:J25"/>
    <mergeCell ref="O19:S25"/>
    <mergeCell ref="A22:I22"/>
    <mergeCell ref="G23:I24"/>
    <mergeCell ref="A25:I25"/>
    <mergeCell ref="F26:I34"/>
    <mergeCell ref="J26:J34"/>
    <mergeCell ref="L26:N26"/>
    <mergeCell ref="L27:N27"/>
    <mergeCell ref="L28:N28"/>
    <mergeCell ref="L29:N29"/>
    <mergeCell ref="L30:N30"/>
    <mergeCell ref="D31:E34"/>
    <mergeCell ref="L31:N31"/>
    <mergeCell ref="O31:O34"/>
    <mergeCell ref="P31:P34"/>
    <mergeCell ref="Q31:Q34"/>
    <mergeCell ref="R31:R34"/>
    <mergeCell ref="S31:S34"/>
    <mergeCell ref="L32:N32"/>
    <mergeCell ref="L33:N33"/>
    <mergeCell ref="L34:N34"/>
    <mergeCell ref="A35:I35"/>
    <mergeCell ref="J35:J46"/>
    <mergeCell ref="K35:K40"/>
    <mergeCell ref="L35:S40"/>
    <mergeCell ref="A36:G40"/>
    <mergeCell ref="H36:I40"/>
    <mergeCell ref="A41:I41"/>
    <mergeCell ref="K41:K46"/>
    <mergeCell ref="L41:S41"/>
    <mergeCell ref="A42:G46"/>
    <mergeCell ref="H42:I46"/>
    <mergeCell ref="L42:S42"/>
    <mergeCell ref="L43:S43"/>
    <mergeCell ref="L44:S44"/>
    <mergeCell ref="L45:S45"/>
    <mergeCell ref="L46:S46"/>
    <mergeCell ref="H2:H6"/>
    <mergeCell ref="I2:I6"/>
  </mergeCells>
  <drawing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36" min="36" style="0" width="19.933333333333334"/>
    <col collapsed="false" customWidth="true" hidden="false" max="44" min="44" style="0" width="10.6"/>
    <col collapsed="false" customWidth="true" hidden="false" max="4" min="4" style="0" width="15.8"/>
    <col collapsed="false" customWidth="true" hidden="false" max="12" min="12" style="0" width="10.6"/>
    <col collapsed="false" customWidth="true" hidden="false" max="17" min="17" style="0" width="10.6"/>
    <col collapsed="false" customWidth="true" hidden="false" max="25" min="25" style="0" width="16.866666666666667"/>
    <col collapsed="false" customWidth="true" hidden="false" max="28" min="28" style="0" width="16.866666666666667"/>
    <col collapsed="false" customWidth="true" hidden="false" max="41" min="41" style="0" width="10.6"/>
    <col collapsed="false" customWidth="true" hidden="false" max="1" min="1" style="0" width="8.466666666666667"/>
    <col collapsed="false" customWidth="true" hidden="false" max="9" min="9" style="0" width="10.6"/>
    <col collapsed="false" customWidth="true" hidden="false" max="18" min="18" style="0" width="10.6"/>
    <col collapsed="false" customWidth="true" hidden="false" max="26" min="26" style="0" width="16.866666666666667"/>
    <col collapsed="false" customWidth="true" hidden="false" max="33" min="33" style="0" width="11.533333333333333"/>
    <col collapsed="false" customWidth="true" hidden="false" max="42" min="42" style="0" width="10.6"/>
    <col collapsed="false" customWidth="true" hidden="false" max="2" min="2" style="0" width="15.8"/>
    <col collapsed="false" customWidth="true" hidden="false" max="10" min="10" style="0" width="10.6"/>
    <col collapsed="false" customWidth="true" hidden="false" max="23" min="23" style="0" width="16.866666666666667"/>
    <col collapsed="false" customWidth="true" hidden="false" max="31" min="31" style="0" width="11.533333333333333"/>
    <col collapsed="false" customWidth="true" hidden="false" max="34" min="34" style="0" width="12.6"/>
    <col collapsed="false" customWidth="true" hidden="false" max="7" min="7" style="0" width="10.6"/>
    <col collapsed="false" customWidth="true" hidden="false" max="15" min="15" style="0" width="10.6"/>
    <col collapsed="false" customWidth="true" hidden="false" max="24" min="24" style="0" width="16.866666666666667"/>
    <col collapsed="false" customWidth="true" hidden="false" max="32" min="32" style="0" width="11.533333333333333"/>
    <col collapsed="false" customWidth="true" hidden="false" max="39" min="39" style="0" width="14.733333333333333"/>
    <col collapsed="false" customWidth="true" hidden="false" max="8" min="8" style="0" width="27.533333333333335"/>
    <col collapsed="false" customWidth="true" hidden="false" max="16" min="16" style="0" width="6.333333333333333"/>
    <col collapsed="false" customWidth="true" hidden="false" max="21" min="21" style="0" width="10.6"/>
    <col collapsed="false" customWidth="true" hidden="false" max="29" min="29" style="0" width="16.866666666666667"/>
    <col collapsed="false" customWidth="true" hidden="false" max="40" min="40" style="0" width="30.466666666666665"/>
    <col collapsed="false" customWidth="true" hidden="false" max="45" min="45" style="0" width="10.6"/>
    <col collapsed="false" customWidth="true" hidden="false" max="5" min="5" style="0" width="12.6"/>
    <col collapsed="false" customWidth="true" hidden="false" max="13" min="13" style="0" width="10.6"/>
    <col collapsed="false" customWidth="true" hidden="false" max="22" min="22" style="0" width="21"/>
    <col collapsed="false" customWidth="true" hidden="false" max="30" min="30" style="0" width="10.6"/>
    <col collapsed="false" customWidth="true" hidden="false" max="37" min="37" style="0" width="19.933333333333334"/>
    <col collapsed="false" customWidth="true" hidden="false" max="6" min="6" style="0" width="12.6"/>
    <col collapsed="false" customWidth="true" hidden="false" max="14" min="14" style="0" width="14.733333333333333"/>
    <col collapsed="false" customWidth="true" hidden="false" max="19" min="19" style="0" width="10.6"/>
    <col collapsed="false" customWidth="true" hidden="false" max="38" min="38" style="0" width="14.733333333333333"/>
    <col collapsed="false" customWidth="true" hidden="false" max="43" min="43" style="0" width="10.6"/>
    <col collapsed="false" customWidth="true" hidden="false" max="3" min="3" style="0" width="12.6"/>
    <col collapsed="false" customWidth="true" hidden="false" max="11" min="11" style="0" width="10.6"/>
    <col collapsed="false" customWidth="true" hidden="false" max="20" min="20" style="0" width="11.533333333333333"/>
    <col collapsed="false" customWidth="true" hidden="false" max="27" min="27" style="0" width="16.866666666666667"/>
    <col collapsed="false" customWidth="true" hidden="false" max="35" min="35" style="0" width="36.733333333333334"/>
  </cols>
  <sheetData>
    <row customHeight="true" ht="21.48148148148148" r="1">
      <c r="A1" s="31" t="s">
        <v>134</v>
      </c>
      <c r="B1" s="32" t="s">
        <v>135</v>
      </c>
      <c r="C1" s="32" t="s">
        <v>136</v>
      </c>
      <c r="D1" s="32" t="s">
        <v>137</v>
      </c>
      <c r="E1" s="32" t="s">
        <v>138</v>
      </c>
      <c r="F1" s="32" t="s">
        <v>139</v>
      </c>
      <c r="G1" s="32" t="s">
        <v>140</v>
      </c>
      <c r="H1" s="32" t="s">
        <v>141</v>
      </c>
      <c r="I1" s="32" t="s">
        <v>142</v>
      </c>
      <c r="J1" s="32" t="s">
        <v>143</v>
      </c>
      <c r="K1" s="32" t="s">
        <v>144</v>
      </c>
      <c r="L1" s="32" t="s">
        <v>145</v>
      </c>
      <c r="M1" s="32" t="s">
        <v>146</v>
      </c>
      <c r="N1" s="32" t="s">
        <v>147</v>
      </c>
      <c r="O1" s="33" t="s">
        <v>148</v>
      </c>
      <c r="P1" s="33" t="s">
        <v>149</v>
      </c>
      <c r="Q1" s="33" t="s">
        <v>150</v>
      </c>
      <c r="R1" s="33" t="s">
        <v>151</v>
      </c>
      <c r="S1" s="33" t="s">
        <v>152</v>
      </c>
      <c r="T1" s="33" t="s">
        <v>153</v>
      </c>
      <c r="U1" s="33"/>
      <c r="V1" s="33" t="s">
        <v>154</v>
      </c>
      <c r="W1" s="33" t="s">
        <v>155</v>
      </c>
      <c r="X1" s="33"/>
      <c r="Y1" s="33"/>
      <c r="Z1" s="33"/>
      <c r="AA1" s="33"/>
      <c r="AB1" s="33"/>
      <c r="AC1" s="33" t="s">
        <v>156</v>
      </c>
      <c r="AD1" s="33" t="s">
        <v>157</v>
      </c>
      <c r="AE1" s="33" t="s">
        <v>158</v>
      </c>
      <c r="AF1" s="33" t="s">
        <v>159</v>
      </c>
      <c r="AG1" s="33" t="s">
        <v>160</v>
      </c>
      <c r="AH1" s="33" t="s">
        <v>161</v>
      </c>
      <c r="AI1" s="33" t="s">
        <v>162</v>
      </c>
      <c r="AJ1" s="33" t="s">
        <v>163</v>
      </c>
      <c r="AK1" s="33"/>
      <c r="AL1" s="33" t="s">
        <v>164</v>
      </c>
      <c r="AM1" s="33"/>
      <c r="AN1" s="34" t="s">
        <v>165</v>
      </c>
      <c r="AO1" s="35"/>
      <c r="AP1" s="35"/>
      <c r="AQ1" s="35"/>
      <c r="AR1" s="35"/>
      <c r="AS1" s="35"/>
    </row>
    <row customHeight="true" ht="21.48148148148148" r="2">
      <c r="A2" s="31"/>
      <c r="B2" s="32"/>
      <c r="C2" s="32"/>
      <c r="D2" s="32"/>
      <c r="E2" s="32"/>
      <c r="F2" s="32"/>
      <c r="G2" s="32"/>
      <c r="H2" s="32"/>
      <c r="I2" s="32"/>
      <c r="J2" s="32"/>
      <c r="K2" s="32"/>
      <c r="L2" s="32"/>
      <c r="M2" s="32"/>
      <c r="N2" s="32"/>
      <c r="O2" s="33"/>
      <c r="P2" s="33"/>
      <c r="Q2" s="33"/>
      <c r="R2" s="33"/>
      <c r="S2" s="33"/>
      <c r="T2" s="33"/>
      <c r="U2" s="33"/>
      <c r="V2" s="33"/>
      <c r="W2" s="36" t="s">
        <v>166</v>
      </c>
      <c r="X2" s="36" t="s">
        <v>167</v>
      </c>
      <c r="Y2" s="36" t="s">
        <v>168</v>
      </c>
      <c r="Z2" s="36" t="s">
        <v>169</v>
      </c>
      <c r="AA2" s="36" t="s">
        <v>170</v>
      </c>
      <c r="AB2" s="37" t="s">
        <v>171</v>
      </c>
      <c r="AC2" s="33"/>
      <c r="AD2" s="33"/>
      <c r="AE2" s="33"/>
      <c r="AF2" s="33"/>
      <c r="AG2" s="33"/>
      <c r="AH2" s="33"/>
      <c r="AI2" s="33"/>
      <c r="AJ2" s="33"/>
      <c r="AK2" s="33"/>
      <c r="AL2" s="33"/>
      <c r="AM2" s="33"/>
      <c r="AN2" s="34"/>
      <c r="AO2" s="35"/>
      <c r="AP2" s="35"/>
      <c r="AQ2" s="35"/>
      <c r="AR2" s="35"/>
      <c r="AS2" s="35"/>
    </row>
    <row customHeight="true" ht="21.48148148148148" r="3">
      <c r="A3" s="31"/>
      <c r="B3" s="32"/>
      <c r="C3" s="32"/>
      <c r="D3" s="32"/>
      <c r="E3" s="32"/>
      <c r="F3" s="32"/>
      <c r="G3" s="32"/>
      <c r="H3" s="32"/>
      <c r="I3" s="32"/>
      <c r="J3" s="32"/>
      <c r="K3" s="32"/>
      <c r="L3" s="32"/>
      <c r="M3" s="32"/>
      <c r="N3" s="32"/>
      <c r="O3" s="33"/>
      <c r="P3" s="33"/>
      <c r="Q3" s="33"/>
      <c r="R3" s="33"/>
      <c r="S3" s="33"/>
      <c r="T3" s="33" t="s">
        <v>172</v>
      </c>
      <c r="U3" s="33" t="s">
        <v>144</v>
      </c>
      <c r="V3" s="33"/>
      <c r="W3" s="36"/>
      <c r="X3" s="36"/>
      <c r="Y3" s="36"/>
      <c r="Z3" s="36"/>
      <c r="AA3" s="36"/>
      <c r="AB3" s="37"/>
      <c r="AC3" s="33"/>
      <c r="AD3" s="33"/>
      <c r="AE3" s="33"/>
      <c r="AF3" s="33"/>
      <c r="AG3" s="33"/>
      <c r="AH3" s="33"/>
      <c r="AI3" s="33"/>
      <c r="AJ3" s="33"/>
      <c r="AK3" s="33"/>
      <c r="AL3" s="33"/>
      <c r="AM3" s="33"/>
      <c r="AN3" s="34"/>
      <c r="AO3" s="35"/>
      <c r="AP3" s="35"/>
      <c r="AQ3" s="35"/>
      <c r="AR3" s="35"/>
      <c r="AS3" s="35"/>
    </row>
    <row customHeight="true" ht="178.5185185185185" r="4">
      <c r="A4" s="38" t="s">
        <v>173</v>
      </c>
      <c r="B4" s="39"/>
      <c r="C4" s="39" t="s">
        <v>174</v>
      </c>
      <c r="D4" s="39" t="s">
        <v>175</v>
      </c>
      <c r="E4" s="40" t="s">
        <v>176</v>
      </c>
      <c r="F4" s="41">
        <v>6971</v>
      </c>
      <c r="G4" s="42" t="s">
        <v>177</v>
      </c>
      <c r="H4" s="39">
        <v>29.99</v>
      </c>
      <c r="I4" s="39"/>
      <c r="J4" s="39">
        <v>5</v>
      </c>
      <c r="K4" s="39">
        <v>4</v>
      </c>
      <c r="L4" s="43">
        <f>M4/K4</f>
      </c>
      <c r="M4" s="39">
        <v>117</v>
      </c>
      <c r="N4" s="44">
        <v>45733</v>
      </c>
      <c r="O4" s="39" t="s">
        <v>178</v>
      </c>
      <c r="P4" s="39">
        <v>1</v>
      </c>
      <c r="Q4" s="39" t="s">
        <v>179</v>
      </c>
      <c r="R4" s="43" t="s">
        <v>180</v>
      </c>
      <c r="S4" s="43" t="s">
        <v>181</v>
      </c>
      <c r="T4" s="43">
        <v>6917</v>
      </c>
      <c r="U4" s="43">
        <v>5</v>
      </c>
      <c r="V4" s="43" t="s">
        <v>182</v>
      </c>
      <c r="W4" s="45"/>
      <c r="X4" s="45"/>
      <c r="Y4" s="45"/>
      <c r="Z4" s="45"/>
      <c r="AA4" s="45"/>
      <c r="AB4" s="45"/>
      <c r="AC4" s="45"/>
      <c r="AD4" s="45" t="s">
        <v>183</v>
      </c>
      <c r="AE4" s="45"/>
      <c r="AF4" s="45" t="s">
        <v>184</v>
      </c>
      <c r="AG4" s="45" t="s">
        <v>185</v>
      </c>
      <c r="AH4" s="45" t="s">
        <v>186</v>
      </c>
      <c r="AI4" s="45" t="s">
        <v>187</v>
      </c>
      <c r="AJ4" s="39" t="s">
        <v>188</v>
      </c>
      <c r="AK4" s="39"/>
      <c r="AL4" s="39" t="s">
        <v>189</v>
      </c>
      <c r="AM4" s="39"/>
      <c r="AN4" s="38" t="s">
        <v>190</v>
      </c>
      <c r="AO4" s="35"/>
      <c r="AP4" s="46"/>
      <c r="AQ4" s="46"/>
      <c r="AR4" s="46"/>
      <c r="AS4" s="46"/>
    </row>
    <row customHeight="true" ht="266.66666666666663" r="5">
      <c r="A5" s="38" t="s">
        <v>191</v>
      </c>
      <c r="B5" s="39"/>
      <c r="C5" s="39" t="s">
        <v>192</v>
      </c>
      <c r="D5" s="47" t="s">
        <v>193</v>
      </c>
      <c r="E5" s="39" t="s">
        <v>176</v>
      </c>
      <c r="F5" s="39">
        <v>867</v>
      </c>
      <c r="G5" s="42" t="s">
        <v>194</v>
      </c>
      <c r="H5" s="39">
        <v>34.99</v>
      </c>
      <c r="I5" s="39"/>
      <c r="J5" s="39">
        <v>4.4</v>
      </c>
      <c r="K5" s="39">
        <v>450</v>
      </c>
      <c r="L5" s="43">
        <f t="shared" ref="L5:L7" si="0">M5/30</f>
      </c>
      <c r="M5" s="39">
        <v>3800</v>
      </c>
      <c r="N5" s="44">
        <v>45571</v>
      </c>
      <c r="O5" s="39" t="s">
        <v>178</v>
      </c>
      <c r="P5" s="39">
        <v>2</v>
      </c>
      <c r="Q5" s="48">
        <v>10</v>
      </c>
      <c r="R5" s="43" t="s">
        <v>180</v>
      </c>
      <c r="S5" s="43" t="s">
        <v>195</v>
      </c>
      <c r="T5" s="43">
        <v>339</v>
      </c>
      <c r="U5" s="43">
        <v>57</v>
      </c>
      <c r="V5" s="43" t="s">
        <v>196</v>
      </c>
      <c r="W5" s="45"/>
      <c r="X5" s="45"/>
      <c r="Y5" s="45"/>
      <c r="Z5" s="45"/>
      <c r="AA5" s="45"/>
      <c r="AB5" s="45"/>
      <c r="AC5" s="45" t="s">
        <v>197</v>
      </c>
      <c r="AD5" s="45" t="s">
        <v>198</v>
      </c>
      <c r="AE5" s="45"/>
      <c r="AF5" s="45" t="s">
        <v>184</v>
      </c>
      <c r="AG5" s="45" t="s">
        <v>185</v>
      </c>
      <c r="AH5" s="45" t="s">
        <v>199</v>
      </c>
      <c r="AI5" s="45" t="s">
        <v>200</v>
      </c>
      <c r="AJ5" s="39" t="s">
        <v>201</v>
      </c>
      <c r="AK5" s="39"/>
      <c r="AL5" s="39" t="s">
        <v>202</v>
      </c>
      <c r="AM5" s="39"/>
      <c r="AN5" s="38"/>
      <c r="AO5" s="35"/>
      <c r="AP5" s="35"/>
      <c r="AQ5" s="35"/>
      <c r="AR5" s="35"/>
      <c r="AS5" s="35"/>
    </row>
    <row customHeight="true" ht="123.7037037037037" r="6">
      <c r="A6" s="38" t="s">
        <v>203</v>
      </c>
      <c r="B6" s="39"/>
      <c r="C6" s="39" t="s">
        <v>204</v>
      </c>
      <c r="D6" s="47" t="s">
        <v>205</v>
      </c>
      <c r="E6" s="39" t="s">
        <v>176</v>
      </c>
      <c r="F6" s="39">
        <v>4151</v>
      </c>
      <c r="G6" s="42" t="s">
        <v>206</v>
      </c>
      <c r="H6" s="39">
        <v>29.99</v>
      </c>
      <c r="I6" s="39"/>
      <c r="J6" s="39">
        <v>4.5</v>
      </c>
      <c r="K6" s="39">
        <v>44</v>
      </c>
      <c r="L6" s="43">
        <f t="shared" si="0"/>
      </c>
      <c r="M6" s="39">
        <v>900</v>
      </c>
      <c r="N6" s="44">
        <v>45639</v>
      </c>
      <c r="O6" s="39" t="s">
        <v>207</v>
      </c>
      <c r="P6" s="39">
        <v>1</v>
      </c>
      <c r="Q6" s="39" t="s">
        <v>183</v>
      </c>
      <c r="R6" s="43" t="s">
        <v>180</v>
      </c>
      <c r="S6" s="45" t="s">
        <v>208</v>
      </c>
      <c r="T6" s="43">
        <v>3436</v>
      </c>
      <c r="U6" s="43">
        <v>15</v>
      </c>
      <c r="V6" s="43" t="s">
        <v>209</v>
      </c>
      <c r="W6" s="45" t="s">
        <v>210</v>
      </c>
      <c r="X6" s="45"/>
      <c r="Y6" s="45"/>
      <c r="Z6" s="45"/>
      <c r="AA6" s="45"/>
      <c r="AB6" s="45"/>
      <c r="AC6" s="45" t="s">
        <v>211</v>
      </c>
      <c r="AD6" s="45" t="s">
        <v>198</v>
      </c>
      <c r="AE6" s="45"/>
      <c r="AF6" s="45" t="s">
        <v>184</v>
      </c>
      <c r="AG6" s="45" t="s">
        <v>212</v>
      </c>
      <c r="AH6" s="45" t="s">
        <v>213</v>
      </c>
      <c r="AI6" s="45" t="s">
        <v>214</v>
      </c>
      <c r="AJ6" s="39"/>
      <c r="AK6" s="39"/>
      <c r="AL6" s="39"/>
      <c r="AM6" s="39"/>
      <c r="AN6" s="38"/>
      <c r="AO6" s="35"/>
      <c r="AP6" s="35"/>
      <c r="AQ6" s="35"/>
      <c r="AR6" s="35"/>
      <c r="AS6" s="35"/>
    </row>
    <row customHeight="true" ht="124.44444444444444" r="7">
      <c r="A7" s="38" t="s">
        <v>215</v>
      </c>
      <c r="B7" s="49"/>
      <c r="C7" s="45" t="s">
        <v>216</v>
      </c>
      <c r="D7" s="47" t="s">
        <v>217</v>
      </c>
      <c r="E7" s="50" t="s">
        <v>176</v>
      </c>
      <c r="F7" s="51">
        <v>72610</v>
      </c>
      <c r="G7" s="39" t="s">
        <v>218</v>
      </c>
      <c r="H7" s="52">
        <v>39.99</v>
      </c>
      <c r="I7" s="39"/>
      <c r="J7" s="39">
        <v>2</v>
      </c>
      <c r="K7" s="39">
        <v>1</v>
      </c>
      <c r="L7" s="53">
        <f t="shared" si="0"/>
      </c>
      <c r="M7" s="39">
        <v>50</v>
      </c>
      <c r="N7" s="44">
        <v>45644</v>
      </c>
      <c r="O7" s="39" t="s">
        <v>219</v>
      </c>
      <c r="P7" s="39">
        <v>1</v>
      </c>
      <c r="Q7" s="54" t="s">
        <v>183</v>
      </c>
      <c r="R7" s="39" t="s">
        <v>180</v>
      </c>
      <c r="S7" s="45" t="s">
        <v>208</v>
      </c>
      <c r="T7" s="55">
        <v>312942</v>
      </c>
      <c r="U7" s="45">
        <v>3</v>
      </c>
      <c r="V7" s="45" t="s">
        <v>220</v>
      </c>
      <c r="W7" s="45" t="s">
        <v>210</v>
      </c>
      <c r="X7" s="45"/>
      <c r="Y7" s="45"/>
      <c r="Z7" s="45"/>
      <c r="AA7" s="45"/>
      <c r="AB7" s="45"/>
      <c r="AC7" s="45" t="s">
        <v>221</v>
      </c>
      <c r="AD7" s="45" t="s">
        <v>183</v>
      </c>
      <c r="AE7" s="45"/>
      <c r="AF7" s="45"/>
      <c r="AG7" s="45"/>
      <c r="AH7" s="45"/>
      <c r="AI7" s="45" t="s">
        <v>222</v>
      </c>
      <c r="AJ7" s="39"/>
      <c r="AK7" s="39"/>
      <c r="AL7" s="39"/>
      <c r="AM7" s="39"/>
      <c r="AN7" s="38"/>
      <c r="AO7" s="35"/>
      <c r="AP7" s="35"/>
      <c r="AQ7" s="35"/>
      <c r="AR7" s="35"/>
      <c r="AS7" s="35"/>
    </row>
    <row customHeight="true" ht="21.48148148148148" r="8">
      <c r="A8" s="56"/>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row>
    <row customHeight="true" ht="21.48148148148148" r="9">
      <c r="A9" s="38" t="s">
        <v>223</v>
      </c>
      <c r="B9" s="57" t="s">
        <v>224</v>
      </c>
      <c r="C9" s="57" t="s">
        <v>225</v>
      </c>
      <c r="D9" s="57"/>
      <c r="E9" s="57"/>
      <c r="F9" s="57"/>
      <c r="G9" s="57"/>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row>
    <row customHeight="true" ht="21.48148148148148" r="10">
      <c r="A10" s="58" t="s">
        <v>226</v>
      </c>
      <c r="B10" s="49" t="s">
        <v>227</v>
      </c>
      <c r="C10" s="59" t="s">
        <v>228</v>
      </c>
      <c r="D10" s="59"/>
      <c r="E10" s="59"/>
      <c r="F10" s="59"/>
      <c r="G10" s="59"/>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row>
    <row customHeight="true" ht="21.48148148148148" r="11">
      <c r="A11" s="58"/>
      <c r="B11" s="49" t="s">
        <v>229</v>
      </c>
      <c r="C11" s="59" t="s">
        <v>230</v>
      </c>
      <c r="D11" s="59"/>
      <c r="E11" s="59"/>
      <c r="F11" s="59"/>
      <c r="G11" s="59"/>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row>
    <row customHeight="true" ht="21.48148148148148" r="12">
      <c r="A12" s="58"/>
      <c r="B12" s="49" t="s">
        <v>231</v>
      </c>
      <c r="C12" s="59" t="s">
        <v>232</v>
      </c>
      <c r="D12" s="59"/>
      <c r="E12" s="59"/>
      <c r="F12" s="59"/>
      <c r="G12" s="59"/>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row>
    <row customHeight="true" ht="21.48148148148148" r="13">
      <c r="A13" s="58" t="s">
        <v>233</v>
      </c>
      <c r="B13" s="49" t="s">
        <v>234</v>
      </c>
      <c r="C13" s="59">
        <v>20</v>
      </c>
      <c r="D13" s="59"/>
      <c r="E13" s="59"/>
      <c r="F13" s="59"/>
      <c r="G13" s="59"/>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row>
    <row customHeight="true" ht="21.48148148148148" r="14">
      <c r="A14" s="58"/>
      <c r="B14" s="49" t="s">
        <v>235</v>
      </c>
      <c r="C14" s="59">
        <v>2</v>
      </c>
      <c r="D14" s="59"/>
      <c r="E14" s="59"/>
      <c r="F14" s="59"/>
      <c r="G14" s="59"/>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row>
    <row customHeight="true" ht="21.48148148148148" r="15">
      <c r="A15" s="58"/>
      <c r="B15" s="49" t="s">
        <v>236</v>
      </c>
      <c r="C15" s="59">
        <v>2</v>
      </c>
      <c r="D15" s="59"/>
      <c r="E15" s="59"/>
      <c r="F15" s="59"/>
      <c r="G15" s="59"/>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row>
    <row customHeight="true" ht="21.48148148148148" r="16">
      <c r="A16" s="58"/>
      <c r="B16" s="49" t="s">
        <v>237</v>
      </c>
      <c r="C16" s="59">
        <v>10</v>
      </c>
      <c r="D16" s="59"/>
      <c r="E16" s="59"/>
      <c r="F16" s="59"/>
      <c r="G16" s="59"/>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row>
    <row customHeight="true" ht="21.48148148148148" r="17">
      <c r="A17" s="58" t="s">
        <v>238</v>
      </c>
      <c r="B17" s="49" t="s">
        <v>239</v>
      </c>
      <c r="C17" s="59">
        <v>5</v>
      </c>
      <c r="D17" s="59"/>
      <c r="E17" s="59"/>
      <c r="F17" s="59"/>
      <c r="G17" s="59"/>
      <c r="H17" s="60" t="s">
        <v>240</v>
      </c>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row>
    <row customHeight="true" ht="21.48148148148148" r="18">
      <c r="A18" s="58"/>
      <c r="B18" s="49" t="s">
        <v>241</v>
      </c>
      <c r="C18" s="59">
        <v>20</v>
      </c>
      <c r="D18" s="59"/>
      <c r="E18" s="59"/>
      <c r="F18" s="59"/>
      <c r="G18" s="59"/>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row>
    <row customHeight="true" ht="21.48148148148148" r="19">
      <c r="A19" s="58"/>
      <c r="B19" s="49" t="s">
        <v>242</v>
      </c>
      <c r="C19" s="59" t="s">
        <v>183</v>
      </c>
      <c r="D19" s="59"/>
      <c r="E19" s="59"/>
      <c r="F19" s="59"/>
      <c r="G19" s="59"/>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row>
    <row customHeight="true" ht="21.48148148148148" r="20">
      <c r="A20" s="58" t="s">
        <v>243</v>
      </c>
      <c r="B20" s="49" t="s">
        <v>244</v>
      </c>
      <c r="C20" s="59" t="s">
        <v>245</v>
      </c>
      <c r="D20" s="59"/>
      <c r="E20" s="59"/>
      <c r="F20" s="59"/>
      <c r="G20" s="59"/>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row>
    <row customHeight="true" ht="21.48148148148148" r="21">
      <c r="A21" s="58"/>
      <c r="B21" s="49" t="s">
        <v>246</v>
      </c>
      <c r="C21" s="59" t="s">
        <v>247</v>
      </c>
      <c r="D21" s="59"/>
      <c r="E21" s="59"/>
      <c r="F21" s="59"/>
      <c r="G21" s="59"/>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row>
    <row customHeight="true" ht="21.48148148148148" r="22">
      <c r="A22" s="58"/>
      <c r="B22" s="49" t="s">
        <v>248</v>
      </c>
      <c r="C22" s="59" t="s">
        <v>247</v>
      </c>
      <c r="D22" s="59"/>
      <c r="E22" s="59"/>
      <c r="F22" s="59"/>
      <c r="G22" s="59"/>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row>
    <row customHeight="true" ht="21.48148148148148" r="23">
      <c r="A23" s="56"/>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row>
    <row customHeight="true" ht="21.48148148148148" r="24">
      <c r="A24" s="61" t="s">
        <v>249</v>
      </c>
      <c r="B24" s="61"/>
      <c r="C24" s="62" t="s">
        <v>250</v>
      </c>
      <c r="D24" s="62"/>
      <c r="E24" s="62" t="s">
        <v>251</v>
      </c>
      <c r="F24" s="62" t="s">
        <v>252</v>
      </c>
      <c r="G24" s="62"/>
      <c r="H24" s="62"/>
      <c r="I24" s="62"/>
      <c r="J24" s="62"/>
      <c r="K24" s="62"/>
      <c r="L24" s="62"/>
      <c r="M24" s="62"/>
      <c r="N24" s="62"/>
      <c r="O24" s="62"/>
      <c r="P24" s="62"/>
      <c r="Q24" s="62"/>
      <c r="R24" s="62"/>
      <c r="S24" s="37" t="s">
        <v>253</v>
      </c>
      <c r="T24" s="37"/>
      <c r="U24" s="37" t="s">
        <v>254</v>
      </c>
      <c r="V24" s="37"/>
      <c r="W24" s="37"/>
      <c r="X24" s="37"/>
      <c r="Y24" s="37"/>
      <c r="Z24" s="37"/>
      <c r="AA24" s="37"/>
      <c r="AB24" s="37"/>
      <c r="AC24" s="37"/>
      <c r="AD24" s="37"/>
      <c r="AE24" s="37"/>
      <c r="AF24" s="37"/>
      <c r="AG24" s="37"/>
      <c r="AH24" s="37"/>
      <c r="AI24" s="37"/>
      <c r="AJ24" s="37"/>
      <c r="AK24" s="37" t="s">
        <v>255</v>
      </c>
      <c r="AL24" s="37"/>
      <c r="AM24" s="63" t="s">
        <v>256</v>
      </c>
      <c r="AN24" s="63"/>
      <c r="AO24" s="64" t="s">
        <v>257</v>
      </c>
      <c r="AP24" s="64"/>
      <c r="AQ24" s="64"/>
      <c r="AR24" s="64"/>
      <c r="AS24" s="64"/>
    </row>
    <row customHeight="true" ht="21.48148148148148" r="25">
      <c r="A25" s="61"/>
      <c r="B25" s="61"/>
      <c r="C25" s="62"/>
      <c r="D25" s="62"/>
      <c r="E25" s="62"/>
      <c r="F25" s="62" t="s">
        <v>258</v>
      </c>
      <c r="G25" s="62"/>
      <c r="H25" s="62"/>
      <c r="I25" s="62"/>
      <c r="J25" s="62"/>
      <c r="K25" s="62" t="s">
        <v>259</v>
      </c>
      <c r="L25" s="62"/>
      <c r="M25" s="62"/>
      <c r="N25" s="62"/>
      <c r="O25" s="62" t="s">
        <v>260</v>
      </c>
      <c r="P25" s="62"/>
      <c r="Q25" s="62"/>
      <c r="R25" s="62"/>
      <c r="S25" s="37"/>
      <c r="T25" s="37"/>
      <c r="U25" s="37"/>
      <c r="V25" s="37"/>
      <c r="W25" s="37"/>
      <c r="X25" s="37"/>
      <c r="Y25" s="37"/>
      <c r="Z25" s="37"/>
      <c r="AA25" s="37"/>
      <c r="AB25" s="37"/>
      <c r="AC25" s="37"/>
      <c r="AD25" s="37"/>
      <c r="AE25" s="37"/>
      <c r="AF25" s="37"/>
      <c r="AG25" s="37"/>
      <c r="AH25" s="37"/>
      <c r="AI25" s="37"/>
      <c r="AJ25" s="37"/>
      <c r="AK25" s="37"/>
      <c r="AL25" s="37"/>
      <c r="AM25" s="63"/>
      <c r="AN25" s="63"/>
      <c r="AO25" s="64"/>
      <c r="AP25" s="64"/>
      <c r="AQ25" s="64"/>
      <c r="AR25" s="64"/>
      <c r="AS25" s="64"/>
    </row>
    <row customHeight="true" ht="21.48148148148148" r="26">
      <c r="A26" s="61"/>
      <c r="B26" s="61"/>
      <c r="C26" s="62"/>
      <c r="D26" s="62"/>
      <c r="E26" s="62"/>
      <c r="F26" s="65" t="s">
        <v>136</v>
      </c>
      <c r="G26" s="65" t="s">
        <v>261</v>
      </c>
      <c r="H26" s="65" t="s">
        <v>262</v>
      </c>
      <c r="I26" s="65"/>
      <c r="J26" s="65" t="s">
        <v>263</v>
      </c>
      <c r="K26" s="65" t="s">
        <v>136</v>
      </c>
      <c r="L26" s="65" t="s">
        <v>261</v>
      </c>
      <c r="M26" s="65" t="s">
        <v>262</v>
      </c>
      <c r="N26" s="65" t="s">
        <v>263</v>
      </c>
      <c r="O26" s="65" t="s">
        <v>136</v>
      </c>
      <c r="P26" s="65" t="s">
        <v>261</v>
      </c>
      <c r="Q26" s="65" t="s">
        <v>262</v>
      </c>
      <c r="R26" s="65" t="s">
        <v>263</v>
      </c>
      <c r="S26" s="37"/>
      <c r="T26" s="37"/>
      <c r="U26" s="37"/>
      <c r="V26" s="37"/>
      <c r="W26" s="37"/>
      <c r="X26" s="37"/>
      <c r="Y26" s="37"/>
      <c r="Z26" s="37"/>
      <c r="AA26" s="37"/>
      <c r="AB26" s="37"/>
      <c r="AC26" s="37"/>
      <c r="AD26" s="37"/>
      <c r="AE26" s="37"/>
      <c r="AF26" s="37"/>
      <c r="AG26" s="37"/>
      <c r="AH26" s="37"/>
      <c r="AI26" s="37"/>
      <c r="AJ26" s="37"/>
      <c r="AK26" s="66" t="s">
        <v>264</v>
      </c>
      <c r="AL26" s="66" t="s">
        <v>265</v>
      </c>
      <c r="AM26" s="63"/>
      <c r="AN26" s="63"/>
      <c r="AO26" s="64"/>
      <c r="AP26" s="64"/>
      <c r="AQ26" s="64"/>
      <c r="AR26" s="64"/>
      <c r="AS26" s="64"/>
    </row>
    <row customHeight="true" ht="21.48148148148148" r="27">
      <c r="A27" s="38" t="s">
        <v>266</v>
      </c>
      <c r="B27" s="45" t="s">
        <v>267</v>
      </c>
      <c r="C27" s="67">
        <v>2339</v>
      </c>
      <c r="D27" s="67"/>
      <c r="E27" s="68">
        <v>289620</v>
      </c>
      <c r="F27" s="45"/>
      <c r="G27" s="45"/>
      <c r="H27" s="45"/>
      <c r="I27" s="69"/>
      <c r="J27" s="69" t="str">
        <v>#DIV/0!</v>
      </c>
      <c r="K27" s="45"/>
      <c r="L27" s="45"/>
      <c r="M27" s="45"/>
      <c r="N27" s="69" t="str">
        <v>#DIV/0!</v>
      </c>
      <c r="O27" s="45"/>
      <c r="P27" s="45"/>
      <c r="Q27" s="45"/>
      <c r="R27" s="69" t="str">
        <v>#DIV/0!</v>
      </c>
      <c r="S27" s="70">
        <v>0</v>
      </c>
      <c r="T27" s="70"/>
      <c r="U27" s="45"/>
      <c r="V27" s="45"/>
      <c r="W27" s="45"/>
      <c r="X27" s="45"/>
      <c r="Y27" s="45"/>
      <c r="Z27" s="45"/>
      <c r="AA27" s="45"/>
      <c r="AB27" s="45"/>
      <c r="AC27" s="45"/>
      <c r="AD27" s="45"/>
      <c r="AE27" s="45"/>
      <c r="AF27" s="45"/>
      <c r="AG27" s="45"/>
      <c r="AH27" s="45"/>
      <c r="AI27" s="45"/>
      <c r="AJ27" s="45"/>
      <c r="AK27" s="45"/>
      <c r="AL27" s="45"/>
      <c r="AM27" s="39"/>
      <c r="AN27" s="39"/>
      <c r="AO27" s="64"/>
      <c r="AP27" s="64"/>
      <c r="AQ27" s="64"/>
      <c r="AR27" s="64"/>
      <c r="AS27" s="64"/>
    </row>
    <row customHeight="true" ht="21.48148148148148" r="28">
      <c r="A28" s="38"/>
      <c r="B28" s="68" t="s">
        <v>268</v>
      </c>
      <c r="C28" s="71">
        <v>3558</v>
      </c>
      <c r="D28" s="67"/>
      <c r="E28" s="68">
        <v>189232</v>
      </c>
      <c r="F28" s="45"/>
      <c r="G28" s="45"/>
      <c r="H28" s="45"/>
      <c r="I28" s="69"/>
      <c r="J28" s="69" t="str">
        <v>#DIV/0!</v>
      </c>
      <c r="K28" s="45"/>
      <c r="L28" s="45"/>
      <c r="M28" s="45"/>
      <c r="N28" s="69" t="str">
        <v>#DIV/0!</v>
      </c>
      <c r="O28" s="45"/>
      <c r="P28" s="45"/>
      <c r="Q28" s="45"/>
      <c r="R28" s="69" t="str">
        <v>#DIV/0!</v>
      </c>
      <c r="S28" s="70">
        <v>0</v>
      </c>
      <c r="T28" s="70"/>
      <c r="U28" s="45"/>
      <c r="V28" s="45"/>
      <c r="W28" s="45"/>
      <c r="X28" s="45"/>
      <c r="Y28" s="45"/>
      <c r="Z28" s="45"/>
      <c r="AA28" s="45"/>
      <c r="AB28" s="45"/>
      <c r="AC28" s="45"/>
      <c r="AD28" s="45"/>
      <c r="AE28" s="45"/>
      <c r="AF28" s="45"/>
      <c r="AG28" s="45"/>
      <c r="AH28" s="45"/>
      <c r="AI28" s="45"/>
      <c r="AJ28" s="45"/>
      <c r="AK28" s="45"/>
      <c r="AL28" s="45"/>
      <c r="AM28" s="39"/>
      <c r="AN28" s="39"/>
      <c r="AO28" s="64"/>
      <c r="AP28" s="64"/>
      <c r="AQ28" s="64"/>
      <c r="AR28" s="64"/>
      <c r="AS28" s="64"/>
    </row>
    <row customHeight="true" ht="21.48148148148148" r="29">
      <c r="A29" s="38"/>
      <c r="B29" s="68" t="s">
        <v>269</v>
      </c>
      <c r="C29" s="71">
        <v>3550</v>
      </c>
      <c r="D29" s="67"/>
      <c r="E29" s="68">
        <v>185799</v>
      </c>
      <c r="F29" s="45"/>
      <c r="G29" s="45"/>
      <c r="H29" s="45"/>
      <c r="I29" s="69"/>
      <c r="J29" s="69" t="str">
        <v>#DIV/0!</v>
      </c>
      <c r="K29" s="45"/>
      <c r="L29" s="45"/>
      <c r="M29" s="45"/>
      <c r="N29" s="69" t="str">
        <v>#DIV/0!</v>
      </c>
      <c r="O29" s="45"/>
      <c r="P29" s="45"/>
      <c r="Q29" s="45"/>
      <c r="R29" s="69" t="str">
        <v>#DIV/0!</v>
      </c>
      <c r="S29" s="70">
        <v>0</v>
      </c>
      <c r="T29" s="70"/>
      <c r="U29" s="45"/>
      <c r="V29" s="45"/>
      <c r="W29" s="45"/>
      <c r="X29" s="45"/>
      <c r="Y29" s="45"/>
      <c r="Z29" s="45"/>
      <c r="AA29" s="45"/>
      <c r="AB29" s="45"/>
      <c r="AC29" s="45"/>
      <c r="AD29" s="45"/>
      <c r="AE29" s="45"/>
      <c r="AF29" s="45"/>
      <c r="AG29" s="45"/>
      <c r="AH29" s="45"/>
      <c r="AI29" s="45"/>
      <c r="AJ29" s="45"/>
      <c r="AK29" s="45"/>
      <c r="AL29" s="45"/>
      <c r="AM29" s="39"/>
      <c r="AN29" s="39"/>
      <c r="AO29" s="64"/>
      <c r="AP29" s="64"/>
      <c r="AQ29" s="64"/>
      <c r="AR29" s="64"/>
      <c r="AS29" s="64"/>
    </row>
    <row customHeight="true" ht="21.48148148148148" r="30">
      <c r="A30" s="38"/>
      <c r="B30" s="68" t="s">
        <v>270</v>
      </c>
      <c r="C30" s="71">
        <v>6899</v>
      </c>
      <c r="D30" s="67"/>
      <c r="E30" s="68">
        <v>125771</v>
      </c>
      <c r="F30" s="45"/>
      <c r="G30" s="45"/>
      <c r="H30" s="45"/>
      <c r="I30" s="69"/>
      <c r="J30" s="69" t="str">
        <v>#DIV/0!</v>
      </c>
      <c r="K30" s="45"/>
      <c r="L30" s="45"/>
      <c r="M30" s="45"/>
      <c r="N30" s="69" t="str">
        <v>#DIV/0!</v>
      </c>
      <c r="O30" s="45"/>
      <c r="P30" s="45"/>
      <c r="Q30" s="45"/>
      <c r="R30" s="69" t="str">
        <v>#DIV/0!</v>
      </c>
      <c r="S30" s="70">
        <v>0</v>
      </c>
      <c r="T30" s="70"/>
      <c r="U30" s="45"/>
      <c r="V30" s="45"/>
      <c r="W30" s="45"/>
      <c r="X30" s="45"/>
      <c r="Y30" s="45"/>
      <c r="Z30" s="45"/>
      <c r="AA30" s="45"/>
      <c r="AB30" s="45"/>
      <c r="AC30" s="45"/>
      <c r="AD30" s="45"/>
      <c r="AE30" s="45"/>
      <c r="AF30" s="45"/>
      <c r="AG30" s="45"/>
      <c r="AH30" s="45"/>
      <c r="AI30" s="45"/>
      <c r="AJ30" s="45"/>
      <c r="AK30" s="45"/>
      <c r="AL30" s="45"/>
      <c r="AM30" s="39"/>
      <c r="AN30" s="39"/>
      <c r="AO30" s="64"/>
      <c r="AP30" s="64"/>
      <c r="AQ30" s="64"/>
      <c r="AR30" s="64"/>
      <c r="AS30" s="64"/>
    </row>
    <row customHeight="true" ht="21.48148148148148" r="31">
      <c r="A31" s="38"/>
      <c r="B31" s="68" t="s">
        <v>271</v>
      </c>
      <c r="C31" s="71">
        <v>5899</v>
      </c>
      <c r="D31" s="67"/>
      <c r="E31" s="68">
        <v>87093</v>
      </c>
      <c r="F31" s="45"/>
      <c r="G31" s="45"/>
      <c r="H31" s="45"/>
      <c r="I31" s="69"/>
      <c r="J31" s="69" t="str">
        <v>#DIV/0!</v>
      </c>
      <c r="K31" s="45"/>
      <c r="L31" s="45"/>
      <c r="M31" s="45"/>
      <c r="N31" s="69" t="str">
        <v>#DIV/0!</v>
      </c>
      <c r="O31" s="45"/>
      <c r="P31" s="45"/>
      <c r="Q31" s="45"/>
      <c r="R31" s="69" t="str">
        <v>#DIV/0!</v>
      </c>
      <c r="S31" s="70">
        <v>0</v>
      </c>
      <c r="T31" s="70"/>
      <c r="U31" s="45"/>
      <c r="V31" s="45"/>
      <c r="W31" s="45"/>
      <c r="X31" s="45"/>
      <c r="Y31" s="45"/>
      <c r="Z31" s="45"/>
      <c r="AA31" s="45"/>
      <c r="AB31" s="45"/>
      <c r="AC31" s="45"/>
      <c r="AD31" s="45"/>
      <c r="AE31" s="45"/>
      <c r="AF31" s="45"/>
      <c r="AG31" s="45"/>
      <c r="AH31" s="45"/>
      <c r="AI31" s="45"/>
      <c r="AJ31" s="45"/>
      <c r="AK31" s="45"/>
      <c r="AL31" s="45"/>
      <c r="AM31" s="39"/>
      <c r="AN31" s="39"/>
      <c r="AO31" s="64"/>
      <c r="AP31" s="64"/>
      <c r="AQ31" s="64"/>
      <c r="AR31" s="64"/>
      <c r="AS31" s="64"/>
    </row>
    <row customHeight="true" ht="21.48148148148148" r="32">
      <c r="A32" s="38"/>
      <c r="B32" s="72" t="s">
        <v>271</v>
      </c>
      <c r="C32" s="67"/>
      <c r="D32" s="67"/>
      <c r="E32" s="45"/>
      <c r="F32" s="45"/>
      <c r="G32" s="45"/>
      <c r="H32" s="45"/>
      <c r="I32" s="69"/>
      <c r="J32" s="69" t="str">
        <v>#DIV/0!</v>
      </c>
      <c r="K32" s="45"/>
      <c r="L32" s="45"/>
      <c r="M32" s="45"/>
      <c r="N32" s="69" t="str">
        <v>#DIV/0!</v>
      </c>
      <c r="O32" s="45"/>
      <c r="P32" s="45"/>
      <c r="Q32" s="45"/>
      <c r="R32" s="69" t="str">
        <v>#DIV/0!</v>
      </c>
      <c r="S32" s="70">
        <v>0</v>
      </c>
      <c r="T32" s="70"/>
      <c r="U32" s="45"/>
      <c r="V32" s="45"/>
      <c r="W32" s="45"/>
      <c r="X32" s="45"/>
      <c r="Y32" s="45"/>
      <c r="Z32" s="45"/>
      <c r="AA32" s="45"/>
      <c r="AB32" s="45"/>
      <c r="AC32" s="45"/>
      <c r="AD32" s="45"/>
      <c r="AE32" s="45"/>
      <c r="AF32" s="45"/>
      <c r="AG32" s="45"/>
      <c r="AH32" s="45"/>
      <c r="AI32" s="45"/>
      <c r="AJ32" s="45"/>
      <c r="AK32" s="45"/>
      <c r="AL32" s="45"/>
      <c r="AM32" s="39"/>
      <c r="AN32" s="39"/>
      <c r="AO32" s="64"/>
      <c r="AP32" s="64"/>
      <c r="AQ32" s="64"/>
      <c r="AR32" s="64"/>
      <c r="AS32" s="64"/>
    </row>
    <row customHeight="true" ht="21.48148148148148" r="33">
      <c r="A33" s="38" t="s">
        <v>272</v>
      </c>
      <c r="B33" s="68" t="s">
        <v>268</v>
      </c>
      <c r="C33" s="67"/>
      <c r="D33" s="67"/>
      <c r="E33" s="45"/>
      <c r="F33" s="45"/>
      <c r="G33" s="45"/>
      <c r="H33" s="45"/>
      <c r="I33" s="69"/>
      <c r="J33" s="69" t="str">
        <v>#DIV/0!</v>
      </c>
      <c r="K33" s="45"/>
      <c r="L33" s="45"/>
      <c r="M33" s="45"/>
      <c r="N33" s="69" t="str">
        <v>#DIV/0!</v>
      </c>
      <c r="O33" s="45"/>
      <c r="P33" s="45"/>
      <c r="Q33" s="45"/>
      <c r="R33" s="69" t="str">
        <v>#DIV/0!</v>
      </c>
      <c r="S33" s="70">
        <v>0</v>
      </c>
      <c r="T33" s="70"/>
      <c r="U33" s="45"/>
      <c r="V33" s="45"/>
      <c r="W33" s="45"/>
      <c r="X33" s="45"/>
      <c r="Y33" s="45"/>
      <c r="Z33" s="45"/>
      <c r="AA33" s="45"/>
      <c r="AB33" s="45"/>
      <c r="AC33" s="45"/>
      <c r="AD33" s="45"/>
      <c r="AE33" s="45"/>
      <c r="AF33" s="45"/>
      <c r="AG33" s="45"/>
      <c r="AH33" s="45"/>
      <c r="AI33" s="45"/>
      <c r="AJ33" s="45"/>
      <c r="AK33" s="45"/>
      <c r="AL33" s="45"/>
      <c r="AM33" s="39"/>
      <c r="AN33" s="39"/>
      <c r="AO33" s="64"/>
      <c r="AP33" s="64"/>
      <c r="AQ33" s="64"/>
      <c r="AR33" s="64"/>
      <c r="AS33" s="64"/>
    </row>
    <row customHeight="true" ht="21.48148148148148" r="34">
      <c r="A34" s="38"/>
      <c r="B34" s="68" t="s">
        <v>269</v>
      </c>
      <c r="C34" s="67"/>
      <c r="D34" s="67"/>
      <c r="E34" s="45"/>
      <c r="F34" s="45"/>
      <c r="G34" s="45"/>
      <c r="H34" s="45"/>
      <c r="I34" s="69"/>
      <c r="J34" s="69" t="str">
        <v>#DIV/0!</v>
      </c>
      <c r="K34" s="45"/>
      <c r="L34" s="45"/>
      <c r="M34" s="45"/>
      <c r="N34" s="69" t="str">
        <v>#DIV/0!</v>
      </c>
      <c r="O34" s="45"/>
      <c r="P34" s="45"/>
      <c r="Q34" s="45"/>
      <c r="R34" s="69" t="str">
        <v>#DIV/0!</v>
      </c>
      <c r="S34" s="70">
        <v>0</v>
      </c>
      <c r="T34" s="70"/>
      <c r="U34" s="45"/>
      <c r="V34" s="45"/>
      <c r="W34" s="45"/>
      <c r="X34" s="45"/>
      <c r="Y34" s="45"/>
      <c r="Z34" s="45"/>
      <c r="AA34" s="45"/>
      <c r="AB34" s="45"/>
      <c r="AC34" s="45"/>
      <c r="AD34" s="45"/>
      <c r="AE34" s="45"/>
      <c r="AF34" s="45"/>
      <c r="AG34" s="45"/>
      <c r="AH34" s="45"/>
      <c r="AI34" s="45"/>
      <c r="AJ34" s="45"/>
      <c r="AK34" s="45"/>
      <c r="AL34" s="45"/>
      <c r="AM34" s="39"/>
      <c r="AN34" s="39"/>
      <c r="AO34" s="64"/>
      <c r="AP34" s="64"/>
      <c r="AQ34" s="64"/>
      <c r="AR34" s="64"/>
      <c r="AS34" s="64"/>
    </row>
    <row customHeight="true" ht="21.48148148148148" r="35">
      <c r="A35" s="38"/>
      <c r="B35" s="68" t="s">
        <v>270</v>
      </c>
      <c r="C35" s="67"/>
      <c r="D35" s="67"/>
      <c r="E35" s="45"/>
      <c r="F35" s="45"/>
      <c r="G35" s="45"/>
      <c r="H35" s="45"/>
      <c r="I35" s="69"/>
      <c r="J35" s="69" t="str">
        <v>#DIV/0!</v>
      </c>
      <c r="K35" s="45"/>
      <c r="L35" s="45"/>
      <c r="M35" s="45"/>
      <c r="N35" s="69" t="str">
        <v>#DIV/0!</v>
      </c>
      <c r="O35" s="45"/>
      <c r="P35" s="45"/>
      <c r="Q35" s="45"/>
      <c r="R35" s="69" t="str">
        <v>#DIV/0!</v>
      </c>
      <c r="S35" s="70">
        <v>0</v>
      </c>
      <c r="T35" s="70"/>
      <c r="U35" s="45"/>
      <c r="V35" s="45"/>
      <c r="W35" s="45"/>
      <c r="X35" s="45"/>
      <c r="Y35" s="45"/>
      <c r="Z35" s="45"/>
      <c r="AA35" s="45"/>
      <c r="AB35" s="45"/>
      <c r="AC35" s="45"/>
      <c r="AD35" s="45"/>
      <c r="AE35" s="45"/>
      <c r="AF35" s="45"/>
      <c r="AG35" s="45"/>
      <c r="AH35" s="45"/>
      <c r="AI35" s="45"/>
      <c r="AJ35" s="45"/>
      <c r="AK35" s="45"/>
      <c r="AL35" s="45"/>
      <c r="AM35" s="39"/>
      <c r="AN35" s="39"/>
      <c r="AO35" s="64"/>
      <c r="AP35" s="64"/>
      <c r="AQ35" s="64"/>
      <c r="AR35" s="64"/>
      <c r="AS35" s="64"/>
    </row>
    <row customHeight="true" ht="21.48148148148148" r="36">
      <c r="A36" s="38"/>
      <c r="B36" s="68" t="s">
        <v>271</v>
      </c>
      <c r="C36" s="67"/>
      <c r="D36" s="67"/>
      <c r="E36" s="45"/>
      <c r="F36" s="45"/>
      <c r="G36" s="45"/>
      <c r="H36" s="45"/>
      <c r="I36" s="69"/>
      <c r="J36" s="69" t="str">
        <v>#DIV/0!</v>
      </c>
      <c r="K36" s="45"/>
      <c r="L36" s="45"/>
      <c r="M36" s="45"/>
      <c r="N36" s="69" t="str">
        <v>#DIV/0!</v>
      </c>
      <c r="O36" s="45"/>
      <c r="P36" s="45"/>
      <c r="Q36" s="45"/>
      <c r="R36" s="69" t="str">
        <v>#DIV/0!</v>
      </c>
      <c r="S36" s="70">
        <v>0</v>
      </c>
      <c r="T36" s="70"/>
      <c r="U36" s="45"/>
      <c r="V36" s="45"/>
      <c r="W36" s="45"/>
      <c r="X36" s="45"/>
      <c r="Y36" s="45"/>
      <c r="Z36" s="45"/>
      <c r="AA36" s="45"/>
      <c r="AB36" s="45"/>
      <c r="AC36" s="45"/>
      <c r="AD36" s="45"/>
      <c r="AE36" s="45"/>
      <c r="AF36" s="45"/>
      <c r="AG36" s="45"/>
      <c r="AH36" s="45"/>
      <c r="AI36" s="45"/>
      <c r="AJ36" s="45"/>
      <c r="AK36" s="45"/>
      <c r="AL36" s="45"/>
      <c r="AM36" s="39"/>
      <c r="AN36" s="39"/>
      <c r="AO36" s="64"/>
      <c r="AP36" s="64"/>
      <c r="AQ36" s="64"/>
      <c r="AR36" s="64"/>
      <c r="AS36" s="64"/>
    </row>
    <row customHeight="true" ht="21.48148148148148" r="37">
      <c r="A37" s="38"/>
      <c r="B37" s="72" t="s">
        <v>271</v>
      </c>
      <c r="C37" s="67"/>
      <c r="D37" s="67"/>
      <c r="E37" s="45"/>
      <c r="F37" s="45"/>
      <c r="G37" s="45"/>
      <c r="H37" s="45"/>
      <c r="I37" s="69"/>
      <c r="J37" s="69" t="str">
        <v>#DIV/0!</v>
      </c>
      <c r="K37" s="45"/>
      <c r="L37" s="45"/>
      <c r="M37" s="45"/>
      <c r="N37" s="69" t="str">
        <v>#DIV/0!</v>
      </c>
      <c r="O37" s="45"/>
      <c r="P37" s="45"/>
      <c r="Q37" s="45"/>
      <c r="R37" s="69" t="str">
        <v>#DIV/0!</v>
      </c>
      <c r="S37" s="70">
        <v>0</v>
      </c>
      <c r="T37" s="70"/>
      <c r="U37" s="45"/>
      <c r="V37" s="45"/>
      <c r="W37" s="45"/>
      <c r="X37" s="45"/>
      <c r="Y37" s="45"/>
      <c r="Z37" s="45"/>
      <c r="AA37" s="45"/>
      <c r="AB37" s="45"/>
      <c r="AC37" s="45"/>
      <c r="AD37" s="45"/>
      <c r="AE37" s="45"/>
      <c r="AF37" s="45"/>
      <c r="AG37" s="45"/>
      <c r="AH37" s="45"/>
      <c r="AI37" s="45"/>
      <c r="AJ37" s="45"/>
      <c r="AK37" s="45"/>
      <c r="AL37" s="45"/>
      <c r="AM37" s="39"/>
      <c r="AN37" s="39"/>
      <c r="AO37" s="64"/>
      <c r="AP37" s="64"/>
      <c r="AQ37" s="64"/>
      <c r="AR37" s="64"/>
      <c r="AS37" s="64"/>
    </row>
    <row customHeight="true" ht="21.48148148148148" r="38">
      <c r="A38" s="38"/>
      <c r="B38" s="72" t="s">
        <v>271</v>
      </c>
      <c r="C38" s="67"/>
      <c r="D38" s="67"/>
      <c r="E38" s="45"/>
      <c r="F38" s="45"/>
      <c r="G38" s="45"/>
      <c r="H38" s="45"/>
      <c r="I38" s="69"/>
      <c r="J38" s="69" t="str">
        <v>#DIV/0!</v>
      </c>
      <c r="K38" s="45"/>
      <c r="L38" s="45"/>
      <c r="M38" s="45"/>
      <c r="N38" s="69" t="str">
        <v>#DIV/0!</v>
      </c>
      <c r="O38" s="45"/>
      <c r="P38" s="45"/>
      <c r="Q38" s="45"/>
      <c r="R38" s="69" t="str">
        <v>#DIV/0!</v>
      </c>
      <c r="S38" s="70">
        <v>0</v>
      </c>
      <c r="T38" s="70"/>
      <c r="U38" s="45"/>
      <c r="V38" s="45"/>
      <c r="W38" s="45"/>
      <c r="X38" s="45"/>
      <c r="Y38" s="45"/>
      <c r="Z38" s="45"/>
      <c r="AA38" s="45"/>
      <c r="AB38" s="45"/>
      <c r="AC38" s="45"/>
      <c r="AD38" s="45"/>
      <c r="AE38" s="45"/>
      <c r="AF38" s="45"/>
      <c r="AG38" s="45"/>
      <c r="AH38" s="45"/>
      <c r="AI38" s="45"/>
      <c r="AJ38" s="45"/>
      <c r="AK38" s="45"/>
      <c r="AL38" s="45"/>
      <c r="AM38" s="39"/>
      <c r="AN38" s="39"/>
      <c r="AO38" s="64"/>
      <c r="AP38" s="64"/>
      <c r="AQ38" s="64"/>
      <c r="AR38" s="64"/>
      <c r="AS38" s="64"/>
    </row>
    <row customHeight="true" ht="21.48148148148148" r="39">
      <c r="A39" s="38" t="s">
        <v>273</v>
      </c>
      <c r="B39" s="68" t="s">
        <v>268</v>
      </c>
      <c r="C39" s="67"/>
      <c r="D39" s="67"/>
      <c r="E39" s="45"/>
      <c r="F39" s="45"/>
      <c r="G39" s="45"/>
      <c r="H39" s="45"/>
      <c r="I39" s="69"/>
      <c r="J39" s="69" t="str">
        <v>#DIV/0!</v>
      </c>
      <c r="K39" s="45"/>
      <c r="L39" s="45"/>
      <c r="M39" s="45"/>
      <c r="N39" s="69" t="str">
        <v>#DIV/0!</v>
      </c>
      <c r="O39" s="45"/>
      <c r="P39" s="45"/>
      <c r="Q39" s="45"/>
      <c r="R39" s="69" t="str">
        <v>#DIV/0!</v>
      </c>
      <c r="S39" s="70">
        <v>0</v>
      </c>
      <c r="T39" s="70"/>
      <c r="U39" s="45"/>
      <c r="V39" s="45"/>
      <c r="W39" s="45"/>
      <c r="X39" s="45"/>
      <c r="Y39" s="45"/>
      <c r="Z39" s="45"/>
      <c r="AA39" s="45"/>
      <c r="AB39" s="45"/>
      <c r="AC39" s="45"/>
      <c r="AD39" s="45"/>
      <c r="AE39" s="45"/>
      <c r="AF39" s="45"/>
      <c r="AG39" s="45"/>
      <c r="AH39" s="45"/>
      <c r="AI39" s="45"/>
      <c r="AJ39" s="45"/>
      <c r="AK39" s="45"/>
      <c r="AL39" s="45"/>
      <c r="AM39" s="39"/>
      <c r="AN39" s="39"/>
      <c r="AO39" s="64"/>
      <c r="AP39" s="64"/>
      <c r="AQ39" s="64"/>
      <c r="AR39" s="64"/>
      <c r="AS39" s="64"/>
    </row>
    <row customHeight="true" ht="21.48148148148148" r="40">
      <c r="A40" s="38"/>
      <c r="B40" s="68" t="s">
        <v>269</v>
      </c>
      <c r="C40" s="67"/>
      <c r="D40" s="67"/>
      <c r="E40" s="45"/>
      <c r="F40" s="45"/>
      <c r="G40" s="45"/>
      <c r="H40" s="45"/>
      <c r="I40" s="69"/>
      <c r="J40" s="69" t="str">
        <v>#DIV/0!</v>
      </c>
      <c r="K40" s="45"/>
      <c r="L40" s="45"/>
      <c r="M40" s="45"/>
      <c r="N40" s="69" t="str">
        <v>#DIV/0!</v>
      </c>
      <c r="O40" s="45"/>
      <c r="P40" s="45"/>
      <c r="Q40" s="45"/>
      <c r="R40" s="69" t="str">
        <v>#DIV/0!</v>
      </c>
      <c r="S40" s="70">
        <v>0</v>
      </c>
      <c r="T40" s="70"/>
      <c r="U40" s="45"/>
      <c r="V40" s="45"/>
      <c r="W40" s="45"/>
      <c r="X40" s="45"/>
      <c r="Y40" s="45"/>
      <c r="Z40" s="45"/>
      <c r="AA40" s="45"/>
      <c r="AB40" s="45"/>
      <c r="AC40" s="45"/>
      <c r="AD40" s="45"/>
      <c r="AE40" s="45"/>
      <c r="AF40" s="45"/>
      <c r="AG40" s="45"/>
      <c r="AH40" s="45"/>
      <c r="AI40" s="45"/>
      <c r="AJ40" s="45"/>
      <c r="AK40" s="45"/>
      <c r="AL40" s="45"/>
      <c r="AM40" s="39"/>
      <c r="AN40" s="39"/>
      <c r="AO40" s="64"/>
      <c r="AP40" s="64"/>
      <c r="AQ40" s="64"/>
      <c r="AR40" s="64"/>
      <c r="AS40" s="64"/>
    </row>
    <row customHeight="true" ht="21.48148148148148" r="41">
      <c r="A41" s="38"/>
      <c r="B41" s="68" t="s">
        <v>270</v>
      </c>
      <c r="C41" s="67"/>
      <c r="D41" s="67"/>
      <c r="E41" s="45"/>
      <c r="F41" s="45"/>
      <c r="G41" s="45"/>
      <c r="H41" s="45"/>
      <c r="I41" s="69"/>
      <c r="J41" s="69" t="str">
        <v>#DIV/0!</v>
      </c>
      <c r="K41" s="45"/>
      <c r="L41" s="45"/>
      <c r="M41" s="45"/>
      <c r="N41" s="69" t="str">
        <v>#DIV/0!</v>
      </c>
      <c r="O41" s="45"/>
      <c r="P41" s="45"/>
      <c r="Q41" s="45"/>
      <c r="R41" s="69" t="str">
        <v>#DIV/0!</v>
      </c>
      <c r="S41" s="70">
        <v>0</v>
      </c>
      <c r="T41" s="70"/>
      <c r="U41" s="45"/>
      <c r="V41" s="45"/>
      <c r="W41" s="45"/>
      <c r="X41" s="45"/>
      <c r="Y41" s="45"/>
      <c r="Z41" s="45"/>
      <c r="AA41" s="45"/>
      <c r="AB41" s="45"/>
      <c r="AC41" s="45"/>
      <c r="AD41" s="45"/>
      <c r="AE41" s="45"/>
      <c r="AF41" s="45"/>
      <c r="AG41" s="45"/>
      <c r="AH41" s="45"/>
      <c r="AI41" s="45"/>
      <c r="AJ41" s="45"/>
      <c r="AK41" s="45"/>
      <c r="AL41" s="45"/>
      <c r="AM41" s="39"/>
      <c r="AN41" s="39"/>
      <c r="AO41" s="35"/>
      <c r="AP41" s="35"/>
      <c r="AQ41" s="35"/>
      <c r="AR41" s="35"/>
      <c r="AS41" s="35"/>
    </row>
    <row customHeight="true" ht="21.48148148148148" r="42">
      <c r="A42" s="38" t="s">
        <v>274</v>
      </c>
      <c r="B42" s="73" t="s">
        <v>275</v>
      </c>
      <c r="C42" s="67"/>
      <c r="D42" s="67"/>
      <c r="E42" s="45"/>
      <c r="F42" s="45"/>
      <c r="G42" s="45"/>
      <c r="H42" s="45"/>
      <c r="I42" s="69"/>
      <c r="J42" s="69" t="str">
        <v>#DIV/0!</v>
      </c>
      <c r="K42" s="45"/>
      <c r="L42" s="45"/>
      <c r="M42" s="45"/>
      <c r="N42" s="69" t="str">
        <v>#DIV/0!</v>
      </c>
      <c r="O42" s="45"/>
      <c r="P42" s="45"/>
      <c r="Q42" s="45"/>
      <c r="R42" s="69" t="str">
        <v>#DIV/0!</v>
      </c>
      <c r="S42" s="70">
        <v>0</v>
      </c>
      <c r="T42" s="70"/>
      <c r="U42" s="45"/>
      <c r="V42" s="45"/>
      <c r="W42" s="45"/>
      <c r="X42" s="45"/>
      <c r="Y42" s="45"/>
      <c r="Z42" s="45"/>
      <c r="AA42" s="45"/>
      <c r="AB42" s="45"/>
      <c r="AC42" s="45"/>
      <c r="AD42" s="45"/>
      <c r="AE42" s="45"/>
      <c r="AF42" s="45"/>
      <c r="AG42" s="45"/>
      <c r="AH42" s="45"/>
      <c r="AI42" s="45"/>
      <c r="AJ42" s="45"/>
      <c r="AK42" s="45"/>
      <c r="AL42" s="45"/>
      <c r="AM42" s="39"/>
      <c r="AN42" s="39"/>
      <c r="AO42" s="35"/>
      <c r="AP42" s="35"/>
      <c r="AQ42" s="35"/>
      <c r="AR42" s="35"/>
      <c r="AS42" s="35"/>
    </row>
    <row customHeight="true" ht="21.48148148148148" r="43">
      <c r="A43" s="38"/>
      <c r="B43" s="74" t="s">
        <v>276</v>
      </c>
      <c r="C43" s="67"/>
      <c r="D43" s="67"/>
      <c r="E43" s="45"/>
      <c r="F43" s="45"/>
      <c r="G43" s="45"/>
      <c r="H43" s="45"/>
      <c r="I43" s="69"/>
      <c r="J43" s="69" t="str">
        <v>#DIV/0!</v>
      </c>
      <c r="K43" s="45"/>
      <c r="L43" s="45"/>
      <c r="M43" s="45"/>
      <c r="N43" s="69" t="str">
        <v>#DIV/0!</v>
      </c>
      <c r="O43" s="45"/>
      <c r="P43" s="45"/>
      <c r="Q43" s="45"/>
      <c r="R43" s="69" t="str">
        <v>#DIV/0!</v>
      </c>
      <c r="S43" s="70">
        <v>0</v>
      </c>
      <c r="T43" s="70"/>
      <c r="U43" s="45"/>
      <c r="V43" s="45"/>
      <c r="W43" s="45"/>
      <c r="X43" s="45"/>
      <c r="Y43" s="45"/>
      <c r="Z43" s="45"/>
      <c r="AA43" s="45"/>
      <c r="AB43" s="45"/>
      <c r="AC43" s="45"/>
      <c r="AD43" s="45"/>
      <c r="AE43" s="45"/>
      <c r="AF43" s="45"/>
      <c r="AG43" s="45"/>
      <c r="AH43" s="45"/>
      <c r="AI43" s="45"/>
      <c r="AJ43" s="45"/>
      <c r="AK43" s="45"/>
      <c r="AL43" s="45"/>
      <c r="AM43" s="39"/>
      <c r="AN43" s="39"/>
      <c r="AO43" s="35"/>
      <c r="AP43" s="35"/>
      <c r="AQ43" s="35"/>
      <c r="AR43" s="35"/>
      <c r="AS43" s="35"/>
    </row>
    <row customHeight="true" ht="21.48148148148148" r="44">
      <c r="A44" s="38"/>
      <c r="B44" s="74" t="s">
        <v>277</v>
      </c>
      <c r="C44" s="67"/>
      <c r="D44" s="67"/>
      <c r="E44" s="45"/>
      <c r="F44" s="45"/>
      <c r="G44" s="45"/>
      <c r="H44" s="45"/>
      <c r="I44" s="69"/>
      <c r="J44" s="69" t="str">
        <v>#DIV/0!</v>
      </c>
      <c r="K44" s="45"/>
      <c r="L44" s="45"/>
      <c r="M44" s="45"/>
      <c r="N44" s="69" t="str">
        <v>#DIV/0!</v>
      </c>
      <c r="O44" s="45"/>
      <c r="P44" s="45"/>
      <c r="Q44" s="45"/>
      <c r="R44" s="69" t="str">
        <v>#DIV/0!</v>
      </c>
      <c r="S44" s="70">
        <v>0</v>
      </c>
      <c r="T44" s="70"/>
      <c r="U44" s="45"/>
      <c r="V44" s="45"/>
      <c r="W44" s="45"/>
      <c r="X44" s="45"/>
      <c r="Y44" s="45"/>
      <c r="Z44" s="45"/>
      <c r="AA44" s="45"/>
      <c r="AB44" s="45"/>
      <c r="AC44" s="45"/>
      <c r="AD44" s="45"/>
      <c r="AE44" s="45"/>
      <c r="AF44" s="45"/>
      <c r="AG44" s="45"/>
      <c r="AH44" s="45"/>
      <c r="AI44" s="45"/>
      <c r="AJ44" s="45"/>
      <c r="AK44" s="45"/>
      <c r="AL44" s="45"/>
      <c r="AM44" s="39"/>
      <c r="AN44" s="39"/>
      <c r="AO44" s="35"/>
      <c r="AP44" s="35"/>
      <c r="AQ44" s="35"/>
      <c r="AR44" s="35"/>
      <c r="AS44" s="35"/>
    </row>
  </sheetData>
  <mergeCells>
    <mergeCell ref="A1:A3"/>
    <mergeCell ref="B1:B3"/>
    <mergeCell ref="C1:C3"/>
    <mergeCell ref="D1:D3"/>
    <mergeCell ref="E1:E3"/>
    <mergeCell ref="F1:F3"/>
    <mergeCell ref="G1:G3"/>
    <mergeCell ref="H1:H3"/>
    <mergeCell ref="I1:I3"/>
    <mergeCell ref="J1:J3"/>
    <mergeCell ref="K1:K3"/>
    <mergeCell ref="L1:L3"/>
    <mergeCell ref="M1:M3"/>
    <mergeCell ref="N1:N3"/>
    <mergeCell ref="O1:O3"/>
    <mergeCell ref="P1:P3"/>
    <mergeCell ref="Q1:Q3"/>
    <mergeCell ref="R1:R3"/>
    <mergeCell ref="S1:S3"/>
    <mergeCell ref="T1:U2"/>
    <mergeCell ref="V1:V3"/>
    <mergeCell ref="W1:AB1"/>
    <mergeCell ref="AC1:AC3"/>
    <mergeCell ref="AD1:AD3"/>
    <mergeCell ref="AE1:AE3"/>
    <mergeCell ref="AF1:AF3"/>
    <mergeCell ref="AG1:AG3"/>
    <mergeCell ref="AH1:AH3"/>
    <mergeCell ref="AI1:AI3"/>
    <mergeCell ref="AJ1:AK3"/>
    <mergeCell ref="AL1:AM3"/>
    <mergeCell ref="AN1:AN3"/>
    <mergeCell ref="W2:W3"/>
    <mergeCell ref="X2:X3"/>
    <mergeCell ref="Y2:Y3"/>
    <mergeCell ref="Z2:Z3"/>
    <mergeCell ref="AA2:AA3"/>
    <mergeCell ref="AB2:AB3"/>
    <mergeCell ref="AJ4:AK4"/>
    <mergeCell ref="AL4:AM4"/>
    <mergeCell ref="AN4:AN7"/>
    <mergeCell ref="AJ5:AK5"/>
    <mergeCell ref="AL5:AM5"/>
    <mergeCell ref="AJ6:AK6"/>
    <mergeCell ref="AL6:AM6"/>
    <mergeCell ref="AJ7:AK7"/>
    <mergeCell ref="AL7:AM7"/>
    <mergeCell ref="C9:G9"/>
    <mergeCell ref="A10:A12"/>
    <mergeCell ref="C10:G10"/>
    <mergeCell ref="C11:G11"/>
    <mergeCell ref="C12:G12"/>
    <mergeCell ref="A13:A16"/>
    <mergeCell ref="C13:G13"/>
    <mergeCell ref="C14:G14"/>
    <mergeCell ref="C15:G15"/>
    <mergeCell ref="C16:G16"/>
    <mergeCell ref="A17:A19"/>
    <mergeCell ref="C17:G17"/>
    <mergeCell ref="C18:G18"/>
    <mergeCell ref="C19:G19"/>
    <mergeCell ref="A20:A22"/>
    <mergeCell ref="C20:G20"/>
    <mergeCell ref="C21:G21"/>
    <mergeCell ref="C22:G22"/>
    <mergeCell ref="A24:B26"/>
    <mergeCell ref="C24:D26"/>
    <mergeCell ref="E24:E26"/>
    <mergeCell ref="F24:R24"/>
    <mergeCell ref="S24:T26"/>
    <mergeCell ref="U24:AJ26"/>
    <mergeCell ref="AK24:AL25"/>
    <mergeCell ref="AM24:AN26"/>
    <mergeCell ref="AO24:AS40"/>
    <mergeCell ref="F25:J25"/>
    <mergeCell ref="K25:N25"/>
    <mergeCell ref="O25:R25"/>
    <mergeCell ref="A27:A32"/>
    <mergeCell ref="C27:D27"/>
    <mergeCell ref="S27:T27"/>
    <mergeCell ref="AM27:AN27"/>
    <mergeCell ref="C28:D28"/>
    <mergeCell ref="S28:T28"/>
    <mergeCell ref="AM28:AN28"/>
    <mergeCell ref="C29:D29"/>
    <mergeCell ref="S29:T29"/>
    <mergeCell ref="AM29:AN29"/>
    <mergeCell ref="C30:D30"/>
    <mergeCell ref="S30:T30"/>
    <mergeCell ref="AM30:AN30"/>
    <mergeCell ref="C31:D31"/>
    <mergeCell ref="S31:T31"/>
    <mergeCell ref="AM31:AN31"/>
    <mergeCell ref="C32:D32"/>
    <mergeCell ref="S32:T32"/>
    <mergeCell ref="AM32:AN32"/>
    <mergeCell ref="A33:A38"/>
    <mergeCell ref="C33:D33"/>
    <mergeCell ref="S33:T33"/>
    <mergeCell ref="AM33:AN33"/>
    <mergeCell ref="C34:D34"/>
    <mergeCell ref="S34:T34"/>
    <mergeCell ref="AM34:AN34"/>
    <mergeCell ref="C35:D35"/>
    <mergeCell ref="S35:T35"/>
    <mergeCell ref="AM35:AN35"/>
    <mergeCell ref="C36:D36"/>
    <mergeCell ref="S36:T36"/>
    <mergeCell ref="AM36:AN36"/>
    <mergeCell ref="C37:D37"/>
    <mergeCell ref="S37:T37"/>
    <mergeCell ref="AM37:AN37"/>
    <mergeCell ref="C38:D38"/>
    <mergeCell ref="S38:T38"/>
    <mergeCell ref="AM38:AN38"/>
    <mergeCell ref="A39:A41"/>
    <mergeCell ref="C39:D39"/>
    <mergeCell ref="S39:T39"/>
    <mergeCell ref="AM39:AN39"/>
    <mergeCell ref="C40:D40"/>
    <mergeCell ref="S40:T40"/>
    <mergeCell ref="AM40:AN40"/>
    <mergeCell ref="C41:D41"/>
    <mergeCell ref="S41:T41"/>
    <mergeCell ref="AM41:AN41"/>
    <mergeCell ref="A42:A44"/>
    <mergeCell ref="C42:D42"/>
    <mergeCell ref="S42:T42"/>
    <mergeCell ref="AM42:AN42"/>
    <mergeCell ref="C43:D43"/>
    <mergeCell ref="S43:T43"/>
    <mergeCell ref="AM43:AN43"/>
    <mergeCell ref="C44:D44"/>
    <mergeCell ref="S44:T44"/>
    <mergeCell ref="AM44:AN44"/>
  </mergeCells>
  <hyperlinks>
    <hyperlink ref="D4" display="https://www.amazon.com/dp/" r:id="rId3"/>
    <hyperlink ref="D6" display="https://www.amazon.com/dp/" r:id="rId4"/>
    <hyperlink ref="D7" display="https://www.amazon.com/dp/" r:id="rId5"/>
    <hyperlink ref="D5" display="https://www.amazon.com/dp/B0D6BGPQKW" r:id="rId6"/>
  </hyperlinks>
  <drawing r:id="rId7"/>
  <legacyDrawing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1" min="1" style="0" width="27.266666666666666"/>
    <col collapsed="false" customWidth="true" hidden="false" max="5" min="5" style="0" width="14.733333333333333"/>
    <col collapsed="false" customWidth="true" hidden="false" max="9" min="9" style="0" width="14.733333333333333"/>
    <col collapsed="false" customWidth="true" hidden="false" max="13" min="13" style="0" width="61.93333333333333"/>
    <col collapsed="false" customWidth="true" hidden="false" max="17" min="17" style="0" width="23.133333333333333"/>
    <col collapsed="false" customWidth="true" hidden="false" max="4" min="4" style="0" width="14.733333333333333"/>
    <col collapsed="false" customWidth="true" hidden="false" max="8" min="8" style="0" width="14.733333333333333"/>
    <col collapsed="false" customWidth="true" hidden="false" max="12" min="12" style="0" width="10.6"/>
    <col collapsed="false" customWidth="true" hidden="false" max="16" min="16" style="0" width="15.8"/>
    <col collapsed="false" customWidth="true" hidden="false" max="20" min="20" style="0" width="14.733333333333333"/>
    <col collapsed="false" customWidth="true" hidden="false" max="3" min="3" style="0" width="14.733333333333333"/>
    <col collapsed="false" customWidth="true" hidden="false" max="7" min="7" style="0" width="14.733333333333333"/>
    <col collapsed="false" customWidth="true" hidden="false" max="11" min="11" style="0" width="10.6"/>
    <col collapsed="false" customWidth="true" hidden="false" max="15" min="15" style="0" width="22.066666666666666"/>
    <col collapsed="false" customWidth="true" hidden="false" max="19" min="19" style="0" width="14.733333333333333"/>
    <col collapsed="false" customWidth="true" hidden="false" max="2" min="2" style="0" width="14.733333333333333"/>
    <col collapsed="false" customWidth="true" hidden="false" max="6" min="6" style="0" width="14.733333333333333"/>
    <col collapsed="false" customWidth="true" hidden="false" max="10" min="10" style="0" width="10.6"/>
    <col collapsed="false" customWidth="true" hidden="false" max="14" min="14" style="0" width="26.2"/>
    <col collapsed="false" customWidth="true" hidden="false" max="18" min="18" style="0" width="14.733333333333333"/>
  </cols>
  <sheetData>
    <row customHeight="true" ht="30.518516257957174" r="1">
      <c r="A1" s="75" t="s">
        <v>278</v>
      </c>
      <c r="B1" s="75" t="s">
        <v>279</v>
      </c>
      <c r="C1" s="75"/>
      <c r="D1" s="76" t="s">
        <v>280</v>
      </c>
      <c r="E1" s="77" t="s">
        <v>281</v>
      </c>
      <c r="F1" s="78"/>
      <c r="G1" s="78"/>
      <c r="H1" s="78"/>
      <c r="I1" s="78"/>
      <c r="J1" s="79"/>
      <c r="K1" s="79"/>
      <c r="L1" s="79" t="s">
        <v>282</v>
      </c>
      <c r="M1" s="80" t="s">
        <v>283</v>
      </c>
      <c r="N1" s="80" t="s">
        <v>284</v>
      </c>
      <c r="O1" s="80" t="s">
        <v>285</v>
      </c>
      <c r="P1" s="80" t="s">
        <v>286</v>
      </c>
      <c r="Q1" s="80"/>
      <c r="R1" s="81"/>
      <c r="S1" s="81"/>
      <c r="T1" s="81"/>
    </row>
    <row customHeight="true" ht="21.48148148148148" r="2">
      <c r="A2" s="82"/>
      <c r="B2" s="82"/>
      <c r="C2" s="82"/>
      <c r="D2" s="76"/>
      <c r="E2" s="77"/>
      <c r="F2" s="78"/>
      <c r="G2" s="78"/>
      <c r="H2" s="78"/>
      <c r="I2" s="78"/>
      <c r="J2" s="79"/>
      <c r="K2" s="79"/>
      <c r="L2" s="79" t="s">
        <v>287</v>
      </c>
      <c r="M2" s="81" t="s">
        <v>288</v>
      </c>
      <c r="N2" s="81" t="s">
        <v>289</v>
      </c>
      <c r="O2" s="81" t="s">
        <v>290</v>
      </c>
      <c r="P2" s="81" t="s">
        <v>291</v>
      </c>
      <c r="Q2" s="81" t="s">
        <v>292</v>
      </c>
      <c r="R2" s="81"/>
      <c r="S2" s="81"/>
      <c r="T2" s="81"/>
    </row>
    <row customHeight="true" ht="21.48148148148148" r="3">
      <c r="A3" s="83" t="s">
        <v>293</v>
      </c>
      <c r="B3" s="83"/>
      <c r="C3" s="83" t="s">
        <v>294</v>
      </c>
      <c r="D3" s="76"/>
      <c r="E3" s="77"/>
      <c r="F3" s="78"/>
      <c r="G3" s="78"/>
      <c r="H3" s="78"/>
      <c r="I3" s="78"/>
      <c r="J3" s="79"/>
      <c r="K3" s="79"/>
      <c r="L3" s="79" t="s">
        <v>295</v>
      </c>
      <c r="M3" s="81" t="s">
        <v>296</v>
      </c>
      <c r="N3" s="81" t="s">
        <v>289</v>
      </c>
      <c r="O3" s="81" t="s">
        <v>297</v>
      </c>
      <c r="P3" s="81" t="s">
        <v>298</v>
      </c>
      <c r="Q3" s="81"/>
      <c r="R3" s="81"/>
      <c r="S3" s="81"/>
      <c r="T3" s="81"/>
    </row>
    <row customHeight="true" ht="21.48148148148148" r="4">
      <c r="A4" s="83"/>
      <c r="B4" s="83"/>
      <c r="C4" s="83"/>
      <c r="D4" s="76"/>
      <c r="E4" s="77"/>
      <c r="F4" s="78"/>
      <c r="G4" s="78"/>
      <c r="H4" s="78"/>
      <c r="I4" s="78"/>
      <c r="J4" s="79"/>
      <c r="K4" s="79"/>
      <c r="L4" s="79" t="s">
        <v>299</v>
      </c>
      <c r="M4" s="81" t="s">
        <v>300</v>
      </c>
      <c r="N4" s="81" t="s">
        <v>301</v>
      </c>
      <c r="O4" s="81" t="s">
        <v>302</v>
      </c>
      <c r="P4" s="81" t="s">
        <v>291</v>
      </c>
      <c r="Q4" s="81"/>
      <c r="R4" s="81"/>
      <c r="S4" s="81"/>
      <c r="T4" s="81"/>
    </row>
    <row customHeight="true" ht="21.48148148148148" r="5">
      <c r="A5" s="84" t="s">
        <v>303</v>
      </c>
      <c r="B5" s="84"/>
      <c r="C5" s="84"/>
      <c r="D5" s="76"/>
      <c r="E5" s="77"/>
      <c r="F5" s="78"/>
      <c r="G5" s="78"/>
      <c r="H5" s="78"/>
      <c r="I5" s="78"/>
      <c r="J5" s="79"/>
      <c r="K5" s="79"/>
      <c r="L5" s="79" t="s">
        <v>304</v>
      </c>
      <c r="M5" s="81" t="s">
        <v>305</v>
      </c>
      <c r="N5" s="81"/>
      <c r="O5" s="81" t="s">
        <v>306</v>
      </c>
      <c r="P5" s="81" t="s">
        <v>307</v>
      </c>
      <c r="Q5" s="81"/>
      <c r="R5" s="81"/>
      <c r="S5" s="81"/>
      <c r="T5" s="81"/>
    </row>
    <row customHeight="true" ht="21.48148148148148" r="6">
      <c r="A6" s="83"/>
      <c r="B6" s="83"/>
      <c r="C6" s="83"/>
      <c r="D6" s="76"/>
      <c r="E6" s="77" t="s">
        <v>308</v>
      </c>
      <c r="F6" s="78"/>
      <c r="G6" s="78"/>
      <c r="H6" s="78"/>
      <c r="I6" s="78"/>
      <c r="J6" s="79"/>
      <c r="K6" s="79"/>
      <c r="L6" s="79" t="s">
        <v>309</v>
      </c>
      <c r="M6" s="81" t="s">
        <v>310</v>
      </c>
      <c r="N6" s="81" t="s">
        <v>311</v>
      </c>
      <c r="O6" s="81"/>
      <c r="P6" s="81"/>
      <c r="Q6" s="81"/>
      <c r="R6" s="81"/>
      <c r="S6" s="81"/>
      <c r="T6" s="81"/>
    </row>
    <row customHeight="true" ht="21.48148148148148" r="7">
      <c r="A7" s="84" t="s">
        <v>312</v>
      </c>
      <c r="B7" s="84" t="s">
        <v>313</v>
      </c>
      <c r="C7" s="84"/>
      <c r="D7" s="76"/>
      <c r="E7" s="77"/>
      <c r="F7" s="78"/>
      <c r="G7" s="78"/>
      <c r="H7" s="78"/>
      <c r="I7" s="78"/>
      <c r="J7" s="79"/>
      <c r="K7" s="79"/>
      <c r="L7" s="79"/>
      <c r="M7" s="81"/>
      <c r="N7" s="81"/>
      <c r="O7" s="81"/>
      <c r="P7" s="81"/>
      <c r="Q7" s="81"/>
      <c r="R7" s="81"/>
      <c r="S7" s="81"/>
      <c r="T7" s="81"/>
    </row>
    <row customHeight="true" ht="21.48148148148148" r="8">
      <c r="A8" s="83"/>
      <c r="B8" s="83"/>
      <c r="C8" s="83"/>
      <c r="D8" s="76"/>
      <c r="E8" s="77"/>
      <c r="F8" s="78"/>
      <c r="G8" s="78"/>
      <c r="H8" s="78"/>
      <c r="I8" s="78"/>
      <c r="J8" s="81"/>
      <c r="K8" s="81"/>
      <c r="L8" s="81"/>
      <c r="M8" s="81"/>
      <c r="N8" s="81"/>
      <c r="O8" s="81"/>
      <c r="P8" s="81"/>
      <c r="Q8" s="81"/>
      <c r="R8" s="81"/>
      <c r="S8" s="81"/>
      <c r="T8" s="81"/>
    </row>
    <row customHeight="true" ht="21.48148148148148" r="9">
      <c r="A9" s="83"/>
      <c r="B9" s="83"/>
      <c r="C9" s="83"/>
      <c r="D9" s="76"/>
      <c r="E9" s="77"/>
      <c r="F9" s="78"/>
      <c r="G9" s="78"/>
      <c r="H9" s="78"/>
      <c r="I9" s="78"/>
      <c r="J9" s="81"/>
      <c r="K9" s="81"/>
      <c r="L9" s="81"/>
      <c r="M9" s="81"/>
      <c r="N9" s="81"/>
      <c r="O9" s="81"/>
      <c r="P9" s="81"/>
      <c r="Q9" s="81"/>
      <c r="R9" s="81"/>
      <c r="S9" s="81"/>
      <c r="T9" s="81"/>
    </row>
    <row customHeight="true" ht="21.48148148148148" r="10">
      <c r="A10" s="83"/>
      <c r="B10" s="83"/>
      <c r="C10" s="83"/>
      <c r="D10" s="76"/>
      <c r="E10" s="77"/>
      <c r="F10" s="78"/>
      <c r="G10" s="78"/>
      <c r="H10" s="78"/>
      <c r="I10" s="78"/>
      <c r="J10" s="81"/>
      <c r="K10" s="81"/>
      <c r="L10" s="81"/>
      <c r="M10" s="81"/>
      <c r="N10" s="81"/>
      <c r="O10" s="81"/>
      <c r="P10" s="81"/>
      <c r="Q10" s="81"/>
      <c r="R10" s="81"/>
      <c r="S10" s="81"/>
      <c r="T10" s="81"/>
    </row>
    <row customHeight="true" ht="21.48148148148148" r="11">
      <c r="A11" s="83"/>
      <c r="B11" s="83"/>
      <c r="C11" s="83"/>
      <c r="D11" s="76"/>
      <c r="E11" s="77"/>
      <c r="F11" s="78"/>
      <c r="G11" s="78"/>
      <c r="H11" s="78"/>
      <c r="I11" s="78"/>
      <c r="J11" s="81"/>
      <c r="K11" s="81"/>
      <c r="L11" s="81"/>
      <c r="M11" s="81"/>
      <c r="N11" s="81"/>
      <c r="O11" s="81"/>
      <c r="P11" s="81"/>
      <c r="Q11" s="81"/>
      <c r="R11" s="81"/>
      <c r="S11" s="81"/>
      <c r="T11" s="81"/>
    </row>
    <row customHeight="true" ht="21.48148148148148" r="12">
      <c r="A12" s="81"/>
      <c r="B12" s="81"/>
      <c r="C12" s="81"/>
      <c r="D12" s="81"/>
      <c r="E12" s="81"/>
      <c r="F12" s="81"/>
      <c r="G12" s="81"/>
      <c r="H12" s="81"/>
      <c r="I12" s="81"/>
      <c r="J12" s="81"/>
      <c r="K12" s="81"/>
      <c r="L12" s="81"/>
      <c r="M12" s="81"/>
      <c r="N12" s="81"/>
      <c r="O12" s="81"/>
      <c r="P12" s="81"/>
      <c r="Q12" s="81"/>
      <c r="R12" s="81"/>
      <c r="S12" s="81"/>
      <c r="T12" s="81"/>
    </row>
    <row customHeight="true" ht="21.48148148148148" r="13">
      <c r="A13" s="85" t="s">
        <v>314</v>
      </c>
      <c r="B13" s="85"/>
      <c r="C13" s="85"/>
      <c r="D13" s="85"/>
      <c r="E13" s="85"/>
      <c r="F13" s="85"/>
      <c r="G13" s="85"/>
      <c r="H13" s="85"/>
      <c r="I13" s="85"/>
      <c r="J13" s="85"/>
      <c r="K13" s="85"/>
      <c r="L13" s="85"/>
      <c r="M13" s="81"/>
      <c r="N13" s="81"/>
      <c r="O13" s="81"/>
      <c r="P13" s="81"/>
      <c r="Q13" s="81"/>
      <c r="R13" s="81"/>
      <c r="S13" s="81"/>
      <c r="T13" s="81"/>
    </row>
    <row customHeight="true" ht="21.48148148148148" r="14">
      <c r="A14" s="86" t="s">
        <v>315</v>
      </c>
      <c r="B14" s="87" t="s">
        <v>316</v>
      </c>
      <c r="C14" s="87"/>
      <c r="D14" s="87"/>
      <c r="E14" s="87"/>
      <c r="F14" s="87"/>
      <c r="G14" s="87"/>
      <c r="H14" s="87"/>
      <c r="I14" s="87" t="s">
        <v>317</v>
      </c>
      <c r="J14" s="87"/>
      <c r="K14" s="87"/>
      <c r="L14" s="87"/>
      <c r="M14" s="81"/>
      <c r="N14" s="81"/>
      <c r="O14" s="81"/>
      <c r="P14" s="81"/>
      <c r="Q14" s="81"/>
      <c r="R14" s="81"/>
      <c r="S14" s="81"/>
      <c r="T14" s="81"/>
    </row>
    <row customHeight="true" ht="21.48148148148148" r="15">
      <c r="A15" s="88" t="s">
        <v>318</v>
      </c>
      <c r="B15" s="87" t="s">
        <v>319</v>
      </c>
      <c r="C15" s="87"/>
      <c r="D15" s="87"/>
      <c r="E15" s="87"/>
      <c r="F15" s="87"/>
      <c r="G15" s="87"/>
      <c r="H15" s="87"/>
      <c r="I15" s="87"/>
      <c r="J15" s="87"/>
      <c r="K15" s="87"/>
      <c r="L15" s="87"/>
      <c r="M15" s="81"/>
      <c r="N15" s="81"/>
      <c r="O15" s="81"/>
      <c r="P15" s="81"/>
      <c r="Q15" s="81"/>
      <c r="R15" s="81"/>
      <c r="S15" s="81"/>
      <c r="T15" s="81"/>
    </row>
    <row customHeight="true" ht="21.48148148148148" r="16">
      <c r="A16" s="88" t="s">
        <v>320</v>
      </c>
      <c r="B16" s="87" t="s">
        <v>321</v>
      </c>
      <c r="C16" s="87"/>
      <c r="D16" s="87"/>
      <c r="E16" s="87"/>
      <c r="F16" s="87"/>
      <c r="G16" s="87"/>
      <c r="H16" s="87"/>
      <c r="I16" s="87"/>
      <c r="J16" s="87"/>
      <c r="K16" s="87"/>
      <c r="L16" s="87"/>
      <c r="M16" s="81"/>
      <c r="N16" s="81"/>
      <c r="O16" s="81"/>
      <c r="P16" s="81"/>
      <c r="Q16" s="81"/>
      <c r="R16" s="81"/>
      <c r="S16" s="81"/>
      <c r="T16" s="81"/>
    </row>
    <row customHeight="true" ht="21.48148148148148" r="17">
      <c r="A17" s="85" t="s">
        <v>322</v>
      </c>
      <c r="B17" s="85"/>
      <c r="C17" s="85" t="s">
        <v>323</v>
      </c>
      <c r="D17" s="85"/>
      <c r="E17" s="89" t="s">
        <v>324</v>
      </c>
      <c r="F17" s="89"/>
      <c r="G17" s="90" t="s">
        <v>325</v>
      </c>
      <c r="H17" s="90"/>
      <c r="I17" s="91" t="s">
        <v>326</v>
      </c>
      <c r="J17" s="91"/>
      <c r="K17" s="91"/>
      <c r="L17" s="91"/>
      <c r="M17" s="81"/>
      <c r="N17" s="81"/>
      <c r="O17" s="81"/>
      <c r="P17" s="81"/>
      <c r="Q17" s="81"/>
      <c r="R17" s="81"/>
      <c r="S17" s="81"/>
      <c r="T17" s="81"/>
    </row>
    <row customHeight="true" ht="21.48148148148148" r="18">
      <c r="A18" s="92" t="s">
        <v>327</v>
      </c>
      <c r="B18" s="92"/>
      <c r="C18" s="93" t="s">
        <v>328</v>
      </c>
      <c r="D18" s="93"/>
      <c r="E18" s="92" t="s">
        <v>329</v>
      </c>
      <c r="F18" s="92"/>
      <c r="G18" s="92" t="s">
        <v>330</v>
      </c>
      <c r="H18" s="92"/>
      <c r="I18" s="94"/>
      <c r="J18" s="94"/>
      <c r="K18" s="94"/>
      <c r="L18" s="94"/>
      <c r="M18" s="81"/>
      <c r="N18" s="81"/>
      <c r="O18" s="81"/>
      <c r="P18" s="81"/>
      <c r="Q18" s="81"/>
      <c r="R18" s="81"/>
      <c r="S18" s="81"/>
      <c r="T18" s="81"/>
    </row>
    <row customHeight="true" ht="21.48148148148148" r="19">
      <c r="A19" s="92" t="s">
        <v>331</v>
      </c>
      <c r="B19" s="92"/>
      <c r="C19" s="93" t="s">
        <v>328</v>
      </c>
      <c r="D19" s="93"/>
      <c r="E19" s="92" t="s">
        <v>332</v>
      </c>
      <c r="F19" s="92"/>
      <c r="G19" s="92" t="s">
        <v>333</v>
      </c>
      <c r="H19" s="92"/>
      <c r="I19" s="94"/>
      <c r="J19" s="94"/>
      <c r="K19" s="94"/>
      <c r="L19" s="94"/>
      <c r="M19" s="81"/>
      <c r="N19" s="81"/>
      <c r="O19" s="81"/>
      <c r="P19" s="81"/>
      <c r="Q19" s="81"/>
      <c r="R19" s="81"/>
      <c r="S19" s="81"/>
      <c r="T19" s="81"/>
    </row>
    <row customHeight="true" ht="21.48148148148148" r="20">
      <c r="A20" s="92" t="s">
        <v>334</v>
      </c>
      <c r="B20" s="92"/>
      <c r="C20" s="93" t="s">
        <v>328</v>
      </c>
      <c r="D20" s="93"/>
      <c r="E20" s="92" t="s">
        <v>335</v>
      </c>
      <c r="F20" s="92"/>
      <c r="G20" s="92"/>
      <c r="H20" s="92"/>
      <c r="I20" s="94"/>
      <c r="J20" s="94"/>
      <c r="K20" s="94"/>
      <c r="L20" s="94"/>
      <c r="M20" s="81"/>
      <c r="N20" s="81"/>
      <c r="O20" s="81"/>
      <c r="P20" s="81"/>
      <c r="Q20" s="81"/>
      <c r="R20" s="81"/>
      <c r="S20" s="81"/>
      <c r="T20" s="81"/>
    </row>
    <row customHeight="true" ht="21.48148148148148" r="21">
      <c r="A21" s="92" t="s">
        <v>336</v>
      </c>
      <c r="B21" s="92"/>
      <c r="C21" s="93" t="s">
        <v>328</v>
      </c>
      <c r="D21" s="93"/>
      <c r="E21" s="92" t="s">
        <v>337</v>
      </c>
      <c r="F21" s="92"/>
      <c r="G21" s="92" t="s">
        <v>338</v>
      </c>
      <c r="H21" s="92"/>
      <c r="I21" s="94"/>
      <c r="J21" s="94"/>
      <c r="K21" s="94"/>
      <c r="L21" s="94"/>
      <c r="M21" s="81"/>
      <c r="N21" s="81"/>
      <c r="O21" s="81"/>
      <c r="P21" s="81"/>
      <c r="Q21" s="81"/>
      <c r="R21" s="81"/>
      <c r="S21" s="81"/>
      <c r="T21" s="81"/>
    </row>
    <row customHeight="true" ht="21.48148148148148" r="22">
      <c r="A22" s="92" t="s">
        <v>339</v>
      </c>
      <c r="B22" s="92"/>
      <c r="C22" s="93" t="s">
        <v>328</v>
      </c>
      <c r="D22" s="93"/>
      <c r="E22" s="92" t="s">
        <v>340</v>
      </c>
      <c r="F22" s="92"/>
      <c r="G22" s="92"/>
      <c r="H22" s="92"/>
      <c r="I22" s="94"/>
      <c r="J22" s="94"/>
      <c r="K22" s="94"/>
      <c r="L22" s="94"/>
      <c r="M22" s="81"/>
      <c r="N22" s="81"/>
      <c r="O22" s="81"/>
      <c r="P22" s="81"/>
      <c r="Q22" s="81"/>
      <c r="R22" s="81"/>
      <c r="S22" s="81"/>
      <c r="T22" s="81"/>
    </row>
    <row r="23">
      <c r="A23" s="95"/>
      <c r="B23" s="95"/>
      <c r="C23" s="96"/>
      <c r="D23" s="96"/>
      <c r="E23" s="95"/>
      <c r="F23" s="95"/>
      <c r="G23" s="95"/>
      <c r="H23" s="95"/>
      <c r="I23" s="97"/>
      <c r="J23" s="97"/>
      <c r="K23" s="97"/>
      <c r="L23" s="97"/>
      <c r="M23" s="98"/>
      <c r="N23" s="98"/>
      <c r="O23" s="98"/>
      <c r="P23" s="98"/>
      <c r="Q23" s="98"/>
      <c r="R23" s="98"/>
      <c r="S23" s="98"/>
      <c r="T23" s="98"/>
    </row>
    <row r="24">
      <c r="A24" s="95"/>
      <c r="B24" s="95"/>
      <c r="C24" s="96"/>
      <c r="D24" s="96"/>
      <c r="E24" s="95"/>
      <c r="F24" s="95"/>
      <c r="G24" s="95"/>
      <c r="H24" s="95"/>
      <c r="I24" s="97"/>
      <c r="J24" s="97"/>
      <c r="K24" s="97"/>
      <c r="L24" s="97"/>
      <c r="M24" s="98"/>
      <c r="N24" s="98"/>
      <c r="O24" s="98"/>
      <c r="P24" s="98"/>
      <c r="Q24" s="98"/>
      <c r="R24" s="98"/>
      <c r="S24" s="98"/>
      <c r="T24" s="98"/>
    </row>
    <row r="25">
      <c r="A25" s="95"/>
      <c r="B25" s="95"/>
      <c r="C25" s="96"/>
      <c r="D25" s="96"/>
      <c r="E25" s="95"/>
      <c r="F25" s="95"/>
      <c r="G25" s="95"/>
      <c r="H25" s="95"/>
      <c r="I25" s="97"/>
      <c r="J25" s="97"/>
      <c r="K25" s="97"/>
      <c r="L25" s="97"/>
      <c r="M25" s="98"/>
      <c r="N25" s="98"/>
      <c r="O25" s="98"/>
      <c r="P25" s="98"/>
      <c r="Q25" s="98"/>
      <c r="R25" s="98"/>
      <c r="S25" s="98"/>
      <c r="T25" s="98"/>
    </row>
    <row r="26">
      <c r="A26" s="95"/>
      <c r="B26" s="95"/>
      <c r="C26" s="96"/>
      <c r="D26" s="96"/>
      <c r="E26" s="95"/>
      <c r="F26" s="95"/>
      <c r="G26" s="95"/>
      <c r="H26" s="95"/>
      <c r="I26" s="97"/>
      <c r="J26" s="97"/>
      <c r="K26" s="97"/>
      <c r="L26" s="97"/>
      <c r="M26" s="98"/>
      <c r="N26" s="98"/>
      <c r="O26" s="98"/>
      <c r="P26" s="98"/>
      <c r="Q26" s="98"/>
      <c r="R26" s="98"/>
      <c r="S26" s="98"/>
      <c r="T26" s="98"/>
    </row>
    <row r="27">
      <c r="A27" s="95"/>
      <c r="B27" s="95"/>
      <c r="C27" s="96"/>
      <c r="D27" s="96"/>
      <c r="E27" s="95"/>
      <c r="F27" s="95"/>
      <c r="G27" s="95"/>
      <c r="H27" s="95"/>
      <c r="I27" s="97"/>
      <c r="J27" s="97"/>
      <c r="K27" s="97"/>
      <c r="L27" s="97"/>
      <c r="M27" s="98"/>
      <c r="N27" s="98"/>
      <c r="O27" s="98"/>
      <c r="P27" s="98"/>
      <c r="Q27" s="98"/>
      <c r="R27" s="98"/>
      <c r="S27" s="98"/>
      <c r="T27" s="98"/>
    </row>
    <row r="28">
      <c r="A28" s="95"/>
      <c r="B28" s="95"/>
      <c r="C28" s="96"/>
      <c r="D28" s="96"/>
      <c r="E28" s="95"/>
      <c r="F28" s="95"/>
      <c r="G28" s="95"/>
      <c r="H28" s="95"/>
      <c r="I28" s="97"/>
      <c r="J28" s="97"/>
      <c r="K28" s="97"/>
      <c r="L28" s="97"/>
      <c r="M28" s="98"/>
      <c r="N28" s="98"/>
      <c r="O28" s="98"/>
      <c r="P28" s="98"/>
      <c r="Q28" s="98"/>
      <c r="R28" s="98"/>
      <c r="S28" s="98"/>
      <c r="T28" s="98"/>
    </row>
    <row r="29">
      <c r="A29" s="95"/>
      <c r="B29" s="95"/>
      <c r="C29" s="96"/>
      <c r="D29" s="96"/>
      <c r="E29" s="95"/>
      <c r="F29" s="95"/>
      <c r="G29" s="95"/>
      <c r="H29" s="95"/>
      <c r="I29" s="97"/>
      <c r="J29" s="97"/>
      <c r="K29" s="97"/>
      <c r="L29" s="97"/>
      <c r="M29" s="98"/>
      <c r="N29" s="98"/>
      <c r="O29" s="98"/>
      <c r="P29" s="98"/>
      <c r="Q29" s="98"/>
      <c r="R29" s="98"/>
      <c r="S29" s="98"/>
      <c r="T29" s="98"/>
    </row>
    <row r="30">
      <c r="A30" s="95"/>
      <c r="B30" s="95"/>
      <c r="C30" s="96"/>
      <c r="D30" s="96"/>
      <c r="E30" s="95"/>
      <c r="F30" s="95"/>
      <c r="G30" s="95"/>
      <c r="H30" s="95"/>
      <c r="I30" s="97"/>
      <c r="J30" s="97"/>
      <c r="K30" s="97"/>
      <c r="L30" s="97"/>
      <c r="M30" s="98"/>
      <c r="N30" s="98"/>
      <c r="O30" s="98"/>
      <c r="P30" s="98"/>
      <c r="Q30" s="98"/>
      <c r="R30" s="98"/>
      <c r="S30" s="98"/>
      <c r="T30" s="98"/>
    </row>
    <row r="31">
      <c r="A31" s="95"/>
      <c r="B31" s="95"/>
      <c r="C31" s="96"/>
      <c r="D31" s="96"/>
      <c r="E31" s="95"/>
      <c r="F31" s="95"/>
      <c r="G31" s="95"/>
      <c r="H31" s="95"/>
      <c r="I31" s="97"/>
      <c r="J31" s="97"/>
      <c r="K31" s="97"/>
      <c r="L31" s="97"/>
      <c r="M31" s="98"/>
      <c r="N31" s="98"/>
      <c r="O31" s="98"/>
      <c r="P31" s="98"/>
      <c r="Q31" s="98"/>
      <c r="R31" s="98"/>
      <c r="S31" s="98"/>
      <c r="T31" s="98"/>
    </row>
    <row r="32">
      <c r="A32" s="95"/>
      <c r="B32" s="95"/>
      <c r="C32" s="96"/>
      <c r="D32" s="96"/>
      <c r="E32" s="95"/>
      <c r="F32" s="95"/>
      <c r="G32" s="95"/>
      <c r="H32" s="95"/>
      <c r="I32" s="97"/>
      <c r="J32" s="97"/>
      <c r="K32" s="97"/>
      <c r="L32" s="97"/>
      <c r="M32" s="98"/>
      <c r="N32" s="98"/>
      <c r="O32" s="98"/>
      <c r="P32" s="98"/>
      <c r="Q32" s="98"/>
      <c r="R32" s="98"/>
      <c r="S32" s="98"/>
      <c r="T32" s="98"/>
    </row>
    <row r="33">
      <c r="A33" s="95"/>
      <c r="B33" s="95"/>
      <c r="C33" s="96"/>
      <c r="D33" s="96"/>
      <c r="E33" s="95"/>
      <c r="F33" s="95"/>
      <c r="G33" s="95"/>
      <c r="H33" s="95"/>
      <c r="I33" s="97"/>
      <c r="J33" s="97"/>
      <c r="K33" s="97"/>
      <c r="L33" s="97"/>
      <c r="M33" s="98"/>
      <c r="N33" s="98"/>
      <c r="O33" s="98"/>
      <c r="P33" s="98"/>
      <c r="Q33" s="98"/>
      <c r="R33" s="98"/>
      <c r="S33" s="98"/>
      <c r="T33" s="98"/>
    </row>
    <row r="34">
      <c r="A34" s="95"/>
      <c r="B34" s="95"/>
      <c r="C34" s="96"/>
      <c r="D34" s="96"/>
      <c r="E34" s="95"/>
      <c r="F34" s="95"/>
      <c r="G34" s="95"/>
      <c r="H34" s="95"/>
      <c r="I34" s="97"/>
      <c r="J34" s="97"/>
      <c r="K34" s="97"/>
      <c r="L34" s="97"/>
      <c r="M34" s="98"/>
      <c r="N34" s="98"/>
      <c r="O34" s="98"/>
      <c r="P34" s="98"/>
      <c r="Q34" s="98"/>
      <c r="R34" s="98"/>
      <c r="S34" s="98"/>
      <c r="T34" s="98"/>
    </row>
    <row r="35">
      <c r="A35" s="95"/>
      <c r="B35" s="95"/>
      <c r="C35" s="96"/>
      <c r="D35" s="96"/>
      <c r="E35" s="95"/>
      <c r="F35" s="95"/>
      <c r="G35" s="95"/>
      <c r="H35" s="95"/>
      <c r="I35" s="97"/>
      <c r="J35" s="97"/>
      <c r="K35" s="97"/>
      <c r="L35" s="97"/>
      <c r="M35" s="98"/>
      <c r="N35" s="98"/>
      <c r="O35" s="98"/>
      <c r="P35" s="98"/>
      <c r="Q35" s="98"/>
      <c r="R35" s="98"/>
      <c r="S35" s="98"/>
      <c r="T35" s="98"/>
    </row>
    <row r="36">
      <c r="A36" s="95"/>
      <c r="B36" s="95"/>
      <c r="C36" s="96"/>
      <c r="D36" s="96"/>
      <c r="E36" s="95"/>
      <c r="F36" s="95"/>
      <c r="G36" s="95"/>
      <c r="H36" s="95"/>
      <c r="I36" s="97"/>
      <c r="J36" s="97"/>
      <c r="K36" s="97"/>
      <c r="L36" s="97"/>
      <c r="M36" s="98"/>
      <c r="N36" s="98"/>
      <c r="O36" s="98"/>
      <c r="P36" s="98"/>
      <c r="Q36" s="98"/>
      <c r="R36" s="98"/>
      <c r="S36" s="98"/>
      <c r="T36" s="98"/>
    </row>
    <row r="37">
      <c r="A37" s="95"/>
      <c r="B37" s="95"/>
      <c r="C37" s="96"/>
      <c r="D37" s="96"/>
      <c r="E37" s="95"/>
      <c r="F37" s="95"/>
      <c r="G37" s="95"/>
      <c r="H37" s="95"/>
      <c r="I37" s="97"/>
      <c r="J37" s="97"/>
      <c r="K37" s="97"/>
      <c r="L37" s="97"/>
      <c r="M37" s="98"/>
      <c r="N37" s="98"/>
      <c r="O37" s="98"/>
      <c r="P37" s="98"/>
      <c r="Q37" s="98"/>
      <c r="R37" s="98"/>
      <c r="S37" s="98"/>
      <c r="T37" s="98"/>
    </row>
    <row r="38">
      <c r="A38" s="95"/>
      <c r="B38" s="95"/>
      <c r="C38" s="96"/>
      <c r="D38" s="96"/>
      <c r="E38" s="95"/>
      <c r="F38" s="95"/>
      <c r="G38" s="95"/>
      <c r="H38" s="95"/>
      <c r="I38" s="97"/>
      <c r="J38" s="97"/>
      <c r="K38" s="97"/>
      <c r="L38" s="97"/>
      <c r="M38" s="98"/>
      <c r="N38" s="98"/>
      <c r="O38" s="98"/>
      <c r="P38" s="98"/>
      <c r="Q38" s="98"/>
      <c r="R38" s="98"/>
      <c r="S38" s="98"/>
      <c r="T38" s="98"/>
    </row>
    <row r="39">
      <c r="A39" s="95"/>
      <c r="B39" s="95"/>
      <c r="C39" s="96"/>
      <c r="D39" s="96"/>
      <c r="E39" s="95"/>
      <c r="F39" s="95"/>
      <c r="G39" s="95"/>
      <c r="H39" s="95"/>
      <c r="I39" s="97"/>
      <c r="J39" s="97"/>
      <c r="K39" s="97"/>
      <c r="L39" s="97"/>
      <c r="M39" s="98"/>
      <c r="N39" s="98"/>
      <c r="O39" s="98"/>
      <c r="P39" s="98"/>
      <c r="Q39" s="98"/>
      <c r="R39" s="98"/>
      <c r="S39" s="98"/>
      <c r="T39" s="98"/>
    </row>
    <row r="40">
      <c r="A40" s="95"/>
      <c r="B40" s="95"/>
      <c r="C40" s="96"/>
      <c r="D40" s="96"/>
      <c r="E40" s="95"/>
      <c r="F40" s="95"/>
      <c r="G40" s="95"/>
      <c r="H40" s="95"/>
      <c r="I40" s="97"/>
      <c r="J40" s="97"/>
      <c r="K40" s="97"/>
      <c r="L40" s="97"/>
      <c r="M40" s="98"/>
      <c r="N40" s="98"/>
      <c r="O40" s="98"/>
      <c r="P40" s="98"/>
      <c r="Q40" s="98"/>
      <c r="R40" s="98"/>
      <c r="S40" s="98"/>
      <c r="T40" s="98"/>
    </row>
    <row r="41">
      <c r="A41" s="95"/>
      <c r="B41" s="95"/>
      <c r="C41" s="96"/>
      <c r="D41" s="96"/>
      <c r="E41" s="95"/>
      <c r="F41" s="95"/>
      <c r="G41" s="95"/>
      <c r="H41" s="95"/>
      <c r="I41" s="97"/>
      <c r="J41" s="97"/>
      <c r="K41" s="97"/>
      <c r="L41" s="97"/>
      <c r="M41" s="98"/>
      <c r="N41" s="98"/>
      <c r="O41" s="98"/>
      <c r="P41" s="98"/>
      <c r="Q41" s="98"/>
      <c r="R41" s="98"/>
      <c r="S41" s="98"/>
      <c r="T41" s="98"/>
    </row>
    <row r="42">
      <c r="A42" s="95"/>
      <c r="B42" s="95"/>
      <c r="C42" s="96"/>
      <c r="D42" s="96"/>
      <c r="E42" s="95"/>
      <c r="F42" s="95"/>
      <c r="G42" s="95"/>
      <c r="H42" s="95"/>
      <c r="I42" s="97"/>
      <c r="J42" s="97"/>
      <c r="K42" s="97"/>
      <c r="L42" s="97"/>
      <c r="M42" s="98"/>
      <c r="N42" s="98"/>
      <c r="O42" s="98"/>
      <c r="P42" s="98"/>
      <c r="Q42" s="98"/>
      <c r="R42" s="98"/>
      <c r="S42" s="98"/>
      <c r="T42" s="98"/>
    </row>
  </sheetData>
  <mergeCells>
    <mergeCell ref="B1:C1"/>
    <mergeCell ref="D1:D11"/>
    <mergeCell ref="E1:E5"/>
    <mergeCell ref="F1:I5"/>
    <mergeCell ref="B2:C2"/>
    <mergeCell ref="Q2:Q3"/>
    <mergeCell ref="A3:B3"/>
    <mergeCell ref="A4:B4"/>
    <mergeCell ref="A5:C5"/>
    <mergeCell ref="A6:C6"/>
    <mergeCell ref="E6:E11"/>
    <mergeCell ref="F6:I11"/>
    <mergeCell ref="B7:C7"/>
    <mergeCell ref="A8:A11"/>
    <mergeCell ref="B8:C11"/>
    <mergeCell ref="A13:L13"/>
    <mergeCell ref="B14:H14"/>
    <mergeCell ref="I14:L16"/>
    <mergeCell ref="B15:H15"/>
    <mergeCell ref="B16:H16"/>
    <mergeCell ref="A17:B17"/>
    <mergeCell ref="C17:D17"/>
    <mergeCell ref="E17:F17"/>
    <mergeCell ref="G17:H17"/>
    <mergeCell ref="I17:L17"/>
    <mergeCell ref="A18:B18"/>
    <mergeCell ref="C18:D18"/>
    <mergeCell ref="E18:F18"/>
    <mergeCell ref="G18:H18"/>
    <mergeCell ref="I18:L22"/>
    <mergeCell ref="A19:B19"/>
    <mergeCell ref="C19:D19"/>
    <mergeCell ref="E19:F19"/>
    <mergeCell ref="G19:H19"/>
    <mergeCell ref="A20:B20"/>
    <mergeCell ref="C20:D20"/>
    <mergeCell ref="E20:F20"/>
    <mergeCell ref="G20:H20"/>
    <mergeCell ref="A21:B21"/>
    <mergeCell ref="C21:D21"/>
    <mergeCell ref="E21:F21"/>
    <mergeCell ref="G21:H21"/>
    <mergeCell ref="A22:B22"/>
    <mergeCell ref="C22:D22"/>
    <mergeCell ref="E22:F22"/>
    <mergeCell ref="G22:H22"/>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ed4a4"/>
    <outlinePr summaryBelow="false" summaryRight="false"/>
  </sheetPr>
  <dimension ref="A1"/>
  <sheetViews>
    <sheetView showGridLines="true" workbookViewId="0"/>
  </sheetViews>
  <sheetFormatPr defaultRowHeight="16"/>
  <cols>
    <col collapsed="false" customWidth="true" hidden="false" max="10" min="10" style="0" width="10.6"/>
    <col collapsed="false" customWidth="true" hidden="false" max="18" min="18" style="0" width="8.466666666666667"/>
    <col collapsed="false" customWidth="true" hidden="false" max="26" min="26" style="0" width="10.6"/>
    <col collapsed="false" customWidth="true" hidden="false" max="2" min="2" style="0" width="8.466666666666667"/>
    <col collapsed="false" customWidth="true" hidden="false" max="15" min="15" style="0" width="10.6"/>
    <col collapsed="false" customWidth="true" hidden="false" max="23" min="23" style="0" width="9.533333333333333"/>
    <col collapsed="false" customWidth="true" hidden="false" max="31" min="31" style="0" width="13.666666666666666"/>
    <col collapsed="false" customWidth="true" hidden="false" max="7" min="7" style="0" width="10.6"/>
    <col collapsed="false" customWidth="true" hidden="false" max="16" min="16" style="0" width="10.6"/>
    <col collapsed="false" customWidth="true" hidden="false" max="24" min="24" style="0" width="9.533333333333333"/>
    <col collapsed="false" customWidth="true" hidden="false" max="32" min="32" style="0" width="13.666666666666666"/>
    <col collapsed="false" customWidth="true" hidden="false" max="37" min="37" style="0" width="13.666666666666666"/>
    <col collapsed="false" customWidth="true" hidden="false" max="8" min="8" style="0" width="10.6"/>
    <col collapsed="false" customWidth="true" hidden="false" max="13" min="13" style="0" width="10.6"/>
    <col collapsed="false" customWidth="true" hidden="false" max="21" min="21" style="0" width="9.533333333333333"/>
    <col collapsed="false" customWidth="true" hidden="false" max="29" min="29" style="0" width="7.4"/>
    <col collapsed="false" customWidth="true" hidden="false" max="38" min="38" style="0" width="10.6"/>
    <col collapsed="false" customWidth="true" hidden="false" max="5" min="5" style="0" width="13.666666666666666"/>
    <col collapsed="false" customWidth="true" hidden="false" max="14" min="14" style="0" width="10.6"/>
    <col collapsed="false" customWidth="true" hidden="false" max="22" min="22" style="0" width="9.533333333333333"/>
    <col collapsed="false" customWidth="true" hidden="false" max="30" min="30" style="0" width="9.533333333333333"/>
    <col collapsed="false" customWidth="true" hidden="false" max="35" min="35" style="0" width="15.8"/>
    <col collapsed="false" customWidth="true" hidden="false" max="6" min="6" style="0" width="13.666666666666666"/>
    <col collapsed="false" customWidth="true" hidden="false" max="11" min="11" style="0" width="10.6"/>
    <col collapsed="false" customWidth="true" hidden="false" max="19" min="19" style="0" width="8.466666666666667"/>
    <col collapsed="false" customWidth="true" hidden="false" max="27" min="27" style="0" width="10.6"/>
    <col collapsed="false" customWidth="true" hidden="false" max="36" min="36" style="0" width="14.733333333333333"/>
    <col collapsed="false" customWidth="true" hidden="false" max="3" min="3" style="0" width="8.466666666666667"/>
    <col collapsed="false" customWidth="true" hidden="false" max="12" min="12" style="0" width="10.6"/>
    <col collapsed="false" customWidth="true" hidden="false" max="20" min="20" style="0" width="9.533333333333333"/>
    <col collapsed="false" customWidth="true" hidden="false" max="28" min="28" style="0" width="9.533333333333333"/>
    <col collapsed="false" customWidth="true" hidden="false" max="33" min="33" style="0" width="16.866666666666667"/>
    <col collapsed="false" customWidth="true" hidden="false" max="4" min="4" style="0" width="10.6"/>
    <col collapsed="false" customWidth="true" hidden="false" max="9" min="9" style="0" width="10.6"/>
    <col collapsed="false" customWidth="true" hidden="false" max="17" min="17" style="0" width="8.466666666666667"/>
    <col collapsed="false" customWidth="true" hidden="false" max="25" min="25" style="0" width="10.6"/>
    <col collapsed="false" customWidth="true" hidden="false" max="34" min="34" style="0" width="17.933333333333334"/>
    <col collapsed="false" customWidth="true" hidden="false" max="1" min="1" style="0" width="14.733333333333333"/>
  </cols>
  <sheetData>
    <row customHeight="true" ht="23.703703703703702" r="1">
      <c r="A1" s="99" t="s">
        <v>341</v>
      </c>
      <c r="B1" s="99" t="s">
        <v>342</v>
      </c>
      <c r="C1" s="99" t="s">
        <v>343</v>
      </c>
      <c r="D1" s="99" t="s">
        <v>344</v>
      </c>
      <c r="E1" s="99" t="s">
        <v>345</v>
      </c>
      <c r="F1" s="100" t="s">
        <v>346</v>
      </c>
      <c r="G1" s="101" t="s">
        <v>347</v>
      </c>
      <c r="H1" s="101" t="s">
        <v>348</v>
      </c>
      <c r="I1" s="101" t="s">
        <v>349</v>
      </c>
      <c r="J1" s="101" t="s">
        <v>350</v>
      </c>
      <c r="K1" s="101" t="s">
        <v>351</v>
      </c>
      <c r="L1" s="101" t="s">
        <v>352</v>
      </c>
      <c r="M1" s="101" t="s">
        <v>353</v>
      </c>
      <c r="N1" s="101" t="s">
        <v>354</v>
      </c>
      <c r="O1" s="102"/>
      <c r="P1" s="102"/>
      <c r="Q1" s="102"/>
      <c r="R1" s="102"/>
      <c r="S1" s="102"/>
      <c r="T1" s="102"/>
      <c r="U1" s="102"/>
      <c r="V1" s="102"/>
      <c r="W1" s="102"/>
      <c r="X1" s="102"/>
      <c r="Y1" s="102"/>
      <c r="Z1" s="102"/>
      <c r="AA1" s="102"/>
      <c r="AB1" s="102"/>
      <c r="AC1" s="102"/>
      <c r="AD1" s="102"/>
      <c r="AE1" s="102"/>
      <c r="AF1" s="102"/>
      <c r="AG1" s="102"/>
      <c r="AH1" s="102"/>
      <c r="AI1" s="102"/>
      <c r="AJ1" s="102"/>
      <c r="AK1" s="102"/>
      <c r="AL1" s="102"/>
    </row>
    <row customHeight="true" ht="26.666666666666664" r="2">
      <c r="A2" s="103" t="s">
        <v>355</v>
      </c>
      <c r="B2" s="103">
        <v>6.8</v>
      </c>
      <c r="C2" s="103">
        <v>7.1</v>
      </c>
      <c r="D2" s="103">
        <v>8.3</v>
      </c>
      <c r="E2" s="103">
        <v>5</v>
      </c>
      <c r="F2" s="102"/>
      <c r="G2" s="104">
        <f>50</f>
      </c>
      <c r="H2" s="103">
        <v>7.5</v>
      </c>
      <c r="I2" s="103">
        <v>11.5</v>
      </c>
      <c r="J2" s="103">
        <v>12.5</v>
      </c>
      <c r="K2" s="103">
        <v>17</v>
      </c>
      <c r="L2" s="103">
        <v>8</v>
      </c>
      <c r="M2" s="103">
        <v>22</v>
      </c>
      <c r="N2" s="103">
        <v>14</v>
      </c>
      <c r="O2" s="102"/>
      <c r="P2" s="102"/>
      <c r="Q2" s="102"/>
      <c r="R2" s="102"/>
      <c r="S2" s="102"/>
      <c r="T2" s="102"/>
      <c r="U2" s="102"/>
      <c r="V2" s="102"/>
      <c r="W2" s="102"/>
      <c r="X2" s="102"/>
      <c r="Y2" s="102"/>
      <c r="Z2" s="102"/>
      <c r="AA2" s="102"/>
      <c r="AB2" s="102"/>
      <c r="AC2" s="102"/>
      <c r="AD2" s="102"/>
      <c r="AE2" s="102"/>
      <c r="AF2" s="102"/>
      <c r="AG2" s="102"/>
      <c r="AH2" s="102"/>
      <c r="AI2" s="102"/>
      <c r="AJ2" s="102"/>
      <c r="AK2" s="102"/>
      <c r="AL2" s="102"/>
    </row>
    <row customHeight="true" ht="21.48148148148148" r="3">
      <c r="A3" s="105" t="s">
        <v>356</v>
      </c>
      <c r="B3" s="106" t="s">
        <v>341</v>
      </c>
      <c r="C3" s="107" t="s">
        <v>357</v>
      </c>
      <c r="D3" s="106" t="s">
        <v>358</v>
      </c>
      <c r="E3" s="106" t="s">
        <v>359</v>
      </c>
      <c r="F3" s="108" t="s">
        <v>360</v>
      </c>
      <c r="G3" s="106" t="s">
        <v>361</v>
      </c>
      <c r="H3" s="106" t="s">
        <v>362</v>
      </c>
      <c r="I3" s="106" t="s">
        <v>363</v>
      </c>
      <c r="J3" s="106" t="s">
        <v>364</v>
      </c>
      <c r="K3" s="106" t="s">
        <v>365</v>
      </c>
      <c r="L3" s="106" t="s">
        <v>366</v>
      </c>
      <c r="M3" s="106" t="s">
        <v>367</v>
      </c>
      <c r="N3" s="106" t="s">
        <v>368</v>
      </c>
      <c r="O3" s="106" t="s">
        <v>369</v>
      </c>
      <c r="P3" s="109" t="s">
        <v>370</v>
      </c>
      <c r="Q3" s="106" t="s">
        <v>371</v>
      </c>
      <c r="R3" s="106" t="s">
        <v>372</v>
      </c>
      <c r="S3" s="108" t="s">
        <v>373</v>
      </c>
      <c r="T3" s="106" t="s">
        <v>374</v>
      </c>
      <c r="U3" s="106" t="s">
        <v>375</v>
      </c>
      <c r="V3" s="106" t="s">
        <v>376</v>
      </c>
      <c r="W3" s="106" t="s">
        <v>377</v>
      </c>
      <c r="X3" s="106" t="s">
        <v>378</v>
      </c>
      <c r="Y3" s="106" t="s">
        <v>379</v>
      </c>
      <c r="Z3" s="106" t="s">
        <v>380</v>
      </c>
      <c r="AA3" s="108" t="s">
        <v>381</v>
      </c>
      <c r="AB3" s="110" t="s">
        <v>382</v>
      </c>
      <c r="AC3" s="110" t="s">
        <v>383</v>
      </c>
      <c r="AD3" s="110" t="s">
        <v>384</v>
      </c>
      <c r="AE3" s="106" t="s">
        <v>385</v>
      </c>
      <c r="AF3" s="106" t="s">
        <v>386</v>
      </c>
      <c r="AG3" s="106" t="s">
        <v>387</v>
      </c>
      <c r="AH3" s="106" t="s">
        <v>388</v>
      </c>
      <c r="AI3" s="106" t="s">
        <v>389</v>
      </c>
      <c r="AJ3" s="106" t="s">
        <v>390</v>
      </c>
      <c r="AK3" s="106" t="s">
        <v>391</v>
      </c>
      <c r="AL3" s="106" t="s">
        <v>392</v>
      </c>
    </row>
    <row customHeight="true" ht="21.48148148148148" r="4">
      <c r="A4" s="111" t="s">
        <v>393</v>
      </c>
      <c r="B4" s="112">
        <f t="shared" ref="B4:B7" si="1">IF(C4="US",$B$2,IF(C4="UK",$D$2,IF(C4="ES",$C$2,IF(C4="CA",$E$2,$C$2))))</f>
      </c>
      <c r="C4" s="112" t="s">
        <v>394</v>
      </c>
      <c r="D4" s="113">
        <v>0.62</v>
      </c>
      <c r="E4" s="114">
        <v>33.32</v>
      </c>
      <c r="F4" s="115">
        <f t="shared" ref="F4:F7" si="50">E4*D4</f>
      </c>
      <c r="G4" s="115" t="s">
        <v>347</v>
      </c>
      <c r="H4" s="115">
        <f t="shared" ref="H4:H7" si="46">INDEX($G$2:$N$2, MATCH(G4, $G$1:$N$1, 0))</f>
      </c>
      <c r="I4" s="115">
        <v>70</v>
      </c>
      <c r="J4" s="115">
        <f t="shared" ref="J4:J7" si="15">SUM(H4:I4)</f>
      </c>
      <c r="K4" s="114">
        <v>16</v>
      </c>
      <c r="L4" s="116">
        <v>0</v>
      </c>
      <c r="M4" s="116">
        <v>0</v>
      </c>
      <c r="N4" s="116">
        <v>1.5</v>
      </c>
      <c r="O4" s="116">
        <v>0</v>
      </c>
      <c r="P4" s="116">
        <v>1</v>
      </c>
      <c r="Q4" s="116">
        <v>1.5</v>
      </c>
      <c r="R4" s="116">
        <v>1.5</v>
      </c>
      <c r="S4" s="116">
        <f t="shared" ref="S4:S7" si="12">SUM(N4:R4)+(L4+M4)*K4</f>
      </c>
      <c r="T4" s="116">
        <f t="shared" ref="T4:T7" si="9">S4/K4*B4</f>
      </c>
      <c r="U4" s="116">
        <f t="shared" ref="U4:U7" si="6">F4*B4-J4-T4</f>
      </c>
      <c r="V4" s="113">
        <v>0.02</v>
      </c>
      <c r="W4" s="113">
        <v>0.08</v>
      </c>
      <c r="X4" s="117">
        <f t="shared" ref="X4:X7" si="29">E4*W4*B4</f>
      </c>
      <c r="Y4" s="113">
        <v>0.1</v>
      </c>
      <c r="Z4" s="117">
        <f t="shared" ref="Z4:Z7" si="25">E4*Y4</f>
      </c>
      <c r="AA4" s="117">
        <f t="shared" ref="AA4:AA7" si="21">E4-Z4</f>
      </c>
      <c r="AB4" s="116">
        <f t="shared" ref="AB4:AB7" si="18">U4-F4*V4*B4-X4-Z4*B4</f>
      </c>
      <c r="AC4" s="118">
        <f t="shared" ref="AC4:AC7" si="42">AB4/(F4*B4)</f>
      </c>
      <c r="AD4" s="118">
        <f t="shared" ref="AD4:AD7" si="39">AB4/(E4*B4)</f>
      </c>
      <c r="AE4" s="118">
        <f t="shared" ref="AE4:AE7" si="36">AB4/J4</f>
      </c>
      <c r="AF4" s="118">
        <f t="shared" ref="AF4:AF7" si="33">J4/B4/F4</f>
      </c>
      <c r="AG4" s="116">
        <f t="shared" ref="AG4:AG7" si="5">F4*0.7</f>
      </c>
      <c r="AH4" s="116">
        <f t="shared" ref="AH4:AH7" si="3">AG4*B4-T4-J4</f>
      </c>
      <c r="AI4" s="118">
        <f t="shared" ref="AI4:AI7" si="51">AG4*B4/J4</f>
      </c>
      <c r="AJ4" s="118">
        <f t="shared" ref="AJ4:AJ7" si="49">AG4*B4/(J4+T4)</f>
      </c>
      <c r="AK4" s="118">
        <f t="shared" ref="AK4:AK7" si="16">AH4/J4</f>
      </c>
      <c r="AL4" s="118">
        <f t="shared" ref="AL4:AL7" si="13">(X4/B4+Z4)/F4</f>
      </c>
    </row>
    <row customHeight="true" ht="21.48148148148148" r="5">
      <c r="A5" s="111" t="s">
        <v>395</v>
      </c>
      <c r="B5" s="112">
        <f t="shared" si="1"/>
      </c>
      <c r="C5" s="112" t="s">
        <v>394</v>
      </c>
      <c r="D5" s="113">
        <v>0.62</v>
      </c>
      <c r="E5" s="114">
        <v>33.32</v>
      </c>
      <c r="F5" s="115">
        <f t="shared" si="50"/>
      </c>
      <c r="G5" s="115" t="s">
        <v>351</v>
      </c>
      <c r="H5" s="115">
        <f t="shared" si="46"/>
      </c>
      <c r="I5" s="115">
        <v>70</v>
      </c>
      <c r="J5" s="115">
        <f t="shared" si="15"/>
      </c>
      <c r="K5" s="114">
        <v>16</v>
      </c>
      <c r="L5" s="116">
        <v>0</v>
      </c>
      <c r="M5" s="116">
        <v>0</v>
      </c>
      <c r="N5" s="116">
        <v>1.5</v>
      </c>
      <c r="O5" s="116">
        <v>0</v>
      </c>
      <c r="P5" s="116">
        <v>1</v>
      </c>
      <c r="Q5" s="116">
        <v>1.5</v>
      </c>
      <c r="R5" s="116">
        <v>1.5</v>
      </c>
      <c r="S5" s="116">
        <f t="shared" si="12"/>
      </c>
      <c r="T5" s="116">
        <f t="shared" si="9"/>
      </c>
      <c r="U5" s="116">
        <f t="shared" si="6"/>
      </c>
      <c r="V5" s="113">
        <v>0.02</v>
      </c>
      <c r="W5" s="113">
        <v>0.08</v>
      </c>
      <c r="X5" s="117">
        <f t="shared" si="29"/>
      </c>
      <c r="Y5" s="113">
        <v>0.1</v>
      </c>
      <c r="Z5" s="117">
        <f t="shared" si="25"/>
      </c>
      <c r="AA5" s="117">
        <f t="shared" si="21"/>
      </c>
      <c r="AB5" s="116">
        <f t="shared" si="18"/>
      </c>
      <c r="AC5" s="118">
        <f t="shared" si="42"/>
      </c>
      <c r="AD5" s="118">
        <f t="shared" si="39"/>
      </c>
      <c r="AE5" s="118">
        <f t="shared" si="36"/>
      </c>
      <c r="AF5" s="118">
        <f t="shared" si="33"/>
      </c>
      <c r="AG5" s="116">
        <f t="shared" si="5"/>
      </c>
      <c r="AH5" s="116">
        <f t="shared" si="3"/>
      </c>
      <c r="AI5" s="118">
        <f t="shared" si="51"/>
      </c>
      <c r="AJ5" s="118">
        <f t="shared" si="49"/>
      </c>
      <c r="AK5" s="118">
        <f t="shared" si="16"/>
      </c>
      <c r="AL5" s="118">
        <f t="shared" si="13"/>
      </c>
    </row>
    <row customHeight="true" ht="21.48148148148148" r="6">
      <c r="A6" s="111" t="s">
        <v>396</v>
      </c>
      <c r="B6" s="112">
        <f t="shared" si="1"/>
      </c>
      <c r="C6" s="112" t="s">
        <v>394</v>
      </c>
      <c r="D6" s="113">
        <v>0.62</v>
      </c>
      <c r="E6" s="114">
        <v>33.32</v>
      </c>
      <c r="F6" s="115">
        <f t="shared" si="50"/>
      </c>
      <c r="G6" s="115" t="s">
        <v>351</v>
      </c>
      <c r="H6" s="115">
        <f t="shared" si="46"/>
      </c>
      <c r="I6" s="115">
        <v>70</v>
      </c>
      <c r="J6" s="115">
        <f t="shared" si="15"/>
      </c>
      <c r="K6" s="114">
        <v>16</v>
      </c>
      <c r="L6" s="116">
        <v>0</v>
      </c>
      <c r="M6" s="116">
        <v>0</v>
      </c>
      <c r="N6" s="116">
        <v>1.5</v>
      </c>
      <c r="O6" s="116">
        <v>0</v>
      </c>
      <c r="P6" s="116">
        <v>1</v>
      </c>
      <c r="Q6" s="116">
        <v>1.5</v>
      </c>
      <c r="R6" s="116">
        <v>1.5</v>
      </c>
      <c r="S6" s="116">
        <f t="shared" si="12"/>
      </c>
      <c r="T6" s="116">
        <f t="shared" si="9"/>
      </c>
      <c r="U6" s="116">
        <f t="shared" si="6"/>
      </c>
      <c r="V6" s="113">
        <v>0.02</v>
      </c>
      <c r="W6" s="113">
        <v>0.08</v>
      </c>
      <c r="X6" s="117">
        <f t="shared" si="29"/>
      </c>
      <c r="Y6" s="113">
        <v>0.1</v>
      </c>
      <c r="Z6" s="117">
        <f t="shared" si="25"/>
      </c>
      <c r="AA6" s="117">
        <f t="shared" si="21"/>
      </c>
      <c r="AB6" s="116">
        <f t="shared" si="18"/>
      </c>
      <c r="AC6" s="118">
        <f t="shared" si="42"/>
      </c>
      <c r="AD6" s="118">
        <f t="shared" si="39"/>
      </c>
      <c r="AE6" s="118">
        <f t="shared" si="36"/>
      </c>
      <c r="AF6" s="118">
        <f t="shared" si="33"/>
      </c>
      <c r="AG6" s="116">
        <f t="shared" si="5"/>
      </c>
      <c r="AH6" s="116">
        <f t="shared" si="3"/>
      </c>
      <c r="AI6" s="118">
        <f t="shared" si="51"/>
      </c>
      <c r="AJ6" s="118">
        <f t="shared" si="49"/>
      </c>
      <c r="AK6" s="118">
        <f t="shared" si="16"/>
      </c>
      <c r="AL6" s="118">
        <f t="shared" si="13"/>
      </c>
    </row>
    <row customHeight="true" ht="21.48148148148148" r="7">
      <c r="A7" s="114" t="s">
        <v>397</v>
      </c>
      <c r="B7" s="112">
        <f t="shared" si="1"/>
      </c>
      <c r="C7" s="112" t="s">
        <v>398</v>
      </c>
      <c r="D7" s="113">
        <v>0.62</v>
      </c>
      <c r="E7" s="119">
        <v>33.32</v>
      </c>
      <c r="F7" s="115">
        <f t="shared" si="50"/>
      </c>
      <c r="G7" s="115" t="s">
        <v>351</v>
      </c>
      <c r="H7" s="115">
        <f t="shared" si="46"/>
      </c>
      <c r="I7" s="120">
        <v>70</v>
      </c>
      <c r="J7" s="115">
        <f t="shared" si="15"/>
      </c>
      <c r="K7" s="114">
        <v>16</v>
      </c>
      <c r="L7" s="116">
        <v>0</v>
      </c>
      <c r="M7" s="116">
        <v>0</v>
      </c>
      <c r="N7" s="116">
        <v>1.5</v>
      </c>
      <c r="O7" s="116">
        <v>0</v>
      </c>
      <c r="P7" s="116">
        <v>1</v>
      </c>
      <c r="Q7" s="116">
        <v>1.5</v>
      </c>
      <c r="R7" s="116">
        <v>1.5</v>
      </c>
      <c r="S7" s="116">
        <f t="shared" si="12"/>
      </c>
      <c r="T7" s="116">
        <f t="shared" si="9"/>
      </c>
      <c r="U7" s="116">
        <f t="shared" si="6"/>
      </c>
      <c r="V7" s="113">
        <v>0.02</v>
      </c>
      <c r="W7" s="113">
        <v>0.08</v>
      </c>
      <c r="X7" s="117">
        <f t="shared" si="29"/>
      </c>
      <c r="Y7" s="113">
        <v>0.1</v>
      </c>
      <c r="Z7" s="117">
        <f t="shared" si="25"/>
      </c>
      <c r="AA7" s="117">
        <f t="shared" si="21"/>
      </c>
      <c r="AB7" s="116">
        <f t="shared" si="18"/>
      </c>
      <c r="AC7" s="118">
        <f t="shared" si="42"/>
      </c>
      <c r="AD7" s="118">
        <f t="shared" si="39"/>
      </c>
      <c r="AE7" s="118">
        <f t="shared" si="36"/>
      </c>
      <c r="AF7" s="118">
        <f t="shared" si="33"/>
      </c>
      <c r="AG7" s="116">
        <f t="shared" si="5"/>
      </c>
      <c r="AH7" s="116">
        <f t="shared" si="3"/>
      </c>
      <c r="AI7" s="118">
        <f t="shared" si="51"/>
      </c>
      <c r="AJ7" s="118">
        <f t="shared" si="49"/>
      </c>
      <c r="AK7" s="118">
        <f t="shared" si="16"/>
      </c>
      <c r="AL7" s="118">
        <f t="shared" si="13"/>
      </c>
    </row>
    <row customHeight="true" ht="21.48148148148148" r="8">
      <c r="A8" s="121"/>
      <c r="B8" s="122"/>
      <c r="C8" s="122"/>
      <c r="D8" s="123"/>
      <c r="E8" s="124"/>
      <c r="F8" s="124"/>
      <c r="G8" s="124"/>
      <c r="H8" s="124"/>
      <c r="I8" s="124"/>
      <c r="J8" s="123"/>
      <c r="K8" s="125"/>
      <c r="L8" s="125"/>
      <c r="M8" s="125"/>
      <c r="N8" s="125"/>
      <c r="O8" s="125"/>
      <c r="P8" s="125"/>
      <c r="Q8" s="125"/>
      <c r="R8" s="125"/>
      <c r="S8" s="125"/>
      <c r="T8" s="125"/>
      <c r="U8" s="126"/>
      <c r="V8" s="126"/>
      <c r="W8" s="127"/>
      <c r="X8" s="126"/>
      <c r="Y8" s="127"/>
      <c r="Z8" s="127"/>
      <c r="AA8" s="125"/>
      <c r="AB8" s="128"/>
      <c r="AC8" s="128"/>
      <c r="AD8" s="128"/>
      <c r="AE8" s="128"/>
      <c r="AF8" s="125"/>
      <c r="AG8" s="125"/>
      <c r="AH8" s="128"/>
      <c r="AI8" s="128"/>
      <c r="AJ8" s="128"/>
      <c r="AK8" s="128"/>
      <c r="AL8" s="123"/>
    </row>
    <row customHeight="true" ht="21.48148148148148" r="9">
      <c r="A9" s="129" t="s">
        <v>399</v>
      </c>
      <c r="B9" s="130" t="s">
        <v>341</v>
      </c>
      <c r="C9" s="131" t="s">
        <v>357</v>
      </c>
      <c r="D9" s="131" t="s">
        <v>400</v>
      </c>
      <c r="E9" s="131" t="s">
        <v>401</v>
      </c>
      <c r="F9" s="131" t="s">
        <v>402</v>
      </c>
      <c r="G9" s="132" t="s">
        <v>403</v>
      </c>
      <c r="H9" s="131" t="s">
        <v>363</v>
      </c>
      <c r="I9" s="131" t="s">
        <v>404</v>
      </c>
      <c r="J9" s="131" t="s">
        <v>405</v>
      </c>
      <c r="K9" s="131" t="s">
        <v>406</v>
      </c>
      <c r="L9" s="131" t="s">
        <v>407</v>
      </c>
      <c r="M9" s="132" t="s">
        <v>408</v>
      </c>
      <c r="N9" s="133" t="s">
        <v>409</v>
      </c>
      <c r="O9" s="131" t="s">
        <v>410</v>
      </c>
      <c r="P9" s="131" t="s">
        <v>411</v>
      </c>
      <c r="Q9" s="131" t="s">
        <v>412</v>
      </c>
      <c r="R9" s="131" t="s">
        <v>413</v>
      </c>
      <c r="S9" s="131" t="s">
        <v>414</v>
      </c>
      <c r="T9" s="131" t="s">
        <v>415</v>
      </c>
      <c r="U9" s="131" t="s">
        <v>416</v>
      </c>
      <c r="V9" s="131" t="s">
        <v>346</v>
      </c>
      <c r="W9" s="131" t="s">
        <v>417</v>
      </c>
      <c r="X9" s="131" t="s">
        <v>418</v>
      </c>
      <c r="Y9" s="134" t="s">
        <v>419</v>
      </c>
      <c r="Z9" s="134" t="s">
        <v>420</v>
      </c>
      <c r="AA9" s="102"/>
      <c r="AB9" s="102"/>
      <c r="AC9" s="102"/>
      <c r="AD9" s="102"/>
      <c r="AE9" s="102"/>
      <c r="AF9" s="102"/>
      <c r="AG9" s="102"/>
      <c r="AH9" s="102"/>
      <c r="AI9" s="102"/>
      <c r="AJ9" s="102"/>
      <c r="AK9" s="102"/>
      <c r="AL9" s="102"/>
    </row>
    <row customHeight="true" ht="21.48148148148148" r="10">
      <c r="A10" s="135" t="s">
        <v>421</v>
      </c>
      <c r="B10" s="112">
        <v>6.8</v>
      </c>
      <c r="C10" s="112" t="s">
        <v>398</v>
      </c>
      <c r="D10" s="114" t="s">
        <v>422</v>
      </c>
      <c r="E10" s="115">
        <f t="shared" ref="E10:E14" si="10">IF(D10="有",(H10/B10+I10+X10/B10)/(0.99999-J10-K10-L10-M10),(H10/B10+I10+X10/B10)/(0.99999-J10-L10-M10))</f>
      </c>
      <c r="F10" s="115">
        <f t="shared" ref="F10:F14" si="7">IF(D10="有",(H10/B10+I10+X10/B10)/(0.8-J10-K10-L10-M10-N10-O10),(H10/B10+I10+X10/B10)/(0.8-J10-L10-M10-N10-O10))</f>
      </c>
      <c r="G10" s="115">
        <v>29.99</v>
      </c>
      <c r="H10" s="115">
        <v>56</v>
      </c>
      <c r="I10" s="114">
        <v>5</v>
      </c>
      <c r="J10" s="113">
        <v>0.15</v>
      </c>
      <c r="K10" s="113">
        <v>0</v>
      </c>
      <c r="L10" s="113">
        <v>0</v>
      </c>
      <c r="M10" s="113">
        <v>0</v>
      </c>
      <c r="N10" s="136">
        <v>0.01</v>
      </c>
      <c r="O10" s="113">
        <v>0.02</v>
      </c>
      <c r="P10" s="115">
        <v>14.6</v>
      </c>
      <c r="Q10" s="115">
        <v>8.8</v>
      </c>
      <c r="R10" s="115">
        <v>4.9</v>
      </c>
      <c r="S10" s="115">
        <v>0.46</v>
      </c>
      <c r="T10" s="117">
        <f t="shared" ref="T10:T14" si="30">P10*Q10*R10/6000</f>
      </c>
      <c r="U10" s="117">
        <f t="shared" ref="U10:U14" si="26">MAX(S10:T10)</f>
      </c>
      <c r="V10" s="115" t="s">
        <v>348</v>
      </c>
      <c r="W10" s="115">
        <f t="shared" ref="W10:W14" si="47">INDEX($G$2:$N$2, MATCH(V10, $G$1:$N$1, 0))</f>
      </c>
      <c r="X10" s="117">
        <f t="shared" ref="X10:X14" si="22">U10*W10</f>
      </c>
      <c r="Y10" s="117">
        <f t="shared" ref="Y10:Y14" si="19">G10-SUM(J10:O10)*G10-I10-H10/B10-X10/B10</f>
      </c>
      <c r="Z10" s="136">
        <f t="shared" ref="Z10:Z14" si="43">Y10/G10</f>
      </c>
      <c r="AA10" s="102"/>
      <c r="AB10" s="123"/>
      <c r="AC10" s="123"/>
      <c r="AD10" s="123"/>
      <c r="AE10" s="123"/>
      <c r="AF10" s="123"/>
      <c r="AG10" s="123"/>
      <c r="AH10" s="123"/>
      <c r="AI10" s="123"/>
      <c r="AJ10" s="123"/>
      <c r="AK10" s="123"/>
      <c r="AL10" s="123"/>
    </row>
    <row customHeight="true" ht="21.48148148148148" r="11">
      <c r="A11" s="135" t="s">
        <v>423</v>
      </c>
      <c r="B11" s="112">
        <f t="shared" ref="B11:B12" si="2">IF(C11="US",$B$2,IF(C11="UK",$D$2,IF(C11="ES",$C$2,IF(C11="CA",$E$2,$C$2))))</f>
      </c>
      <c r="C11" s="112" t="s">
        <v>398</v>
      </c>
      <c r="D11" s="114" t="s">
        <v>422</v>
      </c>
      <c r="E11" s="115">
        <f t="shared" si="10"/>
      </c>
      <c r="F11" s="115">
        <f t="shared" si="7"/>
      </c>
      <c r="G11" s="115">
        <v>25.49</v>
      </c>
      <c r="H11" s="115">
        <v>56</v>
      </c>
      <c r="I11" s="114">
        <v>5</v>
      </c>
      <c r="J11" s="113">
        <v>0.15</v>
      </c>
      <c r="K11" s="113">
        <v>0</v>
      </c>
      <c r="L11" s="113">
        <v>0.05</v>
      </c>
      <c r="M11" s="113">
        <v>0.08</v>
      </c>
      <c r="N11" s="136">
        <v>0.01</v>
      </c>
      <c r="O11" s="113">
        <v>0.02</v>
      </c>
      <c r="P11" s="115">
        <v>14.6</v>
      </c>
      <c r="Q11" s="115">
        <v>8.8</v>
      </c>
      <c r="R11" s="115">
        <v>4.9</v>
      </c>
      <c r="S11" s="115">
        <v>0.46</v>
      </c>
      <c r="T11" s="117">
        <f t="shared" si="30"/>
      </c>
      <c r="U11" s="117">
        <f t="shared" si="26"/>
      </c>
      <c r="V11" s="115" t="s">
        <v>348</v>
      </c>
      <c r="W11" s="115">
        <f t="shared" si="47"/>
      </c>
      <c r="X11" s="117">
        <f t="shared" si="22"/>
      </c>
      <c r="Y11" s="117">
        <f t="shared" si="19"/>
      </c>
      <c r="Z11" s="136">
        <f t="shared" si="43"/>
      </c>
      <c r="AA11" s="102"/>
      <c r="AB11" s="123"/>
      <c r="AC11" s="123"/>
      <c r="AD11" s="123"/>
      <c r="AE11" s="123"/>
      <c r="AF11" s="123"/>
      <c r="AG11" s="123"/>
      <c r="AH11" s="123"/>
      <c r="AI11" s="123"/>
      <c r="AJ11" s="123"/>
      <c r="AK11" s="123"/>
      <c r="AL11" s="123"/>
    </row>
    <row customHeight="true" ht="21.48148148148148" r="12">
      <c r="A12" s="114" t="s">
        <v>424</v>
      </c>
      <c r="B12" s="112">
        <f t="shared" si="2"/>
      </c>
      <c r="C12" s="112" t="s">
        <v>398</v>
      </c>
      <c r="D12" s="114" t="s">
        <v>422</v>
      </c>
      <c r="E12" s="115">
        <f t="shared" si="10"/>
      </c>
      <c r="F12" s="115">
        <f t="shared" si="7"/>
      </c>
      <c r="G12" s="115">
        <v>29.99</v>
      </c>
      <c r="H12" s="115">
        <v>56</v>
      </c>
      <c r="I12" s="114">
        <v>5</v>
      </c>
      <c r="J12" s="113">
        <v>0.15</v>
      </c>
      <c r="K12" s="113">
        <v>0</v>
      </c>
      <c r="L12" s="113">
        <v>0.05</v>
      </c>
      <c r="M12" s="113">
        <v>0.15</v>
      </c>
      <c r="N12" s="136">
        <v>0.01</v>
      </c>
      <c r="O12" s="113">
        <v>0.02</v>
      </c>
      <c r="P12" s="115">
        <v>14.6</v>
      </c>
      <c r="Q12" s="115">
        <v>8.8</v>
      </c>
      <c r="R12" s="115">
        <v>4.9</v>
      </c>
      <c r="S12" s="115">
        <v>0.46</v>
      </c>
      <c r="T12" s="117">
        <f t="shared" si="30"/>
      </c>
      <c r="U12" s="117">
        <f t="shared" si="26"/>
      </c>
      <c r="V12" s="115" t="s">
        <v>349</v>
      </c>
      <c r="W12" s="115">
        <f t="shared" si="47"/>
      </c>
      <c r="X12" s="117">
        <f t="shared" si="22"/>
      </c>
      <c r="Y12" s="117">
        <f t="shared" si="19"/>
      </c>
      <c r="Z12" s="136">
        <f t="shared" si="43"/>
      </c>
      <c r="AA12" s="102"/>
      <c r="AB12" s="123"/>
      <c r="AC12" s="123"/>
      <c r="AD12" s="123"/>
      <c r="AE12" s="123"/>
      <c r="AF12" s="123"/>
      <c r="AG12" s="123"/>
      <c r="AH12" s="123"/>
      <c r="AI12" s="123"/>
      <c r="AJ12" s="123"/>
      <c r="AK12" s="123"/>
      <c r="AL12" s="123"/>
    </row>
    <row customHeight="true" ht="21.48148148148148" r="13">
      <c r="A13" s="114" t="s">
        <v>425</v>
      </c>
      <c r="B13" s="112">
        <v>6.8</v>
      </c>
      <c r="C13" s="112" t="s">
        <v>398</v>
      </c>
      <c r="D13" s="114" t="s">
        <v>422</v>
      </c>
      <c r="E13" s="115">
        <f t="shared" si="10"/>
      </c>
      <c r="F13" s="115">
        <f t="shared" si="7"/>
      </c>
      <c r="G13" s="115">
        <v>23.99</v>
      </c>
      <c r="H13" s="115">
        <v>56</v>
      </c>
      <c r="I13" s="114">
        <v>5</v>
      </c>
      <c r="J13" s="113">
        <v>0.15</v>
      </c>
      <c r="K13" s="113">
        <v>0</v>
      </c>
      <c r="L13" s="113">
        <v>0.05</v>
      </c>
      <c r="M13" s="113">
        <v>0.08</v>
      </c>
      <c r="N13" s="136">
        <v>1</v>
      </c>
      <c r="O13" s="113">
        <v>0.02</v>
      </c>
      <c r="P13" s="115">
        <v>14.6</v>
      </c>
      <c r="Q13" s="115">
        <v>8.8</v>
      </c>
      <c r="R13" s="115">
        <v>4.9</v>
      </c>
      <c r="S13" s="115">
        <v>0.46</v>
      </c>
      <c r="T13" s="117">
        <f t="shared" si="30"/>
      </c>
      <c r="U13" s="117">
        <f t="shared" si="26"/>
      </c>
      <c r="V13" s="115" t="s">
        <v>349</v>
      </c>
      <c r="W13" s="115">
        <f t="shared" si="47"/>
      </c>
      <c r="X13" s="117">
        <f t="shared" si="22"/>
      </c>
      <c r="Y13" s="117">
        <f t="shared" si="19"/>
      </c>
      <c r="Z13" s="136">
        <f t="shared" si="43"/>
      </c>
      <c r="AA13" s="102"/>
      <c r="AB13" s="123"/>
      <c r="AC13" s="123"/>
      <c r="AD13" s="123"/>
      <c r="AE13" s="123"/>
      <c r="AF13" s="123"/>
      <c r="AG13" s="123"/>
      <c r="AH13" s="123"/>
      <c r="AI13" s="123"/>
      <c r="AJ13" s="123"/>
      <c r="AK13" s="123"/>
      <c r="AL13" s="123"/>
    </row>
    <row customHeight="true" ht="21.48148148148148" r="14">
      <c r="A14" s="114" t="s">
        <v>425</v>
      </c>
      <c r="B14" s="112">
        <v>7</v>
      </c>
      <c r="C14" s="112" t="s">
        <v>398</v>
      </c>
      <c r="D14" s="114" t="s">
        <v>422</v>
      </c>
      <c r="E14" s="115">
        <f t="shared" si="10"/>
      </c>
      <c r="F14" s="115">
        <f t="shared" si="7"/>
      </c>
      <c r="G14" s="115">
        <v>29.99</v>
      </c>
      <c r="H14" s="115">
        <v>61</v>
      </c>
      <c r="I14" s="114">
        <v>8</v>
      </c>
      <c r="J14" s="113">
        <v>0.06</v>
      </c>
      <c r="K14" s="113">
        <v>0</v>
      </c>
      <c r="L14" s="113">
        <v>0.05</v>
      </c>
      <c r="M14" s="113">
        <v>0.08</v>
      </c>
      <c r="N14" s="136">
        <v>1</v>
      </c>
      <c r="O14" s="113">
        <v>0.02</v>
      </c>
      <c r="P14" s="115">
        <v>23</v>
      </c>
      <c r="Q14" s="115">
        <v>23</v>
      </c>
      <c r="R14" s="115">
        <v>13</v>
      </c>
      <c r="S14" s="115">
        <v>0.8</v>
      </c>
      <c r="T14" s="117">
        <f t="shared" si="30"/>
      </c>
      <c r="U14" s="117">
        <f t="shared" si="26"/>
      </c>
      <c r="V14" s="115" t="s">
        <v>349</v>
      </c>
      <c r="W14" s="115">
        <f t="shared" si="47"/>
      </c>
      <c r="X14" s="117">
        <f t="shared" si="22"/>
      </c>
      <c r="Y14" s="117">
        <f t="shared" si="19"/>
      </c>
      <c r="Z14" s="136">
        <f t="shared" si="43"/>
      </c>
      <c r="AA14" s="102"/>
      <c r="AB14" s="123"/>
      <c r="AC14" s="123"/>
      <c r="AD14" s="123"/>
      <c r="AE14" s="123"/>
      <c r="AF14" s="123"/>
      <c r="AG14" s="123"/>
      <c r="AH14" s="123"/>
      <c r="AI14" s="123"/>
      <c r="AJ14" s="123"/>
      <c r="AK14" s="123"/>
      <c r="AL14" s="123"/>
    </row>
    <row customHeight="true" ht="21.48148148148148" r="15">
      <c r="A15" s="102"/>
      <c r="B15" s="122"/>
      <c r="C15" s="122"/>
      <c r="D15" s="102"/>
      <c r="E15" s="102"/>
      <c r="F15" s="102"/>
      <c r="G15" s="102"/>
      <c r="H15" s="102"/>
      <c r="I15" s="102"/>
      <c r="J15" s="102"/>
      <c r="K15" s="102"/>
      <c r="L15" s="102"/>
      <c r="M15" s="102"/>
      <c r="N15" s="102"/>
      <c r="O15" s="102"/>
      <c r="P15" s="102"/>
      <c r="Q15" s="102"/>
      <c r="R15" s="102"/>
      <c r="S15" s="102"/>
      <c r="T15" s="102"/>
      <c r="U15" s="102"/>
      <c r="V15" s="102"/>
      <c r="W15" s="102"/>
      <c r="X15" s="102"/>
      <c r="Y15" s="102"/>
      <c r="Z15" s="102"/>
      <c r="AA15" s="102"/>
      <c r="AB15" s="102"/>
      <c r="AC15" s="102"/>
      <c r="AD15" s="102"/>
      <c r="AE15" s="102"/>
      <c r="AF15" s="102"/>
      <c r="AG15" s="102"/>
      <c r="AH15" s="102"/>
      <c r="AI15" s="102"/>
      <c r="AJ15" s="102"/>
      <c r="AK15" s="102"/>
      <c r="AL15" s="102"/>
    </row>
    <row customHeight="true" ht="21.48148148148148" r="16">
      <c r="A16" s="137" t="s">
        <v>426</v>
      </c>
      <c r="B16" s="130" t="s">
        <v>341</v>
      </c>
      <c r="C16" s="130" t="s">
        <v>357</v>
      </c>
      <c r="D16" s="130" t="s">
        <v>400</v>
      </c>
      <c r="E16" s="130" t="s">
        <v>401</v>
      </c>
      <c r="F16" s="130" t="s">
        <v>402</v>
      </c>
      <c r="G16" s="138" t="s">
        <v>403</v>
      </c>
      <c r="H16" s="130" t="s">
        <v>363</v>
      </c>
      <c r="I16" s="130" t="s">
        <v>404</v>
      </c>
      <c r="J16" s="139" t="s">
        <v>405</v>
      </c>
      <c r="K16" s="130" t="s">
        <v>406</v>
      </c>
      <c r="L16" s="130" t="s">
        <v>407</v>
      </c>
      <c r="M16" s="138" t="s">
        <v>427</v>
      </c>
      <c r="N16" s="140" t="s">
        <v>409</v>
      </c>
      <c r="O16" s="130" t="s">
        <v>410</v>
      </c>
      <c r="P16" s="130" t="s">
        <v>411</v>
      </c>
      <c r="Q16" s="130" t="s">
        <v>412</v>
      </c>
      <c r="R16" s="130" t="s">
        <v>413</v>
      </c>
      <c r="S16" s="130" t="s">
        <v>414</v>
      </c>
      <c r="T16" s="130" t="s">
        <v>415</v>
      </c>
      <c r="U16" s="130" t="s">
        <v>416</v>
      </c>
      <c r="V16" s="130" t="s">
        <v>346</v>
      </c>
      <c r="W16" s="130" t="s">
        <v>417</v>
      </c>
      <c r="X16" s="130" t="s">
        <v>418</v>
      </c>
      <c r="Y16" s="141" t="s">
        <v>419</v>
      </c>
      <c r="Z16" s="141" t="s">
        <v>420</v>
      </c>
      <c r="AA16" s="102"/>
      <c r="AB16" s="102"/>
      <c r="AC16" s="102"/>
      <c r="AD16" s="102"/>
      <c r="AE16" s="102"/>
      <c r="AF16" s="102"/>
      <c r="AG16" s="102"/>
      <c r="AH16" s="102"/>
      <c r="AI16" s="102"/>
      <c r="AJ16" s="102"/>
      <c r="AK16" s="102"/>
      <c r="AL16" s="102"/>
    </row>
    <row customHeight="true" ht="21.48148148148148" r="17">
      <c r="A17" s="135" t="s">
        <v>428</v>
      </c>
      <c r="B17" s="112">
        <v>6.8</v>
      </c>
      <c r="C17" s="112" t="s">
        <v>398</v>
      </c>
      <c r="D17" s="114" t="s">
        <v>422</v>
      </c>
      <c r="E17" s="115">
        <f t="shared" ref="E17:E18" si="40">H17/B17+I17+X17/B17+(G17*(1-M17)*(J17+L17+N17+O17))</f>
      </c>
      <c r="F17" s="115">
        <f t="shared" ref="F17:F18" si="37">(H17/B17+I17+X17/B17+(G17*(1-M17)*(J17+L17+N17+O17)))/0.8</f>
      </c>
      <c r="G17" s="115">
        <v>59.99</v>
      </c>
      <c r="H17" s="115">
        <v>56</v>
      </c>
      <c r="I17" s="114">
        <v>5.48</v>
      </c>
      <c r="J17" s="113">
        <v>0.15</v>
      </c>
      <c r="K17" s="113">
        <v>0</v>
      </c>
      <c r="L17" s="113">
        <v>0.03</v>
      </c>
      <c r="M17" s="113">
        <v>0.6</v>
      </c>
      <c r="N17" s="136">
        <v>0.01</v>
      </c>
      <c r="O17" s="113">
        <v>0.02</v>
      </c>
      <c r="P17" s="115">
        <v>13.8</v>
      </c>
      <c r="Q17" s="115">
        <v>10.8</v>
      </c>
      <c r="R17" s="115">
        <v>3.7</v>
      </c>
      <c r="S17" s="115">
        <v>0.35</v>
      </c>
      <c r="T17" s="117">
        <f t="shared" ref="T17:T18" si="31">P17*Q17*R17/6000</f>
      </c>
      <c r="U17" s="117">
        <f t="shared" ref="U17:U18" si="27">MAX(S17:T17)</f>
      </c>
      <c r="V17" s="115" t="s">
        <v>354</v>
      </c>
      <c r="W17" s="115">
        <f t="shared" ref="W17:W18" si="48">INDEX($G$2:$N$2, MATCH(V17, $G$1:$N$1, 0))</f>
      </c>
      <c r="X17" s="117">
        <f t="shared" ref="X17:X18" si="23">U17*W17</f>
      </c>
      <c r="Y17" s="117">
        <f t="shared" ref="Y17:Y18" si="34">(G17*(1-M17))-H17/B17-I17-X17/B17-(J17+L17+N17+O17)*(G17*(1-M17))</f>
      </c>
      <c r="Z17" s="136">
        <f t="shared" ref="Z17:Z18" si="44">Y17/G17</f>
      </c>
      <c r="AA17" s="102"/>
      <c r="AB17" s="123"/>
      <c r="AC17" s="123"/>
      <c r="AD17" s="123"/>
      <c r="AE17" s="123"/>
      <c r="AF17" s="123"/>
      <c r="AG17" s="123"/>
      <c r="AH17" s="123"/>
      <c r="AI17" s="123"/>
      <c r="AJ17" s="123"/>
      <c r="AK17" s="123"/>
      <c r="AL17" s="123"/>
    </row>
    <row customHeight="true" ht="21.48148148148148" r="18">
      <c r="A18" s="114" t="s">
        <v>429</v>
      </c>
      <c r="B18" s="112">
        <f>IF(C18="US",$B$2,IF(C18="UK",$D$2,IF(C18="ES",$C$2,IF(C18="CA",$E$2,$C$2))))</f>
      </c>
      <c r="C18" s="112" t="s">
        <v>398</v>
      </c>
      <c r="D18" s="114" t="s">
        <v>422</v>
      </c>
      <c r="E18" s="115">
        <f t="shared" si="40"/>
      </c>
      <c r="F18" s="115">
        <f t="shared" si="37"/>
      </c>
      <c r="G18" s="115">
        <v>59.99</v>
      </c>
      <c r="H18" s="115">
        <v>56</v>
      </c>
      <c r="I18" s="114">
        <v>5.48</v>
      </c>
      <c r="J18" s="113">
        <v>0.15</v>
      </c>
      <c r="K18" s="113">
        <v>0</v>
      </c>
      <c r="L18" s="113">
        <v>0.05</v>
      </c>
      <c r="M18" s="113">
        <v>0.6</v>
      </c>
      <c r="N18" s="136">
        <v>0.01</v>
      </c>
      <c r="O18" s="113">
        <v>0.02</v>
      </c>
      <c r="P18" s="115">
        <v>13.8</v>
      </c>
      <c r="Q18" s="115">
        <v>10.8</v>
      </c>
      <c r="R18" s="115">
        <v>3.7</v>
      </c>
      <c r="S18" s="115">
        <v>0.35</v>
      </c>
      <c r="T18" s="117">
        <f t="shared" si="31"/>
      </c>
      <c r="U18" s="117">
        <f t="shared" si="27"/>
      </c>
      <c r="V18" s="115" t="s">
        <v>349</v>
      </c>
      <c r="W18" s="115">
        <f t="shared" si="48"/>
      </c>
      <c r="X18" s="117">
        <f t="shared" si="23"/>
      </c>
      <c r="Y18" s="117">
        <f t="shared" si="34"/>
      </c>
      <c r="Z18" s="136">
        <f t="shared" si="44"/>
      </c>
      <c r="AA18" s="102"/>
      <c r="AB18" s="123"/>
      <c r="AC18" s="123"/>
      <c r="AD18" s="123"/>
      <c r="AE18" s="123"/>
      <c r="AF18" s="123"/>
      <c r="AG18" s="123"/>
      <c r="AH18" s="123"/>
      <c r="AI18" s="123"/>
      <c r="AJ18" s="123"/>
      <c r="AK18" s="123"/>
      <c r="AL18" s="123"/>
    </row>
    <row customHeight="true" ht="21.48148148148148" r="19">
      <c r="A19" s="142"/>
      <c r="B19" s="143"/>
      <c r="C19" s="143"/>
      <c r="D19" s="142"/>
      <c r="E19" s="144"/>
      <c r="F19" s="144"/>
      <c r="G19" s="144"/>
      <c r="H19" s="144"/>
      <c r="I19" s="142"/>
      <c r="J19" s="145"/>
      <c r="K19" s="145"/>
      <c r="L19" s="145"/>
      <c r="M19" s="145"/>
      <c r="N19" s="146"/>
      <c r="O19" s="145"/>
      <c r="P19" s="144"/>
      <c r="Q19" s="144"/>
      <c r="R19" s="144"/>
      <c r="S19" s="144"/>
      <c r="T19" s="147"/>
      <c r="U19" s="147"/>
      <c r="V19" s="144"/>
      <c r="W19" s="144"/>
      <c r="X19" s="147"/>
      <c r="Y19" s="147"/>
      <c r="Z19" s="146"/>
      <c r="AA19" s="148"/>
      <c r="AB19" s="149"/>
      <c r="AC19" s="149"/>
      <c r="AD19" s="149"/>
      <c r="AE19" s="149"/>
      <c r="AF19" s="149"/>
      <c r="AG19" s="149"/>
      <c r="AH19" s="149"/>
      <c r="AI19" s="149"/>
      <c r="AJ19" s="149"/>
      <c r="AK19" s="149"/>
      <c r="AL19" s="149"/>
    </row>
    <row customHeight="true" ht="21.48148148148148" r="20">
      <c r="A20" s="102"/>
      <c r="B20" s="150"/>
      <c r="C20" s="150"/>
      <c r="D20" s="102"/>
      <c r="E20" s="102"/>
      <c r="F20" s="102"/>
      <c r="G20" s="102"/>
      <c r="H20" s="102"/>
      <c r="I20" s="102"/>
      <c r="J20" s="102"/>
      <c r="K20" s="151"/>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row>
    <row customHeight="true" ht="21.48148148148148" r="21">
      <c r="A21" s="129" t="s">
        <v>430</v>
      </c>
      <c r="B21" s="130" t="s">
        <v>341</v>
      </c>
      <c r="C21" s="131" t="s">
        <v>357</v>
      </c>
      <c r="D21" s="130" t="s">
        <v>358</v>
      </c>
      <c r="E21" s="130" t="s">
        <v>359</v>
      </c>
      <c r="F21" s="138" t="s">
        <v>360</v>
      </c>
      <c r="G21" s="130" t="s">
        <v>363</v>
      </c>
      <c r="H21" s="130" t="s">
        <v>431</v>
      </c>
      <c r="I21" s="130" t="s">
        <v>364</v>
      </c>
      <c r="J21" s="139" t="s">
        <v>377</v>
      </c>
      <c r="K21" s="130" t="s">
        <v>378</v>
      </c>
      <c r="L21" s="141" t="s">
        <v>432</v>
      </c>
      <c r="M21" s="141" t="s">
        <v>433</v>
      </c>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row>
    <row customHeight="true" ht="21.48148148148148" r="22">
      <c r="A22" s="114" t="s">
        <v>428</v>
      </c>
      <c r="B22" s="112">
        <f>IF(C22="US",$B$2,IF(C22="UK",$D$2,IF(C22="ES",$C$2,IF(C22="CA",$E$2,$C$2))))</f>
      </c>
      <c r="C22" s="112" t="s">
        <v>398</v>
      </c>
      <c r="D22" s="113">
        <v>0.44</v>
      </c>
      <c r="E22" s="115">
        <v>29.99</v>
      </c>
      <c r="F22" s="115">
        <f>E22*D22</f>
      </c>
      <c r="G22" s="115">
        <v>56</v>
      </c>
      <c r="H22" s="115">
        <f>X9</f>
      </c>
      <c r="I22" s="115">
        <f>SUM(G22:H22)</f>
      </c>
      <c r="J22" s="113">
        <v>0.15</v>
      </c>
      <c r="K22" s="117">
        <f>E22*B22*J22</f>
      </c>
      <c r="L22" s="116">
        <f>F22*B22-I22-K22</f>
      </c>
      <c r="M22" s="118">
        <f>L22/(E22*B22)</f>
      </c>
      <c r="N22" s="102"/>
      <c r="O22" s="103"/>
      <c r="P22" s="103"/>
      <c r="Q22" s="103"/>
      <c r="R22" s="103"/>
      <c r="S22" s="103"/>
      <c r="T22" s="103"/>
      <c r="U22" s="103"/>
      <c r="V22" s="103"/>
      <c r="W22" s="103"/>
      <c r="X22" s="123"/>
      <c r="Y22" s="123"/>
      <c r="Z22" s="123"/>
      <c r="AA22" s="102"/>
      <c r="AB22" s="102"/>
      <c r="AC22" s="102"/>
      <c r="AD22" s="102"/>
      <c r="AE22" s="102"/>
      <c r="AF22" s="102"/>
      <c r="AG22" s="102"/>
      <c r="AH22" s="102"/>
      <c r="AI22" s="102"/>
      <c r="AJ22" s="102"/>
      <c r="AK22" s="102"/>
      <c r="AL22" s="102"/>
    </row>
    <row customHeight="true" ht="21.48148148148148" r="23">
      <c r="A23" s="102" t="s">
        <v>434</v>
      </c>
      <c r="B23" s="102"/>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row>
    <row customHeight="true" ht="21.48148148148148" r="24">
      <c r="A24" s="152" t="s">
        <v>435</v>
      </c>
      <c r="B24" s="153" t="s">
        <v>436</v>
      </c>
      <c r="C24" s="152" t="s">
        <v>437</v>
      </c>
      <c r="D24" s="152" t="s">
        <v>438</v>
      </c>
      <c r="E24" s="152" t="s">
        <v>439</v>
      </c>
      <c r="F24" s="152" t="s">
        <v>440</v>
      </c>
      <c r="G24" s="152" t="s">
        <v>441</v>
      </c>
      <c r="H24" s="152" t="s">
        <v>378</v>
      </c>
      <c r="I24" s="152" t="s">
        <v>442</v>
      </c>
      <c r="J24" s="152" t="s">
        <v>443</v>
      </c>
      <c r="K24" s="152" t="s">
        <v>444</v>
      </c>
      <c r="L24" s="152" t="s">
        <v>406</v>
      </c>
      <c r="M24" s="152" t="s">
        <v>445</v>
      </c>
      <c r="N24" s="154" t="s">
        <v>446</v>
      </c>
      <c r="O24" s="154" t="s">
        <v>447</v>
      </c>
      <c r="P24" s="152" t="s">
        <v>448</v>
      </c>
      <c r="Q24" s="155" t="s">
        <v>449</v>
      </c>
      <c r="R24" s="103"/>
      <c r="S24" s="103"/>
      <c r="T24" s="103"/>
      <c r="U24" s="103"/>
      <c r="V24" s="102"/>
      <c r="W24" s="102"/>
      <c r="X24" s="102"/>
      <c r="Y24" s="102"/>
      <c r="Z24" s="102"/>
      <c r="AA24" s="102"/>
      <c r="AB24" s="102"/>
      <c r="AC24" s="102"/>
      <c r="AD24" s="102"/>
      <c r="AE24" s="102"/>
      <c r="AF24" s="102"/>
      <c r="AG24" s="102"/>
      <c r="AH24" s="102"/>
      <c r="AI24" s="102"/>
      <c r="AJ24" s="102"/>
      <c r="AK24" s="102"/>
      <c r="AL24" s="102"/>
    </row>
    <row customHeight="true" ht="21.48148148148148" r="25">
      <c r="A25" s="156">
        <f t="shared" ref="A25:A26" si="17">$G$10</f>
      </c>
      <c r="B25" s="156">
        <v>1</v>
      </c>
      <c r="C25" s="114">
        <f t="shared" ref="C25:C26" si="14">A25*B25</f>
      </c>
      <c r="D25" s="157">
        <f t="shared" ref="D25:D26" si="11">(H10+X10)/$B$10*B25</f>
      </c>
      <c r="E25" s="158">
        <f t="shared" ref="E25:E26" si="8">A25*B25*$J$10</f>
      </c>
      <c r="F25" s="114">
        <f t="shared" ref="F25:F26" si="32">B25*$I$10</f>
      </c>
      <c r="G25" s="114">
        <f t="shared" ref="G25:G26" si="28">B25*A25*$L$10</f>
      </c>
      <c r="H25" s="114">
        <f t="shared" ref="H25:H26" si="24">$M$10*C25</f>
      </c>
      <c r="I25" s="114">
        <v>0</v>
      </c>
      <c r="J25" s="157">
        <f t="shared" ref="J25:J26" si="20">$N$10</f>
      </c>
      <c r="K25" s="114">
        <v>0</v>
      </c>
      <c r="L25" s="114">
        <f t="shared" ref="L25:L26" si="45">K10</f>
      </c>
      <c r="M25" s="157">
        <f t="shared" ref="M25:M26" si="41">D25+E25+F25+G25+H25+I25+J25+K25+L25</f>
      </c>
      <c r="N25" s="159">
        <f t="shared" ref="N25:N26" si="38">C25-E25-L25-J25-D25-F25-H25-I25-K25</f>
      </c>
      <c r="O25" s="160">
        <f t="shared" ref="O25:O26" si="35">N25/C25</f>
      </c>
      <c r="P25" s="157">
        <f t="shared" ref="P25:P26" si="4">C25-M25</f>
      </c>
      <c r="Q25" s="113">
        <f t="shared" ref="Q25:Q26" si="0">P25/C25</f>
      </c>
      <c r="R25" s="103"/>
      <c r="S25" s="103"/>
      <c r="T25" s="103"/>
      <c r="U25" s="103"/>
      <c r="V25" s="102"/>
      <c r="W25" s="102"/>
      <c r="X25" s="102"/>
      <c r="Y25" s="102"/>
      <c r="Z25" s="102"/>
      <c r="AA25" s="102"/>
      <c r="AB25" s="102"/>
      <c r="AC25" s="102"/>
      <c r="AD25" s="102"/>
      <c r="AE25" s="102"/>
      <c r="AF25" s="102"/>
      <c r="AG25" s="102"/>
      <c r="AH25" s="102"/>
      <c r="AI25" s="102"/>
      <c r="AJ25" s="102"/>
      <c r="AK25" s="102"/>
      <c r="AL25" s="102"/>
    </row>
    <row customHeight="true" ht="21.48148148148148" r="26">
      <c r="A26" s="156">
        <f t="shared" si="17"/>
      </c>
      <c r="B26" s="156">
        <v>200</v>
      </c>
      <c r="C26" s="114">
        <f t="shared" si="14"/>
      </c>
      <c r="D26" s="157">
        <f t="shared" si="11"/>
      </c>
      <c r="E26" s="158">
        <f t="shared" si="8"/>
      </c>
      <c r="F26" s="114">
        <f t="shared" si="32"/>
      </c>
      <c r="G26" s="114">
        <f t="shared" si="28"/>
      </c>
      <c r="H26" s="114">
        <f t="shared" si="24"/>
      </c>
      <c r="I26" s="114">
        <v>0</v>
      </c>
      <c r="J26" s="157">
        <f t="shared" si="20"/>
      </c>
      <c r="K26" s="114">
        <v>0</v>
      </c>
      <c r="L26" s="114">
        <f t="shared" si="45"/>
      </c>
      <c r="M26" s="157">
        <f t="shared" si="41"/>
      </c>
      <c r="N26" s="159">
        <f t="shared" si="38"/>
      </c>
      <c r="O26" s="160">
        <f t="shared" si="35"/>
      </c>
      <c r="P26" s="157">
        <f t="shared" si="4"/>
      </c>
      <c r="Q26" s="113">
        <f t="shared" si="0"/>
      </c>
      <c r="R26" s="102"/>
      <c r="S26" s="102"/>
      <c r="T26" s="102"/>
      <c r="U26" s="102"/>
      <c r="V26" s="102"/>
      <c r="W26" s="102"/>
      <c r="X26" s="102"/>
      <c r="Y26" s="102"/>
      <c r="Z26" s="102"/>
      <c r="AA26" s="102"/>
      <c r="AB26" s="102"/>
      <c r="AC26" s="102"/>
      <c r="AD26" s="102"/>
      <c r="AE26" s="102"/>
      <c r="AF26" s="102"/>
      <c r="AG26" s="102"/>
      <c r="AH26" s="102"/>
      <c r="AI26" s="102"/>
      <c r="AJ26" s="102"/>
      <c r="AK26" s="102"/>
      <c r="AL26" s="102"/>
    </row>
    <row customHeight="true" ht="21.48148148148148" r="27">
      <c r="A27" s="102" t="s">
        <v>450</v>
      </c>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c r="AA27" s="102"/>
      <c r="AB27" s="102"/>
      <c r="AC27" s="102"/>
      <c r="AD27" s="102"/>
      <c r="AE27" s="102"/>
      <c r="AF27" s="102"/>
      <c r="AG27" s="102"/>
      <c r="AH27" s="102"/>
      <c r="AI27" s="102"/>
      <c r="AJ27" s="102"/>
      <c r="AK27" s="102"/>
      <c r="AL27" s="102"/>
    </row>
    <row customHeight="true" ht="21.48148148148148" r="28">
      <c r="A28" s="152" t="s">
        <v>451</v>
      </c>
      <c r="B28" s="152" t="s">
        <v>452</v>
      </c>
      <c r="C28" s="152" t="s">
        <v>453</v>
      </c>
      <c r="D28" s="152" t="s">
        <v>454</v>
      </c>
      <c r="E28" s="152" t="s">
        <v>455</v>
      </c>
      <c r="F28" s="152" t="s">
        <v>456</v>
      </c>
      <c r="G28" s="152" t="s">
        <v>438</v>
      </c>
      <c r="H28" s="152" t="s">
        <v>439</v>
      </c>
      <c r="I28" s="152" t="s">
        <v>440</v>
      </c>
      <c r="J28" s="152" t="s">
        <v>457</v>
      </c>
      <c r="K28" s="152" t="s">
        <v>458</v>
      </c>
      <c r="L28" s="152" t="s">
        <v>459</v>
      </c>
      <c r="M28" s="152" t="s">
        <v>460</v>
      </c>
      <c r="N28" s="152" t="s">
        <v>461</v>
      </c>
      <c r="O28" s="161" t="s">
        <v>462</v>
      </c>
      <c r="P28" s="102"/>
      <c r="Q28" s="102"/>
      <c r="R28" s="102"/>
      <c r="S28" s="102"/>
      <c r="T28" s="102"/>
      <c r="U28" s="102"/>
      <c r="V28" s="102"/>
      <c r="W28" s="102"/>
      <c r="X28" s="102"/>
      <c r="Y28" s="102"/>
      <c r="Z28" s="102"/>
      <c r="AA28" s="102"/>
      <c r="AB28" s="102"/>
      <c r="AC28" s="102"/>
      <c r="AD28" s="102"/>
      <c r="AE28" s="102"/>
      <c r="AF28" s="102"/>
      <c r="AG28" s="102"/>
      <c r="AH28" s="102"/>
      <c r="AI28" s="102"/>
      <c r="AJ28" s="102"/>
      <c r="AK28" s="102"/>
      <c r="AL28" s="102"/>
    </row>
    <row customHeight="true" ht="21.48148148148148" r="29">
      <c r="A29" s="162" t="s">
        <v>463</v>
      </c>
      <c r="B29" s="163" t="s">
        <v>464</v>
      </c>
      <c r="C29" s="164">
        <f>G10</f>
      </c>
      <c r="D29" s="165">
        <f>G29+H29+I29+J29+K29*C29+C29*N29</f>
      </c>
      <c r="E29" s="166">
        <f>C29-D29</f>
      </c>
      <c r="F29" s="160">
        <f>E29/C29</f>
      </c>
      <c r="G29" s="165">
        <f>(H10+X10)/$B$10</f>
      </c>
      <c r="H29" s="164">
        <f>C29*$J$10</f>
      </c>
      <c r="I29" s="164">
        <f>$I$10</f>
      </c>
      <c r="J29" s="164">
        <f>C29*$L$10</f>
      </c>
      <c r="K29" s="164">
        <v>0</v>
      </c>
      <c r="L29" s="164">
        <f>$J$10</f>
      </c>
      <c r="M29" s="164">
        <f>L18*$L$10</f>
      </c>
      <c r="N29" s="164">
        <f>$M$10</f>
      </c>
      <c r="O29" s="166">
        <f>(G29+I29)/(1-K29-L29-M29)</f>
      </c>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row>
    <row r="30">
      <c r="A30" s="162"/>
      <c r="B30" s="163"/>
      <c r="C30" s="167"/>
      <c r="D30" s="168"/>
      <c r="E30" s="169"/>
      <c r="F30" s="170"/>
      <c r="G30" s="168"/>
      <c r="H30" s="167"/>
      <c r="I30" s="167"/>
      <c r="J30" s="167"/>
      <c r="K30" s="167"/>
      <c r="L30" s="167"/>
      <c r="M30" s="167"/>
      <c r="N30" s="167"/>
      <c r="O30" s="169"/>
      <c r="P30" s="148"/>
      <c r="Q30" s="148"/>
      <c r="R30" s="148"/>
      <c r="S30" s="148"/>
      <c r="T30" s="148"/>
      <c r="U30" s="148"/>
      <c r="V30" s="148"/>
      <c r="W30" s="148"/>
      <c r="X30" s="148"/>
      <c r="Y30" s="148"/>
      <c r="Z30" s="148"/>
      <c r="AA30" s="148"/>
      <c r="AB30" s="148"/>
      <c r="AC30" s="148"/>
      <c r="AD30" s="148"/>
      <c r="AE30" s="148"/>
      <c r="AF30" s="148"/>
      <c r="AG30" s="148"/>
      <c r="AH30" s="148"/>
      <c r="AI30" s="148"/>
      <c r="AJ30" s="148"/>
      <c r="AK30" s="148"/>
      <c r="AL30" s="148"/>
    </row>
    <row r="31">
      <c r="A31" s="162"/>
      <c r="B31" s="163"/>
      <c r="C31" s="167"/>
      <c r="D31" s="168"/>
      <c r="E31" s="169"/>
      <c r="F31" s="170"/>
      <c r="G31" s="168"/>
      <c r="H31" s="167"/>
      <c r="I31" s="167"/>
      <c r="J31" s="167"/>
      <c r="K31" s="167"/>
      <c r="L31" s="167"/>
      <c r="M31" s="167"/>
      <c r="N31" s="167"/>
      <c r="O31" s="169"/>
      <c r="P31" s="148"/>
      <c r="Q31" s="148"/>
      <c r="R31" s="148"/>
      <c r="S31" s="148"/>
      <c r="T31" s="148"/>
      <c r="U31" s="148"/>
      <c r="V31" s="148"/>
      <c r="W31" s="148"/>
      <c r="X31" s="148"/>
      <c r="Y31" s="148"/>
      <c r="Z31" s="148"/>
      <c r="AA31" s="148"/>
      <c r="AB31" s="148"/>
      <c r="AC31" s="148"/>
      <c r="AD31" s="148"/>
      <c r="AE31" s="148"/>
      <c r="AF31" s="148"/>
      <c r="AG31" s="148"/>
      <c r="AH31" s="148"/>
      <c r="AI31" s="148"/>
      <c r="AJ31" s="148"/>
      <c r="AK31" s="148"/>
      <c r="AL31" s="148"/>
    </row>
  </sheetData>
  <dataValidations count="3">
    <dataValidation allowBlank="true" errorStyle="stop" showErrorMessage="true" sqref="C4:C8 C10:C15 C17:C20 C22:C22" type="list">
      <formula1>"US,UK,ES,CA"</formula1>
    </dataValidation>
    <dataValidation allowBlank="true" errorStyle="stop" showErrorMessage="true" sqref="G4:G7 V10:V14 V17:V19" type="list">
      <formula1>"空运,慢船,以星,合德快船,美森快船,欧洲海运,卡航,铁路"</formula1>
    </dataValidation>
    <dataValidation allowBlank="true" errorStyle="stop" showErrorMessage="true" sqref="D10:D14 D17:D19" type="list">
      <formula1>"有,无"</formula1>
    </dataValidation>
  </dataValidations>
  <legacyDrawing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9" min="9" style="0" width="36.46666666666667"/>
    <col collapsed="false" customWidth="true" hidden="false" max="17" min="17" style="0" width="11.533333333333333"/>
    <col collapsed="false" customWidth="true" hidden="false" max="25" min="25" style="0" width="11.533333333333333"/>
    <col collapsed="false" customWidth="true" hidden="false" max="34" min="34" style="0" width="11.533333333333333"/>
    <col collapsed="false" customWidth="true" hidden="false" max="1" min="1" style="0" width="16.866666666666667"/>
    <col collapsed="false" customWidth="true" hidden="false" max="16" min="16" style="0" width="11.533333333333333"/>
    <col collapsed="false" customWidth="true" hidden="false" max="32" min="32" style="0" width="11.533333333333333"/>
    <col collapsed="false" customWidth="true" hidden="false" max="33" min="33" style="0" width="11.533333333333333"/>
    <col collapsed="false" customWidth="true" hidden="false" max="8" min="8" style="0" width="11.533333333333333"/>
    <col collapsed="false" customWidth="true" hidden="false" max="15" min="15" style="0" width="11.533333333333333"/>
    <col collapsed="false" customWidth="true" hidden="false" max="24" min="24" style="0" width="11.533333333333333"/>
    <col collapsed="false" customWidth="true" hidden="false" max="31" min="31" style="0" width="11.533333333333333"/>
    <col collapsed="false" customWidth="true" hidden="false" max="40" min="40" style="0" width="14.733333333333333"/>
    <col collapsed="false" customWidth="true" hidden="false" max="7" min="7" style="0" width="11.533333333333333"/>
    <col collapsed="false" customWidth="true" hidden="false" max="14" min="14" style="0" width="11.533333333333333"/>
    <col collapsed="false" customWidth="true" hidden="false" max="23" min="23" style="0" width="11.533333333333333"/>
    <col collapsed="false" customWidth="true" hidden="false" max="30" min="30" style="0" width="11.533333333333333"/>
    <col collapsed="false" customWidth="true" hidden="false" max="39" min="39" style="0" width="14.733333333333333"/>
    <col collapsed="false" customWidth="true" hidden="false" max="6" min="6" style="0" width="11.533333333333333"/>
    <col collapsed="false" customWidth="true" hidden="false" max="13" min="13" style="0" width="11.533333333333333"/>
    <col collapsed="false" customWidth="true" hidden="false" max="22" min="22" style="0" width="11.533333333333333"/>
    <col collapsed="false" customWidth="true" hidden="false" max="29" min="29" style="0" width="11.533333333333333"/>
    <col collapsed="false" customWidth="true" hidden="false" max="38" min="38" style="0" width="14.733333333333333"/>
    <col collapsed="false" customWidth="true" hidden="false" max="5" min="5" style="0" width="11.533333333333333"/>
    <col collapsed="false" customWidth="true" hidden="false" max="12" min="12" style="0" width="11.533333333333333"/>
    <col collapsed="false" customWidth="true" hidden="false" max="21" min="21" style="0" width="11.533333333333333"/>
    <col collapsed="false" customWidth="true" hidden="false" max="28" min="28" style="0" width="11.533333333333333"/>
    <col collapsed="false" customWidth="true" hidden="false" max="37" min="37" style="0" width="11.533333333333333"/>
    <col collapsed="false" customWidth="true" hidden="false" max="4" min="4" style="0" width="11.533333333333333"/>
    <col collapsed="false" customWidth="true" hidden="false" max="11" min="11" style="0" width="11.533333333333333"/>
    <col collapsed="false" customWidth="true" hidden="false" max="19" min="19" style="0" width="11.533333333333333"/>
    <col collapsed="false" customWidth="true" hidden="false" max="20" min="20" style="0" width="11.533333333333333"/>
    <col collapsed="false" customWidth="true" hidden="false" max="27" min="27" style="0" width="11.533333333333333"/>
    <col collapsed="false" customWidth="true" hidden="false" max="36" min="36" style="0" width="11.533333333333333"/>
    <col collapsed="false" customWidth="true" hidden="false" max="3" min="3" style="0" width="11.533333333333333"/>
    <col collapsed="false" customWidth="true" hidden="false" max="10" min="10" style="0" width="11.533333333333333"/>
    <col collapsed="false" customWidth="true" hidden="false" max="18" min="18" style="0" width="11.533333333333333"/>
    <col collapsed="false" customWidth="true" hidden="false" max="26" min="26" style="0" width="11.533333333333333"/>
    <col collapsed="false" customWidth="true" hidden="false" max="35" min="35" style="0" width="11.533333333333333"/>
    <col collapsed="false" customWidth="true" hidden="false" max="2" min="2" style="0" width="16.866666666666667"/>
  </cols>
  <sheetData>
    <row customHeight="true" ht="21.48148148148148" r="1">
      <c r="A1" s="171" t="s">
        <v>465</v>
      </c>
      <c r="B1" s="171"/>
      <c r="C1" s="172" t="s">
        <v>466</v>
      </c>
      <c r="D1" s="172"/>
      <c r="E1" s="172"/>
      <c r="F1" s="172"/>
      <c r="G1" s="172"/>
      <c r="H1" s="172"/>
      <c r="I1" s="172"/>
      <c r="J1" s="173" t="s">
        <v>467</v>
      </c>
      <c r="K1" s="173"/>
      <c r="L1" s="173"/>
      <c r="M1" s="173"/>
      <c r="N1" s="173"/>
      <c r="O1" s="174"/>
      <c r="P1" s="174"/>
      <c r="Q1" s="174"/>
      <c r="R1" s="174"/>
      <c r="S1" s="174"/>
      <c r="T1" s="174"/>
      <c r="U1" s="174"/>
      <c r="V1" s="174"/>
      <c r="W1" s="174"/>
      <c r="X1" s="174"/>
      <c r="Y1" s="174"/>
      <c r="Z1" s="174"/>
      <c r="AA1" s="174"/>
      <c r="AB1" s="174"/>
      <c r="AC1" s="174"/>
      <c r="AD1" s="174"/>
      <c r="AE1" s="174"/>
      <c r="AF1" s="174"/>
      <c r="AG1" s="174"/>
      <c r="AH1" s="174"/>
      <c r="AI1" s="174"/>
      <c r="AJ1" s="174"/>
      <c r="AK1" s="174"/>
      <c r="AL1" s="174"/>
      <c r="AM1" s="174"/>
      <c r="AN1" s="174"/>
    </row>
    <row customHeight="true" ht="21.48148148148148" r="2">
      <c r="A2" s="175" t="s">
        <v>468</v>
      </c>
      <c r="B2" s="175" t="s">
        <v>469</v>
      </c>
      <c r="C2" s="176" t="s">
        <v>470</v>
      </c>
      <c r="D2" s="176"/>
      <c r="E2" s="176"/>
      <c r="F2" s="176"/>
      <c r="G2" s="176"/>
      <c r="H2" s="176"/>
      <c r="I2" s="176"/>
      <c r="J2" s="177"/>
      <c r="K2" s="178"/>
      <c r="L2" s="174"/>
      <c r="M2" s="174"/>
      <c r="N2" s="174"/>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row>
    <row customHeight="true" ht="21.48148148148148" r="3">
      <c r="A3" s="179" t="s">
        <v>471</v>
      </c>
      <c r="B3" s="179" t="s">
        <v>472</v>
      </c>
      <c r="C3" s="176"/>
      <c r="D3" s="176"/>
      <c r="E3" s="176"/>
      <c r="F3" s="176"/>
      <c r="G3" s="176"/>
      <c r="H3" s="176"/>
      <c r="I3" s="176"/>
      <c r="J3" s="177"/>
      <c r="K3" s="178"/>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row>
    <row customHeight="true" ht="21.48148148148148" r="4">
      <c r="A4" s="179" t="s">
        <v>473</v>
      </c>
      <c r="B4" s="180" t="s">
        <v>474</v>
      </c>
      <c r="C4" s="176"/>
      <c r="D4" s="176"/>
      <c r="E4" s="176"/>
      <c r="F4" s="176"/>
      <c r="G4" s="176"/>
      <c r="H4" s="176"/>
      <c r="I4" s="176"/>
      <c r="J4" s="177"/>
      <c r="K4" s="178"/>
      <c r="L4" s="174"/>
      <c r="M4" s="174"/>
      <c r="N4" s="174"/>
      <c r="O4" s="174"/>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row>
    <row customHeight="true" ht="21.48148148148148" r="5">
      <c r="A5" s="179" t="s">
        <v>475</v>
      </c>
      <c r="B5" s="180" t="s">
        <v>476</v>
      </c>
      <c r="C5" s="176"/>
      <c r="D5" s="176"/>
      <c r="E5" s="176"/>
      <c r="F5" s="176"/>
      <c r="G5" s="176"/>
      <c r="H5" s="176"/>
      <c r="I5" s="176"/>
      <c r="J5" s="177"/>
      <c r="K5" s="178"/>
      <c r="L5" s="174"/>
      <c r="M5" s="174"/>
      <c r="N5" s="174"/>
      <c r="O5" s="174"/>
      <c r="P5" s="174"/>
      <c r="Q5" s="174"/>
      <c r="R5" s="174"/>
      <c r="S5" s="174"/>
      <c r="T5" s="174"/>
      <c r="U5" s="174"/>
      <c r="V5" s="174"/>
      <c r="W5" s="174"/>
      <c r="X5" s="174"/>
      <c r="Y5" s="174"/>
      <c r="Z5" s="174"/>
      <c r="AA5" s="174"/>
      <c r="AB5" s="174"/>
      <c r="AC5" s="174"/>
      <c r="AD5" s="174"/>
      <c r="AE5" s="174"/>
      <c r="AF5" s="174"/>
      <c r="AG5" s="174"/>
      <c r="AH5" s="174"/>
      <c r="AI5" s="174"/>
      <c r="AJ5" s="174"/>
      <c r="AK5" s="174"/>
      <c r="AL5" s="174"/>
      <c r="AM5" s="174"/>
      <c r="AN5" s="174"/>
    </row>
    <row customHeight="true" ht="21.48148148148148" r="6">
      <c r="A6" s="179" t="s">
        <v>477</v>
      </c>
      <c r="B6" s="181" t="s">
        <v>478</v>
      </c>
      <c r="C6" s="176"/>
      <c r="D6" s="176"/>
      <c r="E6" s="176"/>
      <c r="F6" s="176"/>
      <c r="G6" s="176"/>
      <c r="H6" s="176"/>
      <c r="I6" s="176"/>
      <c r="J6" s="177"/>
      <c r="K6" s="178"/>
      <c r="L6" s="174"/>
      <c r="M6" s="174"/>
      <c r="N6" s="174"/>
      <c r="O6" s="174"/>
      <c r="P6" s="174"/>
      <c r="Q6" s="174"/>
      <c r="R6" s="174"/>
      <c r="S6" s="174"/>
      <c r="T6" s="174"/>
      <c r="U6" s="174"/>
      <c r="V6" s="174"/>
      <c r="W6" s="174"/>
      <c r="X6" s="174"/>
      <c r="Y6" s="174"/>
      <c r="Z6" s="174"/>
      <c r="AA6" s="174"/>
      <c r="AB6" s="174"/>
      <c r="AC6" s="174"/>
      <c r="AD6" s="174"/>
      <c r="AE6" s="174"/>
      <c r="AF6" s="174"/>
      <c r="AG6" s="174"/>
      <c r="AH6" s="174"/>
      <c r="AI6" s="174"/>
      <c r="AJ6" s="174"/>
      <c r="AK6" s="174"/>
      <c r="AL6" s="174"/>
      <c r="AM6" s="174"/>
      <c r="AN6" s="174"/>
    </row>
    <row customHeight="true" ht="21.48148148148148" r="7">
      <c r="A7" s="182"/>
      <c r="B7" s="183"/>
      <c r="C7" s="183"/>
      <c r="D7" s="183"/>
      <c r="E7" s="183"/>
      <c r="F7" s="183"/>
      <c r="G7" s="183"/>
      <c r="H7" s="183"/>
      <c r="I7" s="183"/>
      <c r="J7" s="177"/>
      <c r="K7" s="178"/>
      <c r="L7" s="174"/>
      <c r="M7" s="174"/>
      <c r="N7" s="174"/>
      <c r="O7" s="174"/>
      <c r="P7" s="174"/>
      <c r="Q7" s="174"/>
      <c r="R7" s="174"/>
      <c r="S7" s="174"/>
      <c r="T7" s="174"/>
      <c r="U7" s="174"/>
      <c r="V7" s="174"/>
      <c r="W7" s="174"/>
      <c r="X7" s="174"/>
      <c r="Y7" s="174"/>
      <c r="Z7" s="174"/>
      <c r="AA7" s="174"/>
      <c r="AB7" s="174"/>
      <c r="AC7" s="174"/>
      <c r="AD7" s="174"/>
      <c r="AE7" s="174"/>
      <c r="AF7" s="174"/>
      <c r="AG7" s="174"/>
      <c r="AH7" s="174"/>
      <c r="AI7" s="174"/>
      <c r="AJ7" s="174"/>
      <c r="AK7" s="174"/>
      <c r="AL7" s="174"/>
      <c r="AM7" s="174"/>
      <c r="AN7" s="174"/>
    </row>
    <row customHeight="true" ht="21.48148148148148" r="8">
      <c r="A8" s="171" t="s">
        <v>479</v>
      </c>
      <c r="B8" s="171"/>
      <c r="C8" s="184" t="s">
        <v>480</v>
      </c>
      <c r="D8" s="184"/>
      <c r="E8" s="184"/>
      <c r="F8" s="184"/>
      <c r="G8" s="184"/>
      <c r="H8" s="184"/>
      <c r="I8" s="184"/>
      <c r="J8" s="177"/>
      <c r="K8" s="178"/>
      <c r="L8" s="174"/>
      <c r="M8" s="174"/>
      <c r="N8" s="174"/>
      <c r="O8" s="174"/>
      <c r="P8" s="174"/>
      <c r="Q8" s="174"/>
      <c r="R8" s="174"/>
      <c r="S8" s="174"/>
      <c r="T8" s="174"/>
      <c r="U8" s="174"/>
      <c r="V8" s="174"/>
      <c r="W8" s="174"/>
      <c r="X8" s="174"/>
      <c r="Y8" s="174"/>
      <c r="Z8" s="174"/>
      <c r="AA8" s="174"/>
      <c r="AB8" s="174"/>
      <c r="AC8" s="174"/>
      <c r="AD8" s="174"/>
      <c r="AE8" s="174"/>
      <c r="AF8" s="174"/>
      <c r="AG8" s="174"/>
      <c r="AH8" s="174"/>
      <c r="AI8" s="174"/>
      <c r="AJ8" s="174"/>
      <c r="AK8" s="174"/>
      <c r="AL8" s="174"/>
      <c r="AM8" s="174"/>
      <c r="AN8" s="174"/>
    </row>
    <row customHeight="true" ht="21.48148148148148" r="9">
      <c r="A9" s="185" t="s">
        <v>481</v>
      </c>
      <c r="B9" s="186"/>
      <c r="D9" s="187" t="s">
        <v>482</v>
      </c>
      <c r="E9" s="188">
        <v>139</v>
      </c>
      <c r="J9" s="177"/>
      <c r="K9" s="189"/>
      <c r="L9" s="190" t="s">
        <v>483</v>
      </c>
      <c r="M9" s="190" t="s">
        <v>484</v>
      </c>
      <c r="N9" s="191" t="s">
        <v>485</v>
      </c>
      <c r="O9" s="174"/>
      <c r="P9" s="174"/>
      <c r="Q9" s="174"/>
      <c r="R9" s="174"/>
      <c r="S9" s="174"/>
      <c r="T9" s="174"/>
      <c r="U9" s="174"/>
      <c r="V9" s="174"/>
      <c r="W9" s="174"/>
      <c r="X9" s="174"/>
      <c r="Y9" s="174"/>
      <c r="Z9" s="174"/>
      <c r="AA9" s="174"/>
      <c r="AB9" s="174"/>
      <c r="AC9" s="174"/>
      <c r="AD9" s="174"/>
      <c r="AE9" s="174"/>
      <c r="AF9" s="174"/>
      <c r="AG9" s="174"/>
      <c r="AH9" s="174"/>
      <c r="AI9" s="174"/>
      <c r="AJ9" s="174"/>
      <c r="AK9" s="174"/>
      <c r="AL9" s="174"/>
      <c r="AM9" s="174"/>
      <c r="AN9" s="174"/>
    </row>
    <row customHeight="true" ht="21.48148148148148" r="10">
      <c r="A10" s="185" t="s">
        <v>486</v>
      </c>
      <c r="B10" s="192">
        <f>IFERROR(B11/B13,0)</f>
      </c>
      <c r="D10" s="187" t="s">
        <v>487</v>
      </c>
      <c r="E10" s="193">
        <v>30</v>
      </c>
      <c r="J10" s="177"/>
      <c r="K10" s="194" t="s">
        <v>488</v>
      </c>
      <c r="L10" s="195">
        <f>SUM(I30,I50,I70,I99)</f>
      </c>
      <c r="M10" s="195">
        <f>SUM(I119,#REF!,B188,E188)</f>
      </c>
      <c r="N10" s="196">
        <f>SUM(H188:Q188)</f>
      </c>
      <c r="O10" s="174"/>
      <c r="P10" s="174"/>
      <c r="Q10" s="174"/>
      <c r="R10" s="174"/>
      <c r="S10" s="174"/>
      <c r="T10" s="174"/>
      <c r="U10" s="174"/>
      <c r="V10" s="174"/>
      <c r="W10" s="174"/>
      <c r="X10" s="174"/>
      <c r="Y10" s="174"/>
      <c r="Z10" s="174"/>
      <c r="AA10" s="174"/>
      <c r="AB10" s="174"/>
      <c r="AC10" s="174"/>
      <c r="AD10" s="174"/>
      <c r="AE10" s="174"/>
      <c r="AF10" s="174"/>
      <c r="AG10" s="174"/>
      <c r="AH10" s="174"/>
      <c r="AI10" s="174"/>
      <c r="AJ10" s="174"/>
      <c r="AK10" s="174"/>
      <c r="AL10" s="174"/>
      <c r="AM10" s="174"/>
      <c r="AN10" s="174"/>
    </row>
    <row customHeight="true" ht="21.48148148148148" r="11">
      <c r="A11" s="185" t="s">
        <v>489</v>
      </c>
      <c r="B11" s="197">
        <v>10</v>
      </c>
      <c r="D11" s="187" t="s">
        <v>490</v>
      </c>
      <c r="E11" s="188">
        <f>E9-E10</f>
      </c>
      <c r="J11" s="177"/>
      <c r="K11" s="194" t="s">
        <v>491</v>
      </c>
      <c r="L11" s="198">
        <f>I102+I73+I53+I33</f>
      </c>
      <c r="M11" s="195">
        <f>SUM(I122,#REF!,B191,E191)</f>
      </c>
      <c r="N11" s="196">
        <f>SUM(H191:Q191)</f>
      </c>
      <c r="O11" s="174"/>
      <c r="P11" s="174"/>
      <c r="Q11" s="174"/>
      <c r="R11" s="174"/>
      <c r="S11" s="174"/>
      <c r="T11" s="174"/>
      <c r="U11" s="174"/>
      <c r="V11" s="174"/>
      <c r="W11" s="174"/>
      <c r="X11" s="174"/>
      <c r="Y11" s="174"/>
      <c r="Z11" s="174"/>
      <c r="AA11" s="174"/>
      <c r="AB11" s="174"/>
      <c r="AC11" s="174"/>
      <c r="AD11" s="174"/>
      <c r="AE11" s="174"/>
      <c r="AF11" s="174"/>
      <c r="AG11" s="174"/>
      <c r="AH11" s="174"/>
      <c r="AI11" s="174"/>
      <c r="AJ11" s="174"/>
      <c r="AK11" s="174"/>
      <c r="AL11" s="174"/>
      <c r="AM11" s="174"/>
      <c r="AN11" s="174"/>
    </row>
    <row customHeight="true" ht="21.48148148148148" r="12">
      <c r="A12" s="185" t="s">
        <v>492</v>
      </c>
      <c r="B12" s="199">
        <v>0.003</v>
      </c>
      <c r="D12" s="200" t="s">
        <v>493</v>
      </c>
      <c r="E12" s="188">
        <v>28.43</v>
      </c>
      <c r="F12" s="201" t="s">
        <v>494</v>
      </c>
      <c r="J12" s="177"/>
      <c r="K12" s="202" t="s">
        <v>495</v>
      </c>
      <c r="L12" s="203">
        <f>L10/L11</f>
      </c>
      <c r="M12" s="203">
        <f>M10/M11</f>
      </c>
      <c r="N12" s="204">
        <f>N10/N11</f>
      </c>
      <c r="O12" s="174"/>
      <c r="P12" s="174"/>
      <c r="Q12" s="174"/>
      <c r="R12" s="174"/>
      <c r="S12" s="174"/>
      <c r="T12" s="174"/>
      <c r="U12" s="174"/>
      <c r="V12" s="174"/>
      <c r="W12" s="174"/>
      <c r="X12" s="174"/>
      <c r="Y12" s="174"/>
      <c r="Z12" s="174"/>
      <c r="AA12" s="174"/>
      <c r="AB12" s="174"/>
      <c r="AC12" s="174"/>
      <c r="AD12" s="174"/>
      <c r="AE12" s="174"/>
      <c r="AF12" s="174"/>
      <c r="AG12" s="174"/>
      <c r="AH12" s="174"/>
      <c r="AI12" s="174"/>
      <c r="AJ12" s="174"/>
      <c r="AK12" s="174"/>
      <c r="AL12" s="174"/>
      <c r="AM12" s="174"/>
      <c r="AN12" s="174"/>
    </row>
    <row customHeight="true" ht="21.48148148148148" r="13">
      <c r="A13" s="185" t="s">
        <v>496</v>
      </c>
      <c r="B13" s="205">
        <v>0.05</v>
      </c>
      <c r="J13" s="177"/>
      <c r="K13" s="178"/>
      <c r="L13" s="174"/>
      <c r="M13" s="174"/>
      <c r="N13" s="174"/>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row>
    <row customHeight="true" ht="21.48148148148148" r="14">
      <c r="A14" s="206" t="s">
        <v>497</v>
      </c>
      <c r="B14" s="207">
        <v>0.8</v>
      </c>
      <c r="J14" s="177"/>
      <c r="K14" s="178"/>
      <c r="L14" s="174"/>
      <c r="M14" s="174"/>
      <c r="N14" s="174"/>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row>
    <row customHeight="true" ht="21.48148148148148" r="15">
      <c r="A15" s="208" t="s">
        <v>498</v>
      </c>
      <c r="B15" s="209">
        <v>5</v>
      </c>
      <c r="J15" s="177"/>
      <c r="K15" s="178"/>
      <c r="L15" s="174"/>
      <c r="M15" s="174"/>
      <c r="N15" s="174"/>
      <c r="O15" s="174"/>
      <c r="P15" s="174"/>
      <c r="Q15" s="174"/>
      <c r="R15" s="174"/>
      <c r="S15" s="174"/>
      <c r="T15" s="174"/>
      <c r="U15" s="174"/>
      <c r="V15" s="174"/>
      <c r="W15" s="174"/>
      <c r="X15" s="174"/>
      <c r="Y15" s="174"/>
      <c r="Z15" s="174"/>
      <c r="AA15" s="174"/>
      <c r="AB15" s="174"/>
      <c r="AC15" s="174"/>
      <c r="AD15" s="174"/>
      <c r="AE15" s="174"/>
      <c r="AF15" s="174"/>
      <c r="AG15" s="174"/>
      <c r="AH15" s="174"/>
      <c r="AI15" s="174"/>
      <c r="AJ15" s="174"/>
      <c r="AK15" s="174"/>
      <c r="AL15" s="174"/>
      <c r="AM15" s="174"/>
      <c r="AN15" s="174"/>
    </row>
    <row customHeight="true" ht="21.48148148148148" r="16">
      <c r="A16" s="208" t="s">
        <v>499</v>
      </c>
      <c r="B16" s="208"/>
      <c r="J16" s="177"/>
      <c r="K16" s="178"/>
      <c r="L16" s="174"/>
      <c r="M16" s="174"/>
      <c r="N16" s="174"/>
      <c r="O16" s="174"/>
      <c r="P16" s="174"/>
      <c r="Q16" s="174"/>
      <c r="R16" s="174"/>
      <c r="S16" s="174"/>
      <c r="T16" s="174"/>
      <c r="U16" s="174"/>
      <c r="V16" s="174"/>
      <c r="W16" s="174"/>
      <c r="X16" s="174"/>
      <c r="Y16" s="174"/>
      <c r="Z16" s="174"/>
      <c r="AA16" s="174"/>
      <c r="AB16" s="174"/>
      <c r="AC16" s="174"/>
      <c r="AD16" s="174"/>
      <c r="AE16" s="174"/>
      <c r="AF16" s="174"/>
      <c r="AG16" s="174"/>
      <c r="AH16" s="174"/>
      <c r="AI16" s="174"/>
      <c r="AJ16" s="174"/>
      <c r="AK16" s="174"/>
      <c r="AL16" s="174"/>
      <c r="AM16" s="174"/>
      <c r="AN16" s="174"/>
    </row>
    <row customHeight="true" ht="21.48148148148148" r="17">
      <c r="A17" s="208" t="s">
        <v>500</v>
      </c>
      <c r="B17" s="208"/>
      <c r="J17" s="177"/>
      <c r="K17" s="178"/>
      <c r="L17" s="174"/>
      <c r="M17" s="174"/>
      <c r="N17" s="174"/>
      <c r="O17" s="174"/>
      <c r="P17" s="174"/>
      <c r="Q17" s="174"/>
      <c r="R17" s="174"/>
      <c r="S17" s="174"/>
      <c r="T17" s="174"/>
      <c r="U17" s="174"/>
      <c r="V17" s="174"/>
      <c r="W17" s="174"/>
      <c r="X17" s="174"/>
      <c r="Y17" s="174"/>
      <c r="Z17" s="174"/>
      <c r="AA17" s="174"/>
      <c r="AB17" s="174"/>
      <c r="AC17" s="174"/>
      <c r="AD17" s="174"/>
      <c r="AE17" s="174"/>
      <c r="AF17" s="174"/>
      <c r="AG17" s="174"/>
      <c r="AH17" s="174"/>
      <c r="AI17" s="174"/>
      <c r="AJ17" s="174"/>
      <c r="AK17" s="174"/>
      <c r="AL17" s="174"/>
      <c r="AM17" s="174"/>
      <c r="AN17" s="174"/>
    </row>
    <row customHeight="true" ht="21.48148148148148" r="18">
      <c r="A18" s="177"/>
      <c r="B18" s="177"/>
      <c r="J18" s="177"/>
      <c r="K18" s="178"/>
      <c r="L18" s="174"/>
      <c r="M18" s="174"/>
      <c r="N18" s="174"/>
      <c r="O18" s="174"/>
      <c r="P18" s="174"/>
      <c r="Q18" s="174"/>
      <c r="R18" s="174"/>
      <c r="S18" s="174"/>
      <c r="T18" s="174"/>
      <c r="U18" s="174"/>
      <c r="V18" s="174"/>
      <c r="W18" s="174"/>
      <c r="X18" s="174"/>
      <c r="Y18" s="174"/>
      <c r="Z18" s="174"/>
      <c r="AA18" s="174"/>
      <c r="AB18" s="174"/>
      <c r="AC18" s="174"/>
      <c r="AD18" s="174"/>
      <c r="AE18" s="174"/>
      <c r="AF18" s="174"/>
      <c r="AG18" s="174"/>
      <c r="AH18" s="174"/>
      <c r="AI18" s="174"/>
      <c r="AJ18" s="174"/>
      <c r="AK18" s="174"/>
      <c r="AL18" s="174"/>
      <c r="AM18" s="174"/>
      <c r="AN18" s="174"/>
    </row>
    <row customHeight="true" ht="21.48148148148148" r="19">
      <c r="A19" s="210" t="s">
        <v>501</v>
      </c>
      <c r="B19" s="210"/>
      <c r="C19" s="211" t="s">
        <v>502</v>
      </c>
      <c r="D19" s="212"/>
      <c r="E19" s="212"/>
      <c r="F19" s="212"/>
      <c r="G19" s="212"/>
      <c r="H19" s="212"/>
      <c r="I19" s="212"/>
      <c r="J19" s="177"/>
      <c r="K19" s="178"/>
      <c r="L19" s="174"/>
      <c r="M19" s="210" t="s">
        <v>503</v>
      </c>
      <c r="N19" s="210"/>
      <c r="O19" s="211" t="s">
        <v>502</v>
      </c>
      <c r="P19" s="212"/>
      <c r="Q19" s="212"/>
      <c r="R19" s="212"/>
      <c r="S19" s="212"/>
      <c r="T19" s="212"/>
      <c r="U19" s="212"/>
      <c r="V19" s="177"/>
      <c r="W19" s="178"/>
      <c r="X19" s="174"/>
      <c r="Y19" s="210" t="s">
        <v>504</v>
      </c>
      <c r="Z19" s="210"/>
      <c r="AA19" s="210" t="s">
        <v>502</v>
      </c>
      <c r="AB19" s="212"/>
      <c r="AC19" s="212"/>
      <c r="AD19" s="212"/>
      <c r="AE19" s="212"/>
      <c r="AF19" s="212"/>
      <c r="AG19" s="212"/>
      <c r="AH19" s="177"/>
      <c r="AI19" s="178"/>
      <c r="AJ19" s="174"/>
      <c r="AK19" s="174"/>
      <c r="AL19" s="174"/>
      <c r="AM19" s="174"/>
      <c r="AN19" s="174"/>
    </row>
    <row customHeight="true" ht="21.48148148148148" r="20">
      <c r="A20" s="186" t="s">
        <v>505</v>
      </c>
      <c r="B20" s="213" t="s">
        <v>506</v>
      </c>
      <c r="C20" s="186" t="s">
        <v>507</v>
      </c>
      <c r="D20" s="186" t="s">
        <v>508</v>
      </c>
      <c r="E20" s="186" t="s">
        <v>509</v>
      </c>
      <c r="F20" s="186" t="s">
        <v>510</v>
      </c>
      <c r="G20" s="186" t="s">
        <v>511</v>
      </c>
      <c r="H20" s="186" t="s">
        <v>512</v>
      </c>
      <c r="I20" s="186" t="s">
        <v>513</v>
      </c>
      <c r="J20" s="177"/>
      <c r="K20" s="178"/>
      <c r="L20" s="174"/>
      <c r="M20" s="186" t="s">
        <v>505</v>
      </c>
      <c r="N20" s="213" t="s">
        <v>506</v>
      </c>
      <c r="O20" s="186" t="s">
        <v>507</v>
      </c>
      <c r="P20" s="186" t="s">
        <v>508</v>
      </c>
      <c r="Q20" s="186" t="s">
        <v>509</v>
      </c>
      <c r="R20" s="186" t="s">
        <v>510</v>
      </c>
      <c r="S20" s="186" t="s">
        <v>511</v>
      </c>
      <c r="T20" s="186" t="s">
        <v>512</v>
      </c>
      <c r="U20" s="186" t="s">
        <v>513</v>
      </c>
      <c r="V20" s="177"/>
      <c r="W20" s="178"/>
      <c r="X20" s="174"/>
      <c r="Y20" s="214" t="s">
        <v>505</v>
      </c>
      <c r="Z20" s="215" t="s">
        <v>506</v>
      </c>
      <c r="AA20" s="216" t="s">
        <v>507</v>
      </c>
      <c r="AB20" s="216" t="s">
        <v>508</v>
      </c>
      <c r="AC20" s="216" t="s">
        <v>509</v>
      </c>
      <c r="AD20" s="216" t="s">
        <v>510</v>
      </c>
      <c r="AE20" s="216" t="s">
        <v>511</v>
      </c>
      <c r="AF20" s="216" t="s">
        <v>512</v>
      </c>
      <c r="AG20" s="217" t="s">
        <v>513</v>
      </c>
      <c r="AH20" s="177"/>
      <c r="AI20" s="178"/>
      <c r="AJ20" s="174"/>
      <c r="AK20" s="174"/>
      <c r="AL20" s="174"/>
      <c r="AM20" s="174"/>
      <c r="AN20" s="174"/>
    </row>
    <row customHeight="true" ht="21.48148148148148" r="21">
      <c r="A21" s="185" t="s">
        <v>514</v>
      </c>
      <c r="B21" s="218">
        <v>1</v>
      </c>
      <c r="C21" s="218">
        <v>2</v>
      </c>
      <c r="D21" s="218">
        <v>3</v>
      </c>
      <c r="E21" s="218">
        <v>4</v>
      </c>
      <c r="F21" s="218">
        <v>5</v>
      </c>
      <c r="G21" s="218">
        <v>5</v>
      </c>
      <c r="H21" s="218">
        <v>6</v>
      </c>
      <c r="I21" s="219">
        <f t="shared" ref="I21:I22" si="86">SUM(B21:H21)</f>
      </c>
      <c r="J21" s="177"/>
      <c r="K21" s="178"/>
      <c r="L21" s="174"/>
      <c r="M21" s="185" t="s">
        <v>515</v>
      </c>
      <c r="N21" s="218">
        <v>12</v>
      </c>
      <c r="O21" s="218">
        <v>23</v>
      </c>
      <c r="P21" s="218">
        <v>26</v>
      </c>
      <c r="Q21" s="218">
        <v>25</v>
      </c>
      <c r="R21" s="218">
        <v>11</v>
      </c>
      <c r="S21" s="218">
        <v>52</v>
      </c>
      <c r="T21" s="218">
        <v>12</v>
      </c>
      <c r="U21" s="219">
        <f t="shared" ref="U21:U22" si="114">SUM(N21:T21)</f>
      </c>
      <c r="V21" s="177"/>
      <c r="W21" s="178"/>
      <c r="X21" s="174"/>
      <c r="Y21" s="220" t="s">
        <v>515</v>
      </c>
      <c r="Z21" s="218">
        <f t="shared" ref="Z21:Z34" si="34">N21-B21</f>
      </c>
      <c r="AA21" s="218">
        <f t="shared" ref="AA21:AA34" si="41">O21-C21</f>
      </c>
      <c r="AB21" s="218">
        <f t="shared" ref="AB21:AB34" si="48">P21-D21</f>
      </c>
      <c r="AC21" s="218">
        <f t="shared" ref="AC21:AC34" si="55">Q21-E21</f>
      </c>
      <c r="AD21" s="218">
        <f t="shared" ref="AD21:AD34" si="62">R21-F21</f>
      </c>
      <c r="AE21" s="218">
        <f t="shared" ref="AE21:AE34" si="69">S21-G21</f>
      </c>
      <c r="AF21" s="218">
        <f t="shared" ref="AF21:AF34" si="76">T21-H21</f>
      </c>
      <c r="AG21" s="221">
        <f t="shared" ref="AG21:AG22" si="142">SUM(Z21:AF21)</f>
      </c>
      <c r="AH21" s="177"/>
      <c r="AI21" s="178"/>
      <c r="AJ21" s="174"/>
      <c r="AK21" s="174"/>
      <c r="AL21" s="174"/>
      <c r="AM21" s="174"/>
      <c r="AN21" s="174"/>
    </row>
    <row customHeight="true" ht="21.48148148148148" r="22">
      <c r="A22" s="185" t="s">
        <v>516</v>
      </c>
      <c r="B22" s="222">
        <f>B21/B28</f>
      </c>
      <c r="C22" s="222">
        <f>C21/C28</f>
      </c>
      <c r="D22" s="222">
        <f>D21/D28</f>
      </c>
      <c r="E22" s="222">
        <f>E21/E28</f>
      </c>
      <c r="F22" s="222">
        <f>F21/F28</f>
      </c>
      <c r="G22" s="222">
        <f>G21/G28</f>
      </c>
      <c r="H22" s="222">
        <f>H21/H28</f>
      </c>
      <c r="I22" s="219">
        <f t="shared" si="86"/>
      </c>
      <c r="J22" s="177"/>
      <c r="K22" s="178"/>
      <c r="L22" s="174"/>
      <c r="M22" s="185" t="s">
        <v>516</v>
      </c>
      <c r="N22" s="222">
        <f>N21/N28</f>
      </c>
      <c r="O22" s="222">
        <f>O21/O28</f>
      </c>
      <c r="P22" s="222">
        <f>P21/P28</f>
      </c>
      <c r="Q22" s="222">
        <f>Q21/Q28</f>
      </c>
      <c r="R22" s="222">
        <f>R21/R28</f>
      </c>
      <c r="S22" s="222">
        <f>S21/S28</f>
      </c>
      <c r="T22" s="222">
        <f>T21/T28</f>
      </c>
      <c r="U22" s="219">
        <f t="shared" si="114"/>
      </c>
      <c r="V22" s="177"/>
      <c r="W22" s="178"/>
      <c r="X22" s="174"/>
      <c r="Y22" s="220" t="s">
        <v>516</v>
      </c>
      <c r="Z22" s="223">
        <f t="shared" si="34"/>
      </c>
      <c r="AA22" s="223">
        <f t="shared" si="41"/>
      </c>
      <c r="AB22" s="223">
        <f t="shared" si="48"/>
      </c>
      <c r="AC22" s="223">
        <f t="shared" si="55"/>
      </c>
      <c r="AD22" s="223">
        <f t="shared" si="62"/>
      </c>
      <c r="AE22" s="223">
        <f t="shared" si="69"/>
      </c>
      <c r="AF22" s="223">
        <f t="shared" si="76"/>
      </c>
      <c r="AG22" s="221">
        <f t="shared" si="142"/>
      </c>
      <c r="AH22" s="177"/>
      <c r="AI22" s="178"/>
      <c r="AJ22" s="174"/>
      <c r="AK22" s="174"/>
      <c r="AL22" s="174"/>
      <c r="AM22" s="174"/>
      <c r="AN22" s="174"/>
    </row>
    <row customHeight="true" ht="21.48148148148148" r="23">
      <c r="A23" s="185" t="s">
        <v>517</v>
      </c>
      <c r="B23" s="224">
        <v>1</v>
      </c>
      <c r="C23" s="224">
        <v>1</v>
      </c>
      <c r="D23" s="224">
        <v>1</v>
      </c>
      <c r="E23" s="224">
        <v>1</v>
      </c>
      <c r="F23" s="224">
        <v>1</v>
      </c>
      <c r="G23" s="224">
        <v>0.9</v>
      </c>
      <c r="H23" s="224">
        <v>0.9</v>
      </c>
      <c r="I23" s="225">
        <f>I25/I21</f>
      </c>
      <c r="J23" s="177"/>
      <c r="K23" s="178"/>
      <c r="L23" s="174"/>
      <c r="M23" s="185" t="s">
        <v>517</v>
      </c>
      <c r="N23" s="224">
        <v>1</v>
      </c>
      <c r="O23" s="224">
        <v>1</v>
      </c>
      <c r="P23" s="224">
        <v>1</v>
      </c>
      <c r="Q23" s="224">
        <v>1</v>
      </c>
      <c r="R23" s="224">
        <v>1</v>
      </c>
      <c r="S23" s="224">
        <v>0.9</v>
      </c>
      <c r="T23" s="224">
        <v>0.9</v>
      </c>
      <c r="U23" s="225">
        <f>U25/U21</f>
      </c>
      <c r="V23" s="177"/>
      <c r="W23" s="178"/>
      <c r="X23" s="174"/>
      <c r="Y23" s="220" t="s">
        <v>517</v>
      </c>
      <c r="Z23" s="226">
        <f t="shared" si="34"/>
      </c>
      <c r="AA23" s="226">
        <f t="shared" si="41"/>
      </c>
      <c r="AB23" s="226">
        <f t="shared" si="48"/>
      </c>
      <c r="AC23" s="226">
        <f t="shared" si="55"/>
      </c>
      <c r="AD23" s="226">
        <f t="shared" si="62"/>
      </c>
      <c r="AE23" s="226">
        <f t="shared" si="69"/>
      </c>
      <c r="AF23" s="226">
        <f t="shared" si="76"/>
      </c>
      <c r="AG23" s="227">
        <f>AG25/AG21</f>
      </c>
      <c r="AH23" s="177"/>
      <c r="AI23" s="178"/>
      <c r="AJ23" s="174"/>
      <c r="AK23" s="174"/>
      <c r="AL23" s="174"/>
      <c r="AM23" s="174"/>
      <c r="AN23" s="174"/>
    </row>
    <row customHeight="true" ht="21.48148148148148" r="24">
      <c r="A24" s="185" t="s">
        <v>518</v>
      </c>
      <c r="B24" s="222">
        <f>B21-B25</f>
      </c>
      <c r="C24" s="222">
        <f>C21-C25</f>
      </c>
      <c r="D24" s="222">
        <f>D21-D25</f>
      </c>
      <c r="E24" s="222">
        <f>E21-E25</f>
      </c>
      <c r="F24" s="222">
        <f>F21-F25</f>
      </c>
      <c r="G24" s="222">
        <f>G21-G25</f>
      </c>
      <c r="H24" s="222">
        <f>H21-H25</f>
      </c>
      <c r="I24" s="219">
        <f t="shared" ref="I24:I25" si="87">SUM(B24:H24)</f>
      </c>
      <c r="J24" s="177"/>
      <c r="K24" s="178"/>
      <c r="L24" s="174"/>
      <c r="M24" s="185" t="s">
        <v>518</v>
      </c>
      <c r="N24" s="222">
        <v>12</v>
      </c>
      <c r="O24" s="222">
        <f>O21-O25</f>
      </c>
      <c r="P24" s="222">
        <f>P21-P25</f>
      </c>
      <c r="Q24" s="222">
        <f>Q21-Q25</f>
      </c>
      <c r="R24" s="222">
        <f>R21-R25</f>
      </c>
      <c r="S24" s="222">
        <f>S21-S25</f>
      </c>
      <c r="T24" s="222">
        <f>T21-T25</f>
      </c>
      <c r="U24" s="219">
        <f t="shared" ref="U24:U25" si="115">SUM(N24:T24)</f>
      </c>
      <c r="V24" s="177"/>
      <c r="W24" s="178"/>
      <c r="X24" s="174"/>
      <c r="Y24" s="220" t="s">
        <v>518</v>
      </c>
      <c r="Z24" s="223">
        <f t="shared" si="34"/>
      </c>
      <c r="AA24" s="223">
        <f t="shared" si="41"/>
      </c>
      <c r="AB24" s="223">
        <f t="shared" si="48"/>
      </c>
      <c r="AC24" s="223">
        <f t="shared" si="55"/>
      </c>
      <c r="AD24" s="223">
        <f t="shared" si="62"/>
      </c>
      <c r="AE24" s="223">
        <f t="shared" si="69"/>
      </c>
      <c r="AF24" s="223">
        <f t="shared" si="76"/>
      </c>
      <c r="AG24" s="221">
        <f t="shared" ref="AG24:AG25" si="143">SUM(Z24:AF24)</f>
      </c>
      <c r="AH24" s="177"/>
      <c r="AI24" s="178"/>
      <c r="AJ24" s="174"/>
      <c r="AK24" s="174"/>
      <c r="AL24" s="174"/>
      <c r="AM24" s="174"/>
      <c r="AN24" s="174"/>
    </row>
    <row customHeight="true" ht="21.48148148148148" r="25">
      <c r="A25" s="185" t="s">
        <v>519</v>
      </c>
      <c r="B25" s="222">
        <f>B21*B23</f>
      </c>
      <c r="C25" s="222">
        <f>C21*C23</f>
      </c>
      <c r="D25" s="222">
        <f>D21*D23</f>
      </c>
      <c r="E25" s="222">
        <f>E21*E23</f>
      </c>
      <c r="F25" s="222">
        <f>F21*F23</f>
      </c>
      <c r="G25" s="222">
        <f>G21*G23</f>
      </c>
      <c r="H25" s="222">
        <f>H21*H23</f>
      </c>
      <c r="I25" s="219">
        <f t="shared" si="87"/>
      </c>
      <c r="J25" s="177"/>
      <c r="K25" s="178"/>
      <c r="L25" s="174"/>
      <c r="M25" s="185" t="s">
        <v>519</v>
      </c>
      <c r="N25" s="222">
        <f>N21*N23</f>
      </c>
      <c r="O25" s="222">
        <f>O21*O23</f>
      </c>
      <c r="P25" s="222">
        <f>P21*P23</f>
      </c>
      <c r="Q25" s="222">
        <f>Q21*Q23</f>
      </c>
      <c r="R25" s="222">
        <f>R21*R23</f>
      </c>
      <c r="S25" s="222">
        <f>S21*S23</f>
      </c>
      <c r="T25" s="222">
        <f>T21*T23</f>
      </c>
      <c r="U25" s="219">
        <f t="shared" si="115"/>
      </c>
      <c r="V25" s="177"/>
      <c r="W25" s="178"/>
      <c r="X25" s="174"/>
      <c r="Y25" s="220" t="s">
        <v>519</v>
      </c>
      <c r="Z25" s="223">
        <f t="shared" si="34"/>
      </c>
      <c r="AA25" s="223">
        <f t="shared" si="41"/>
      </c>
      <c r="AB25" s="223">
        <f t="shared" si="48"/>
      </c>
      <c r="AC25" s="223">
        <f t="shared" si="55"/>
      </c>
      <c r="AD25" s="223">
        <f t="shared" si="62"/>
      </c>
      <c r="AE25" s="223">
        <f t="shared" si="69"/>
      </c>
      <c r="AF25" s="223">
        <f t="shared" si="76"/>
      </c>
      <c r="AG25" s="221">
        <f t="shared" si="143"/>
      </c>
      <c r="AH25" s="177"/>
      <c r="AI25" s="178"/>
      <c r="AJ25" s="174"/>
      <c r="AK25" s="174"/>
      <c r="AL25" s="174"/>
      <c r="AM25" s="174"/>
      <c r="AN25" s="174"/>
    </row>
    <row customHeight="true" ht="21.48148148148148" r="26">
      <c r="A26" s="228" t="s">
        <v>520</v>
      </c>
      <c r="B26" s="229">
        <v>3.8</v>
      </c>
      <c r="C26" s="229">
        <v>3.8</v>
      </c>
      <c r="D26" s="229">
        <v>3.8</v>
      </c>
      <c r="E26" s="229">
        <v>3.8</v>
      </c>
      <c r="F26" s="229">
        <v>3.8</v>
      </c>
      <c r="G26" s="229">
        <v>3.8</v>
      </c>
      <c r="H26" s="229">
        <v>3.8</v>
      </c>
      <c r="I26" s="230">
        <f t="shared" ref="I26:I28" si="0">AVERAGE(B26:H26)</f>
      </c>
      <c r="J26" s="174"/>
      <c r="K26" s="174"/>
      <c r="L26" s="174"/>
      <c r="M26" s="228" t="s">
        <v>520</v>
      </c>
      <c r="N26" s="229">
        <v>3.8</v>
      </c>
      <c r="O26" s="229">
        <v>3.8</v>
      </c>
      <c r="P26" s="229">
        <v>3.8</v>
      </c>
      <c r="Q26" s="229">
        <v>3.8</v>
      </c>
      <c r="R26" s="229">
        <v>3.8</v>
      </c>
      <c r="S26" s="229">
        <v>3.8</v>
      </c>
      <c r="T26" s="229">
        <v>3.8</v>
      </c>
      <c r="U26" s="230">
        <f t="shared" ref="U26:U28" si="7">AVERAGE(N26:T26)</f>
      </c>
      <c r="V26" s="174"/>
      <c r="W26" s="174"/>
      <c r="X26" s="174"/>
      <c r="Y26" s="231" t="s">
        <v>520</v>
      </c>
      <c r="Z26" s="232">
        <f t="shared" si="34"/>
      </c>
      <c r="AA26" s="232">
        <f t="shared" si="41"/>
      </c>
      <c r="AB26" s="232">
        <f t="shared" si="48"/>
      </c>
      <c r="AC26" s="232">
        <f t="shared" si="55"/>
      </c>
      <c r="AD26" s="232">
        <f t="shared" si="62"/>
      </c>
      <c r="AE26" s="232">
        <f t="shared" si="69"/>
      </c>
      <c r="AF26" s="232">
        <f t="shared" si="76"/>
      </c>
      <c r="AG26" s="233">
        <f t="shared" ref="AG26:AG28" si="14">AVERAGE(Z26:AF26)</f>
      </c>
      <c r="AH26" s="174"/>
      <c r="AI26" s="174"/>
      <c r="AJ26" s="174"/>
      <c r="AK26" s="174"/>
      <c r="AL26" s="174"/>
      <c r="AM26" s="174"/>
      <c r="AN26" s="174"/>
    </row>
    <row customHeight="true" ht="21.48148148148148" r="27">
      <c r="A27" s="185" t="s">
        <v>521</v>
      </c>
      <c r="B27" s="226">
        <v>0.003</v>
      </c>
      <c r="C27" s="226">
        <v>0.003</v>
      </c>
      <c r="D27" s="226">
        <v>0.003</v>
      </c>
      <c r="E27" s="226">
        <v>0.003</v>
      </c>
      <c r="F27" s="226">
        <v>0.003</v>
      </c>
      <c r="G27" s="226">
        <v>0.003</v>
      </c>
      <c r="H27" s="226">
        <v>0.003</v>
      </c>
      <c r="I27" s="234">
        <f t="shared" si="0"/>
      </c>
      <c r="J27" s="174"/>
      <c r="K27" s="174"/>
      <c r="L27" s="174"/>
      <c r="M27" s="185" t="s">
        <v>521</v>
      </c>
      <c r="N27" s="226">
        <v>0.003</v>
      </c>
      <c r="O27" s="226">
        <v>0.003</v>
      </c>
      <c r="P27" s="226">
        <v>0.003</v>
      </c>
      <c r="Q27" s="226">
        <v>0.003</v>
      </c>
      <c r="R27" s="226">
        <v>0.003</v>
      </c>
      <c r="S27" s="226">
        <v>0.003</v>
      </c>
      <c r="T27" s="226">
        <v>0.003</v>
      </c>
      <c r="U27" s="234">
        <f t="shared" si="7"/>
      </c>
      <c r="V27" s="174"/>
      <c r="W27" s="174"/>
      <c r="X27" s="174"/>
      <c r="Y27" s="220" t="s">
        <v>521</v>
      </c>
      <c r="Z27" s="226">
        <f t="shared" si="34"/>
      </c>
      <c r="AA27" s="226">
        <f t="shared" si="41"/>
      </c>
      <c r="AB27" s="226">
        <f t="shared" si="48"/>
      </c>
      <c r="AC27" s="226">
        <f t="shared" si="55"/>
      </c>
      <c r="AD27" s="226">
        <f t="shared" si="62"/>
      </c>
      <c r="AE27" s="226">
        <f t="shared" si="69"/>
      </c>
      <c r="AF27" s="226">
        <f t="shared" si="76"/>
      </c>
      <c r="AG27" s="235">
        <f t="shared" si="14"/>
      </c>
      <c r="AH27" s="174"/>
      <c r="AI27" s="174"/>
      <c r="AJ27" s="174"/>
      <c r="AK27" s="174"/>
      <c r="AL27" s="174"/>
      <c r="AM27" s="174"/>
      <c r="AN27" s="174"/>
    </row>
    <row customHeight="true" ht="21.48148148148148" r="28">
      <c r="A28" s="185" t="s">
        <v>522</v>
      </c>
      <c r="B28" s="224">
        <v>0.04</v>
      </c>
      <c r="C28" s="224">
        <v>0.04</v>
      </c>
      <c r="D28" s="224">
        <v>0.04</v>
      </c>
      <c r="E28" s="224">
        <v>0.04</v>
      </c>
      <c r="F28" s="224">
        <v>0.04</v>
      </c>
      <c r="G28" s="224">
        <v>0.04</v>
      </c>
      <c r="H28" s="224">
        <v>0.04</v>
      </c>
      <c r="I28" s="236">
        <f t="shared" si="0"/>
      </c>
      <c r="J28" s="237" t="s">
        <v>523</v>
      </c>
      <c r="K28" s="238">
        <f>I21</f>
      </c>
      <c r="L28" s="174"/>
      <c r="M28" s="185" t="s">
        <v>522</v>
      </c>
      <c r="N28" s="224">
        <v>0.04</v>
      </c>
      <c r="O28" s="224">
        <v>0.04</v>
      </c>
      <c r="P28" s="224">
        <v>0.04</v>
      </c>
      <c r="Q28" s="224">
        <v>0.04</v>
      </c>
      <c r="R28" s="224">
        <v>0.04</v>
      </c>
      <c r="S28" s="224">
        <v>0.04</v>
      </c>
      <c r="T28" s="224">
        <v>0.04</v>
      </c>
      <c r="U28" s="236">
        <f t="shared" si="7"/>
      </c>
      <c r="V28" s="237" t="s">
        <v>523</v>
      </c>
      <c r="W28" s="238">
        <f>U21</f>
      </c>
      <c r="X28" s="174"/>
      <c r="Y28" s="220" t="s">
        <v>522</v>
      </c>
      <c r="Z28" s="226">
        <f t="shared" si="34"/>
      </c>
      <c r="AA28" s="226">
        <f t="shared" si="41"/>
      </c>
      <c r="AB28" s="226">
        <f t="shared" si="48"/>
      </c>
      <c r="AC28" s="226">
        <f t="shared" si="55"/>
      </c>
      <c r="AD28" s="226">
        <f t="shared" si="62"/>
      </c>
      <c r="AE28" s="226">
        <f t="shared" si="69"/>
      </c>
      <c r="AF28" s="226">
        <f t="shared" si="76"/>
      </c>
      <c r="AG28" s="239">
        <f t="shared" si="14"/>
      </c>
      <c r="AH28" s="237" t="s">
        <v>523</v>
      </c>
      <c r="AI28" s="238">
        <f>AG21</f>
      </c>
      <c r="AJ28" s="174"/>
      <c r="AK28" s="174"/>
      <c r="AL28" s="174"/>
      <c r="AM28" s="174"/>
      <c r="AN28" s="174"/>
    </row>
    <row customHeight="true" ht="21.48148148148148" r="29">
      <c r="A29" s="185" t="s">
        <v>524</v>
      </c>
      <c r="B29" s="222">
        <f>B25/B28</f>
      </c>
      <c r="C29" s="222">
        <f>C25/C28</f>
      </c>
      <c r="D29" s="222">
        <f>D25/D28</f>
      </c>
      <c r="E29" s="222">
        <f>E25/E28</f>
      </c>
      <c r="F29" s="222">
        <f>F25/F28</f>
      </c>
      <c r="G29" s="222">
        <f>G25/G28</f>
      </c>
      <c r="H29" s="222">
        <f>H25/H28</f>
      </c>
      <c r="I29" s="219">
        <f t="shared" ref="I29:I30" si="88">SUM(B29:H29)</f>
      </c>
      <c r="J29" s="237" t="s">
        <v>525</v>
      </c>
      <c r="K29" s="240">
        <f>I30/I25</f>
      </c>
      <c r="L29" s="174"/>
      <c r="M29" s="185" t="s">
        <v>524</v>
      </c>
      <c r="N29" s="222">
        <f>N25/N28</f>
      </c>
      <c r="O29" s="222">
        <f>O25/O28</f>
      </c>
      <c r="P29" s="222">
        <f>P25/P28</f>
      </c>
      <c r="Q29" s="222">
        <f>Q25/Q28</f>
      </c>
      <c r="R29" s="222">
        <f>R25/R28</f>
      </c>
      <c r="S29" s="222">
        <f>S25/S28</f>
      </c>
      <c r="T29" s="222">
        <f>T25/T28</f>
      </c>
      <c r="U29" s="219">
        <f t="shared" ref="U29:U30" si="116">SUM(N29:T29)</f>
      </c>
      <c r="V29" s="237" t="s">
        <v>525</v>
      </c>
      <c r="W29" s="240">
        <f>U30/U25</f>
      </c>
      <c r="X29" s="174"/>
      <c r="Y29" s="220" t="s">
        <v>524</v>
      </c>
      <c r="Z29" s="223">
        <f t="shared" si="34"/>
      </c>
      <c r="AA29" s="223">
        <f t="shared" si="41"/>
      </c>
      <c r="AB29" s="223">
        <f t="shared" si="48"/>
      </c>
      <c r="AC29" s="223">
        <f t="shared" si="55"/>
      </c>
      <c r="AD29" s="223">
        <f t="shared" si="62"/>
      </c>
      <c r="AE29" s="223">
        <f t="shared" si="69"/>
      </c>
      <c r="AF29" s="223">
        <f t="shared" si="76"/>
      </c>
      <c r="AG29" s="221">
        <f t="shared" ref="AG29:AG30" si="144">SUM(Z29:AF29)</f>
      </c>
      <c r="AH29" s="237" t="s">
        <v>525</v>
      </c>
      <c r="AI29" s="240">
        <f>AG30/AG25</f>
      </c>
      <c r="AJ29" s="174"/>
      <c r="AK29" s="174"/>
      <c r="AL29" s="174"/>
      <c r="AM29" s="174"/>
      <c r="AN29" s="174"/>
    </row>
    <row customHeight="true" ht="21.48148148148148" r="30">
      <c r="A30" s="185" t="s">
        <v>488</v>
      </c>
      <c r="B30" s="241">
        <f>B26*B29</f>
      </c>
      <c r="C30" s="241">
        <f>C26*C29</f>
      </c>
      <c r="D30" s="241">
        <f>D26*D29</f>
      </c>
      <c r="E30" s="241">
        <f>E26*E29</f>
      </c>
      <c r="F30" s="241">
        <f>F26*F29</f>
      </c>
      <c r="G30" s="241">
        <f>G26*G29</f>
      </c>
      <c r="H30" s="241">
        <f>H26*H29</f>
      </c>
      <c r="I30" s="242">
        <f t="shared" si="88"/>
      </c>
      <c r="J30" s="237" t="s">
        <v>526</v>
      </c>
      <c r="K30" s="243">
        <f>I30/I33</f>
      </c>
      <c r="L30" s="174"/>
      <c r="M30" s="185" t="s">
        <v>488</v>
      </c>
      <c r="N30" s="241">
        <f>N26*N29</f>
      </c>
      <c r="O30" s="241">
        <f>O26*O29</f>
      </c>
      <c r="P30" s="241">
        <f>P26*P29</f>
      </c>
      <c r="Q30" s="241">
        <f>Q26*Q29</f>
      </c>
      <c r="R30" s="241">
        <f>R26*R29</f>
      </c>
      <c r="S30" s="241">
        <f>S26*S29</f>
      </c>
      <c r="T30" s="241">
        <f>T26*T29</f>
      </c>
      <c r="U30" s="242">
        <f t="shared" si="116"/>
      </c>
      <c r="V30" s="237" t="s">
        <v>526</v>
      </c>
      <c r="W30" s="243">
        <f>U30/U33</f>
      </c>
      <c r="X30" s="174"/>
      <c r="Y30" s="220" t="s">
        <v>488</v>
      </c>
      <c r="Z30" s="244">
        <f t="shared" si="34"/>
      </c>
      <c r="AA30" s="244">
        <f t="shared" si="41"/>
      </c>
      <c r="AB30" s="244">
        <f t="shared" si="48"/>
      </c>
      <c r="AC30" s="244">
        <f t="shared" si="55"/>
      </c>
      <c r="AD30" s="244">
        <f t="shared" si="62"/>
      </c>
      <c r="AE30" s="244">
        <f t="shared" si="69"/>
      </c>
      <c r="AF30" s="244">
        <f t="shared" si="76"/>
      </c>
      <c r="AG30" s="245">
        <f t="shared" si="144"/>
      </c>
      <c r="AH30" s="237" t="s">
        <v>526</v>
      </c>
      <c r="AI30" s="243">
        <f>AG30/AG33</f>
      </c>
      <c r="AJ30" s="174"/>
      <c r="AK30" s="174"/>
      <c r="AL30" s="174"/>
      <c r="AM30" s="174"/>
      <c r="AN30" s="174"/>
    </row>
    <row customHeight="true" ht="21.48148148148148" r="31">
      <c r="A31" s="185" t="s">
        <v>527</v>
      </c>
      <c r="B31" s="246">
        <f>B30/B32</f>
      </c>
      <c r="C31" s="246">
        <f>C30/C32</f>
      </c>
      <c r="D31" s="246">
        <f>D30/D32</f>
      </c>
      <c r="E31" s="246">
        <f>E30/E32</f>
      </c>
      <c r="F31" s="246">
        <f>F30/F32</f>
      </c>
      <c r="G31" s="246">
        <f>G30/G32</f>
      </c>
      <c r="H31" s="246">
        <f>H30/H32</f>
      </c>
      <c r="I31" s="247">
        <f>I30/I32</f>
      </c>
      <c r="J31" s="237"/>
      <c r="K31" s="248"/>
      <c r="L31" s="174"/>
      <c r="M31" s="185" t="s">
        <v>527</v>
      </c>
      <c r="N31" s="246">
        <f>N30/N32</f>
      </c>
      <c r="O31" s="246">
        <f>O30/O32</f>
      </c>
      <c r="P31" s="246">
        <f>P30/P32</f>
      </c>
      <c r="Q31" s="246">
        <f>Q30/Q32</f>
      </c>
      <c r="R31" s="246">
        <f>R30/R32</f>
      </c>
      <c r="S31" s="246">
        <f>S30/S32</f>
      </c>
      <c r="T31" s="246">
        <f>T30/T32</f>
      </c>
      <c r="U31" s="247">
        <f>U30/U32</f>
      </c>
      <c r="V31" s="237"/>
      <c r="W31" s="248"/>
      <c r="X31" s="174"/>
      <c r="Y31" s="220" t="s">
        <v>527</v>
      </c>
      <c r="Z31" s="249">
        <f t="shared" si="34"/>
      </c>
      <c r="AA31" s="249">
        <f t="shared" si="41"/>
      </c>
      <c r="AB31" s="249">
        <f t="shared" si="48"/>
      </c>
      <c r="AC31" s="249">
        <f t="shared" si="55"/>
      </c>
      <c r="AD31" s="249">
        <f t="shared" si="62"/>
      </c>
      <c r="AE31" s="249">
        <f t="shared" si="69"/>
      </c>
      <c r="AF31" s="249">
        <f t="shared" si="76"/>
      </c>
      <c r="AG31" s="250">
        <f>AG30/AG32</f>
      </c>
      <c r="AH31" s="237"/>
      <c r="AI31" s="248"/>
      <c r="AJ31" s="174"/>
      <c r="AK31" s="174"/>
      <c r="AL31" s="174"/>
      <c r="AM31" s="174"/>
      <c r="AN31" s="174"/>
    </row>
    <row customHeight="true" ht="21.48148148148148" r="32">
      <c r="A32" s="185" t="s">
        <v>528</v>
      </c>
      <c r="B32" s="251">
        <f>B25*$E$11</f>
      </c>
      <c r="C32" s="251">
        <f>C25*$E$11</f>
      </c>
      <c r="D32" s="251">
        <f>D25*$E$11</f>
      </c>
      <c r="E32" s="251">
        <f>E25*$E$11</f>
      </c>
      <c r="F32" s="251">
        <f>F25*$E$11</f>
      </c>
      <c r="G32" s="251">
        <f>G25*$E$11</f>
      </c>
      <c r="H32" s="251">
        <f>H25*$E$11</f>
      </c>
      <c r="I32" s="242">
        <f t="shared" ref="I32:I34" si="89">SUM(B32:H32)</f>
      </c>
      <c r="J32" s="237" t="s">
        <v>529</v>
      </c>
      <c r="K32" s="252">
        <f>I34</f>
      </c>
      <c r="L32" s="174"/>
      <c r="M32" s="185" t="s">
        <v>528</v>
      </c>
      <c r="N32" s="251">
        <f>N25*$E$11</f>
      </c>
      <c r="O32" s="251">
        <f>O25*$E$11</f>
      </c>
      <c r="P32" s="251">
        <f>P25*$E$11</f>
      </c>
      <c r="Q32" s="251">
        <f>Q25*$E$11</f>
      </c>
      <c r="R32" s="251">
        <f>R25*$E$11</f>
      </c>
      <c r="S32" s="251">
        <f>S25*$E$11</f>
      </c>
      <c r="T32" s="251">
        <f>T25*$E$11</f>
      </c>
      <c r="U32" s="242">
        <f t="shared" ref="U32:U34" si="117">SUM(N32:T32)</f>
      </c>
      <c r="V32" s="237" t="s">
        <v>529</v>
      </c>
      <c r="W32" s="252">
        <f>U34</f>
      </c>
      <c r="X32" s="174"/>
      <c r="Y32" s="220" t="s">
        <v>528</v>
      </c>
      <c r="Z32" s="253">
        <f t="shared" si="34"/>
      </c>
      <c r="AA32" s="253">
        <f t="shared" si="41"/>
      </c>
      <c r="AB32" s="253">
        <f t="shared" si="48"/>
      </c>
      <c r="AC32" s="253">
        <f t="shared" si="55"/>
      </c>
      <c r="AD32" s="253">
        <f t="shared" si="62"/>
      </c>
      <c r="AE32" s="253">
        <f t="shared" si="69"/>
      </c>
      <c r="AF32" s="253">
        <f t="shared" si="76"/>
      </c>
      <c r="AG32" s="245">
        <f t="shared" ref="AG32:AG34" si="145">SUM(Z32:AF32)</f>
      </c>
      <c r="AH32" s="237" t="s">
        <v>529</v>
      </c>
      <c r="AI32" s="252">
        <f>AG34</f>
      </c>
      <c r="AJ32" s="174"/>
      <c r="AK32" s="174"/>
      <c r="AL32" s="174"/>
      <c r="AM32" s="174"/>
      <c r="AN32" s="174"/>
    </row>
    <row customHeight="true" ht="21.48148148148148" r="33">
      <c r="A33" s="185" t="s">
        <v>491</v>
      </c>
      <c r="B33" s="251">
        <f>B21*$E$11</f>
      </c>
      <c r="C33" s="251">
        <f>C21*$E$11</f>
      </c>
      <c r="D33" s="251">
        <f>D21*$E$11</f>
      </c>
      <c r="E33" s="251">
        <f>E21*$E$11</f>
      </c>
      <c r="F33" s="251">
        <f>F21*$E$11</f>
      </c>
      <c r="G33" s="251">
        <f>G21*$E$11</f>
      </c>
      <c r="H33" s="251">
        <f>H21*$E$11</f>
      </c>
      <c r="I33" s="242">
        <f t="shared" si="89"/>
      </c>
      <c r="J33" s="237" t="s">
        <v>530</v>
      </c>
      <c r="K33" s="243">
        <f>K32/I33</f>
      </c>
      <c r="L33" s="174"/>
      <c r="M33" s="185" t="s">
        <v>491</v>
      </c>
      <c r="N33" s="251">
        <f>N21*$E$11</f>
      </c>
      <c r="O33" s="251">
        <f>O21*$E$11</f>
      </c>
      <c r="P33" s="251">
        <f>P21*$E$11</f>
      </c>
      <c r="Q33" s="251">
        <f>Q21*$E$11</f>
      </c>
      <c r="R33" s="251">
        <f>R21*$E$11</f>
      </c>
      <c r="S33" s="251">
        <f>S21*$E$11</f>
      </c>
      <c r="T33" s="251">
        <f>T21*$E$11</f>
      </c>
      <c r="U33" s="242">
        <f t="shared" si="117"/>
      </c>
      <c r="V33" s="237" t="s">
        <v>530</v>
      </c>
      <c r="W33" s="243">
        <f>W32/U33</f>
      </c>
      <c r="X33" s="174"/>
      <c r="Y33" s="220" t="s">
        <v>491</v>
      </c>
      <c r="Z33" s="253">
        <f t="shared" si="34"/>
      </c>
      <c r="AA33" s="253">
        <f t="shared" si="41"/>
      </c>
      <c r="AB33" s="253">
        <f t="shared" si="48"/>
      </c>
      <c r="AC33" s="253">
        <f t="shared" si="55"/>
      </c>
      <c r="AD33" s="253">
        <f t="shared" si="62"/>
      </c>
      <c r="AE33" s="253">
        <f t="shared" si="69"/>
      </c>
      <c r="AF33" s="253">
        <f t="shared" si="76"/>
      </c>
      <c r="AG33" s="245">
        <f t="shared" si="145"/>
      </c>
      <c r="AH33" s="237" t="s">
        <v>530</v>
      </c>
      <c r="AI33" s="243">
        <f>AI32/AG33</f>
      </c>
      <c r="AJ33" s="174"/>
      <c r="AK33" s="174"/>
      <c r="AL33" s="174"/>
      <c r="AM33" s="174"/>
      <c r="AN33" s="174"/>
    </row>
    <row customHeight="true" ht="21.48148148148148" r="34">
      <c r="A34" s="185" t="s">
        <v>531</v>
      </c>
      <c r="B34" s="254">
        <f>B21*$E$12-B30</f>
      </c>
      <c r="C34" s="254">
        <f>C21*$E$12-C30</f>
      </c>
      <c r="D34" s="254">
        <f>D21*$E$12-D30</f>
      </c>
      <c r="E34" s="254">
        <f>E21*$E$12-E30</f>
      </c>
      <c r="F34" s="254">
        <f>F21*$E$12-F30</f>
      </c>
      <c r="G34" s="254">
        <f>G21*$E$12-G30</f>
      </c>
      <c r="H34" s="254">
        <f>H21*$E$12-H30</f>
      </c>
      <c r="I34" s="255">
        <f t="shared" si="89"/>
      </c>
      <c r="J34" s="237" t="s">
        <v>532</v>
      </c>
      <c r="K34" s="252">
        <f>K32</f>
      </c>
      <c r="L34" s="174"/>
      <c r="M34" s="185" t="s">
        <v>531</v>
      </c>
      <c r="N34" s="254">
        <f>N21*$E$12-N30</f>
      </c>
      <c r="O34" s="254">
        <f>O21*$E$12-O30</f>
      </c>
      <c r="P34" s="254">
        <f>P21*$E$12-P30</f>
      </c>
      <c r="Q34" s="254">
        <f>Q21*$E$12-Q30</f>
      </c>
      <c r="R34" s="254">
        <f>R21*$E$12-R30</f>
      </c>
      <c r="S34" s="254">
        <f>S21*$E$12-S30</f>
      </c>
      <c r="T34" s="254">
        <f>T21*$E$12-T30</f>
      </c>
      <c r="U34" s="255">
        <f t="shared" si="117"/>
      </c>
      <c r="V34" s="237" t="s">
        <v>532</v>
      </c>
      <c r="W34" s="252">
        <f>W32</f>
      </c>
      <c r="X34" s="174"/>
      <c r="Y34" s="256" t="s">
        <v>531</v>
      </c>
      <c r="Z34" s="257">
        <f t="shared" si="34"/>
      </c>
      <c r="AA34" s="257">
        <f t="shared" si="41"/>
      </c>
      <c r="AB34" s="257">
        <f t="shared" si="48"/>
      </c>
      <c r="AC34" s="257">
        <f t="shared" si="55"/>
      </c>
      <c r="AD34" s="257">
        <f t="shared" si="62"/>
      </c>
      <c r="AE34" s="257">
        <f t="shared" si="69"/>
      </c>
      <c r="AF34" s="257">
        <f t="shared" si="76"/>
      </c>
      <c r="AG34" s="258">
        <f t="shared" si="145"/>
      </c>
      <c r="AH34" s="237" t="s">
        <v>532</v>
      </c>
      <c r="AI34" s="252">
        <f>AI32</f>
      </c>
      <c r="AJ34" s="174"/>
      <c r="AK34" s="174"/>
      <c r="AL34" s="174"/>
      <c r="AM34" s="174"/>
      <c r="AN34" s="174"/>
    </row>
    <row customHeight="true" ht="21.48148148148148" r="35">
      <c r="A35" s="259" t="s">
        <v>533</v>
      </c>
      <c r="B35" s="259"/>
      <c r="C35" s="259"/>
      <c r="D35" s="259"/>
      <c r="E35" s="259"/>
      <c r="F35" s="259"/>
      <c r="G35" s="259"/>
      <c r="H35" s="259"/>
      <c r="I35" s="259"/>
      <c r="J35" s="174"/>
      <c r="K35" s="174"/>
      <c r="L35" s="174"/>
      <c r="M35" s="174"/>
      <c r="N35" s="174"/>
      <c r="O35" s="174"/>
      <c r="P35" s="174"/>
      <c r="Q35" s="174"/>
      <c r="R35" s="174"/>
      <c r="S35" s="174"/>
      <c r="T35" s="174"/>
      <c r="U35" s="174"/>
      <c r="V35" s="174"/>
      <c r="W35" s="174"/>
      <c r="X35" s="174"/>
      <c r="Y35" s="174"/>
      <c r="Z35" s="174"/>
      <c r="AA35" s="174"/>
      <c r="AB35" s="174"/>
      <c r="AC35" s="174"/>
      <c r="AD35" s="174"/>
      <c r="AE35" s="174"/>
      <c r="AF35" s="174"/>
      <c r="AG35" s="174"/>
      <c r="AH35" s="174"/>
      <c r="AI35" s="174"/>
      <c r="AJ35" s="174"/>
      <c r="AK35" s="174"/>
      <c r="AL35" s="174"/>
      <c r="AM35" s="174"/>
      <c r="AN35" s="174"/>
    </row>
    <row customHeight="true" ht="21.48148148148148" r="36">
      <c r="A36" s="259"/>
      <c r="B36" s="259"/>
      <c r="C36" s="259"/>
      <c r="D36" s="259"/>
      <c r="E36" s="259"/>
      <c r="F36" s="259"/>
      <c r="G36" s="259"/>
      <c r="H36" s="259"/>
      <c r="I36" s="259"/>
      <c r="J36" s="174"/>
      <c r="K36" s="174"/>
      <c r="L36" s="174"/>
      <c r="M36" s="174"/>
      <c r="N36" s="174"/>
      <c r="O36" s="174"/>
      <c r="P36" s="174"/>
      <c r="Q36" s="174"/>
      <c r="R36" s="174"/>
      <c r="S36" s="174"/>
      <c r="T36" s="174"/>
      <c r="U36" s="174"/>
      <c r="V36" s="174"/>
      <c r="W36" s="174"/>
      <c r="X36" s="174"/>
      <c r="Y36" s="174"/>
      <c r="Z36" s="174"/>
      <c r="AA36" s="174"/>
      <c r="AB36" s="174"/>
      <c r="AC36" s="174"/>
      <c r="AD36" s="174"/>
      <c r="AE36" s="174"/>
      <c r="AF36" s="174"/>
      <c r="AG36" s="174"/>
      <c r="AH36" s="174"/>
      <c r="AI36" s="174"/>
      <c r="AJ36" s="174"/>
      <c r="AK36" s="174"/>
      <c r="AL36" s="174"/>
      <c r="AM36" s="174"/>
      <c r="AN36" s="174"/>
    </row>
    <row customHeight="true" ht="21.48148148148148" r="37">
      <c r="A37" s="259"/>
      <c r="B37" s="259"/>
      <c r="C37" s="259"/>
      <c r="D37" s="259"/>
      <c r="E37" s="259"/>
      <c r="F37" s="259"/>
      <c r="G37" s="259"/>
      <c r="H37" s="259"/>
      <c r="I37" s="259"/>
      <c r="J37" s="174"/>
      <c r="K37" s="174"/>
      <c r="L37" s="174"/>
      <c r="M37" s="174"/>
      <c r="N37" s="174"/>
      <c r="O37" s="174"/>
      <c r="P37" s="174"/>
      <c r="Q37" s="174"/>
      <c r="R37" s="174"/>
      <c r="S37" s="174"/>
      <c r="T37" s="174"/>
      <c r="U37" s="174"/>
      <c r="V37" s="174"/>
      <c r="W37" s="174"/>
      <c r="X37" s="174"/>
      <c r="Y37" s="174"/>
      <c r="Z37" s="174"/>
      <c r="AA37" s="174"/>
      <c r="AB37" s="174"/>
      <c r="AC37" s="174"/>
      <c r="AD37" s="174"/>
      <c r="AE37" s="174"/>
      <c r="AF37" s="174"/>
      <c r="AG37" s="174"/>
      <c r="AH37" s="174"/>
      <c r="AI37" s="174"/>
      <c r="AJ37" s="174"/>
      <c r="AK37" s="174"/>
      <c r="AL37" s="174"/>
      <c r="AM37" s="174"/>
      <c r="AN37" s="174"/>
    </row>
    <row customHeight="true" ht="21.48148148148148" r="38">
      <c r="A38" s="177"/>
      <c r="B38" s="177"/>
      <c r="C38" s="174"/>
      <c r="D38" s="174"/>
      <c r="E38" s="174"/>
      <c r="F38" s="174"/>
      <c r="G38" s="174"/>
      <c r="H38" s="174"/>
      <c r="I38" s="174"/>
      <c r="J38" s="174"/>
      <c r="K38" s="174"/>
      <c r="L38" s="174"/>
      <c r="M38" s="174"/>
      <c r="N38" s="174"/>
      <c r="O38" s="174"/>
      <c r="P38" s="174"/>
      <c r="Q38" s="174"/>
      <c r="R38" s="174"/>
      <c r="S38" s="174"/>
      <c r="T38" s="174"/>
      <c r="U38" s="174"/>
      <c r="V38" s="174"/>
      <c r="W38" s="174"/>
      <c r="X38" s="174"/>
      <c r="Y38" s="174"/>
      <c r="Z38" s="174"/>
      <c r="AA38" s="174"/>
      <c r="AB38" s="174"/>
      <c r="AC38" s="174"/>
      <c r="AD38" s="174"/>
      <c r="AE38" s="174"/>
      <c r="AF38" s="174"/>
      <c r="AG38" s="174"/>
      <c r="AH38" s="174"/>
      <c r="AI38" s="174"/>
      <c r="AJ38" s="174"/>
      <c r="AK38" s="174"/>
      <c r="AL38" s="174"/>
      <c r="AM38" s="174"/>
      <c r="AN38" s="174"/>
    </row>
    <row customHeight="true" ht="21.48148148148148" r="39">
      <c r="A39" s="210" t="s">
        <v>534</v>
      </c>
      <c r="B39" s="210"/>
      <c r="C39" s="211" t="s">
        <v>535</v>
      </c>
      <c r="D39" s="212"/>
      <c r="E39" s="212"/>
      <c r="F39" s="212"/>
      <c r="G39" s="212"/>
      <c r="H39" s="212"/>
      <c r="I39" s="212"/>
      <c r="J39" s="177"/>
      <c r="K39" s="178"/>
      <c r="L39" s="174"/>
      <c r="M39" s="210" t="s">
        <v>503</v>
      </c>
      <c r="N39" s="210"/>
      <c r="O39" s="211" t="s">
        <v>535</v>
      </c>
      <c r="P39" s="212"/>
      <c r="Q39" s="212"/>
      <c r="R39" s="212"/>
      <c r="S39" s="212"/>
      <c r="T39" s="212"/>
      <c r="U39" s="212"/>
      <c r="V39" s="177"/>
      <c r="W39" s="178"/>
      <c r="X39" s="174"/>
      <c r="Y39" s="210" t="s">
        <v>504</v>
      </c>
      <c r="Z39" s="210"/>
      <c r="AA39" s="211" t="s">
        <v>535</v>
      </c>
      <c r="AB39" s="212"/>
      <c r="AC39" s="212"/>
      <c r="AD39" s="212"/>
      <c r="AE39" s="212"/>
      <c r="AF39" s="212"/>
      <c r="AG39" s="212"/>
      <c r="AH39" s="177"/>
      <c r="AI39" s="178"/>
      <c r="AJ39" s="174"/>
      <c r="AK39" s="174"/>
      <c r="AL39" s="174"/>
      <c r="AM39" s="174"/>
      <c r="AN39" s="174"/>
    </row>
    <row customHeight="true" ht="21.48148148148148" r="40">
      <c r="A40" s="186" t="s">
        <v>505</v>
      </c>
      <c r="B40" s="213" t="s">
        <v>506</v>
      </c>
      <c r="C40" s="186" t="s">
        <v>507</v>
      </c>
      <c r="D40" s="186" t="s">
        <v>508</v>
      </c>
      <c r="E40" s="186" t="s">
        <v>509</v>
      </c>
      <c r="F40" s="186" t="s">
        <v>510</v>
      </c>
      <c r="G40" s="186" t="s">
        <v>511</v>
      </c>
      <c r="H40" s="186" t="s">
        <v>512</v>
      </c>
      <c r="I40" s="186" t="s">
        <v>513</v>
      </c>
      <c r="J40" s="177"/>
      <c r="K40" s="178"/>
      <c r="L40" s="174"/>
      <c r="M40" s="186" t="s">
        <v>505</v>
      </c>
      <c r="N40" s="213" t="s">
        <v>506</v>
      </c>
      <c r="O40" s="186" t="s">
        <v>507</v>
      </c>
      <c r="P40" s="186" t="s">
        <v>508</v>
      </c>
      <c r="Q40" s="186" t="s">
        <v>509</v>
      </c>
      <c r="R40" s="186" t="s">
        <v>510</v>
      </c>
      <c r="S40" s="186" t="s">
        <v>511</v>
      </c>
      <c r="T40" s="186" t="s">
        <v>512</v>
      </c>
      <c r="U40" s="186" t="s">
        <v>513</v>
      </c>
      <c r="V40" s="177"/>
      <c r="W40" s="178"/>
      <c r="X40" s="174"/>
      <c r="Y40" s="214" t="s">
        <v>505</v>
      </c>
      <c r="Z40" s="215" t="s">
        <v>506</v>
      </c>
      <c r="AA40" s="216" t="s">
        <v>507</v>
      </c>
      <c r="AB40" s="216" t="s">
        <v>508</v>
      </c>
      <c r="AC40" s="216" t="s">
        <v>509</v>
      </c>
      <c r="AD40" s="216" t="s">
        <v>510</v>
      </c>
      <c r="AE40" s="216" t="s">
        <v>511</v>
      </c>
      <c r="AF40" s="216" t="s">
        <v>512</v>
      </c>
      <c r="AG40" s="217" t="s">
        <v>513</v>
      </c>
      <c r="AH40" s="177"/>
      <c r="AI40" s="178"/>
      <c r="AJ40" s="174"/>
      <c r="AK40" s="174"/>
      <c r="AL40" s="174"/>
      <c r="AM40" s="174"/>
      <c r="AN40" s="174"/>
    </row>
    <row customHeight="true" ht="21.48148148148148" r="41">
      <c r="A41" s="185" t="s">
        <v>514</v>
      </c>
      <c r="B41" s="218">
        <v>1</v>
      </c>
      <c r="C41" s="218">
        <v>2</v>
      </c>
      <c r="D41" s="218">
        <v>3</v>
      </c>
      <c r="E41" s="218">
        <v>4</v>
      </c>
      <c r="F41" s="218">
        <v>5</v>
      </c>
      <c r="G41" s="218">
        <v>5</v>
      </c>
      <c r="H41" s="218">
        <v>6</v>
      </c>
      <c r="I41" s="219">
        <f t="shared" ref="I41:I42" si="90">SUM(B41:H41)</f>
      </c>
      <c r="J41" s="177"/>
      <c r="K41" s="178"/>
      <c r="L41" s="174"/>
      <c r="M41" s="185" t="s">
        <v>515</v>
      </c>
      <c r="N41" s="218">
        <v>12</v>
      </c>
      <c r="O41" s="218">
        <v>23</v>
      </c>
      <c r="P41" s="218">
        <v>26</v>
      </c>
      <c r="Q41" s="218">
        <v>25</v>
      </c>
      <c r="R41" s="218">
        <v>11</v>
      </c>
      <c r="S41" s="218">
        <v>52</v>
      </c>
      <c r="T41" s="218">
        <v>12</v>
      </c>
      <c r="U41" s="219">
        <f t="shared" ref="U41:U42" si="118">SUM(N41:T41)</f>
      </c>
      <c r="V41" s="177"/>
      <c r="W41" s="178"/>
      <c r="X41" s="174"/>
      <c r="Y41" s="220" t="s">
        <v>515</v>
      </c>
      <c r="Z41" s="218">
        <f t="shared" ref="Z41:Z54" si="35">N41-B41</f>
      </c>
      <c r="AA41" s="218">
        <f t="shared" ref="AA41:AA54" si="42">O41-C41</f>
      </c>
      <c r="AB41" s="218">
        <f t="shared" ref="AB41:AB54" si="49">P41-D41</f>
      </c>
      <c r="AC41" s="218">
        <f t="shared" ref="AC41:AC54" si="56">Q41-E41</f>
      </c>
      <c r="AD41" s="218">
        <f t="shared" ref="AD41:AD54" si="63">R41-F41</f>
      </c>
      <c r="AE41" s="218">
        <f t="shared" ref="AE41:AE54" si="70">S41-G41</f>
      </c>
      <c r="AF41" s="218">
        <f t="shared" ref="AF41:AF54" si="77">T41-H41</f>
      </c>
      <c r="AG41" s="221">
        <f t="shared" ref="AG41:AG42" si="146">SUM(Z41:AF41)</f>
      </c>
      <c r="AH41" s="177"/>
      <c r="AI41" s="178"/>
      <c r="AJ41" s="174"/>
      <c r="AK41" s="174"/>
      <c r="AL41" s="174"/>
      <c r="AM41" s="174"/>
      <c r="AN41" s="174"/>
    </row>
    <row customHeight="true" ht="21.48148148148148" r="42">
      <c r="A42" s="185" t="s">
        <v>516</v>
      </c>
      <c r="B42" s="222">
        <f>B41/B48</f>
      </c>
      <c r="C42" s="222">
        <f>C41/C48</f>
      </c>
      <c r="D42" s="222">
        <f>D41/D48</f>
      </c>
      <c r="E42" s="222">
        <f>E41/E48</f>
      </c>
      <c r="F42" s="222">
        <f>F41/F48</f>
      </c>
      <c r="G42" s="222">
        <f>G41/G48</f>
      </c>
      <c r="H42" s="222">
        <f>H41/H48</f>
      </c>
      <c r="I42" s="219">
        <f t="shared" si="90"/>
      </c>
      <c r="J42" s="177"/>
      <c r="K42" s="178"/>
      <c r="L42" s="174"/>
      <c r="M42" s="185" t="s">
        <v>516</v>
      </c>
      <c r="N42" s="222">
        <f>N41/N48</f>
      </c>
      <c r="O42" s="222">
        <f>O41/O48</f>
      </c>
      <c r="P42" s="222">
        <f>P41/P48</f>
      </c>
      <c r="Q42" s="222">
        <f>Q41/Q48</f>
      </c>
      <c r="R42" s="222">
        <f>R41/R48</f>
      </c>
      <c r="S42" s="222">
        <f>S41/S48</f>
      </c>
      <c r="T42" s="222">
        <f>T41/T48</f>
      </c>
      <c r="U42" s="219">
        <f t="shared" si="118"/>
      </c>
      <c r="V42" s="177"/>
      <c r="W42" s="178"/>
      <c r="X42" s="174"/>
      <c r="Y42" s="220" t="s">
        <v>516</v>
      </c>
      <c r="Z42" s="223">
        <f t="shared" si="35"/>
      </c>
      <c r="AA42" s="223">
        <f t="shared" si="42"/>
      </c>
      <c r="AB42" s="223">
        <f t="shared" si="49"/>
      </c>
      <c r="AC42" s="223">
        <f t="shared" si="56"/>
      </c>
      <c r="AD42" s="223">
        <f t="shared" si="63"/>
      </c>
      <c r="AE42" s="223">
        <f t="shared" si="70"/>
      </c>
      <c r="AF42" s="223">
        <f t="shared" si="77"/>
      </c>
      <c r="AG42" s="221">
        <f t="shared" si="146"/>
      </c>
      <c r="AH42" s="177"/>
      <c r="AI42" s="178"/>
      <c r="AJ42" s="174"/>
      <c r="AK42" s="174"/>
      <c r="AL42" s="174"/>
      <c r="AM42" s="174"/>
      <c r="AN42" s="174"/>
    </row>
    <row customHeight="true" ht="21.48148148148148" r="43">
      <c r="A43" s="185" t="s">
        <v>517</v>
      </c>
      <c r="B43" s="224">
        <v>1</v>
      </c>
      <c r="C43" s="224">
        <v>1</v>
      </c>
      <c r="D43" s="224">
        <v>1</v>
      </c>
      <c r="E43" s="224">
        <v>1</v>
      </c>
      <c r="F43" s="224">
        <v>1</v>
      </c>
      <c r="G43" s="224">
        <v>0.9</v>
      </c>
      <c r="H43" s="224">
        <v>0.9</v>
      </c>
      <c r="I43" s="225">
        <f>I45/I41</f>
      </c>
      <c r="J43" s="177"/>
      <c r="K43" s="178"/>
      <c r="L43" s="174"/>
      <c r="M43" s="185" t="s">
        <v>517</v>
      </c>
      <c r="N43" s="224">
        <v>1</v>
      </c>
      <c r="O43" s="224">
        <v>1</v>
      </c>
      <c r="P43" s="224">
        <v>1</v>
      </c>
      <c r="Q43" s="224">
        <v>1</v>
      </c>
      <c r="R43" s="224">
        <v>1</v>
      </c>
      <c r="S43" s="224">
        <v>0.9</v>
      </c>
      <c r="T43" s="224">
        <v>0.9</v>
      </c>
      <c r="U43" s="225">
        <f>U45/U41</f>
      </c>
      <c r="V43" s="177"/>
      <c r="W43" s="178"/>
      <c r="X43" s="174"/>
      <c r="Y43" s="220" t="s">
        <v>517</v>
      </c>
      <c r="Z43" s="226">
        <f t="shared" si="35"/>
      </c>
      <c r="AA43" s="226">
        <f t="shared" si="42"/>
      </c>
      <c r="AB43" s="226">
        <f t="shared" si="49"/>
      </c>
      <c r="AC43" s="226">
        <f t="shared" si="56"/>
      </c>
      <c r="AD43" s="226">
        <f t="shared" si="63"/>
      </c>
      <c r="AE43" s="226">
        <f t="shared" si="70"/>
      </c>
      <c r="AF43" s="226">
        <f t="shared" si="77"/>
      </c>
      <c r="AG43" s="227">
        <f>AG45/AG41</f>
      </c>
      <c r="AH43" s="177"/>
      <c r="AI43" s="178"/>
      <c r="AJ43" s="174"/>
      <c r="AK43" s="174"/>
      <c r="AL43" s="174"/>
      <c r="AM43" s="174"/>
      <c r="AN43" s="174"/>
    </row>
    <row customHeight="true" ht="21.48148148148148" r="44">
      <c r="A44" s="185" t="s">
        <v>518</v>
      </c>
      <c r="B44" s="222">
        <f>B41-B45</f>
      </c>
      <c r="C44" s="222">
        <f>C41-C45</f>
      </c>
      <c r="D44" s="222">
        <f>D41-D45</f>
      </c>
      <c r="E44" s="222">
        <f>E41-E45</f>
      </c>
      <c r="F44" s="222">
        <f>F41-F45</f>
      </c>
      <c r="G44" s="222">
        <f>G41-G45</f>
      </c>
      <c r="H44" s="222">
        <f>H41-H45</f>
      </c>
      <c r="I44" s="219">
        <f t="shared" ref="I44:I45" si="91">SUM(B44:H44)</f>
      </c>
      <c r="J44" s="177"/>
      <c r="K44" s="178"/>
      <c r="L44" s="174"/>
      <c r="M44" s="185" t="s">
        <v>518</v>
      </c>
      <c r="N44" s="222">
        <v>12</v>
      </c>
      <c r="O44" s="222">
        <f>O41-O45</f>
      </c>
      <c r="P44" s="222">
        <f>P41-P45</f>
      </c>
      <c r="Q44" s="222">
        <f>Q41-Q45</f>
      </c>
      <c r="R44" s="222">
        <f>R41-R45</f>
      </c>
      <c r="S44" s="222">
        <f>S41-S45</f>
      </c>
      <c r="T44" s="222">
        <f>T41-T45</f>
      </c>
      <c r="U44" s="219">
        <f t="shared" ref="U44:U45" si="119">SUM(N44:T44)</f>
      </c>
      <c r="V44" s="177"/>
      <c r="W44" s="178"/>
      <c r="X44" s="174"/>
      <c r="Y44" s="220" t="s">
        <v>518</v>
      </c>
      <c r="Z44" s="223">
        <f t="shared" si="35"/>
      </c>
      <c r="AA44" s="223">
        <f t="shared" si="42"/>
      </c>
      <c r="AB44" s="223">
        <f t="shared" si="49"/>
      </c>
      <c r="AC44" s="223">
        <f t="shared" si="56"/>
      </c>
      <c r="AD44" s="223">
        <f t="shared" si="63"/>
      </c>
      <c r="AE44" s="223">
        <f t="shared" si="70"/>
      </c>
      <c r="AF44" s="223">
        <f t="shared" si="77"/>
      </c>
      <c r="AG44" s="221">
        <f t="shared" ref="AG44:AG45" si="147">SUM(Z44:AF44)</f>
      </c>
      <c r="AH44" s="177"/>
      <c r="AI44" s="178"/>
      <c r="AJ44" s="174"/>
      <c r="AK44" s="174"/>
      <c r="AL44" s="174"/>
      <c r="AM44" s="174"/>
      <c r="AN44" s="174"/>
    </row>
    <row customHeight="true" ht="21.48148148148148" r="45">
      <c r="A45" s="185" t="s">
        <v>519</v>
      </c>
      <c r="B45" s="222">
        <f>B41*B43</f>
      </c>
      <c r="C45" s="222">
        <f>C41*C43</f>
      </c>
      <c r="D45" s="222">
        <f>D41*D43</f>
      </c>
      <c r="E45" s="222">
        <f>E41*E43</f>
      </c>
      <c r="F45" s="222">
        <f>F41*F43</f>
      </c>
      <c r="G45" s="222">
        <f>G41*G43</f>
      </c>
      <c r="H45" s="222">
        <f>H41*H43</f>
      </c>
      <c r="I45" s="219">
        <f t="shared" si="91"/>
      </c>
      <c r="J45" s="177"/>
      <c r="K45" s="178"/>
      <c r="L45" s="174"/>
      <c r="M45" s="185" t="s">
        <v>519</v>
      </c>
      <c r="N45" s="222">
        <f>N41*N43</f>
      </c>
      <c r="O45" s="222">
        <f>O41*O43</f>
      </c>
      <c r="P45" s="222">
        <f>P41*P43</f>
      </c>
      <c r="Q45" s="222">
        <f>Q41*Q43</f>
      </c>
      <c r="R45" s="222">
        <f>R41*R43</f>
      </c>
      <c r="S45" s="222">
        <f>S41*S43</f>
      </c>
      <c r="T45" s="222">
        <f>T41*T43</f>
      </c>
      <c r="U45" s="219">
        <f t="shared" si="119"/>
      </c>
      <c r="V45" s="177"/>
      <c r="W45" s="178"/>
      <c r="X45" s="174"/>
      <c r="Y45" s="220" t="s">
        <v>519</v>
      </c>
      <c r="Z45" s="223">
        <f t="shared" si="35"/>
      </c>
      <c r="AA45" s="223">
        <f t="shared" si="42"/>
      </c>
      <c r="AB45" s="223">
        <f t="shared" si="49"/>
      </c>
      <c r="AC45" s="223">
        <f t="shared" si="56"/>
      </c>
      <c r="AD45" s="223">
        <f t="shared" si="63"/>
      </c>
      <c r="AE45" s="223">
        <f t="shared" si="70"/>
      </c>
      <c r="AF45" s="223">
        <f t="shared" si="77"/>
      </c>
      <c r="AG45" s="221">
        <f t="shared" si="147"/>
      </c>
      <c r="AH45" s="177"/>
      <c r="AI45" s="178"/>
      <c r="AJ45" s="174"/>
      <c r="AK45" s="174"/>
      <c r="AL45" s="174"/>
      <c r="AM45" s="174"/>
      <c r="AN45" s="174"/>
    </row>
    <row customHeight="true" ht="21.48148148148148" r="46">
      <c r="A46" s="228" t="s">
        <v>520</v>
      </c>
      <c r="B46" s="229">
        <v>3.8</v>
      </c>
      <c r="C46" s="229">
        <v>3.8</v>
      </c>
      <c r="D46" s="229">
        <v>3.8</v>
      </c>
      <c r="E46" s="229">
        <v>3.8</v>
      </c>
      <c r="F46" s="229">
        <v>3.8</v>
      </c>
      <c r="G46" s="229">
        <v>3.8</v>
      </c>
      <c r="H46" s="229">
        <v>3.8</v>
      </c>
      <c r="I46" s="230">
        <f t="shared" ref="I46:I48" si="1">AVERAGE(B46:H46)</f>
      </c>
      <c r="J46" s="174"/>
      <c r="K46" s="174"/>
      <c r="L46" s="174"/>
      <c r="M46" s="228" t="s">
        <v>520</v>
      </c>
      <c r="N46" s="229">
        <v>3.8</v>
      </c>
      <c r="O46" s="229">
        <v>3.8</v>
      </c>
      <c r="P46" s="229">
        <v>3.8</v>
      </c>
      <c r="Q46" s="229">
        <v>3.8</v>
      </c>
      <c r="R46" s="229">
        <v>3.8</v>
      </c>
      <c r="S46" s="229">
        <v>3.8</v>
      </c>
      <c r="T46" s="229">
        <v>3.8</v>
      </c>
      <c r="U46" s="230">
        <f t="shared" ref="U46:U48" si="8">AVERAGE(N46:T46)</f>
      </c>
      <c r="V46" s="174"/>
      <c r="W46" s="174"/>
      <c r="X46" s="174"/>
      <c r="Y46" s="231" t="s">
        <v>520</v>
      </c>
      <c r="Z46" s="232">
        <f t="shared" si="35"/>
      </c>
      <c r="AA46" s="232">
        <f t="shared" si="42"/>
      </c>
      <c r="AB46" s="232">
        <f t="shared" si="49"/>
      </c>
      <c r="AC46" s="232">
        <f t="shared" si="56"/>
      </c>
      <c r="AD46" s="232">
        <f t="shared" si="63"/>
      </c>
      <c r="AE46" s="232">
        <f t="shared" si="70"/>
      </c>
      <c r="AF46" s="232">
        <f t="shared" si="77"/>
      </c>
      <c r="AG46" s="233">
        <f t="shared" ref="AG46:AG48" si="15">AVERAGE(Z46:AF46)</f>
      </c>
      <c r="AH46" s="174"/>
      <c r="AI46" s="174"/>
      <c r="AJ46" s="174"/>
      <c r="AK46" s="174"/>
      <c r="AL46" s="174"/>
      <c r="AM46" s="174"/>
      <c r="AN46" s="174"/>
    </row>
    <row customHeight="true" ht="21.48148148148148" r="47">
      <c r="A47" s="185" t="s">
        <v>521</v>
      </c>
      <c r="B47" s="226">
        <v>0.003</v>
      </c>
      <c r="C47" s="226">
        <v>0.003</v>
      </c>
      <c r="D47" s="226">
        <v>0.003</v>
      </c>
      <c r="E47" s="226">
        <v>0.003</v>
      </c>
      <c r="F47" s="226">
        <v>0.003</v>
      </c>
      <c r="G47" s="226">
        <v>0.003</v>
      </c>
      <c r="H47" s="226">
        <v>0.003</v>
      </c>
      <c r="I47" s="234">
        <f t="shared" si="1"/>
      </c>
      <c r="J47" s="174"/>
      <c r="K47" s="174"/>
      <c r="L47" s="174"/>
      <c r="M47" s="185" t="s">
        <v>521</v>
      </c>
      <c r="N47" s="226">
        <v>0.003</v>
      </c>
      <c r="O47" s="226">
        <v>0.003</v>
      </c>
      <c r="P47" s="226">
        <v>0.003</v>
      </c>
      <c r="Q47" s="226">
        <v>0.003</v>
      </c>
      <c r="R47" s="226">
        <v>0.003</v>
      </c>
      <c r="S47" s="226">
        <v>0.003</v>
      </c>
      <c r="T47" s="226">
        <v>0.003</v>
      </c>
      <c r="U47" s="234">
        <f t="shared" si="8"/>
      </c>
      <c r="V47" s="174"/>
      <c r="W47" s="174"/>
      <c r="X47" s="174"/>
      <c r="Y47" s="220" t="s">
        <v>521</v>
      </c>
      <c r="Z47" s="226">
        <f t="shared" si="35"/>
      </c>
      <c r="AA47" s="226">
        <f t="shared" si="42"/>
      </c>
      <c r="AB47" s="226">
        <f t="shared" si="49"/>
      </c>
      <c r="AC47" s="226">
        <f t="shared" si="56"/>
      </c>
      <c r="AD47" s="226">
        <f t="shared" si="63"/>
      </c>
      <c r="AE47" s="226">
        <f t="shared" si="70"/>
      </c>
      <c r="AF47" s="226">
        <f t="shared" si="77"/>
      </c>
      <c r="AG47" s="235">
        <f t="shared" si="15"/>
      </c>
      <c r="AH47" s="174"/>
      <c r="AI47" s="174"/>
      <c r="AJ47" s="174"/>
      <c r="AK47" s="174"/>
      <c r="AL47" s="174"/>
      <c r="AM47" s="174"/>
      <c r="AN47" s="174"/>
    </row>
    <row customHeight="true" ht="21.48148148148148" r="48">
      <c r="A48" s="185" t="s">
        <v>522</v>
      </c>
      <c r="B48" s="224">
        <v>0.04</v>
      </c>
      <c r="C48" s="224">
        <v>0.04</v>
      </c>
      <c r="D48" s="224">
        <v>0.04</v>
      </c>
      <c r="E48" s="224">
        <v>0.04</v>
      </c>
      <c r="F48" s="224">
        <v>0.04</v>
      </c>
      <c r="G48" s="224">
        <v>0.04</v>
      </c>
      <c r="H48" s="224">
        <v>0.04</v>
      </c>
      <c r="I48" s="236">
        <f t="shared" si="1"/>
      </c>
      <c r="J48" s="237" t="s">
        <v>523</v>
      </c>
      <c r="K48" s="238">
        <f>I41</f>
      </c>
      <c r="L48" s="174"/>
      <c r="M48" s="185" t="s">
        <v>522</v>
      </c>
      <c r="N48" s="224">
        <v>0.04</v>
      </c>
      <c r="O48" s="224">
        <v>0.04</v>
      </c>
      <c r="P48" s="224">
        <v>0.04</v>
      </c>
      <c r="Q48" s="224">
        <v>0.04</v>
      </c>
      <c r="R48" s="224">
        <v>0.04</v>
      </c>
      <c r="S48" s="224">
        <v>0.04</v>
      </c>
      <c r="T48" s="224">
        <v>0.04</v>
      </c>
      <c r="U48" s="236">
        <f t="shared" si="8"/>
      </c>
      <c r="V48" s="237" t="s">
        <v>523</v>
      </c>
      <c r="W48" s="238">
        <f>U41</f>
      </c>
      <c r="X48" s="174"/>
      <c r="Y48" s="220" t="s">
        <v>522</v>
      </c>
      <c r="Z48" s="226">
        <f t="shared" si="35"/>
      </c>
      <c r="AA48" s="226">
        <f t="shared" si="42"/>
      </c>
      <c r="AB48" s="226">
        <f t="shared" si="49"/>
      </c>
      <c r="AC48" s="226">
        <f t="shared" si="56"/>
      </c>
      <c r="AD48" s="226">
        <f t="shared" si="63"/>
      </c>
      <c r="AE48" s="226">
        <f t="shared" si="70"/>
      </c>
      <c r="AF48" s="226">
        <f t="shared" si="77"/>
      </c>
      <c r="AG48" s="239">
        <f t="shared" si="15"/>
      </c>
      <c r="AH48" s="237" t="s">
        <v>523</v>
      </c>
      <c r="AI48" s="238">
        <f>AG41</f>
      </c>
      <c r="AJ48" s="174"/>
      <c r="AK48" s="174"/>
      <c r="AL48" s="174"/>
      <c r="AM48" s="174"/>
      <c r="AN48" s="174"/>
    </row>
    <row customHeight="true" ht="21.48148148148148" r="49">
      <c r="A49" s="185" t="s">
        <v>524</v>
      </c>
      <c r="B49" s="222">
        <f>B45/B48</f>
      </c>
      <c r="C49" s="222">
        <f>C45/C48</f>
      </c>
      <c r="D49" s="222">
        <f>D45/D48</f>
      </c>
      <c r="E49" s="222">
        <f>E45/E48</f>
      </c>
      <c r="F49" s="222">
        <f>F45/F48</f>
      </c>
      <c r="G49" s="222">
        <f>G45/G48</f>
      </c>
      <c r="H49" s="222">
        <f>H45/H48</f>
      </c>
      <c r="I49" s="219">
        <f t="shared" ref="I49:I50" si="92">SUM(B49:H49)</f>
      </c>
      <c r="J49" s="237" t="s">
        <v>525</v>
      </c>
      <c r="K49" s="240">
        <f>I50/I45</f>
      </c>
      <c r="L49" s="174"/>
      <c r="M49" s="185" t="s">
        <v>524</v>
      </c>
      <c r="N49" s="222">
        <f>N45/N48</f>
      </c>
      <c r="O49" s="222">
        <f>O45/O48</f>
      </c>
      <c r="P49" s="222">
        <f>P45/P48</f>
      </c>
      <c r="Q49" s="222">
        <f>Q45/Q48</f>
      </c>
      <c r="R49" s="222">
        <f>R45/R48</f>
      </c>
      <c r="S49" s="222">
        <f>S45/S48</f>
      </c>
      <c r="T49" s="222">
        <f>T45/T48</f>
      </c>
      <c r="U49" s="219">
        <f t="shared" ref="U49:U50" si="120">SUM(N49:T49)</f>
      </c>
      <c r="V49" s="237" t="s">
        <v>525</v>
      </c>
      <c r="W49" s="240">
        <f>U50/U45</f>
      </c>
      <c r="X49" s="174"/>
      <c r="Y49" s="220" t="s">
        <v>524</v>
      </c>
      <c r="Z49" s="223">
        <f t="shared" si="35"/>
      </c>
      <c r="AA49" s="223">
        <f t="shared" si="42"/>
      </c>
      <c r="AB49" s="223">
        <f t="shared" si="49"/>
      </c>
      <c r="AC49" s="223">
        <f t="shared" si="56"/>
      </c>
      <c r="AD49" s="223">
        <f t="shared" si="63"/>
      </c>
      <c r="AE49" s="223">
        <f t="shared" si="70"/>
      </c>
      <c r="AF49" s="223">
        <f t="shared" si="77"/>
      </c>
      <c r="AG49" s="221">
        <f t="shared" ref="AG49:AG50" si="148">SUM(Z49:AF49)</f>
      </c>
      <c r="AH49" s="237" t="s">
        <v>525</v>
      </c>
      <c r="AI49" s="240">
        <f>AG50/AG45</f>
      </c>
      <c r="AJ49" s="174"/>
      <c r="AK49" s="174"/>
      <c r="AL49" s="174"/>
      <c r="AM49" s="174"/>
      <c r="AN49" s="174"/>
    </row>
    <row customHeight="true" ht="21.48148148148148" r="50">
      <c r="A50" s="185" t="s">
        <v>488</v>
      </c>
      <c r="B50" s="241">
        <f>B46*B49</f>
      </c>
      <c r="C50" s="241">
        <f>C46*C49</f>
      </c>
      <c r="D50" s="241">
        <f>D46*D49</f>
      </c>
      <c r="E50" s="241">
        <f>E46*E49</f>
      </c>
      <c r="F50" s="241">
        <f>F46*F49</f>
      </c>
      <c r="G50" s="241">
        <f>G46*G49</f>
      </c>
      <c r="H50" s="241">
        <f>H46*H49</f>
      </c>
      <c r="I50" s="242">
        <f t="shared" si="92"/>
      </c>
      <c r="J50" s="237" t="s">
        <v>526</v>
      </c>
      <c r="K50" s="243">
        <f>I50/I53</f>
      </c>
      <c r="L50" s="174"/>
      <c r="M50" s="185" t="s">
        <v>488</v>
      </c>
      <c r="N50" s="241">
        <f>N46*N49</f>
      </c>
      <c r="O50" s="241">
        <f>O46*O49</f>
      </c>
      <c r="P50" s="241">
        <f>P46*P49</f>
      </c>
      <c r="Q50" s="241">
        <f>Q46*Q49</f>
      </c>
      <c r="R50" s="241">
        <f>R46*R49</f>
      </c>
      <c r="S50" s="241">
        <f>S46*S49</f>
      </c>
      <c r="T50" s="241">
        <f>T46*T49</f>
      </c>
      <c r="U50" s="242">
        <f t="shared" si="120"/>
      </c>
      <c r="V50" s="237" t="s">
        <v>526</v>
      </c>
      <c r="W50" s="243">
        <f>U50/U53</f>
      </c>
      <c r="X50" s="174"/>
      <c r="Y50" s="220" t="s">
        <v>488</v>
      </c>
      <c r="Z50" s="244">
        <f t="shared" si="35"/>
      </c>
      <c r="AA50" s="244">
        <f t="shared" si="42"/>
      </c>
      <c r="AB50" s="244">
        <f t="shared" si="49"/>
      </c>
      <c r="AC50" s="244">
        <f t="shared" si="56"/>
      </c>
      <c r="AD50" s="244">
        <f t="shared" si="63"/>
      </c>
      <c r="AE50" s="244">
        <f t="shared" si="70"/>
      </c>
      <c r="AF50" s="244">
        <f t="shared" si="77"/>
      </c>
      <c r="AG50" s="245">
        <f t="shared" si="148"/>
      </c>
      <c r="AH50" s="237" t="s">
        <v>526</v>
      </c>
      <c r="AI50" s="243">
        <f>AG50/AG53</f>
      </c>
      <c r="AJ50" s="174"/>
      <c r="AK50" s="174"/>
      <c r="AL50" s="174"/>
      <c r="AM50" s="174"/>
      <c r="AN50" s="174"/>
    </row>
    <row customHeight="true" ht="21.48148148148148" r="51">
      <c r="A51" s="185" t="s">
        <v>527</v>
      </c>
      <c r="B51" s="246">
        <f>B50/B52</f>
      </c>
      <c r="C51" s="246">
        <f>C50/C52</f>
      </c>
      <c r="D51" s="246">
        <f>D50/D52</f>
      </c>
      <c r="E51" s="246">
        <f>E50/E52</f>
      </c>
      <c r="F51" s="246">
        <f>F50/F52</f>
      </c>
      <c r="G51" s="246">
        <f>G50/G52</f>
      </c>
      <c r="H51" s="246">
        <f>H50/H52</f>
      </c>
      <c r="I51" s="247">
        <f>I50/I52</f>
      </c>
      <c r="J51" s="237"/>
      <c r="K51" s="248"/>
      <c r="L51" s="174"/>
      <c r="M51" s="185" t="s">
        <v>527</v>
      </c>
      <c r="N51" s="246">
        <f>N50/N52</f>
      </c>
      <c r="O51" s="246">
        <f>O50/O52</f>
      </c>
      <c r="P51" s="246">
        <f>P50/P52</f>
      </c>
      <c r="Q51" s="246">
        <f>Q50/Q52</f>
      </c>
      <c r="R51" s="246">
        <f>R50/R52</f>
      </c>
      <c r="S51" s="246">
        <f>S50/S52</f>
      </c>
      <c r="T51" s="246">
        <f>T50/T52</f>
      </c>
      <c r="U51" s="247">
        <f>U50/U52</f>
      </c>
      <c r="V51" s="237"/>
      <c r="W51" s="248"/>
      <c r="X51" s="174"/>
      <c r="Y51" s="220" t="s">
        <v>527</v>
      </c>
      <c r="Z51" s="249">
        <f t="shared" si="35"/>
      </c>
      <c r="AA51" s="249">
        <f t="shared" si="42"/>
      </c>
      <c r="AB51" s="249">
        <f t="shared" si="49"/>
      </c>
      <c r="AC51" s="249">
        <f t="shared" si="56"/>
      </c>
      <c r="AD51" s="249">
        <f t="shared" si="63"/>
      </c>
      <c r="AE51" s="249">
        <f t="shared" si="70"/>
      </c>
      <c r="AF51" s="249">
        <f t="shared" si="77"/>
      </c>
      <c r="AG51" s="250">
        <f>AG50/AG52</f>
      </c>
      <c r="AH51" s="237"/>
      <c r="AI51" s="248"/>
      <c r="AJ51" s="174"/>
      <c r="AK51" s="174"/>
      <c r="AL51" s="174"/>
      <c r="AM51" s="174"/>
      <c r="AN51" s="174"/>
    </row>
    <row customHeight="true" ht="21.48148148148148" r="52">
      <c r="A52" s="185" t="s">
        <v>528</v>
      </c>
      <c r="B52" s="251">
        <f>B45*$E$11</f>
      </c>
      <c r="C52" s="251">
        <f>C45*$E$11</f>
      </c>
      <c r="D52" s="251">
        <f>D45*$E$11</f>
      </c>
      <c r="E52" s="251">
        <f>E45*$E$11</f>
      </c>
      <c r="F52" s="251">
        <f>F45*$E$11</f>
      </c>
      <c r="G52" s="251">
        <f>G45*$E$11</f>
      </c>
      <c r="H52" s="251">
        <f>H45*$E$11</f>
      </c>
      <c r="I52" s="242">
        <f t="shared" ref="I52:I54" si="93">SUM(B52:H52)</f>
      </c>
      <c r="J52" s="237" t="s">
        <v>529</v>
      </c>
      <c r="K52" s="252">
        <f>I54</f>
      </c>
      <c r="L52" s="174"/>
      <c r="M52" s="185" t="s">
        <v>528</v>
      </c>
      <c r="N52" s="251">
        <f>N45*$E$11</f>
      </c>
      <c r="O52" s="251">
        <f>O45*$E$11</f>
      </c>
      <c r="P52" s="251">
        <f>P45*$E$11</f>
      </c>
      <c r="Q52" s="251">
        <f>Q45*$E$11</f>
      </c>
      <c r="R52" s="251">
        <f>R45*$E$11</f>
      </c>
      <c r="S52" s="251">
        <f>S45*$E$11</f>
      </c>
      <c r="T52" s="251">
        <f>T45*$E$11</f>
      </c>
      <c r="U52" s="242">
        <f t="shared" ref="U52:U54" si="121">SUM(N52:T52)</f>
      </c>
      <c r="V52" s="237" t="s">
        <v>529</v>
      </c>
      <c r="W52" s="252">
        <f>U54</f>
      </c>
      <c r="X52" s="174"/>
      <c r="Y52" s="220" t="s">
        <v>528</v>
      </c>
      <c r="Z52" s="253">
        <f t="shared" si="35"/>
      </c>
      <c r="AA52" s="253">
        <f t="shared" si="42"/>
      </c>
      <c r="AB52" s="253">
        <f t="shared" si="49"/>
      </c>
      <c r="AC52" s="253">
        <f t="shared" si="56"/>
      </c>
      <c r="AD52" s="253">
        <f t="shared" si="63"/>
      </c>
      <c r="AE52" s="253">
        <f t="shared" si="70"/>
      </c>
      <c r="AF52" s="253">
        <f t="shared" si="77"/>
      </c>
      <c r="AG52" s="245">
        <f t="shared" ref="AG52:AG54" si="149">SUM(Z52:AF52)</f>
      </c>
      <c r="AH52" s="237" t="s">
        <v>529</v>
      </c>
      <c r="AI52" s="252">
        <f>AG54</f>
      </c>
      <c r="AJ52" s="174"/>
      <c r="AK52" s="174"/>
      <c r="AL52" s="174"/>
      <c r="AM52" s="174"/>
      <c r="AN52" s="174"/>
    </row>
    <row customHeight="true" ht="21.48148148148148" r="53">
      <c r="A53" s="185" t="s">
        <v>491</v>
      </c>
      <c r="B53" s="251">
        <f>B41*$E$11</f>
      </c>
      <c r="C53" s="251">
        <f>C41*$E$11</f>
      </c>
      <c r="D53" s="251">
        <f>D41*$E$11</f>
      </c>
      <c r="E53" s="251">
        <f>E41*$E$11</f>
      </c>
      <c r="F53" s="251">
        <f>F41*$E$11</f>
      </c>
      <c r="G53" s="251">
        <f>G41*$E$11</f>
      </c>
      <c r="H53" s="251">
        <f>H41*$E$11</f>
      </c>
      <c r="I53" s="242">
        <f t="shared" si="93"/>
      </c>
      <c r="J53" s="237" t="s">
        <v>530</v>
      </c>
      <c r="K53" s="243">
        <f>K52/I53</f>
      </c>
      <c r="L53" s="174"/>
      <c r="M53" s="185" t="s">
        <v>491</v>
      </c>
      <c r="N53" s="251">
        <f>N41*$E$11</f>
      </c>
      <c r="O53" s="251">
        <f>O41*$E$11</f>
      </c>
      <c r="P53" s="251">
        <f>P41*$E$11</f>
      </c>
      <c r="Q53" s="251">
        <f>Q41*$E$11</f>
      </c>
      <c r="R53" s="251">
        <f>R41*$E$11</f>
      </c>
      <c r="S53" s="251">
        <f>S41*$E$11</f>
      </c>
      <c r="T53" s="251">
        <f>T41*$E$11</f>
      </c>
      <c r="U53" s="242">
        <f t="shared" si="121"/>
      </c>
      <c r="V53" s="237" t="s">
        <v>530</v>
      </c>
      <c r="W53" s="243">
        <f>W52/U53</f>
      </c>
      <c r="X53" s="174"/>
      <c r="Y53" s="220" t="s">
        <v>491</v>
      </c>
      <c r="Z53" s="253">
        <f t="shared" si="35"/>
      </c>
      <c r="AA53" s="253">
        <f t="shared" si="42"/>
      </c>
      <c r="AB53" s="253">
        <f t="shared" si="49"/>
      </c>
      <c r="AC53" s="253">
        <f t="shared" si="56"/>
      </c>
      <c r="AD53" s="253">
        <f t="shared" si="63"/>
      </c>
      <c r="AE53" s="253">
        <f t="shared" si="70"/>
      </c>
      <c r="AF53" s="253">
        <f t="shared" si="77"/>
      </c>
      <c r="AG53" s="245">
        <f t="shared" si="149"/>
      </c>
      <c r="AH53" s="237" t="s">
        <v>530</v>
      </c>
      <c r="AI53" s="243">
        <f>AI52/AG53</f>
      </c>
      <c r="AJ53" s="174"/>
      <c r="AK53" s="174"/>
      <c r="AL53" s="174"/>
      <c r="AM53" s="174"/>
      <c r="AN53" s="174"/>
    </row>
    <row customHeight="true" ht="21.48148148148148" r="54">
      <c r="A54" s="185" t="s">
        <v>531</v>
      </c>
      <c r="B54" s="254">
        <f>B41*$E$12-B50</f>
      </c>
      <c r="C54" s="254">
        <f>C41*$E$12-C50</f>
      </c>
      <c r="D54" s="254">
        <f>D41*$E$12-D50</f>
      </c>
      <c r="E54" s="254">
        <f>E41*$E$12-E50</f>
      </c>
      <c r="F54" s="254">
        <f>F41*$E$12-F50</f>
      </c>
      <c r="G54" s="254">
        <f>G41*$E$12-G50</f>
      </c>
      <c r="H54" s="254">
        <f>H41*$E$12-H50</f>
      </c>
      <c r="I54" s="255">
        <f t="shared" si="93"/>
      </c>
      <c r="J54" s="237" t="s">
        <v>532</v>
      </c>
      <c r="K54" s="252">
        <f>K52</f>
      </c>
      <c r="L54" s="174"/>
      <c r="M54" s="185" t="s">
        <v>531</v>
      </c>
      <c r="N54" s="254">
        <f>N41*$E$12-N50</f>
      </c>
      <c r="O54" s="254">
        <f>O41*$E$12-O50</f>
      </c>
      <c r="P54" s="254">
        <f>P41*$E$12-P50</f>
      </c>
      <c r="Q54" s="254">
        <f>Q41*$E$12-Q50</f>
      </c>
      <c r="R54" s="254">
        <f>R41*$E$12-R50</f>
      </c>
      <c r="S54" s="254">
        <f>S41*$E$12-S50</f>
      </c>
      <c r="T54" s="254">
        <f>T41*$E$12-T50</f>
      </c>
      <c r="U54" s="255">
        <f t="shared" si="121"/>
      </c>
      <c r="V54" s="237" t="s">
        <v>532</v>
      </c>
      <c r="W54" s="252">
        <f>W52</f>
      </c>
      <c r="X54" s="174"/>
      <c r="Y54" s="256" t="s">
        <v>531</v>
      </c>
      <c r="Z54" s="257">
        <f t="shared" si="35"/>
      </c>
      <c r="AA54" s="257">
        <f t="shared" si="42"/>
      </c>
      <c r="AB54" s="257">
        <f t="shared" si="49"/>
      </c>
      <c r="AC54" s="257">
        <f t="shared" si="56"/>
      </c>
      <c r="AD54" s="257">
        <f t="shared" si="63"/>
      </c>
      <c r="AE54" s="257">
        <f t="shared" si="70"/>
      </c>
      <c r="AF54" s="257">
        <f t="shared" si="77"/>
      </c>
      <c r="AG54" s="258">
        <f t="shared" si="149"/>
      </c>
      <c r="AH54" s="237" t="s">
        <v>532</v>
      </c>
      <c r="AI54" s="252">
        <f>AI52</f>
      </c>
      <c r="AJ54" s="174"/>
      <c r="AK54" s="174"/>
      <c r="AL54" s="174"/>
      <c r="AM54" s="174"/>
      <c r="AN54" s="174"/>
    </row>
    <row customHeight="true" ht="21.48148148148148" r="55">
      <c r="A55" s="259" t="s">
        <v>533</v>
      </c>
      <c r="B55" s="259"/>
      <c r="C55" s="259"/>
      <c r="D55" s="259"/>
      <c r="E55" s="259"/>
      <c r="F55" s="259"/>
      <c r="G55" s="259"/>
      <c r="H55" s="259"/>
      <c r="I55" s="259"/>
      <c r="J55" s="174"/>
      <c r="K55" s="174"/>
      <c r="L55" s="174"/>
      <c r="M55" s="174"/>
      <c r="N55" s="174"/>
      <c r="O55" s="174"/>
      <c r="P55" s="174"/>
      <c r="Q55" s="174"/>
      <c r="R55" s="174"/>
      <c r="S55" s="174"/>
      <c r="T55" s="174"/>
      <c r="U55" s="174"/>
      <c r="V55" s="174"/>
      <c r="W55" s="174"/>
      <c r="X55" s="174"/>
      <c r="Y55" s="174"/>
      <c r="Z55" s="174"/>
      <c r="AA55" s="174"/>
      <c r="AB55" s="174"/>
      <c r="AC55" s="174"/>
      <c r="AD55" s="174"/>
      <c r="AE55" s="174"/>
      <c r="AF55" s="174"/>
      <c r="AG55" s="174"/>
      <c r="AH55" s="174"/>
      <c r="AI55" s="174"/>
      <c r="AJ55" s="174"/>
      <c r="AK55" s="174"/>
      <c r="AL55" s="174"/>
      <c r="AM55" s="174"/>
      <c r="AN55" s="174"/>
    </row>
    <row customHeight="true" ht="21.48148148148148" r="56">
      <c r="A56" s="259"/>
      <c r="B56" s="259"/>
      <c r="C56" s="259"/>
      <c r="D56" s="259"/>
      <c r="E56" s="259"/>
      <c r="F56" s="259"/>
      <c r="G56" s="259"/>
      <c r="H56" s="259"/>
      <c r="I56" s="259"/>
      <c r="J56" s="174"/>
      <c r="K56" s="174"/>
      <c r="L56" s="174"/>
      <c r="M56" s="174"/>
      <c r="N56" s="174"/>
      <c r="O56" s="174"/>
      <c r="P56" s="174"/>
      <c r="Q56" s="174"/>
      <c r="R56" s="174"/>
      <c r="S56" s="174"/>
      <c r="T56" s="174"/>
      <c r="U56" s="174"/>
      <c r="V56" s="174"/>
      <c r="W56" s="174"/>
      <c r="X56" s="174"/>
      <c r="Y56" s="174"/>
      <c r="Z56" s="174"/>
      <c r="AA56" s="174"/>
      <c r="AB56" s="174"/>
      <c r="AC56" s="174"/>
      <c r="AD56" s="174"/>
      <c r="AE56" s="174"/>
      <c r="AF56" s="174"/>
      <c r="AG56" s="174"/>
      <c r="AH56" s="174"/>
      <c r="AI56" s="174"/>
      <c r="AJ56" s="174"/>
      <c r="AK56" s="174"/>
      <c r="AL56" s="174"/>
      <c r="AM56" s="174"/>
      <c r="AN56" s="174"/>
    </row>
    <row customHeight="true" ht="21.48148148148148" r="57">
      <c r="A57" s="259"/>
      <c r="B57" s="259"/>
      <c r="C57" s="259"/>
      <c r="D57" s="259"/>
      <c r="E57" s="259"/>
      <c r="F57" s="259"/>
      <c r="G57" s="259"/>
      <c r="H57" s="259"/>
      <c r="I57" s="259"/>
      <c r="J57" s="174"/>
      <c r="K57" s="174"/>
      <c r="L57" s="174"/>
      <c r="M57" s="174"/>
      <c r="N57" s="174"/>
      <c r="O57" s="174"/>
      <c r="P57" s="174"/>
      <c r="Q57" s="174"/>
      <c r="R57" s="174"/>
      <c r="S57" s="174"/>
      <c r="T57" s="174"/>
      <c r="U57" s="174"/>
      <c r="V57" s="174"/>
      <c r="W57" s="174"/>
      <c r="X57" s="174"/>
      <c r="Y57" s="174"/>
      <c r="Z57" s="174"/>
      <c r="AA57" s="174"/>
      <c r="AB57" s="174"/>
      <c r="AC57" s="174"/>
      <c r="AD57" s="174"/>
      <c r="AE57" s="174"/>
      <c r="AF57" s="174"/>
      <c r="AG57" s="174"/>
      <c r="AH57" s="174"/>
      <c r="AI57" s="174"/>
      <c r="AJ57" s="174"/>
      <c r="AK57" s="174"/>
      <c r="AL57" s="174"/>
      <c r="AM57" s="174"/>
      <c r="AN57" s="174"/>
    </row>
    <row customHeight="true" ht="21.48148148148148" r="58">
      <c r="A58" s="177"/>
      <c r="B58" s="177"/>
      <c r="J58" s="177"/>
      <c r="K58" s="178"/>
      <c r="L58" s="174"/>
      <c r="M58" s="174"/>
      <c r="N58" s="174"/>
      <c r="O58" s="174"/>
      <c r="P58" s="174"/>
      <c r="Q58" s="174"/>
      <c r="R58" s="174"/>
      <c r="S58" s="174"/>
      <c r="T58" s="174"/>
      <c r="U58" s="174"/>
      <c r="V58" s="174"/>
      <c r="W58" s="174"/>
      <c r="X58" s="174"/>
      <c r="Y58" s="174"/>
      <c r="Z58" s="174"/>
      <c r="AA58" s="174"/>
      <c r="AB58" s="174"/>
      <c r="AC58" s="174"/>
      <c r="AD58" s="174"/>
      <c r="AE58" s="174"/>
      <c r="AF58" s="174"/>
      <c r="AG58" s="174"/>
      <c r="AH58" s="174"/>
      <c r="AI58" s="174"/>
      <c r="AJ58" s="174"/>
      <c r="AK58" s="174"/>
      <c r="AL58" s="174"/>
      <c r="AM58" s="174"/>
      <c r="AN58" s="174"/>
    </row>
    <row customHeight="true" ht="21.48148148148148" r="59">
      <c r="A59" s="210" t="s">
        <v>536</v>
      </c>
      <c r="B59" s="210"/>
      <c r="C59" s="211" t="s">
        <v>537</v>
      </c>
      <c r="D59" s="212"/>
      <c r="E59" s="212"/>
      <c r="F59" s="212"/>
      <c r="G59" s="212"/>
      <c r="H59" s="212"/>
      <c r="I59" s="212"/>
      <c r="J59" s="177"/>
      <c r="K59" s="178"/>
      <c r="L59" s="174"/>
      <c r="M59" s="210" t="s">
        <v>503</v>
      </c>
      <c r="N59" s="210"/>
      <c r="O59" s="211" t="s">
        <v>537</v>
      </c>
      <c r="P59" s="212"/>
      <c r="Q59" s="212"/>
      <c r="R59" s="212"/>
      <c r="S59" s="212"/>
      <c r="T59" s="212"/>
      <c r="U59" s="212"/>
      <c r="V59" s="177"/>
      <c r="W59" s="178"/>
      <c r="X59" s="174"/>
      <c r="Y59" s="210" t="s">
        <v>504</v>
      </c>
      <c r="Z59" s="210"/>
      <c r="AA59" s="211" t="s">
        <v>537</v>
      </c>
      <c r="AB59" s="212"/>
      <c r="AC59" s="212"/>
      <c r="AD59" s="212"/>
      <c r="AE59" s="212"/>
      <c r="AF59" s="212"/>
      <c r="AG59" s="212"/>
      <c r="AH59" s="177"/>
      <c r="AI59" s="178"/>
      <c r="AJ59" s="174"/>
      <c r="AK59" s="174"/>
      <c r="AL59" s="174"/>
      <c r="AM59" s="174"/>
      <c r="AN59" s="174"/>
    </row>
    <row customHeight="true" ht="21.48148148148148" r="60">
      <c r="A60" s="186" t="s">
        <v>505</v>
      </c>
      <c r="B60" s="213" t="s">
        <v>506</v>
      </c>
      <c r="C60" s="186" t="s">
        <v>507</v>
      </c>
      <c r="D60" s="186" t="s">
        <v>508</v>
      </c>
      <c r="E60" s="186" t="s">
        <v>509</v>
      </c>
      <c r="F60" s="186" t="s">
        <v>510</v>
      </c>
      <c r="G60" s="186" t="s">
        <v>511</v>
      </c>
      <c r="H60" s="186" t="s">
        <v>512</v>
      </c>
      <c r="I60" s="186" t="s">
        <v>513</v>
      </c>
      <c r="J60" s="177"/>
      <c r="K60" s="178"/>
      <c r="L60" s="174"/>
      <c r="M60" s="186" t="s">
        <v>505</v>
      </c>
      <c r="N60" s="213" t="s">
        <v>506</v>
      </c>
      <c r="O60" s="186" t="s">
        <v>507</v>
      </c>
      <c r="P60" s="186" t="s">
        <v>508</v>
      </c>
      <c r="Q60" s="186" t="s">
        <v>509</v>
      </c>
      <c r="R60" s="186" t="s">
        <v>510</v>
      </c>
      <c r="S60" s="186" t="s">
        <v>511</v>
      </c>
      <c r="T60" s="186" t="s">
        <v>512</v>
      </c>
      <c r="U60" s="186" t="s">
        <v>513</v>
      </c>
      <c r="V60" s="177"/>
      <c r="W60" s="178"/>
      <c r="X60" s="174"/>
      <c r="Y60" s="214" t="s">
        <v>505</v>
      </c>
      <c r="Z60" s="215" t="s">
        <v>506</v>
      </c>
      <c r="AA60" s="216" t="s">
        <v>507</v>
      </c>
      <c r="AB60" s="216" t="s">
        <v>508</v>
      </c>
      <c r="AC60" s="216" t="s">
        <v>509</v>
      </c>
      <c r="AD60" s="216" t="s">
        <v>510</v>
      </c>
      <c r="AE60" s="216" t="s">
        <v>511</v>
      </c>
      <c r="AF60" s="216" t="s">
        <v>512</v>
      </c>
      <c r="AG60" s="217" t="s">
        <v>513</v>
      </c>
      <c r="AH60" s="177"/>
      <c r="AI60" s="178"/>
      <c r="AJ60" s="174"/>
      <c r="AK60" s="174"/>
      <c r="AL60" s="174"/>
      <c r="AM60" s="174"/>
      <c r="AN60" s="174"/>
    </row>
    <row customHeight="true" ht="21.48148148148148" r="61">
      <c r="A61" s="185" t="s">
        <v>514</v>
      </c>
      <c r="B61" s="218">
        <v>1</v>
      </c>
      <c r="C61" s="218">
        <v>2</v>
      </c>
      <c r="D61" s="218">
        <v>3</v>
      </c>
      <c r="E61" s="218">
        <v>4</v>
      </c>
      <c r="F61" s="218">
        <v>5</v>
      </c>
      <c r="G61" s="218">
        <v>5</v>
      </c>
      <c r="H61" s="218">
        <v>6</v>
      </c>
      <c r="I61" s="219">
        <f t="shared" ref="I61:I62" si="94">SUM(B61:H61)</f>
      </c>
      <c r="J61" s="177"/>
      <c r="K61" s="178"/>
      <c r="L61" s="174"/>
      <c r="M61" s="185" t="s">
        <v>515</v>
      </c>
      <c r="N61" s="218">
        <v>12</v>
      </c>
      <c r="O61" s="218">
        <v>23</v>
      </c>
      <c r="P61" s="218">
        <v>26</v>
      </c>
      <c r="Q61" s="218">
        <v>25</v>
      </c>
      <c r="R61" s="218">
        <v>11</v>
      </c>
      <c r="S61" s="218">
        <v>52</v>
      </c>
      <c r="T61" s="218">
        <v>12</v>
      </c>
      <c r="U61" s="219">
        <f t="shared" ref="U61:U62" si="122">SUM(N61:T61)</f>
      </c>
      <c r="V61" s="177"/>
      <c r="W61" s="178"/>
      <c r="X61" s="174"/>
      <c r="Y61" s="220" t="s">
        <v>515</v>
      </c>
      <c r="Z61" s="218">
        <f t="shared" ref="Z61:Z74" si="36">N61-B61</f>
      </c>
      <c r="AA61" s="218">
        <f t="shared" ref="AA61:AA74" si="43">O61-C61</f>
      </c>
      <c r="AB61" s="218">
        <f t="shared" ref="AB61:AB74" si="50">P61-D61</f>
      </c>
      <c r="AC61" s="218">
        <f t="shared" ref="AC61:AC74" si="57">Q61-E61</f>
      </c>
      <c r="AD61" s="218">
        <f t="shared" ref="AD61:AD74" si="64">R61-F61</f>
      </c>
      <c r="AE61" s="218">
        <f t="shared" ref="AE61:AE74" si="71">S61-G61</f>
      </c>
      <c r="AF61" s="218">
        <f t="shared" ref="AF61:AF74" si="78">T61-H61</f>
      </c>
      <c r="AG61" s="221">
        <f t="shared" ref="AG61:AG62" si="150">SUM(Z61:AF61)</f>
      </c>
      <c r="AH61" s="177"/>
      <c r="AI61" s="178"/>
      <c r="AJ61" s="174"/>
      <c r="AK61" s="174"/>
      <c r="AL61" s="174"/>
      <c r="AM61" s="174"/>
      <c r="AN61" s="174"/>
    </row>
    <row customHeight="true" ht="21.48148148148148" r="62">
      <c r="A62" s="185" t="s">
        <v>516</v>
      </c>
      <c r="B62" s="222">
        <f>B61/B68</f>
      </c>
      <c r="C62" s="222">
        <f>C61/C68</f>
      </c>
      <c r="D62" s="222">
        <f>D61/D68</f>
      </c>
      <c r="E62" s="222">
        <f>E61/E68</f>
      </c>
      <c r="F62" s="222">
        <f>F61/F68</f>
      </c>
      <c r="G62" s="222">
        <f>G61/G68</f>
      </c>
      <c r="H62" s="222">
        <f>H61/H68</f>
      </c>
      <c r="I62" s="219">
        <f t="shared" si="94"/>
      </c>
      <c r="J62" s="177"/>
      <c r="K62" s="178"/>
      <c r="L62" s="174"/>
      <c r="M62" s="185" t="s">
        <v>516</v>
      </c>
      <c r="N62" s="222">
        <f>N61/N68</f>
      </c>
      <c r="O62" s="222">
        <f>O61/O68</f>
      </c>
      <c r="P62" s="222">
        <f>P61/P68</f>
      </c>
      <c r="Q62" s="222">
        <f>Q61/Q68</f>
      </c>
      <c r="R62" s="222">
        <f>R61/R68</f>
      </c>
      <c r="S62" s="222">
        <f>S61/S68</f>
      </c>
      <c r="T62" s="222">
        <f>T61/T68</f>
      </c>
      <c r="U62" s="219">
        <f t="shared" si="122"/>
      </c>
      <c r="V62" s="177"/>
      <c r="W62" s="178"/>
      <c r="X62" s="174"/>
      <c r="Y62" s="220" t="s">
        <v>516</v>
      </c>
      <c r="Z62" s="223">
        <f t="shared" si="36"/>
      </c>
      <c r="AA62" s="223">
        <f t="shared" si="43"/>
      </c>
      <c r="AB62" s="223">
        <f t="shared" si="50"/>
      </c>
      <c r="AC62" s="223">
        <f t="shared" si="57"/>
      </c>
      <c r="AD62" s="223">
        <f t="shared" si="64"/>
      </c>
      <c r="AE62" s="223">
        <f t="shared" si="71"/>
      </c>
      <c r="AF62" s="223">
        <f t="shared" si="78"/>
      </c>
      <c r="AG62" s="221">
        <f t="shared" si="150"/>
      </c>
      <c r="AH62" s="177"/>
      <c r="AI62" s="178"/>
      <c r="AJ62" s="174"/>
      <c r="AK62" s="174"/>
      <c r="AL62" s="174"/>
      <c r="AM62" s="174"/>
      <c r="AN62" s="174"/>
    </row>
    <row customHeight="true" ht="21.48148148148148" r="63">
      <c r="A63" s="185" t="s">
        <v>517</v>
      </c>
      <c r="B63" s="224">
        <v>1</v>
      </c>
      <c r="C63" s="224">
        <v>1</v>
      </c>
      <c r="D63" s="224">
        <v>1</v>
      </c>
      <c r="E63" s="224">
        <v>1</v>
      </c>
      <c r="F63" s="224">
        <v>1</v>
      </c>
      <c r="G63" s="224">
        <v>0.9</v>
      </c>
      <c r="H63" s="224">
        <v>0.9</v>
      </c>
      <c r="I63" s="225">
        <f>I65/I61</f>
      </c>
      <c r="J63" s="177"/>
      <c r="K63" s="178"/>
      <c r="L63" s="174"/>
      <c r="M63" s="185" t="s">
        <v>517</v>
      </c>
      <c r="N63" s="224">
        <v>1</v>
      </c>
      <c r="O63" s="224">
        <v>1</v>
      </c>
      <c r="P63" s="224">
        <v>1</v>
      </c>
      <c r="Q63" s="224">
        <v>1</v>
      </c>
      <c r="R63" s="224">
        <v>1</v>
      </c>
      <c r="S63" s="224">
        <v>0.9</v>
      </c>
      <c r="T63" s="224">
        <v>0.9</v>
      </c>
      <c r="U63" s="225">
        <f>U65/U61</f>
      </c>
      <c r="V63" s="177"/>
      <c r="W63" s="178"/>
      <c r="X63" s="174"/>
      <c r="Y63" s="220" t="s">
        <v>517</v>
      </c>
      <c r="Z63" s="226">
        <f t="shared" si="36"/>
      </c>
      <c r="AA63" s="226">
        <f t="shared" si="43"/>
      </c>
      <c r="AB63" s="226">
        <f t="shared" si="50"/>
      </c>
      <c r="AC63" s="226">
        <f t="shared" si="57"/>
      </c>
      <c r="AD63" s="226">
        <f t="shared" si="64"/>
      </c>
      <c r="AE63" s="226">
        <f t="shared" si="71"/>
      </c>
      <c r="AF63" s="226">
        <f t="shared" si="78"/>
      </c>
      <c r="AG63" s="227">
        <f>AG65/AG61</f>
      </c>
      <c r="AH63" s="177"/>
      <c r="AI63" s="178"/>
      <c r="AJ63" s="174"/>
      <c r="AK63" s="174"/>
      <c r="AL63" s="174"/>
      <c r="AM63" s="174"/>
      <c r="AN63" s="174"/>
    </row>
    <row customHeight="true" ht="21.48148148148148" r="64">
      <c r="A64" s="185" t="s">
        <v>518</v>
      </c>
      <c r="B64" s="222">
        <f>B61-B65</f>
      </c>
      <c r="C64" s="222">
        <f>C61-C65</f>
      </c>
      <c r="D64" s="222">
        <f>D61-D65</f>
      </c>
      <c r="E64" s="222">
        <f>E61-E65</f>
      </c>
      <c r="F64" s="222">
        <f>F61-F65</f>
      </c>
      <c r="G64" s="222">
        <f>G61-G65</f>
      </c>
      <c r="H64" s="222">
        <f>H61-H65</f>
      </c>
      <c r="I64" s="219">
        <f t="shared" ref="I64:I65" si="95">SUM(B64:H64)</f>
      </c>
      <c r="J64" s="177"/>
      <c r="K64" s="178"/>
      <c r="L64" s="174"/>
      <c r="M64" s="185" t="s">
        <v>518</v>
      </c>
      <c r="N64" s="222">
        <v>12</v>
      </c>
      <c r="O64" s="222">
        <f>O61-O65</f>
      </c>
      <c r="P64" s="222">
        <f>P61-P65</f>
      </c>
      <c r="Q64" s="222">
        <f>Q61-Q65</f>
      </c>
      <c r="R64" s="222">
        <f>R61-R65</f>
      </c>
      <c r="S64" s="222">
        <f>S61-S65</f>
      </c>
      <c r="T64" s="222">
        <f>T61-T65</f>
      </c>
      <c r="U64" s="219">
        <f t="shared" ref="U64:U65" si="123">SUM(N64:T64)</f>
      </c>
      <c r="V64" s="177"/>
      <c r="W64" s="178"/>
      <c r="X64" s="174"/>
      <c r="Y64" s="220" t="s">
        <v>518</v>
      </c>
      <c r="Z64" s="223">
        <f t="shared" si="36"/>
      </c>
      <c r="AA64" s="223">
        <f t="shared" si="43"/>
      </c>
      <c r="AB64" s="223">
        <f t="shared" si="50"/>
      </c>
      <c r="AC64" s="223">
        <f t="shared" si="57"/>
      </c>
      <c r="AD64" s="223">
        <f t="shared" si="64"/>
      </c>
      <c r="AE64" s="223">
        <f t="shared" si="71"/>
      </c>
      <c r="AF64" s="223">
        <f t="shared" si="78"/>
      </c>
      <c r="AG64" s="221">
        <f t="shared" ref="AG64:AG65" si="151">SUM(Z64:AF64)</f>
      </c>
      <c r="AH64" s="177"/>
      <c r="AI64" s="178"/>
      <c r="AJ64" s="174"/>
      <c r="AK64" s="174"/>
      <c r="AL64" s="174"/>
      <c r="AM64" s="174"/>
      <c r="AN64" s="174"/>
    </row>
    <row customHeight="true" ht="21.48148148148148" r="65">
      <c r="A65" s="185" t="s">
        <v>519</v>
      </c>
      <c r="B65" s="222">
        <f>B61*B63</f>
      </c>
      <c r="C65" s="222">
        <f>C61*C63</f>
      </c>
      <c r="D65" s="222">
        <f>D61*D63</f>
      </c>
      <c r="E65" s="222">
        <f>E61*E63</f>
      </c>
      <c r="F65" s="222">
        <f>F61*F63</f>
      </c>
      <c r="G65" s="222">
        <f>G61*G63</f>
      </c>
      <c r="H65" s="222">
        <f>H61*H63</f>
      </c>
      <c r="I65" s="219">
        <f t="shared" si="95"/>
      </c>
      <c r="J65" s="177"/>
      <c r="K65" s="178"/>
      <c r="L65" s="174"/>
      <c r="M65" s="185" t="s">
        <v>519</v>
      </c>
      <c r="N65" s="222">
        <f>N61*N63</f>
      </c>
      <c r="O65" s="222">
        <f>O61*O63</f>
      </c>
      <c r="P65" s="222">
        <f>P61*P63</f>
      </c>
      <c r="Q65" s="222">
        <f>Q61*Q63</f>
      </c>
      <c r="R65" s="222">
        <f>R61*R63</f>
      </c>
      <c r="S65" s="222">
        <f>S61*S63</f>
      </c>
      <c r="T65" s="222">
        <f>T61*T63</f>
      </c>
      <c r="U65" s="219">
        <f t="shared" si="123"/>
      </c>
      <c r="V65" s="177"/>
      <c r="W65" s="178"/>
      <c r="X65" s="174"/>
      <c r="Y65" s="220" t="s">
        <v>519</v>
      </c>
      <c r="Z65" s="223">
        <f t="shared" si="36"/>
      </c>
      <c r="AA65" s="223">
        <f t="shared" si="43"/>
      </c>
      <c r="AB65" s="223">
        <f t="shared" si="50"/>
      </c>
      <c r="AC65" s="223">
        <f t="shared" si="57"/>
      </c>
      <c r="AD65" s="223">
        <f t="shared" si="64"/>
      </c>
      <c r="AE65" s="223">
        <f t="shared" si="71"/>
      </c>
      <c r="AF65" s="223">
        <f t="shared" si="78"/>
      </c>
      <c r="AG65" s="221">
        <f t="shared" si="151"/>
      </c>
      <c r="AH65" s="177"/>
      <c r="AI65" s="178"/>
      <c r="AJ65" s="174"/>
      <c r="AK65" s="174"/>
      <c r="AL65" s="174"/>
      <c r="AM65" s="174"/>
      <c r="AN65" s="174"/>
    </row>
    <row customHeight="true" ht="21.48148148148148" r="66">
      <c r="A66" s="228" t="s">
        <v>520</v>
      </c>
      <c r="B66" s="229">
        <v>3.8</v>
      </c>
      <c r="C66" s="229">
        <v>3.8</v>
      </c>
      <c r="D66" s="229">
        <v>3.8</v>
      </c>
      <c r="E66" s="229">
        <v>3.8</v>
      </c>
      <c r="F66" s="229">
        <v>3.8</v>
      </c>
      <c r="G66" s="229">
        <v>3.8</v>
      </c>
      <c r="H66" s="229">
        <v>3.8</v>
      </c>
      <c r="I66" s="230">
        <f t="shared" ref="I66:I68" si="2">AVERAGE(B66:H66)</f>
      </c>
      <c r="J66" s="174"/>
      <c r="K66" s="174"/>
      <c r="L66" s="174"/>
      <c r="M66" s="228" t="s">
        <v>520</v>
      </c>
      <c r="N66" s="229">
        <v>3.8</v>
      </c>
      <c r="O66" s="229">
        <v>3.8</v>
      </c>
      <c r="P66" s="229">
        <v>3.8</v>
      </c>
      <c r="Q66" s="229">
        <v>3.8</v>
      </c>
      <c r="R66" s="229">
        <v>3.8</v>
      </c>
      <c r="S66" s="229">
        <v>3.8</v>
      </c>
      <c r="T66" s="229">
        <v>3.8</v>
      </c>
      <c r="U66" s="230">
        <f t="shared" ref="U66:U68" si="9">AVERAGE(N66:T66)</f>
      </c>
      <c r="V66" s="174"/>
      <c r="W66" s="174"/>
      <c r="X66" s="174"/>
      <c r="Y66" s="231" t="s">
        <v>520</v>
      </c>
      <c r="Z66" s="232">
        <f t="shared" si="36"/>
      </c>
      <c r="AA66" s="232">
        <f t="shared" si="43"/>
      </c>
      <c r="AB66" s="232">
        <f t="shared" si="50"/>
      </c>
      <c r="AC66" s="232">
        <f t="shared" si="57"/>
      </c>
      <c r="AD66" s="232">
        <f t="shared" si="64"/>
      </c>
      <c r="AE66" s="232">
        <f t="shared" si="71"/>
      </c>
      <c r="AF66" s="232">
        <f t="shared" si="78"/>
      </c>
      <c r="AG66" s="233">
        <f t="shared" ref="AG66:AG68" si="16">AVERAGE(Z66:AF66)</f>
      </c>
      <c r="AH66" s="174"/>
      <c r="AI66" s="174"/>
      <c r="AJ66" s="174"/>
      <c r="AK66" s="174"/>
      <c r="AL66" s="174"/>
      <c r="AM66" s="174"/>
      <c r="AN66" s="174"/>
    </row>
    <row customHeight="true" ht="21.48148148148148" r="67">
      <c r="A67" s="185" t="s">
        <v>521</v>
      </c>
      <c r="B67" s="226">
        <v>0.003</v>
      </c>
      <c r="C67" s="226">
        <v>0.003</v>
      </c>
      <c r="D67" s="226">
        <v>0.003</v>
      </c>
      <c r="E67" s="226">
        <v>0.003</v>
      </c>
      <c r="F67" s="226">
        <v>0.003</v>
      </c>
      <c r="G67" s="226">
        <v>0.003</v>
      </c>
      <c r="H67" s="226">
        <v>0.003</v>
      </c>
      <c r="I67" s="234">
        <f t="shared" si="2"/>
      </c>
      <c r="J67" s="174"/>
      <c r="K67" s="174"/>
      <c r="L67" s="174"/>
      <c r="M67" s="185" t="s">
        <v>521</v>
      </c>
      <c r="N67" s="226">
        <v>0.003</v>
      </c>
      <c r="O67" s="226">
        <v>0.003</v>
      </c>
      <c r="P67" s="226">
        <v>0.003</v>
      </c>
      <c r="Q67" s="226">
        <v>0.003</v>
      </c>
      <c r="R67" s="226">
        <v>0.003</v>
      </c>
      <c r="S67" s="226">
        <v>0.003</v>
      </c>
      <c r="T67" s="226">
        <v>0.003</v>
      </c>
      <c r="U67" s="234">
        <f t="shared" si="9"/>
      </c>
      <c r="V67" s="174"/>
      <c r="W67" s="174"/>
      <c r="X67" s="174"/>
      <c r="Y67" s="220" t="s">
        <v>521</v>
      </c>
      <c r="Z67" s="226">
        <f t="shared" si="36"/>
      </c>
      <c r="AA67" s="226">
        <f t="shared" si="43"/>
      </c>
      <c r="AB67" s="226">
        <f t="shared" si="50"/>
      </c>
      <c r="AC67" s="226">
        <f t="shared" si="57"/>
      </c>
      <c r="AD67" s="226">
        <f t="shared" si="64"/>
      </c>
      <c r="AE67" s="226">
        <f t="shared" si="71"/>
      </c>
      <c r="AF67" s="226">
        <f t="shared" si="78"/>
      </c>
      <c r="AG67" s="235">
        <f t="shared" si="16"/>
      </c>
      <c r="AH67" s="174"/>
      <c r="AI67" s="174"/>
      <c r="AJ67" s="174"/>
      <c r="AK67" s="174"/>
      <c r="AL67" s="174"/>
      <c r="AM67" s="174"/>
      <c r="AN67" s="174"/>
    </row>
    <row customHeight="true" ht="21.48148148148148" r="68">
      <c r="A68" s="185" t="s">
        <v>522</v>
      </c>
      <c r="B68" s="224">
        <v>0.04</v>
      </c>
      <c r="C68" s="224">
        <v>0.04</v>
      </c>
      <c r="D68" s="224">
        <v>0.04</v>
      </c>
      <c r="E68" s="224">
        <v>0.04</v>
      </c>
      <c r="F68" s="224">
        <v>0.04</v>
      </c>
      <c r="G68" s="224">
        <v>0.04</v>
      </c>
      <c r="H68" s="224">
        <v>0.04</v>
      </c>
      <c r="I68" s="236">
        <f t="shared" si="2"/>
      </c>
      <c r="J68" s="237" t="s">
        <v>523</v>
      </c>
      <c r="K68" s="238">
        <f>I61</f>
      </c>
      <c r="L68" s="174"/>
      <c r="M68" s="185" t="s">
        <v>522</v>
      </c>
      <c r="N68" s="224">
        <v>0.04</v>
      </c>
      <c r="O68" s="224">
        <v>0.04</v>
      </c>
      <c r="P68" s="224">
        <v>0.04</v>
      </c>
      <c r="Q68" s="224">
        <v>0.04</v>
      </c>
      <c r="R68" s="224">
        <v>0.04</v>
      </c>
      <c r="S68" s="224">
        <v>0.04</v>
      </c>
      <c r="T68" s="224">
        <v>0.04</v>
      </c>
      <c r="U68" s="236">
        <f t="shared" si="9"/>
      </c>
      <c r="V68" s="237" t="s">
        <v>523</v>
      </c>
      <c r="W68" s="238">
        <f>U61</f>
      </c>
      <c r="X68" s="174"/>
      <c r="Y68" s="220" t="s">
        <v>522</v>
      </c>
      <c r="Z68" s="226">
        <f t="shared" si="36"/>
      </c>
      <c r="AA68" s="226">
        <f t="shared" si="43"/>
      </c>
      <c r="AB68" s="226">
        <f t="shared" si="50"/>
      </c>
      <c r="AC68" s="226">
        <f t="shared" si="57"/>
      </c>
      <c r="AD68" s="226">
        <f t="shared" si="64"/>
      </c>
      <c r="AE68" s="226">
        <f t="shared" si="71"/>
      </c>
      <c r="AF68" s="226">
        <f t="shared" si="78"/>
      </c>
      <c r="AG68" s="239">
        <f t="shared" si="16"/>
      </c>
      <c r="AH68" s="237" t="s">
        <v>523</v>
      </c>
      <c r="AI68" s="238">
        <f>AG61</f>
      </c>
      <c r="AJ68" s="174"/>
      <c r="AK68" s="174"/>
      <c r="AL68" s="174"/>
      <c r="AM68" s="174"/>
      <c r="AN68" s="174"/>
    </row>
    <row customHeight="true" ht="21.48148148148148" r="69">
      <c r="A69" s="185" t="s">
        <v>524</v>
      </c>
      <c r="B69" s="222">
        <f>B65/B68</f>
      </c>
      <c r="C69" s="222">
        <f>C65/C68</f>
      </c>
      <c r="D69" s="222">
        <f>D65/D68</f>
      </c>
      <c r="E69" s="222">
        <f>E65/E68</f>
      </c>
      <c r="F69" s="222">
        <f>F65/F68</f>
      </c>
      <c r="G69" s="222">
        <f>G65/G68</f>
      </c>
      <c r="H69" s="222">
        <f>H65/H68</f>
      </c>
      <c r="I69" s="219">
        <f t="shared" ref="I69:I70" si="96">SUM(B69:H69)</f>
      </c>
      <c r="J69" s="237" t="s">
        <v>525</v>
      </c>
      <c r="K69" s="240">
        <f>I70/I65</f>
      </c>
      <c r="L69" s="174"/>
      <c r="M69" s="185" t="s">
        <v>524</v>
      </c>
      <c r="N69" s="222">
        <f>N65/N68</f>
      </c>
      <c r="O69" s="222">
        <f>O65/O68</f>
      </c>
      <c r="P69" s="222">
        <f>P65/P68</f>
      </c>
      <c r="Q69" s="222">
        <f>Q65/Q68</f>
      </c>
      <c r="R69" s="222">
        <f>R65/R68</f>
      </c>
      <c r="S69" s="222">
        <f>S65/S68</f>
      </c>
      <c r="T69" s="222">
        <f>T65/T68</f>
      </c>
      <c r="U69" s="219">
        <f t="shared" ref="U69:U70" si="124">SUM(N69:T69)</f>
      </c>
      <c r="V69" s="237" t="s">
        <v>525</v>
      </c>
      <c r="W69" s="240">
        <f>U70/U65</f>
      </c>
      <c r="X69" s="174"/>
      <c r="Y69" s="220" t="s">
        <v>524</v>
      </c>
      <c r="Z69" s="223">
        <f t="shared" si="36"/>
      </c>
      <c r="AA69" s="223">
        <f t="shared" si="43"/>
      </c>
      <c r="AB69" s="223">
        <f t="shared" si="50"/>
      </c>
      <c r="AC69" s="223">
        <f t="shared" si="57"/>
      </c>
      <c r="AD69" s="223">
        <f t="shared" si="64"/>
      </c>
      <c r="AE69" s="223">
        <f t="shared" si="71"/>
      </c>
      <c r="AF69" s="223">
        <f t="shared" si="78"/>
      </c>
      <c r="AG69" s="221">
        <f t="shared" ref="AG69:AG70" si="152">SUM(Z69:AF69)</f>
      </c>
      <c r="AH69" s="237" t="s">
        <v>525</v>
      </c>
      <c r="AI69" s="240">
        <f>AG70/AG65</f>
      </c>
      <c r="AJ69" s="174"/>
      <c r="AK69" s="174"/>
      <c r="AL69" s="174"/>
      <c r="AM69" s="174"/>
      <c r="AN69" s="174"/>
    </row>
    <row customHeight="true" ht="21.48148148148148" r="70">
      <c r="A70" s="185" t="s">
        <v>488</v>
      </c>
      <c r="B70" s="241">
        <f>B66*B69</f>
      </c>
      <c r="C70" s="241">
        <f>C66*C69</f>
      </c>
      <c r="D70" s="241">
        <f>D66*D69</f>
      </c>
      <c r="E70" s="241">
        <f>E66*E69</f>
      </c>
      <c r="F70" s="241">
        <f>F66*F69</f>
      </c>
      <c r="G70" s="241">
        <f>G66*G69</f>
      </c>
      <c r="H70" s="241">
        <f>H66*H69</f>
      </c>
      <c r="I70" s="242">
        <f t="shared" si="96"/>
      </c>
      <c r="J70" s="237" t="s">
        <v>526</v>
      </c>
      <c r="K70" s="243">
        <f>I70/I73</f>
      </c>
      <c r="L70" s="174"/>
      <c r="M70" s="185" t="s">
        <v>488</v>
      </c>
      <c r="N70" s="241">
        <f>N66*N69</f>
      </c>
      <c r="O70" s="241">
        <f>O66*O69</f>
      </c>
      <c r="P70" s="241">
        <f>P66*P69</f>
      </c>
      <c r="Q70" s="241">
        <f>Q66*Q69</f>
      </c>
      <c r="R70" s="241">
        <f>R66*R69</f>
      </c>
      <c r="S70" s="241">
        <f>S66*S69</f>
      </c>
      <c r="T70" s="241">
        <f>T66*T69</f>
      </c>
      <c r="U70" s="242">
        <f t="shared" si="124"/>
      </c>
      <c r="V70" s="237" t="s">
        <v>526</v>
      </c>
      <c r="W70" s="243">
        <f>U70/U73</f>
      </c>
      <c r="X70" s="174"/>
      <c r="Y70" s="220" t="s">
        <v>488</v>
      </c>
      <c r="Z70" s="244">
        <f t="shared" si="36"/>
      </c>
      <c r="AA70" s="244">
        <f t="shared" si="43"/>
      </c>
      <c r="AB70" s="244">
        <f t="shared" si="50"/>
      </c>
      <c r="AC70" s="244">
        <f t="shared" si="57"/>
      </c>
      <c r="AD70" s="244">
        <f t="shared" si="64"/>
      </c>
      <c r="AE70" s="244">
        <f t="shared" si="71"/>
      </c>
      <c r="AF70" s="244">
        <f t="shared" si="78"/>
      </c>
      <c r="AG70" s="245">
        <f t="shared" si="152"/>
      </c>
      <c r="AH70" s="237" t="s">
        <v>526</v>
      </c>
      <c r="AI70" s="243">
        <f>AG70/AG73</f>
      </c>
      <c r="AJ70" s="174"/>
      <c r="AK70" s="174"/>
      <c r="AL70" s="174"/>
      <c r="AM70" s="174"/>
      <c r="AN70" s="174"/>
    </row>
    <row customHeight="true" ht="21.48148148148148" r="71">
      <c r="A71" s="185" t="s">
        <v>527</v>
      </c>
      <c r="B71" s="246">
        <f>B70/B72</f>
      </c>
      <c r="C71" s="246">
        <f>C70/C72</f>
      </c>
      <c r="D71" s="246">
        <f>D70/D72</f>
      </c>
      <c r="E71" s="246">
        <f>E70/E72</f>
      </c>
      <c r="F71" s="246">
        <f>F70/F72</f>
      </c>
      <c r="G71" s="246">
        <f>G70/G72</f>
      </c>
      <c r="H71" s="246">
        <f>H70/H72</f>
      </c>
      <c r="I71" s="247">
        <f>I70/I72</f>
      </c>
      <c r="J71" s="237"/>
      <c r="K71" s="248"/>
      <c r="L71" s="174"/>
      <c r="M71" s="185" t="s">
        <v>527</v>
      </c>
      <c r="N71" s="246">
        <f>N70/N72</f>
      </c>
      <c r="O71" s="246">
        <f>O70/O72</f>
      </c>
      <c r="P71" s="246">
        <f>P70/P72</f>
      </c>
      <c r="Q71" s="246">
        <f>Q70/Q72</f>
      </c>
      <c r="R71" s="246">
        <f>R70/R72</f>
      </c>
      <c r="S71" s="246">
        <f>S70/S72</f>
      </c>
      <c r="T71" s="246">
        <f>T70/T72</f>
      </c>
      <c r="U71" s="247">
        <f>U70/U72</f>
      </c>
      <c r="V71" s="237"/>
      <c r="W71" s="248"/>
      <c r="X71" s="174"/>
      <c r="Y71" s="220" t="s">
        <v>527</v>
      </c>
      <c r="Z71" s="249">
        <f t="shared" si="36"/>
      </c>
      <c r="AA71" s="249">
        <f t="shared" si="43"/>
      </c>
      <c r="AB71" s="249">
        <f t="shared" si="50"/>
      </c>
      <c r="AC71" s="249">
        <f t="shared" si="57"/>
      </c>
      <c r="AD71" s="249">
        <f t="shared" si="64"/>
      </c>
      <c r="AE71" s="249">
        <f t="shared" si="71"/>
      </c>
      <c r="AF71" s="249">
        <f t="shared" si="78"/>
      </c>
      <c r="AG71" s="250">
        <f>AG70/AG72</f>
      </c>
      <c r="AH71" s="237"/>
      <c r="AI71" s="248"/>
      <c r="AJ71" s="174"/>
      <c r="AK71" s="174"/>
      <c r="AL71" s="174"/>
      <c r="AM71" s="174"/>
      <c r="AN71" s="174"/>
    </row>
    <row customHeight="true" ht="21.48148148148148" r="72">
      <c r="A72" s="185" t="s">
        <v>528</v>
      </c>
      <c r="B72" s="251">
        <f>B65*$E$11</f>
      </c>
      <c r="C72" s="251">
        <f>C65*$E$11</f>
      </c>
      <c r="D72" s="251">
        <f>D65*$E$11</f>
      </c>
      <c r="E72" s="251">
        <f>E65*$E$11</f>
      </c>
      <c r="F72" s="251">
        <f>F65*$E$11</f>
      </c>
      <c r="G72" s="251">
        <f>G65*$E$11</f>
      </c>
      <c r="H72" s="251">
        <f>H65*$E$11</f>
      </c>
      <c r="I72" s="242">
        <f t="shared" ref="I72:I74" si="97">SUM(B72:H72)</f>
      </c>
      <c r="J72" s="237" t="s">
        <v>529</v>
      </c>
      <c r="K72" s="252">
        <f>I74</f>
      </c>
      <c r="L72" s="174"/>
      <c r="M72" s="185" t="s">
        <v>528</v>
      </c>
      <c r="N72" s="251">
        <f>N65*$E$11</f>
      </c>
      <c r="O72" s="251">
        <f>O65*$E$11</f>
      </c>
      <c r="P72" s="251">
        <f>P65*$E$11</f>
      </c>
      <c r="Q72" s="251">
        <f>Q65*$E$11</f>
      </c>
      <c r="R72" s="251">
        <f>R65*$E$11</f>
      </c>
      <c r="S72" s="251">
        <f>S65*$E$11</f>
      </c>
      <c r="T72" s="251">
        <f>T65*$E$11</f>
      </c>
      <c r="U72" s="242">
        <f t="shared" ref="U72:U74" si="125">SUM(N72:T72)</f>
      </c>
      <c r="V72" s="237" t="s">
        <v>529</v>
      </c>
      <c r="W72" s="252">
        <f>U74</f>
      </c>
      <c r="X72" s="174"/>
      <c r="Y72" s="220" t="s">
        <v>528</v>
      </c>
      <c r="Z72" s="253">
        <f t="shared" si="36"/>
      </c>
      <c r="AA72" s="253">
        <f t="shared" si="43"/>
      </c>
      <c r="AB72" s="253">
        <f t="shared" si="50"/>
      </c>
      <c r="AC72" s="253">
        <f t="shared" si="57"/>
      </c>
      <c r="AD72" s="253">
        <f t="shared" si="64"/>
      </c>
      <c r="AE72" s="253">
        <f t="shared" si="71"/>
      </c>
      <c r="AF72" s="253">
        <f t="shared" si="78"/>
      </c>
      <c r="AG72" s="245">
        <f t="shared" ref="AG72:AG74" si="153">SUM(Z72:AF72)</f>
      </c>
      <c r="AH72" s="237" t="s">
        <v>529</v>
      </c>
      <c r="AI72" s="252">
        <f>AG74</f>
      </c>
      <c r="AJ72" s="174"/>
      <c r="AK72" s="174"/>
      <c r="AL72" s="174"/>
      <c r="AM72" s="174"/>
      <c r="AN72" s="174"/>
    </row>
    <row customHeight="true" ht="21.48148148148148" r="73">
      <c r="A73" s="185" t="s">
        <v>491</v>
      </c>
      <c r="B73" s="251">
        <f>B61*$E$11</f>
      </c>
      <c r="C73" s="251">
        <f>C61*$E$11</f>
      </c>
      <c r="D73" s="251">
        <f>D61*$E$11</f>
      </c>
      <c r="E73" s="251">
        <f>E61*$E$11</f>
      </c>
      <c r="F73" s="251">
        <f>F61*$E$11</f>
      </c>
      <c r="G73" s="251">
        <f>G61*$E$11</f>
      </c>
      <c r="H73" s="251">
        <f>H61*$E$11</f>
      </c>
      <c r="I73" s="242">
        <f t="shared" si="97"/>
      </c>
      <c r="J73" s="237" t="s">
        <v>530</v>
      </c>
      <c r="K73" s="243">
        <f>K72/I73</f>
      </c>
      <c r="L73" s="174"/>
      <c r="M73" s="185" t="s">
        <v>491</v>
      </c>
      <c r="N73" s="251">
        <f>N61*$E$11</f>
      </c>
      <c r="O73" s="251">
        <f>O61*$E$11</f>
      </c>
      <c r="P73" s="251">
        <f>P61*$E$11</f>
      </c>
      <c r="Q73" s="251">
        <f>Q61*$E$11</f>
      </c>
      <c r="R73" s="251">
        <f>R61*$E$11</f>
      </c>
      <c r="S73" s="251">
        <f>S61*$E$11</f>
      </c>
      <c r="T73" s="251">
        <f>T61*$E$11</f>
      </c>
      <c r="U73" s="242">
        <f t="shared" si="125"/>
      </c>
      <c r="V73" s="237" t="s">
        <v>530</v>
      </c>
      <c r="W73" s="243">
        <f>W72/U73</f>
      </c>
      <c r="X73" s="174"/>
      <c r="Y73" s="220" t="s">
        <v>491</v>
      </c>
      <c r="Z73" s="253">
        <f t="shared" si="36"/>
      </c>
      <c r="AA73" s="253">
        <f t="shared" si="43"/>
      </c>
      <c r="AB73" s="253">
        <f t="shared" si="50"/>
      </c>
      <c r="AC73" s="253">
        <f t="shared" si="57"/>
      </c>
      <c r="AD73" s="253">
        <f t="shared" si="64"/>
      </c>
      <c r="AE73" s="253">
        <f t="shared" si="71"/>
      </c>
      <c r="AF73" s="253">
        <f t="shared" si="78"/>
      </c>
      <c r="AG73" s="245">
        <f t="shared" si="153"/>
      </c>
      <c r="AH73" s="237" t="s">
        <v>530</v>
      </c>
      <c r="AI73" s="243">
        <f>AI72/AG73</f>
      </c>
      <c r="AJ73" s="174"/>
      <c r="AK73" s="174"/>
      <c r="AL73" s="174"/>
      <c r="AM73" s="174"/>
      <c r="AN73" s="174"/>
    </row>
    <row customHeight="true" ht="21.48148148148148" r="74">
      <c r="A74" s="185" t="s">
        <v>531</v>
      </c>
      <c r="B74" s="254">
        <f>B61*$E$12-B70</f>
      </c>
      <c r="C74" s="254">
        <f>C61*$E$12-C70</f>
      </c>
      <c r="D74" s="254">
        <f>D61*$E$12-D70</f>
      </c>
      <c r="E74" s="254">
        <f>E61*$E$12-E70</f>
      </c>
      <c r="F74" s="254">
        <f>F61*$E$12-F70</f>
      </c>
      <c r="G74" s="254">
        <f>G61*$E$12-G70</f>
      </c>
      <c r="H74" s="254">
        <f>H61*$E$12-H70</f>
      </c>
      <c r="I74" s="255">
        <f t="shared" si="97"/>
      </c>
      <c r="J74" s="237" t="s">
        <v>532</v>
      </c>
      <c r="K74" s="252">
        <f>K72</f>
      </c>
      <c r="L74" s="174"/>
      <c r="M74" s="185" t="s">
        <v>531</v>
      </c>
      <c r="N74" s="254">
        <f>N61*$E$12-N70</f>
      </c>
      <c r="O74" s="254">
        <f>O61*$E$12-O70</f>
      </c>
      <c r="P74" s="254">
        <f>P61*$E$12-P70</f>
      </c>
      <c r="Q74" s="254">
        <f>Q61*$E$12-Q70</f>
      </c>
      <c r="R74" s="254">
        <f>R61*$E$12-R70</f>
      </c>
      <c r="S74" s="254">
        <f>S61*$E$12-S70</f>
      </c>
      <c r="T74" s="254">
        <f>T61*$E$12-T70</f>
      </c>
      <c r="U74" s="255">
        <f t="shared" si="125"/>
      </c>
      <c r="V74" s="237" t="s">
        <v>532</v>
      </c>
      <c r="W74" s="252">
        <f>W72</f>
      </c>
      <c r="X74" s="174"/>
      <c r="Y74" s="256" t="s">
        <v>531</v>
      </c>
      <c r="Z74" s="257">
        <f t="shared" si="36"/>
      </c>
      <c r="AA74" s="257">
        <f t="shared" si="43"/>
      </c>
      <c r="AB74" s="257">
        <f t="shared" si="50"/>
      </c>
      <c r="AC74" s="257">
        <f t="shared" si="57"/>
      </c>
      <c r="AD74" s="257">
        <f t="shared" si="64"/>
      </c>
      <c r="AE74" s="257">
        <f t="shared" si="71"/>
      </c>
      <c r="AF74" s="257">
        <f t="shared" si="78"/>
      </c>
      <c r="AG74" s="258">
        <f t="shared" si="153"/>
      </c>
      <c r="AH74" s="237" t="s">
        <v>532</v>
      </c>
      <c r="AI74" s="252">
        <f>AI72</f>
      </c>
      <c r="AJ74" s="174"/>
      <c r="AK74" s="174"/>
      <c r="AL74" s="174"/>
      <c r="AM74" s="174"/>
      <c r="AN74" s="174"/>
    </row>
    <row customHeight="true" ht="21.48148148148148" r="75">
      <c r="A75" s="259" t="s">
        <v>533</v>
      </c>
      <c r="B75" s="259"/>
      <c r="C75" s="259"/>
      <c r="D75" s="259"/>
      <c r="E75" s="259"/>
      <c r="F75" s="259"/>
      <c r="G75" s="259"/>
      <c r="H75" s="259"/>
      <c r="I75" s="259"/>
      <c r="J75" s="174"/>
      <c r="K75" s="174"/>
      <c r="L75" s="174"/>
      <c r="M75" s="174"/>
      <c r="N75" s="174"/>
      <c r="O75" s="174"/>
      <c r="P75" s="174"/>
      <c r="Q75" s="174"/>
      <c r="R75" s="174"/>
      <c r="S75" s="174"/>
      <c r="T75" s="174"/>
      <c r="U75" s="174"/>
      <c r="V75" s="174"/>
      <c r="W75" s="174"/>
      <c r="X75" s="174"/>
      <c r="Y75" s="174"/>
      <c r="Z75" s="174"/>
      <c r="AA75" s="174"/>
      <c r="AB75" s="174"/>
      <c r="AC75" s="174"/>
      <c r="AD75" s="174"/>
      <c r="AE75" s="174"/>
      <c r="AF75" s="174"/>
      <c r="AG75" s="174"/>
      <c r="AH75" s="174"/>
      <c r="AI75" s="174"/>
      <c r="AJ75" s="174"/>
      <c r="AK75" s="174"/>
      <c r="AL75" s="174"/>
      <c r="AM75" s="174"/>
      <c r="AN75" s="174"/>
    </row>
    <row customHeight="true" ht="21.48148148148148" r="76">
      <c r="A76" s="259"/>
      <c r="B76" s="259"/>
      <c r="C76" s="259"/>
      <c r="D76" s="259"/>
      <c r="E76" s="259"/>
      <c r="F76" s="259"/>
      <c r="G76" s="259"/>
      <c r="H76" s="259"/>
      <c r="I76" s="259"/>
      <c r="J76" s="174"/>
      <c r="K76" s="174"/>
      <c r="L76" s="174"/>
      <c r="M76" s="174"/>
      <c r="N76" s="174"/>
      <c r="O76" s="174"/>
      <c r="P76" s="174"/>
      <c r="Q76" s="174"/>
      <c r="R76" s="174"/>
      <c r="S76" s="174"/>
      <c r="T76" s="174"/>
      <c r="U76" s="174"/>
      <c r="V76" s="174"/>
      <c r="W76" s="174"/>
      <c r="X76" s="174"/>
      <c r="Y76" s="174"/>
      <c r="Z76" s="174"/>
      <c r="AA76" s="174"/>
      <c r="AB76" s="174"/>
      <c r="AC76" s="174"/>
      <c r="AD76" s="174"/>
      <c r="AE76" s="174"/>
      <c r="AF76" s="174"/>
      <c r="AG76" s="174"/>
      <c r="AH76" s="174"/>
      <c r="AI76" s="174"/>
      <c r="AJ76" s="174"/>
      <c r="AK76" s="174"/>
      <c r="AL76" s="174"/>
      <c r="AM76" s="174"/>
      <c r="AN76" s="174"/>
    </row>
    <row customHeight="true" ht="21.48148148148148" r="77">
      <c r="A77" s="259"/>
      <c r="B77" s="259"/>
      <c r="C77" s="259"/>
      <c r="D77" s="259"/>
      <c r="E77" s="259"/>
      <c r="F77" s="259"/>
      <c r="G77" s="259"/>
      <c r="H77" s="259"/>
      <c r="I77" s="259"/>
      <c r="J77" s="174"/>
      <c r="K77" s="174"/>
      <c r="L77" s="174"/>
      <c r="M77" s="174"/>
      <c r="N77" s="174"/>
      <c r="O77" s="174"/>
      <c r="P77" s="174"/>
      <c r="Q77" s="174"/>
      <c r="R77" s="174"/>
      <c r="S77" s="174"/>
      <c r="T77" s="174"/>
      <c r="U77" s="174"/>
      <c r="V77" s="174"/>
      <c r="W77" s="174"/>
      <c r="X77" s="174"/>
      <c r="Y77" s="174"/>
      <c r="Z77" s="174"/>
      <c r="AA77" s="174"/>
      <c r="AB77" s="174"/>
      <c r="AC77" s="174"/>
      <c r="AD77" s="174"/>
      <c r="AE77" s="174"/>
      <c r="AF77" s="174"/>
      <c r="AG77" s="174"/>
      <c r="AH77" s="174"/>
      <c r="AI77" s="174"/>
      <c r="AJ77" s="174"/>
      <c r="AK77" s="174"/>
      <c r="AL77" s="174"/>
      <c r="AM77" s="174"/>
      <c r="AN77" s="174"/>
    </row>
    <row customHeight="true" ht="21.48148148148148" r="78">
      <c r="A78" s="177"/>
      <c r="B78" s="177"/>
      <c r="C78" s="174"/>
      <c r="D78" s="174"/>
      <c r="E78" s="174"/>
      <c r="F78" s="174"/>
      <c r="G78" s="174"/>
      <c r="H78" s="174"/>
      <c r="I78" s="174"/>
      <c r="J78" s="174"/>
      <c r="K78" s="174"/>
      <c r="L78" s="174"/>
      <c r="M78" s="174"/>
      <c r="N78" s="174"/>
      <c r="O78" s="174"/>
      <c r="P78" s="174"/>
      <c r="Q78" s="174"/>
      <c r="R78" s="174"/>
      <c r="S78" s="174"/>
      <c r="T78" s="174"/>
      <c r="U78" s="174"/>
      <c r="V78" s="174"/>
      <c r="W78" s="174"/>
      <c r="X78" s="174"/>
      <c r="Y78" s="174"/>
      <c r="Z78" s="174"/>
      <c r="AA78" s="174"/>
      <c r="AB78" s="174"/>
      <c r="AC78" s="174"/>
      <c r="AD78" s="174"/>
      <c r="AE78" s="174"/>
      <c r="AF78" s="174"/>
      <c r="AG78" s="174"/>
      <c r="AH78" s="174"/>
      <c r="AI78" s="174"/>
      <c r="AJ78" s="174"/>
      <c r="AK78" s="174"/>
      <c r="AL78" s="174"/>
      <c r="AM78" s="174"/>
      <c r="AN78" s="174"/>
    </row>
    <row customHeight="true" ht="21.48148148148148" r="79">
      <c r="A79" s="171" t="s">
        <v>538</v>
      </c>
      <c r="B79" s="171"/>
      <c r="C79" s="260" t="s">
        <v>539</v>
      </c>
      <c r="D79" s="260"/>
      <c r="E79" s="260"/>
      <c r="F79" s="260"/>
      <c r="G79" s="260"/>
      <c r="H79" s="260"/>
      <c r="I79" s="260"/>
      <c r="J79" s="174"/>
      <c r="K79" s="174"/>
      <c r="L79" s="174"/>
      <c r="M79" s="174"/>
      <c r="N79" s="174"/>
      <c r="O79" s="174"/>
      <c r="P79" s="174"/>
      <c r="Q79" s="174"/>
      <c r="R79" s="174"/>
      <c r="S79" s="174"/>
      <c r="T79" s="174"/>
      <c r="U79" s="174"/>
      <c r="V79" s="174"/>
      <c r="W79" s="174"/>
      <c r="X79" s="174"/>
      <c r="Y79" s="174"/>
      <c r="Z79" s="174"/>
      <c r="AA79" s="174"/>
      <c r="AB79" s="174"/>
      <c r="AC79" s="174"/>
      <c r="AD79" s="174"/>
      <c r="AE79" s="174"/>
      <c r="AF79" s="174"/>
      <c r="AG79" s="174"/>
      <c r="AH79" s="174"/>
      <c r="AI79" s="174"/>
      <c r="AJ79" s="174"/>
      <c r="AK79" s="174"/>
      <c r="AL79" s="174"/>
      <c r="AM79" s="174"/>
      <c r="AN79" s="174"/>
    </row>
    <row customHeight="true" ht="21.48148148148148" r="80">
      <c r="A80" s="185" t="s">
        <v>481</v>
      </c>
      <c r="B80" s="186"/>
      <c r="D80" s="187" t="s">
        <v>482</v>
      </c>
      <c r="E80" s="188">
        <v>139</v>
      </c>
      <c r="J80" s="174"/>
      <c r="K80" s="174"/>
      <c r="L80" s="174"/>
      <c r="M80" s="174"/>
      <c r="N80" s="174"/>
      <c r="O80" s="174"/>
      <c r="P80" s="174"/>
      <c r="Q80" s="174"/>
      <c r="R80" s="174"/>
      <c r="S80" s="174"/>
      <c r="T80" s="174"/>
      <c r="U80" s="174"/>
      <c r="V80" s="174"/>
      <c r="W80" s="174"/>
      <c r="X80" s="174"/>
      <c r="Y80" s="174"/>
      <c r="Z80" s="174"/>
      <c r="AA80" s="174"/>
      <c r="AB80" s="174"/>
      <c r="AC80" s="174"/>
      <c r="AD80" s="174"/>
      <c r="AE80" s="174"/>
      <c r="AF80" s="174"/>
      <c r="AG80" s="174"/>
      <c r="AH80" s="174"/>
      <c r="AI80" s="174"/>
      <c r="AJ80" s="174"/>
      <c r="AK80" s="174"/>
      <c r="AL80" s="174"/>
      <c r="AM80" s="174"/>
      <c r="AN80" s="174"/>
    </row>
    <row customHeight="true" ht="21.48148148148148" r="81">
      <c r="A81" s="185" t="s">
        <v>486</v>
      </c>
      <c r="B81" s="192">
        <f>IFERROR(B82/B84,0)</f>
      </c>
      <c r="D81" s="187" t="s">
        <v>487</v>
      </c>
      <c r="E81" s="193">
        <v>30</v>
      </c>
      <c r="J81" s="174"/>
      <c r="K81" s="174"/>
      <c r="L81" s="174"/>
      <c r="M81" s="174"/>
      <c r="N81" s="174"/>
      <c r="O81" s="174"/>
      <c r="P81" s="174"/>
      <c r="Q81" s="174"/>
      <c r="R81" s="174"/>
      <c r="S81" s="174"/>
      <c r="T81" s="174"/>
      <c r="U81" s="174"/>
      <c r="V81" s="174"/>
      <c r="W81" s="174"/>
      <c r="X81" s="174"/>
      <c r="Y81" s="174"/>
      <c r="Z81" s="174"/>
      <c r="AA81" s="174"/>
      <c r="AB81" s="174"/>
      <c r="AC81" s="174"/>
      <c r="AD81" s="174"/>
      <c r="AE81" s="174"/>
      <c r="AF81" s="174"/>
      <c r="AG81" s="174"/>
      <c r="AH81" s="174"/>
      <c r="AI81" s="174"/>
      <c r="AJ81" s="174"/>
      <c r="AK81" s="174"/>
      <c r="AL81" s="174"/>
      <c r="AM81" s="174"/>
      <c r="AN81" s="174"/>
    </row>
    <row customHeight="true" ht="21.48148148148148" r="82">
      <c r="A82" s="185" t="s">
        <v>489</v>
      </c>
      <c r="B82" s="197">
        <v>23</v>
      </c>
      <c r="D82" s="187" t="s">
        <v>490</v>
      </c>
      <c r="E82" s="188">
        <f>E80-E81</f>
      </c>
      <c r="J82" s="174"/>
      <c r="K82" s="174"/>
      <c r="L82" s="174"/>
      <c r="M82" s="174"/>
      <c r="N82" s="174"/>
      <c r="O82" s="174"/>
      <c r="P82" s="174"/>
      <c r="Q82" s="174"/>
      <c r="R82" s="174"/>
      <c r="S82" s="174"/>
      <c r="T82" s="174"/>
      <c r="U82" s="174"/>
      <c r="V82" s="174"/>
      <c r="W82" s="174"/>
      <c r="X82" s="174"/>
      <c r="Y82" s="174"/>
      <c r="Z82" s="174"/>
      <c r="AA82" s="174"/>
      <c r="AB82" s="174"/>
      <c r="AC82" s="174"/>
      <c r="AD82" s="174"/>
      <c r="AE82" s="174"/>
      <c r="AF82" s="174"/>
      <c r="AG82" s="174"/>
      <c r="AH82" s="174"/>
      <c r="AI82" s="174"/>
      <c r="AJ82" s="174"/>
      <c r="AK82" s="174"/>
      <c r="AL82" s="174"/>
      <c r="AM82" s="174"/>
      <c r="AN82" s="174"/>
    </row>
    <row customHeight="true" ht="21.48148148148148" r="83">
      <c r="A83" s="185" t="s">
        <v>492</v>
      </c>
      <c r="B83" s="199">
        <v>0.004</v>
      </c>
      <c r="D83" s="200" t="s">
        <v>493</v>
      </c>
      <c r="E83" s="188">
        <v>28.43</v>
      </c>
      <c r="F83" s="201" t="s">
        <v>494</v>
      </c>
      <c r="J83" s="174"/>
      <c r="K83" s="174"/>
      <c r="L83" s="174"/>
      <c r="M83" s="174"/>
      <c r="N83" s="174"/>
      <c r="O83" s="174"/>
      <c r="P83" s="174"/>
      <c r="Q83" s="174"/>
      <c r="R83" s="174"/>
      <c r="S83" s="174"/>
      <c r="T83" s="174"/>
      <c r="U83" s="174"/>
      <c r="V83" s="174"/>
      <c r="W83" s="174"/>
      <c r="X83" s="174"/>
      <c r="Y83" s="174"/>
      <c r="Z83" s="174"/>
      <c r="AA83" s="174"/>
      <c r="AB83" s="174"/>
      <c r="AC83" s="174"/>
      <c r="AD83" s="174"/>
      <c r="AE83" s="174"/>
      <c r="AF83" s="174"/>
      <c r="AG83" s="174"/>
      <c r="AH83" s="174"/>
      <c r="AI83" s="174"/>
      <c r="AJ83" s="174"/>
      <c r="AK83" s="174"/>
      <c r="AL83" s="174"/>
      <c r="AM83" s="174"/>
      <c r="AN83" s="174"/>
    </row>
    <row customHeight="true" ht="21.48148148148148" r="84">
      <c r="A84" s="185" t="s">
        <v>496</v>
      </c>
      <c r="B84" s="205">
        <v>0.06</v>
      </c>
      <c r="J84" s="174"/>
      <c r="K84" s="174"/>
      <c r="L84" s="174"/>
      <c r="M84" s="174"/>
      <c r="N84" s="174"/>
      <c r="O84" s="174"/>
      <c r="P84" s="174"/>
      <c r="Q84" s="174"/>
      <c r="R84" s="174"/>
      <c r="S84" s="174"/>
      <c r="T84" s="174"/>
      <c r="U84" s="174"/>
      <c r="V84" s="174"/>
      <c r="W84" s="174"/>
      <c r="X84" s="174"/>
      <c r="Y84" s="174"/>
      <c r="Z84" s="174"/>
      <c r="AA84" s="174"/>
      <c r="AB84" s="174"/>
      <c r="AC84" s="174"/>
      <c r="AD84" s="174"/>
      <c r="AE84" s="174"/>
      <c r="AF84" s="174"/>
      <c r="AG84" s="174"/>
      <c r="AH84" s="174"/>
      <c r="AI84" s="174"/>
      <c r="AJ84" s="174"/>
      <c r="AK84" s="174"/>
      <c r="AL84" s="174"/>
      <c r="AM84" s="174"/>
      <c r="AN84" s="174"/>
    </row>
    <row customHeight="true" ht="21.48148148148148" r="85">
      <c r="A85" s="185" t="s">
        <v>497</v>
      </c>
      <c r="B85" s="205">
        <v>0.6</v>
      </c>
      <c r="J85" s="174"/>
      <c r="K85" s="174"/>
      <c r="L85" s="174"/>
      <c r="M85" s="174"/>
      <c r="N85" s="174"/>
      <c r="O85" s="174"/>
      <c r="P85" s="174"/>
      <c r="Q85" s="174"/>
      <c r="R85" s="174"/>
      <c r="S85" s="174"/>
      <c r="T85" s="174"/>
      <c r="U85" s="174"/>
      <c r="V85" s="174"/>
      <c r="W85" s="174"/>
      <c r="X85" s="174"/>
      <c r="Y85" s="174"/>
      <c r="Z85" s="174"/>
      <c r="AA85" s="174"/>
      <c r="AB85" s="174"/>
      <c r="AC85" s="174"/>
      <c r="AD85" s="174"/>
      <c r="AE85" s="174"/>
      <c r="AF85" s="174"/>
      <c r="AG85" s="174"/>
      <c r="AH85" s="174"/>
      <c r="AI85" s="174"/>
      <c r="AJ85" s="174"/>
      <c r="AK85" s="174"/>
      <c r="AL85" s="174"/>
      <c r="AM85" s="174"/>
      <c r="AN85" s="174"/>
    </row>
    <row customHeight="true" ht="21.48148148148148" r="86">
      <c r="A86" s="185" t="s">
        <v>498</v>
      </c>
      <c r="B86" s="186">
        <v>30</v>
      </c>
      <c r="J86" s="174"/>
      <c r="K86" s="174"/>
      <c r="L86" s="174"/>
      <c r="M86" s="174"/>
      <c r="N86" s="174"/>
      <c r="O86" s="174"/>
      <c r="P86" s="174"/>
      <c r="Q86" s="174"/>
      <c r="R86" s="174"/>
      <c r="S86" s="174"/>
      <c r="T86" s="174"/>
      <c r="U86" s="174"/>
      <c r="V86" s="174"/>
      <c r="W86" s="174"/>
      <c r="X86" s="174"/>
      <c r="Y86" s="174"/>
      <c r="Z86" s="174"/>
      <c r="AA86" s="174"/>
      <c r="AB86" s="174"/>
      <c r="AC86" s="174"/>
      <c r="AD86" s="174"/>
      <c r="AE86" s="174"/>
      <c r="AF86" s="174"/>
      <c r="AG86" s="174"/>
      <c r="AH86" s="174"/>
      <c r="AI86" s="174"/>
      <c r="AJ86" s="174"/>
      <c r="AK86" s="174"/>
      <c r="AL86" s="174"/>
      <c r="AM86" s="174"/>
      <c r="AN86" s="174"/>
    </row>
    <row customHeight="true" ht="21.48148148148148" r="87">
      <c r="A87" s="177"/>
      <c r="B87" s="177"/>
      <c r="C87" s="174"/>
      <c r="D87" s="174"/>
      <c r="E87" s="174"/>
      <c r="F87" s="174"/>
      <c r="G87" s="174"/>
      <c r="H87" s="174"/>
      <c r="I87" s="174"/>
      <c r="J87" s="174"/>
      <c r="K87" s="174"/>
      <c r="L87" s="174"/>
      <c r="M87" s="174"/>
      <c r="N87" s="174"/>
      <c r="O87" s="174"/>
      <c r="P87" s="174"/>
      <c r="Q87" s="174"/>
      <c r="R87" s="174"/>
      <c r="S87" s="174"/>
      <c r="T87" s="174"/>
      <c r="U87" s="174"/>
      <c r="V87" s="174"/>
      <c r="W87" s="174"/>
      <c r="X87" s="174"/>
      <c r="Y87" s="174"/>
      <c r="Z87" s="174"/>
      <c r="AA87" s="174"/>
      <c r="AB87" s="174"/>
      <c r="AC87" s="174"/>
      <c r="AD87" s="174"/>
      <c r="AE87" s="174"/>
      <c r="AF87" s="174"/>
      <c r="AG87" s="174"/>
      <c r="AH87" s="174"/>
      <c r="AI87" s="174"/>
      <c r="AJ87" s="174"/>
      <c r="AK87" s="174"/>
      <c r="AL87" s="174"/>
      <c r="AM87" s="174"/>
      <c r="AN87" s="174"/>
    </row>
    <row customHeight="true" ht="21.48148148148148" r="88">
      <c r="A88" s="210" t="s">
        <v>540</v>
      </c>
      <c r="B88" s="210"/>
      <c r="C88" s="211" t="s">
        <v>541</v>
      </c>
      <c r="D88" s="212"/>
      <c r="E88" s="212"/>
      <c r="F88" s="212"/>
      <c r="G88" s="212"/>
      <c r="H88" s="212"/>
      <c r="I88" s="212"/>
      <c r="J88" s="177"/>
      <c r="K88" s="178"/>
      <c r="L88" s="174"/>
      <c r="M88" s="210" t="s">
        <v>503</v>
      </c>
      <c r="N88" s="210"/>
      <c r="O88" s="211" t="s">
        <v>541</v>
      </c>
      <c r="P88" s="212"/>
      <c r="Q88" s="212"/>
      <c r="R88" s="212"/>
      <c r="S88" s="212"/>
      <c r="T88" s="212"/>
      <c r="U88" s="212"/>
      <c r="V88" s="177"/>
      <c r="W88" s="178"/>
      <c r="X88" s="174"/>
      <c r="Y88" s="210" t="s">
        <v>504</v>
      </c>
      <c r="Z88" s="210"/>
      <c r="AA88" s="211" t="s">
        <v>541</v>
      </c>
      <c r="AB88" s="212"/>
      <c r="AC88" s="212"/>
      <c r="AD88" s="212"/>
      <c r="AE88" s="212"/>
      <c r="AF88" s="212"/>
      <c r="AG88" s="212"/>
      <c r="AH88" s="177"/>
      <c r="AI88" s="178"/>
      <c r="AJ88" s="174"/>
      <c r="AK88" s="174"/>
      <c r="AL88" s="174"/>
      <c r="AM88" s="174"/>
      <c r="AN88" s="174"/>
    </row>
    <row customHeight="true" ht="21.48148148148148" r="89">
      <c r="A89" s="186" t="s">
        <v>505</v>
      </c>
      <c r="B89" s="213" t="s">
        <v>506</v>
      </c>
      <c r="C89" s="186" t="s">
        <v>507</v>
      </c>
      <c r="D89" s="186" t="s">
        <v>508</v>
      </c>
      <c r="E89" s="186" t="s">
        <v>509</v>
      </c>
      <c r="F89" s="186" t="s">
        <v>510</v>
      </c>
      <c r="G89" s="186" t="s">
        <v>511</v>
      </c>
      <c r="H89" s="186" t="s">
        <v>512</v>
      </c>
      <c r="I89" s="186" t="s">
        <v>513</v>
      </c>
      <c r="J89" s="177"/>
      <c r="K89" s="178"/>
      <c r="L89" s="174"/>
      <c r="M89" s="186" t="s">
        <v>505</v>
      </c>
      <c r="N89" s="213" t="s">
        <v>506</v>
      </c>
      <c r="O89" s="186" t="s">
        <v>507</v>
      </c>
      <c r="P89" s="186" t="s">
        <v>508</v>
      </c>
      <c r="Q89" s="186" t="s">
        <v>509</v>
      </c>
      <c r="R89" s="186" t="s">
        <v>510</v>
      </c>
      <c r="S89" s="186" t="s">
        <v>511</v>
      </c>
      <c r="T89" s="186" t="s">
        <v>512</v>
      </c>
      <c r="U89" s="186" t="s">
        <v>513</v>
      </c>
      <c r="V89" s="177"/>
      <c r="W89" s="178"/>
      <c r="X89" s="174"/>
      <c r="Y89" s="214" t="s">
        <v>505</v>
      </c>
      <c r="Z89" s="215" t="s">
        <v>506</v>
      </c>
      <c r="AA89" s="216" t="s">
        <v>507</v>
      </c>
      <c r="AB89" s="216" t="s">
        <v>508</v>
      </c>
      <c r="AC89" s="216" t="s">
        <v>509</v>
      </c>
      <c r="AD89" s="216" t="s">
        <v>510</v>
      </c>
      <c r="AE89" s="216" t="s">
        <v>511</v>
      </c>
      <c r="AF89" s="216" t="s">
        <v>512</v>
      </c>
      <c r="AG89" s="217" t="s">
        <v>513</v>
      </c>
      <c r="AH89" s="177"/>
      <c r="AI89" s="178"/>
      <c r="AJ89" s="174"/>
      <c r="AK89" s="174"/>
      <c r="AL89" s="174"/>
      <c r="AM89" s="174"/>
      <c r="AN89" s="174"/>
    </row>
    <row customHeight="true" ht="21.48148148148148" r="90">
      <c r="A90" s="185" t="s">
        <v>514</v>
      </c>
      <c r="B90" s="218">
        <v>1</v>
      </c>
      <c r="C90" s="218">
        <v>2</v>
      </c>
      <c r="D90" s="218">
        <v>3</v>
      </c>
      <c r="E90" s="218">
        <v>4</v>
      </c>
      <c r="F90" s="218">
        <v>5</v>
      </c>
      <c r="G90" s="218">
        <v>5</v>
      </c>
      <c r="H90" s="218">
        <v>6</v>
      </c>
      <c r="I90" s="219">
        <f t="shared" ref="I90:I91" si="98">SUM(B90:H90)</f>
      </c>
      <c r="J90" s="177"/>
      <c r="K90" s="178"/>
      <c r="L90" s="174"/>
      <c r="M90" s="185" t="s">
        <v>515</v>
      </c>
      <c r="N90" s="218">
        <v>12</v>
      </c>
      <c r="O90" s="218">
        <v>23</v>
      </c>
      <c r="P90" s="218">
        <v>26</v>
      </c>
      <c r="Q90" s="218">
        <v>25</v>
      </c>
      <c r="R90" s="218">
        <v>11</v>
      </c>
      <c r="S90" s="218">
        <v>52</v>
      </c>
      <c r="T90" s="218">
        <v>12</v>
      </c>
      <c r="U90" s="219">
        <f t="shared" ref="U90:U91" si="126">SUM(N90:T90)</f>
      </c>
      <c r="V90" s="177"/>
      <c r="W90" s="178"/>
      <c r="X90" s="174"/>
      <c r="Y90" s="220" t="s">
        <v>515</v>
      </c>
      <c r="Z90" s="218">
        <f t="shared" ref="Z90:Z103" si="37">N90-B90</f>
      </c>
      <c r="AA90" s="218">
        <f t="shared" ref="AA90:AA103" si="44">O90-C90</f>
      </c>
      <c r="AB90" s="218">
        <f t="shared" ref="AB90:AB103" si="51">P90-D90</f>
      </c>
      <c r="AC90" s="218">
        <f t="shared" ref="AC90:AC103" si="58">Q90-E90</f>
      </c>
      <c r="AD90" s="218">
        <f t="shared" ref="AD90:AD103" si="65">R90-F90</f>
      </c>
      <c r="AE90" s="218">
        <f t="shared" ref="AE90:AE103" si="72">S90-G90</f>
      </c>
      <c r="AF90" s="218">
        <f t="shared" ref="AF90:AF103" si="79">T90-H90</f>
      </c>
      <c r="AG90" s="221">
        <f t="shared" ref="AG90:AG91" si="154">SUM(Z90:AF90)</f>
      </c>
      <c r="AH90" s="177"/>
      <c r="AI90" s="178"/>
      <c r="AJ90" s="174"/>
      <c r="AK90" s="174"/>
      <c r="AL90" s="174"/>
      <c r="AM90" s="174"/>
      <c r="AN90" s="174"/>
    </row>
    <row customHeight="true" ht="21.48148148148148" r="91">
      <c r="A91" s="185" t="s">
        <v>516</v>
      </c>
      <c r="B91" s="222">
        <f>B90/B97</f>
      </c>
      <c r="C91" s="222">
        <f>C90/C97</f>
      </c>
      <c r="D91" s="222">
        <f>D90/D97</f>
      </c>
      <c r="E91" s="222">
        <f>E90/E97</f>
      </c>
      <c r="F91" s="222">
        <f>F90/F97</f>
      </c>
      <c r="G91" s="222">
        <f>G90/G97</f>
      </c>
      <c r="H91" s="222">
        <f>H90/H97</f>
      </c>
      <c r="I91" s="219">
        <f t="shared" si="98"/>
      </c>
      <c r="J91" s="177"/>
      <c r="K91" s="178"/>
      <c r="L91" s="174"/>
      <c r="M91" s="185" t="s">
        <v>516</v>
      </c>
      <c r="N91" s="222">
        <f>N90/N97</f>
      </c>
      <c r="O91" s="222">
        <f>O90/O97</f>
      </c>
      <c r="P91" s="222">
        <f>P90/P97</f>
      </c>
      <c r="Q91" s="222">
        <f>Q90/Q97</f>
      </c>
      <c r="R91" s="222">
        <f>R90/R97</f>
      </c>
      <c r="S91" s="222">
        <f>S90/S97</f>
      </c>
      <c r="T91" s="222">
        <f>T90/T97</f>
      </c>
      <c r="U91" s="219">
        <f t="shared" si="126"/>
      </c>
      <c r="V91" s="177"/>
      <c r="W91" s="178"/>
      <c r="X91" s="174"/>
      <c r="Y91" s="220" t="s">
        <v>516</v>
      </c>
      <c r="Z91" s="223">
        <f t="shared" si="37"/>
      </c>
      <c r="AA91" s="223">
        <f t="shared" si="44"/>
      </c>
      <c r="AB91" s="223">
        <f t="shared" si="51"/>
      </c>
      <c r="AC91" s="223">
        <f t="shared" si="58"/>
      </c>
      <c r="AD91" s="223">
        <f t="shared" si="65"/>
      </c>
      <c r="AE91" s="223">
        <f t="shared" si="72"/>
      </c>
      <c r="AF91" s="223">
        <f t="shared" si="79"/>
      </c>
      <c r="AG91" s="221">
        <f t="shared" si="154"/>
      </c>
      <c r="AH91" s="177"/>
      <c r="AI91" s="178"/>
      <c r="AJ91" s="174"/>
      <c r="AK91" s="174"/>
      <c r="AL91" s="174"/>
      <c r="AM91" s="174"/>
      <c r="AN91" s="174"/>
    </row>
    <row customHeight="true" ht="21.48148148148148" r="92">
      <c r="A92" s="185" t="s">
        <v>517</v>
      </c>
      <c r="B92" s="224">
        <v>1</v>
      </c>
      <c r="C92" s="224">
        <v>1</v>
      </c>
      <c r="D92" s="224">
        <v>1</v>
      </c>
      <c r="E92" s="224">
        <v>1</v>
      </c>
      <c r="F92" s="224">
        <v>1</v>
      </c>
      <c r="G92" s="224">
        <v>0.9</v>
      </c>
      <c r="H92" s="224">
        <v>0.9</v>
      </c>
      <c r="I92" s="225">
        <f>I94/I90</f>
      </c>
      <c r="J92" s="177"/>
      <c r="K92" s="178"/>
      <c r="L92" s="174"/>
      <c r="M92" s="185" t="s">
        <v>517</v>
      </c>
      <c r="N92" s="224">
        <v>1</v>
      </c>
      <c r="O92" s="224">
        <v>1</v>
      </c>
      <c r="P92" s="224">
        <v>1</v>
      </c>
      <c r="Q92" s="224">
        <v>1</v>
      </c>
      <c r="R92" s="224">
        <v>1</v>
      </c>
      <c r="S92" s="224">
        <v>0.9</v>
      </c>
      <c r="T92" s="224">
        <v>0.9</v>
      </c>
      <c r="U92" s="225">
        <f>U94/U90</f>
      </c>
      <c r="V92" s="177"/>
      <c r="W92" s="178"/>
      <c r="X92" s="174"/>
      <c r="Y92" s="220" t="s">
        <v>517</v>
      </c>
      <c r="Z92" s="226">
        <f t="shared" si="37"/>
      </c>
      <c r="AA92" s="226">
        <f t="shared" si="44"/>
      </c>
      <c r="AB92" s="226">
        <f t="shared" si="51"/>
      </c>
      <c r="AC92" s="226">
        <f t="shared" si="58"/>
      </c>
      <c r="AD92" s="226">
        <f t="shared" si="65"/>
      </c>
      <c r="AE92" s="226">
        <f t="shared" si="72"/>
      </c>
      <c r="AF92" s="226">
        <f t="shared" si="79"/>
      </c>
      <c r="AG92" s="227">
        <f>AG94/AG90</f>
      </c>
      <c r="AH92" s="177"/>
      <c r="AI92" s="178"/>
      <c r="AJ92" s="174"/>
      <c r="AK92" s="174"/>
      <c r="AL92" s="174"/>
      <c r="AM92" s="174"/>
      <c r="AN92" s="174"/>
    </row>
    <row customHeight="true" ht="21.48148148148148" r="93">
      <c r="A93" s="185" t="s">
        <v>518</v>
      </c>
      <c r="B93" s="222">
        <f>B90-B94</f>
      </c>
      <c r="C93" s="222">
        <f>C90-C94</f>
      </c>
      <c r="D93" s="222">
        <f>D90-D94</f>
      </c>
      <c r="E93" s="222">
        <f>E90-E94</f>
      </c>
      <c r="F93" s="222">
        <f>F90-F94</f>
      </c>
      <c r="G93" s="222">
        <f>G90-G94</f>
      </c>
      <c r="H93" s="222">
        <f>H90-H94</f>
      </c>
      <c r="I93" s="219">
        <f t="shared" ref="I93:I94" si="99">SUM(B93:H93)</f>
      </c>
      <c r="J93" s="177"/>
      <c r="K93" s="178"/>
      <c r="L93" s="174"/>
      <c r="M93" s="185" t="s">
        <v>518</v>
      </c>
      <c r="N93" s="222">
        <v>12</v>
      </c>
      <c r="O93" s="222">
        <f>O90-O94</f>
      </c>
      <c r="P93" s="222">
        <f>P90-P94</f>
      </c>
      <c r="Q93" s="222">
        <f>Q90-Q94</f>
      </c>
      <c r="R93" s="222">
        <f>R90-R94</f>
      </c>
      <c r="S93" s="222">
        <f>S90-S94</f>
      </c>
      <c r="T93" s="222">
        <f>T90-T94</f>
      </c>
      <c r="U93" s="219">
        <f t="shared" ref="U93:U94" si="127">SUM(N93:T93)</f>
      </c>
      <c r="V93" s="177"/>
      <c r="W93" s="178"/>
      <c r="X93" s="174"/>
      <c r="Y93" s="220" t="s">
        <v>518</v>
      </c>
      <c r="Z93" s="223">
        <f t="shared" si="37"/>
      </c>
      <c r="AA93" s="223">
        <f t="shared" si="44"/>
      </c>
      <c r="AB93" s="223">
        <f t="shared" si="51"/>
      </c>
      <c r="AC93" s="223">
        <f t="shared" si="58"/>
      </c>
      <c r="AD93" s="223">
        <f t="shared" si="65"/>
      </c>
      <c r="AE93" s="223">
        <f t="shared" si="72"/>
      </c>
      <c r="AF93" s="223">
        <f t="shared" si="79"/>
      </c>
      <c r="AG93" s="221">
        <f t="shared" ref="AG93:AG94" si="155">SUM(Z93:AF93)</f>
      </c>
      <c r="AH93" s="177"/>
      <c r="AI93" s="178"/>
      <c r="AJ93" s="174"/>
      <c r="AK93" s="174"/>
      <c r="AL93" s="174"/>
      <c r="AM93" s="174"/>
      <c r="AN93" s="174"/>
    </row>
    <row customHeight="true" ht="21.48148148148148" r="94">
      <c r="A94" s="185" t="s">
        <v>519</v>
      </c>
      <c r="B94" s="222">
        <f>B90*B92</f>
      </c>
      <c r="C94" s="222">
        <f>C90*C92</f>
      </c>
      <c r="D94" s="222">
        <f>D90*D92</f>
      </c>
      <c r="E94" s="222">
        <f>E90*E92</f>
      </c>
      <c r="F94" s="222">
        <f>F90*F92</f>
      </c>
      <c r="G94" s="222">
        <f>G90*G92</f>
      </c>
      <c r="H94" s="222">
        <f>H90*H92</f>
      </c>
      <c r="I94" s="219">
        <f t="shared" si="99"/>
      </c>
      <c r="J94" s="177"/>
      <c r="K94" s="178"/>
      <c r="L94" s="174"/>
      <c r="M94" s="185" t="s">
        <v>519</v>
      </c>
      <c r="N94" s="222">
        <f>N90*N92</f>
      </c>
      <c r="O94" s="222">
        <f>O90*O92</f>
      </c>
      <c r="P94" s="222">
        <f>P90*P92</f>
      </c>
      <c r="Q94" s="222">
        <f>Q90*Q92</f>
      </c>
      <c r="R94" s="222">
        <f>R90*R92</f>
      </c>
      <c r="S94" s="222">
        <f>S90*S92</f>
      </c>
      <c r="T94" s="222">
        <f>T90*T92</f>
      </c>
      <c r="U94" s="219">
        <f t="shared" si="127"/>
      </c>
      <c r="V94" s="177"/>
      <c r="W94" s="178"/>
      <c r="X94" s="174"/>
      <c r="Y94" s="220" t="s">
        <v>519</v>
      </c>
      <c r="Z94" s="223">
        <f t="shared" si="37"/>
      </c>
      <c r="AA94" s="223">
        <f t="shared" si="44"/>
      </c>
      <c r="AB94" s="223">
        <f t="shared" si="51"/>
      </c>
      <c r="AC94" s="223">
        <f t="shared" si="58"/>
      </c>
      <c r="AD94" s="223">
        <f t="shared" si="65"/>
      </c>
      <c r="AE94" s="223">
        <f t="shared" si="72"/>
      </c>
      <c r="AF94" s="223">
        <f t="shared" si="79"/>
      </c>
      <c r="AG94" s="221">
        <f t="shared" si="155"/>
      </c>
      <c r="AH94" s="177"/>
      <c r="AI94" s="178"/>
      <c r="AJ94" s="174"/>
      <c r="AK94" s="174"/>
      <c r="AL94" s="174"/>
      <c r="AM94" s="174"/>
      <c r="AN94" s="174"/>
    </row>
    <row customHeight="true" ht="21.48148148148148" r="95">
      <c r="A95" s="228" t="s">
        <v>520</v>
      </c>
      <c r="B95" s="229">
        <v>3.8</v>
      </c>
      <c r="C95" s="229">
        <v>3.8</v>
      </c>
      <c r="D95" s="229">
        <v>3.8</v>
      </c>
      <c r="E95" s="229">
        <v>3.8</v>
      </c>
      <c r="F95" s="229">
        <v>3.8</v>
      </c>
      <c r="G95" s="229">
        <v>3.8</v>
      </c>
      <c r="H95" s="229">
        <v>3.8</v>
      </c>
      <c r="I95" s="230">
        <f t="shared" ref="I95:I97" si="3">AVERAGE(B95:H95)</f>
      </c>
      <c r="J95" s="174"/>
      <c r="K95" s="174"/>
      <c r="L95" s="174"/>
      <c r="M95" s="228" t="s">
        <v>520</v>
      </c>
      <c r="N95" s="229">
        <v>3.8</v>
      </c>
      <c r="O95" s="229">
        <v>3.8</v>
      </c>
      <c r="P95" s="229">
        <v>3.8</v>
      </c>
      <c r="Q95" s="229">
        <v>3.8</v>
      </c>
      <c r="R95" s="229">
        <v>3.8</v>
      </c>
      <c r="S95" s="229">
        <v>3.8</v>
      </c>
      <c r="T95" s="229">
        <v>3.8</v>
      </c>
      <c r="U95" s="230">
        <f t="shared" ref="U95:U97" si="10">AVERAGE(N95:T95)</f>
      </c>
      <c r="V95" s="174"/>
      <c r="W95" s="174"/>
      <c r="X95" s="174"/>
      <c r="Y95" s="231" t="s">
        <v>520</v>
      </c>
      <c r="Z95" s="232">
        <f t="shared" si="37"/>
      </c>
      <c r="AA95" s="232">
        <f t="shared" si="44"/>
      </c>
      <c r="AB95" s="232">
        <f t="shared" si="51"/>
      </c>
      <c r="AC95" s="232">
        <f t="shared" si="58"/>
      </c>
      <c r="AD95" s="232">
        <f t="shared" si="65"/>
      </c>
      <c r="AE95" s="232">
        <f t="shared" si="72"/>
      </c>
      <c r="AF95" s="232">
        <f t="shared" si="79"/>
      </c>
      <c r="AG95" s="233">
        <f t="shared" ref="AG95:AG97" si="17">AVERAGE(Z95:AF95)</f>
      </c>
      <c r="AH95" s="174"/>
      <c r="AI95" s="174"/>
      <c r="AJ95" s="174"/>
      <c r="AK95" s="174"/>
      <c r="AL95" s="174"/>
      <c r="AM95" s="174"/>
      <c r="AN95" s="174"/>
    </row>
    <row customHeight="true" ht="21.48148148148148" r="96">
      <c r="A96" s="185" t="s">
        <v>521</v>
      </c>
      <c r="B96" s="226">
        <v>0.003</v>
      </c>
      <c r="C96" s="226">
        <v>0.003</v>
      </c>
      <c r="D96" s="226">
        <v>0.003</v>
      </c>
      <c r="E96" s="226">
        <v>0.003</v>
      </c>
      <c r="F96" s="226">
        <v>0.003</v>
      </c>
      <c r="G96" s="226">
        <v>0.003</v>
      </c>
      <c r="H96" s="226">
        <v>0.003</v>
      </c>
      <c r="I96" s="234">
        <f t="shared" si="3"/>
      </c>
      <c r="J96" s="174"/>
      <c r="K96" s="174"/>
      <c r="L96" s="174"/>
      <c r="M96" s="185" t="s">
        <v>521</v>
      </c>
      <c r="N96" s="226">
        <v>0.003</v>
      </c>
      <c r="O96" s="226">
        <v>0.003</v>
      </c>
      <c r="P96" s="226">
        <v>0.003</v>
      </c>
      <c r="Q96" s="226">
        <v>0.003</v>
      </c>
      <c r="R96" s="226">
        <v>0.003</v>
      </c>
      <c r="S96" s="226">
        <v>0.003</v>
      </c>
      <c r="T96" s="226">
        <v>0.003</v>
      </c>
      <c r="U96" s="234">
        <f t="shared" si="10"/>
      </c>
      <c r="V96" s="174"/>
      <c r="W96" s="174"/>
      <c r="X96" s="174"/>
      <c r="Y96" s="220" t="s">
        <v>521</v>
      </c>
      <c r="Z96" s="226">
        <f t="shared" si="37"/>
      </c>
      <c r="AA96" s="226">
        <f t="shared" si="44"/>
      </c>
      <c r="AB96" s="226">
        <f t="shared" si="51"/>
      </c>
      <c r="AC96" s="226">
        <f t="shared" si="58"/>
      </c>
      <c r="AD96" s="226">
        <f t="shared" si="65"/>
      </c>
      <c r="AE96" s="226">
        <f t="shared" si="72"/>
      </c>
      <c r="AF96" s="226">
        <f t="shared" si="79"/>
      </c>
      <c r="AG96" s="235">
        <f t="shared" si="17"/>
      </c>
      <c r="AH96" s="174"/>
      <c r="AI96" s="174"/>
      <c r="AJ96" s="174"/>
      <c r="AK96" s="174"/>
      <c r="AL96" s="174"/>
      <c r="AM96" s="174"/>
      <c r="AN96" s="174"/>
    </row>
    <row customHeight="true" ht="21.48148148148148" r="97">
      <c r="A97" s="185" t="s">
        <v>522</v>
      </c>
      <c r="B97" s="224">
        <v>0.04</v>
      </c>
      <c r="C97" s="224">
        <v>0.04</v>
      </c>
      <c r="D97" s="224">
        <v>0.04</v>
      </c>
      <c r="E97" s="224">
        <v>0.04</v>
      </c>
      <c r="F97" s="224">
        <v>0.04</v>
      </c>
      <c r="G97" s="224">
        <v>0.04</v>
      </c>
      <c r="H97" s="224">
        <v>0.04</v>
      </c>
      <c r="I97" s="236">
        <f t="shared" si="3"/>
      </c>
      <c r="J97" s="237" t="s">
        <v>523</v>
      </c>
      <c r="K97" s="238">
        <f>I90</f>
      </c>
      <c r="L97" s="174"/>
      <c r="M97" s="185" t="s">
        <v>522</v>
      </c>
      <c r="N97" s="224">
        <v>0.04</v>
      </c>
      <c r="O97" s="224">
        <v>0.04</v>
      </c>
      <c r="P97" s="224">
        <v>0.04</v>
      </c>
      <c r="Q97" s="224">
        <v>0.04</v>
      </c>
      <c r="R97" s="224">
        <v>0.04</v>
      </c>
      <c r="S97" s="224">
        <v>0.04</v>
      </c>
      <c r="T97" s="224">
        <v>0.04</v>
      </c>
      <c r="U97" s="236">
        <f t="shared" si="10"/>
      </c>
      <c r="V97" s="237" t="s">
        <v>523</v>
      </c>
      <c r="W97" s="238">
        <f>U90</f>
      </c>
      <c r="X97" s="174"/>
      <c r="Y97" s="220" t="s">
        <v>522</v>
      </c>
      <c r="Z97" s="226">
        <f t="shared" si="37"/>
      </c>
      <c r="AA97" s="226">
        <f t="shared" si="44"/>
      </c>
      <c r="AB97" s="226">
        <f t="shared" si="51"/>
      </c>
      <c r="AC97" s="226">
        <f t="shared" si="58"/>
      </c>
      <c r="AD97" s="226">
        <f t="shared" si="65"/>
      </c>
      <c r="AE97" s="226">
        <f t="shared" si="72"/>
      </c>
      <c r="AF97" s="226">
        <f t="shared" si="79"/>
      </c>
      <c r="AG97" s="239">
        <f t="shared" si="17"/>
      </c>
      <c r="AH97" s="237" t="s">
        <v>523</v>
      </c>
      <c r="AI97" s="238">
        <f>AG90</f>
      </c>
      <c r="AJ97" s="174"/>
      <c r="AK97" s="174"/>
      <c r="AL97" s="174"/>
      <c r="AM97" s="174"/>
      <c r="AN97" s="174"/>
    </row>
    <row customHeight="true" ht="21.48148148148148" r="98">
      <c r="A98" s="185" t="s">
        <v>524</v>
      </c>
      <c r="B98" s="222">
        <f>B94/B97</f>
      </c>
      <c r="C98" s="222">
        <f>C94/C97</f>
      </c>
      <c r="D98" s="222">
        <f>D94/D97</f>
      </c>
      <c r="E98" s="222">
        <f>E94/E97</f>
      </c>
      <c r="F98" s="222">
        <f>F94/F97</f>
      </c>
      <c r="G98" s="222">
        <f>G94/G97</f>
      </c>
      <c r="H98" s="222">
        <f>H94/H97</f>
      </c>
      <c r="I98" s="219">
        <f t="shared" ref="I98:I99" si="100">SUM(B98:H98)</f>
      </c>
      <c r="J98" s="237" t="s">
        <v>525</v>
      </c>
      <c r="K98" s="240">
        <f>I99/I94</f>
      </c>
      <c r="L98" s="174"/>
      <c r="M98" s="185" t="s">
        <v>524</v>
      </c>
      <c r="N98" s="222">
        <f>N94/N97</f>
      </c>
      <c r="O98" s="222">
        <f>O94/O97</f>
      </c>
      <c r="P98" s="222">
        <f>P94/P97</f>
      </c>
      <c r="Q98" s="222">
        <f>Q94/Q97</f>
      </c>
      <c r="R98" s="222">
        <f>R94/R97</f>
      </c>
      <c r="S98" s="222">
        <f>S94/S97</f>
      </c>
      <c r="T98" s="222">
        <f>T94/T97</f>
      </c>
      <c r="U98" s="219">
        <f t="shared" ref="U98:U99" si="128">SUM(N98:T98)</f>
      </c>
      <c r="V98" s="237" t="s">
        <v>525</v>
      </c>
      <c r="W98" s="240">
        <f>U99/U94</f>
      </c>
      <c r="X98" s="174"/>
      <c r="Y98" s="220" t="s">
        <v>524</v>
      </c>
      <c r="Z98" s="223">
        <f t="shared" si="37"/>
      </c>
      <c r="AA98" s="223">
        <f t="shared" si="44"/>
      </c>
      <c r="AB98" s="223">
        <f t="shared" si="51"/>
      </c>
      <c r="AC98" s="223">
        <f t="shared" si="58"/>
      </c>
      <c r="AD98" s="223">
        <f t="shared" si="65"/>
      </c>
      <c r="AE98" s="223">
        <f t="shared" si="72"/>
      </c>
      <c r="AF98" s="223">
        <f t="shared" si="79"/>
      </c>
      <c r="AG98" s="221">
        <f t="shared" ref="AG98:AG99" si="156">SUM(Z98:AF98)</f>
      </c>
      <c r="AH98" s="237" t="s">
        <v>525</v>
      </c>
      <c r="AI98" s="240">
        <f>AG99/AG94</f>
      </c>
      <c r="AJ98" s="174"/>
      <c r="AK98" s="174"/>
      <c r="AL98" s="174"/>
      <c r="AM98" s="174"/>
      <c r="AN98" s="174"/>
    </row>
    <row customHeight="true" ht="21.48148148148148" r="99">
      <c r="A99" s="185" t="s">
        <v>488</v>
      </c>
      <c r="B99" s="241">
        <f>B95*B98</f>
      </c>
      <c r="C99" s="241">
        <f>C95*C98</f>
      </c>
      <c r="D99" s="241">
        <f>D95*D98</f>
      </c>
      <c r="E99" s="241">
        <f>E95*E98</f>
      </c>
      <c r="F99" s="241">
        <f>F95*F98</f>
      </c>
      <c r="G99" s="241">
        <f>G95*G98</f>
      </c>
      <c r="H99" s="241">
        <f>H95*H98</f>
      </c>
      <c r="I99" s="242">
        <f t="shared" si="100"/>
      </c>
      <c r="J99" s="237" t="s">
        <v>526</v>
      </c>
      <c r="K99" s="243">
        <f>I99/I102</f>
      </c>
      <c r="L99" s="174"/>
      <c r="M99" s="185" t="s">
        <v>488</v>
      </c>
      <c r="N99" s="241">
        <f>N95*N98</f>
      </c>
      <c r="O99" s="241">
        <f>O95*O98</f>
      </c>
      <c r="P99" s="241">
        <f>P95*P98</f>
      </c>
      <c r="Q99" s="241">
        <f>Q95*Q98</f>
      </c>
      <c r="R99" s="241">
        <f>R95*R98</f>
      </c>
      <c r="S99" s="241">
        <f>S95*S98</f>
      </c>
      <c r="T99" s="241">
        <f>T95*T98</f>
      </c>
      <c r="U99" s="242">
        <f t="shared" si="128"/>
      </c>
      <c r="V99" s="237" t="s">
        <v>526</v>
      </c>
      <c r="W99" s="243">
        <f>U99/U102</f>
      </c>
      <c r="X99" s="174"/>
      <c r="Y99" s="220" t="s">
        <v>488</v>
      </c>
      <c r="Z99" s="244">
        <f t="shared" si="37"/>
      </c>
      <c r="AA99" s="244">
        <f t="shared" si="44"/>
      </c>
      <c r="AB99" s="244">
        <f t="shared" si="51"/>
      </c>
      <c r="AC99" s="244">
        <f t="shared" si="58"/>
      </c>
      <c r="AD99" s="244">
        <f t="shared" si="65"/>
      </c>
      <c r="AE99" s="244">
        <f t="shared" si="72"/>
      </c>
      <c r="AF99" s="244">
        <f t="shared" si="79"/>
      </c>
      <c r="AG99" s="245">
        <f t="shared" si="156"/>
      </c>
      <c r="AH99" s="237" t="s">
        <v>526</v>
      </c>
      <c r="AI99" s="243">
        <f>AG99/AG102</f>
      </c>
      <c r="AJ99" s="174"/>
      <c r="AK99" s="174"/>
      <c r="AL99" s="174"/>
      <c r="AM99" s="174"/>
      <c r="AN99" s="174"/>
    </row>
    <row customHeight="true" ht="21.48148148148148" r="100">
      <c r="A100" s="185" t="s">
        <v>527</v>
      </c>
      <c r="B100" s="246">
        <f>B99/B101</f>
      </c>
      <c r="C100" s="246">
        <f>C99/C101</f>
      </c>
      <c r="D100" s="246">
        <f>D99/D101</f>
      </c>
      <c r="E100" s="246">
        <f>E99/E101</f>
      </c>
      <c r="F100" s="246">
        <f>F99/F101</f>
      </c>
      <c r="G100" s="246">
        <f>G99/G101</f>
      </c>
      <c r="H100" s="246">
        <f>H99/H101</f>
      </c>
      <c r="I100" s="247">
        <f>I99/I101</f>
      </c>
      <c r="J100" s="237"/>
      <c r="K100" s="248"/>
      <c r="L100" s="174"/>
      <c r="M100" s="185" t="s">
        <v>527</v>
      </c>
      <c r="N100" s="246">
        <f>N99/N101</f>
      </c>
      <c r="O100" s="246">
        <f>O99/O101</f>
      </c>
      <c r="P100" s="246">
        <f>P99/P101</f>
      </c>
      <c r="Q100" s="246">
        <f>Q99/Q101</f>
      </c>
      <c r="R100" s="246">
        <f>R99/R101</f>
      </c>
      <c r="S100" s="246">
        <f>S99/S101</f>
      </c>
      <c r="T100" s="246">
        <f>T99/T101</f>
      </c>
      <c r="U100" s="247">
        <f>U99/U101</f>
      </c>
      <c r="V100" s="237"/>
      <c r="W100" s="248"/>
      <c r="X100" s="174"/>
      <c r="Y100" s="220" t="s">
        <v>527</v>
      </c>
      <c r="Z100" s="249">
        <f t="shared" si="37"/>
      </c>
      <c r="AA100" s="249">
        <f t="shared" si="44"/>
      </c>
      <c r="AB100" s="249">
        <f t="shared" si="51"/>
      </c>
      <c r="AC100" s="249">
        <f t="shared" si="58"/>
      </c>
      <c r="AD100" s="249">
        <f t="shared" si="65"/>
      </c>
      <c r="AE100" s="249">
        <f t="shared" si="72"/>
      </c>
      <c r="AF100" s="249">
        <f t="shared" si="79"/>
      </c>
      <c r="AG100" s="250">
        <f>AG99/AG101</f>
      </c>
      <c r="AH100" s="237"/>
      <c r="AI100" s="248"/>
      <c r="AJ100" s="174"/>
      <c r="AK100" s="174"/>
      <c r="AL100" s="174"/>
      <c r="AM100" s="174"/>
      <c r="AN100" s="174"/>
    </row>
    <row customHeight="true" ht="21.48148148148148" r="101">
      <c r="A101" s="185" t="s">
        <v>528</v>
      </c>
      <c r="B101" s="251">
        <f>B94*$E$11</f>
      </c>
      <c r="C101" s="251">
        <f>C94*$E$11</f>
      </c>
      <c r="D101" s="251">
        <f>D94*$E$11</f>
      </c>
      <c r="E101" s="251">
        <f>E94*$E$11</f>
      </c>
      <c r="F101" s="251">
        <f>F94*$E$11</f>
      </c>
      <c r="G101" s="251">
        <f>G94*$E$11</f>
      </c>
      <c r="H101" s="251">
        <f>H94*$E$11</f>
      </c>
      <c r="I101" s="242">
        <f t="shared" ref="I101:I103" si="101">SUM(B101:H101)</f>
      </c>
      <c r="J101" s="237" t="s">
        <v>529</v>
      </c>
      <c r="K101" s="252">
        <f>I103</f>
      </c>
      <c r="L101" s="174"/>
      <c r="M101" s="185" t="s">
        <v>528</v>
      </c>
      <c r="N101" s="251">
        <f>N94*$E$11</f>
      </c>
      <c r="O101" s="251">
        <f>O94*$E$11</f>
      </c>
      <c r="P101" s="251">
        <f>P94*$E$11</f>
      </c>
      <c r="Q101" s="251">
        <f>Q94*$E$11</f>
      </c>
      <c r="R101" s="251">
        <f>R94*$E$11</f>
      </c>
      <c r="S101" s="251">
        <f>S94*$E$11</f>
      </c>
      <c r="T101" s="251">
        <f>T94*$E$11</f>
      </c>
      <c r="U101" s="242">
        <f t="shared" ref="U101:U103" si="129">SUM(N101:T101)</f>
      </c>
      <c r="V101" s="237" t="s">
        <v>529</v>
      </c>
      <c r="W101" s="252">
        <f>U103</f>
      </c>
      <c r="X101" s="174"/>
      <c r="Y101" s="220" t="s">
        <v>528</v>
      </c>
      <c r="Z101" s="253">
        <f t="shared" si="37"/>
      </c>
      <c r="AA101" s="253">
        <f t="shared" si="44"/>
      </c>
      <c r="AB101" s="253">
        <f t="shared" si="51"/>
      </c>
      <c r="AC101" s="253">
        <f t="shared" si="58"/>
      </c>
      <c r="AD101" s="253">
        <f t="shared" si="65"/>
      </c>
      <c r="AE101" s="253">
        <f t="shared" si="72"/>
      </c>
      <c r="AF101" s="253">
        <f t="shared" si="79"/>
      </c>
      <c r="AG101" s="245">
        <f t="shared" ref="AG101:AG103" si="157">SUM(Z101:AF101)</f>
      </c>
      <c r="AH101" s="237" t="s">
        <v>529</v>
      </c>
      <c r="AI101" s="252">
        <f>AG103</f>
      </c>
      <c r="AJ101" s="174"/>
      <c r="AK101" s="174"/>
      <c r="AL101" s="174"/>
      <c r="AM101" s="174"/>
      <c r="AN101" s="174"/>
    </row>
    <row customHeight="true" ht="21.48148148148148" r="102">
      <c r="A102" s="185" t="s">
        <v>491</v>
      </c>
      <c r="B102" s="251">
        <f>B90*$E$11</f>
      </c>
      <c r="C102" s="251">
        <f>C90*$E$11</f>
      </c>
      <c r="D102" s="251">
        <f>D90*$E$11</f>
      </c>
      <c r="E102" s="251">
        <f>E90*$E$11</f>
      </c>
      <c r="F102" s="251">
        <f>F90*$E$11</f>
      </c>
      <c r="G102" s="251">
        <f>G90*$E$11</f>
      </c>
      <c r="H102" s="251">
        <f>H90*$E$11</f>
      </c>
      <c r="I102" s="242">
        <f t="shared" si="101"/>
      </c>
      <c r="J102" s="237" t="s">
        <v>530</v>
      </c>
      <c r="K102" s="243">
        <f>K101/I102</f>
      </c>
      <c r="L102" s="174"/>
      <c r="M102" s="185" t="s">
        <v>491</v>
      </c>
      <c r="N102" s="251">
        <f>N90*$E$11</f>
      </c>
      <c r="O102" s="251">
        <f>O90*$E$11</f>
      </c>
      <c r="P102" s="251">
        <f>P90*$E$11</f>
      </c>
      <c r="Q102" s="251">
        <f>Q90*$E$11</f>
      </c>
      <c r="R102" s="251">
        <f>R90*$E$11</f>
      </c>
      <c r="S102" s="251">
        <f>S90*$E$11</f>
      </c>
      <c r="T102" s="251">
        <f>T90*$E$11</f>
      </c>
      <c r="U102" s="242">
        <f t="shared" si="129"/>
      </c>
      <c r="V102" s="237" t="s">
        <v>530</v>
      </c>
      <c r="W102" s="243">
        <f>W101/U102</f>
      </c>
      <c r="X102" s="174"/>
      <c r="Y102" s="220" t="s">
        <v>491</v>
      </c>
      <c r="Z102" s="253">
        <f t="shared" si="37"/>
      </c>
      <c r="AA102" s="253">
        <f t="shared" si="44"/>
      </c>
      <c r="AB102" s="253">
        <f t="shared" si="51"/>
      </c>
      <c r="AC102" s="253">
        <f t="shared" si="58"/>
      </c>
      <c r="AD102" s="253">
        <f t="shared" si="65"/>
      </c>
      <c r="AE102" s="253">
        <f t="shared" si="72"/>
      </c>
      <c r="AF102" s="253">
        <f t="shared" si="79"/>
      </c>
      <c r="AG102" s="245">
        <f t="shared" si="157"/>
      </c>
      <c r="AH102" s="237" t="s">
        <v>530</v>
      </c>
      <c r="AI102" s="243">
        <f>AI101/AG102</f>
      </c>
      <c r="AJ102" s="174"/>
      <c r="AK102" s="174"/>
      <c r="AL102" s="174"/>
      <c r="AM102" s="174"/>
      <c r="AN102" s="174"/>
    </row>
    <row customHeight="true" ht="21.48148148148148" r="103">
      <c r="A103" s="185" t="s">
        <v>531</v>
      </c>
      <c r="B103" s="254">
        <f>B90*$E$12-B99</f>
      </c>
      <c r="C103" s="254">
        <f>C90*$E$12-C99</f>
      </c>
      <c r="D103" s="254">
        <f>D90*$E$12-D99</f>
      </c>
      <c r="E103" s="254">
        <f>E90*$E$12-E99</f>
      </c>
      <c r="F103" s="254">
        <f>F90*$E$12-F99</f>
      </c>
      <c r="G103" s="254">
        <f>G90*$E$12-G99</f>
      </c>
      <c r="H103" s="254">
        <f>H90*$E$12-H99</f>
      </c>
      <c r="I103" s="255">
        <f t="shared" si="101"/>
      </c>
      <c r="J103" s="237" t="s">
        <v>532</v>
      </c>
      <c r="K103" s="252">
        <f>K101</f>
      </c>
      <c r="L103" s="174"/>
      <c r="M103" s="185" t="s">
        <v>531</v>
      </c>
      <c r="N103" s="254">
        <f>N90*$E$12-N99</f>
      </c>
      <c r="O103" s="254">
        <f>O90*$E$12-O99</f>
      </c>
      <c r="P103" s="254">
        <f>P90*$E$12-P99</f>
      </c>
      <c r="Q103" s="254">
        <f>Q90*$E$12-Q99</f>
      </c>
      <c r="R103" s="254">
        <f>R90*$E$12-R99</f>
      </c>
      <c r="S103" s="254">
        <f>S90*$E$12-S99</f>
      </c>
      <c r="T103" s="254">
        <f>T90*$E$12-T99</f>
      </c>
      <c r="U103" s="255">
        <f t="shared" si="129"/>
      </c>
      <c r="V103" s="237" t="s">
        <v>532</v>
      </c>
      <c r="W103" s="252">
        <f>W101</f>
      </c>
      <c r="X103" s="174"/>
      <c r="Y103" s="256" t="s">
        <v>531</v>
      </c>
      <c r="Z103" s="257">
        <f t="shared" si="37"/>
      </c>
      <c r="AA103" s="257">
        <f t="shared" si="44"/>
      </c>
      <c r="AB103" s="257">
        <f t="shared" si="51"/>
      </c>
      <c r="AC103" s="257">
        <f t="shared" si="58"/>
      </c>
      <c r="AD103" s="257">
        <f t="shared" si="65"/>
      </c>
      <c r="AE103" s="257">
        <f t="shared" si="72"/>
      </c>
      <c r="AF103" s="257">
        <f t="shared" si="79"/>
      </c>
      <c r="AG103" s="258">
        <f t="shared" si="157"/>
      </c>
      <c r="AH103" s="237" t="s">
        <v>532</v>
      </c>
      <c r="AI103" s="252">
        <f>AI101</f>
      </c>
      <c r="AJ103" s="174"/>
      <c r="AK103" s="174"/>
      <c r="AL103" s="174"/>
      <c r="AM103" s="174"/>
      <c r="AN103" s="174"/>
    </row>
    <row customHeight="true" ht="21.48148148148148" r="104">
      <c r="A104" s="259" t="s">
        <v>533</v>
      </c>
      <c r="B104" s="259"/>
      <c r="C104" s="259"/>
      <c r="D104" s="259"/>
      <c r="E104" s="259"/>
      <c r="F104" s="259"/>
      <c r="G104" s="259"/>
      <c r="H104" s="259"/>
      <c r="I104" s="259"/>
      <c r="J104" s="174"/>
      <c r="K104" s="174"/>
      <c r="L104" s="174"/>
      <c r="M104" s="174"/>
      <c r="N104" s="174"/>
      <c r="O104" s="174"/>
      <c r="P104" s="174"/>
      <c r="Q104" s="174"/>
      <c r="R104" s="174"/>
      <c r="S104" s="174"/>
      <c r="T104" s="174"/>
      <c r="U104" s="174"/>
      <c r="V104" s="174"/>
      <c r="W104" s="174"/>
      <c r="X104" s="174"/>
      <c r="Y104" s="174"/>
      <c r="Z104" s="174"/>
      <c r="AA104" s="174"/>
      <c r="AB104" s="174"/>
      <c r="AC104" s="174"/>
      <c r="AD104" s="174"/>
      <c r="AE104" s="174"/>
      <c r="AF104" s="174"/>
      <c r="AG104" s="174"/>
      <c r="AH104" s="174"/>
      <c r="AI104" s="174"/>
      <c r="AJ104" s="174"/>
      <c r="AK104" s="174"/>
      <c r="AL104" s="174"/>
      <c r="AM104" s="174"/>
      <c r="AN104" s="174"/>
    </row>
    <row customHeight="true" ht="21.48148148148148" r="105">
      <c r="A105" s="259"/>
      <c r="B105" s="259"/>
      <c r="C105" s="259"/>
      <c r="D105" s="259"/>
      <c r="E105" s="259"/>
      <c r="F105" s="259"/>
      <c r="G105" s="259"/>
      <c r="H105" s="259"/>
      <c r="I105" s="259"/>
      <c r="J105" s="174"/>
      <c r="K105" s="174"/>
      <c r="L105" s="174"/>
      <c r="M105" s="174"/>
      <c r="N105" s="174"/>
      <c r="O105" s="174"/>
      <c r="P105" s="174"/>
      <c r="Q105" s="174"/>
      <c r="R105" s="174"/>
      <c r="S105" s="174"/>
      <c r="T105" s="174"/>
      <c r="U105" s="174"/>
      <c r="V105" s="174"/>
      <c r="W105" s="174"/>
      <c r="X105" s="174"/>
      <c r="Y105" s="174"/>
      <c r="Z105" s="174"/>
      <c r="AA105" s="174"/>
      <c r="AB105" s="174"/>
      <c r="AC105" s="174"/>
      <c r="AD105" s="174"/>
      <c r="AE105" s="174"/>
      <c r="AF105" s="174"/>
      <c r="AG105" s="174"/>
      <c r="AH105" s="174"/>
      <c r="AI105" s="174"/>
      <c r="AJ105" s="174"/>
      <c r="AK105" s="174"/>
      <c r="AL105" s="174"/>
      <c r="AM105" s="174"/>
      <c r="AN105" s="174"/>
    </row>
    <row customHeight="true" ht="21.48148148148148" r="106">
      <c r="A106" s="259"/>
      <c r="B106" s="259"/>
      <c r="C106" s="259"/>
      <c r="D106" s="259"/>
      <c r="E106" s="259"/>
      <c r="F106" s="259"/>
      <c r="G106" s="259"/>
      <c r="H106" s="259"/>
      <c r="I106" s="259"/>
      <c r="J106" s="174"/>
      <c r="K106" s="174"/>
      <c r="L106" s="174"/>
      <c r="M106" s="174"/>
      <c r="N106" s="174"/>
      <c r="O106" s="174"/>
      <c r="P106" s="174"/>
      <c r="Q106" s="174"/>
      <c r="R106" s="174"/>
      <c r="S106" s="174"/>
      <c r="T106" s="174"/>
      <c r="U106" s="174"/>
      <c r="V106" s="174"/>
      <c r="W106" s="174"/>
      <c r="X106" s="174"/>
      <c r="Y106" s="174"/>
      <c r="Z106" s="174"/>
      <c r="AA106" s="174"/>
      <c r="AB106" s="174"/>
      <c r="AC106" s="174"/>
      <c r="AD106" s="174"/>
      <c r="AE106" s="174"/>
      <c r="AF106" s="174"/>
      <c r="AG106" s="174"/>
      <c r="AH106" s="174"/>
      <c r="AI106" s="174"/>
      <c r="AJ106" s="174"/>
      <c r="AK106" s="174"/>
      <c r="AL106" s="174"/>
      <c r="AM106" s="174"/>
      <c r="AN106" s="174"/>
    </row>
    <row customHeight="true" ht="21.48148148148148" r="107">
      <c r="A107" s="174"/>
      <c r="B107" s="174"/>
      <c r="C107" s="174"/>
      <c r="D107" s="174"/>
      <c r="E107" s="174"/>
      <c r="F107" s="174"/>
      <c r="G107" s="174"/>
      <c r="H107" s="174"/>
      <c r="I107" s="174"/>
      <c r="J107" s="174"/>
      <c r="K107" s="174"/>
      <c r="L107" s="174"/>
      <c r="M107" s="174"/>
      <c r="N107" s="174"/>
      <c r="O107" s="174"/>
      <c r="P107" s="174"/>
      <c r="Q107" s="174"/>
      <c r="R107" s="174"/>
      <c r="S107" s="174"/>
      <c r="T107" s="174"/>
      <c r="U107" s="174"/>
      <c r="V107" s="174"/>
      <c r="W107" s="174"/>
      <c r="X107" s="174"/>
      <c r="Y107" s="174"/>
      <c r="Z107" s="174"/>
      <c r="AA107" s="174"/>
      <c r="AB107" s="174"/>
      <c r="AC107" s="174"/>
      <c r="AD107" s="174"/>
      <c r="AE107" s="174"/>
      <c r="AF107" s="174"/>
      <c r="AG107" s="174"/>
      <c r="AH107" s="174"/>
      <c r="AI107" s="174"/>
      <c r="AJ107" s="174"/>
      <c r="AK107" s="174"/>
      <c r="AL107" s="174"/>
      <c r="AM107" s="174"/>
      <c r="AN107" s="174"/>
    </row>
    <row customHeight="true" ht="21.48148148148148" r="108">
      <c r="A108" s="210" t="s">
        <v>542</v>
      </c>
      <c r="B108" s="210"/>
      <c r="C108" s="211" t="s">
        <v>543</v>
      </c>
      <c r="D108" s="212"/>
      <c r="E108" s="212"/>
      <c r="F108" s="212"/>
      <c r="G108" s="212"/>
      <c r="H108" s="212"/>
      <c r="I108" s="212"/>
      <c r="J108" s="177"/>
      <c r="K108" s="178"/>
      <c r="L108" s="174"/>
      <c r="M108" s="210" t="s">
        <v>503</v>
      </c>
      <c r="N108" s="210"/>
      <c r="O108" s="211" t="s">
        <v>543</v>
      </c>
      <c r="P108" s="212"/>
      <c r="Q108" s="212"/>
      <c r="R108" s="212"/>
      <c r="S108" s="212"/>
      <c r="T108" s="212"/>
      <c r="U108" s="212"/>
      <c r="V108" s="177"/>
      <c r="W108" s="178"/>
      <c r="X108" s="174"/>
      <c r="Y108" s="210" t="s">
        <v>504</v>
      </c>
      <c r="Z108" s="210"/>
      <c r="AA108" s="211" t="s">
        <v>543</v>
      </c>
      <c r="AB108" s="212"/>
      <c r="AC108" s="212"/>
      <c r="AD108" s="212"/>
      <c r="AE108" s="212"/>
      <c r="AF108" s="212"/>
      <c r="AG108" s="212"/>
      <c r="AH108" s="177"/>
      <c r="AI108" s="178"/>
      <c r="AJ108" s="174"/>
      <c r="AK108" s="174"/>
      <c r="AL108" s="174"/>
      <c r="AM108" s="174"/>
      <c r="AN108" s="174"/>
    </row>
    <row customHeight="true" ht="21.48148148148148" r="109">
      <c r="A109" s="186" t="s">
        <v>505</v>
      </c>
      <c r="B109" s="213" t="s">
        <v>506</v>
      </c>
      <c r="C109" s="186" t="s">
        <v>507</v>
      </c>
      <c r="D109" s="186" t="s">
        <v>508</v>
      </c>
      <c r="E109" s="186" t="s">
        <v>509</v>
      </c>
      <c r="F109" s="186" t="s">
        <v>510</v>
      </c>
      <c r="G109" s="186" t="s">
        <v>511</v>
      </c>
      <c r="H109" s="186" t="s">
        <v>512</v>
      </c>
      <c r="I109" s="186" t="s">
        <v>513</v>
      </c>
      <c r="J109" s="177"/>
      <c r="K109" s="178"/>
      <c r="L109" s="174"/>
      <c r="M109" s="186" t="s">
        <v>505</v>
      </c>
      <c r="N109" s="213" t="s">
        <v>506</v>
      </c>
      <c r="O109" s="186" t="s">
        <v>507</v>
      </c>
      <c r="P109" s="186" t="s">
        <v>508</v>
      </c>
      <c r="Q109" s="186" t="s">
        <v>509</v>
      </c>
      <c r="R109" s="186" t="s">
        <v>510</v>
      </c>
      <c r="S109" s="186" t="s">
        <v>511</v>
      </c>
      <c r="T109" s="186" t="s">
        <v>512</v>
      </c>
      <c r="U109" s="186" t="s">
        <v>513</v>
      </c>
      <c r="V109" s="177"/>
      <c r="W109" s="178"/>
      <c r="X109" s="174"/>
      <c r="Y109" s="214" t="s">
        <v>505</v>
      </c>
      <c r="Z109" s="215" t="s">
        <v>506</v>
      </c>
      <c r="AA109" s="216" t="s">
        <v>507</v>
      </c>
      <c r="AB109" s="216" t="s">
        <v>508</v>
      </c>
      <c r="AC109" s="216" t="s">
        <v>509</v>
      </c>
      <c r="AD109" s="216" t="s">
        <v>510</v>
      </c>
      <c r="AE109" s="216" t="s">
        <v>511</v>
      </c>
      <c r="AF109" s="216" t="s">
        <v>512</v>
      </c>
      <c r="AG109" s="217" t="s">
        <v>513</v>
      </c>
      <c r="AH109" s="177"/>
      <c r="AI109" s="178"/>
      <c r="AJ109" s="174"/>
      <c r="AK109" s="174"/>
      <c r="AL109" s="174"/>
      <c r="AM109" s="174"/>
      <c r="AN109" s="174"/>
    </row>
    <row customHeight="true" ht="21.48148148148148" r="110">
      <c r="A110" s="185" t="s">
        <v>514</v>
      </c>
      <c r="B110" s="218">
        <v>1</v>
      </c>
      <c r="C110" s="218">
        <v>2</v>
      </c>
      <c r="D110" s="218">
        <v>3</v>
      </c>
      <c r="E110" s="218">
        <v>4</v>
      </c>
      <c r="F110" s="218">
        <v>5</v>
      </c>
      <c r="G110" s="218">
        <v>5</v>
      </c>
      <c r="H110" s="218">
        <v>6</v>
      </c>
      <c r="I110" s="219">
        <f t="shared" ref="I110:I111" si="102">SUM(B110:H110)</f>
      </c>
      <c r="J110" s="177"/>
      <c r="K110" s="178"/>
      <c r="L110" s="174"/>
      <c r="M110" s="185" t="s">
        <v>515</v>
      </c>
      <c r="N110" s="218">
        <v>12</v>
      </c>
      <c r="O110" s="218">
        <v>23</v>
      </c>
      <c r="P110" s="218">
        <v>26</v>
      </c>
      <c r="Q110" s="218">
        <v>25</v>
      </c>
      <c r="R110" s="218">
        <v>11</v>
      </c>
      <c r="S110" s="218">
        <v>52</v>
      </c>
      <c r="T110" s="218">
        <v>12</v>
      </c>
      <c r="U110" s="219">
        <f t="shared" ref="U110:U111" si="130">SUM(N110:T110)</f>
      </c>
      <c r="V110" s="177"/>
      <c r="W110" s="178"/>
      <c r="X110" s="174"/>
      <c r="Y110" s="220" t="s">
        <v>515</v>
      </c>
      <c r="Z110" s="218">
        <f t="shared" ref="Z110:Z123" si="38">N110-B110</f>
      </c>
      <c r="AA110" s="218">
        <f t="shared" ref="AA110:AA123" si="45">O110-C110</f>
      </c>
      <c r="AB110" s="218">
        <f t="shared" ref="AB110:AB123" si="52">P110-D110</f>
      </c>
      <c r="AC110" s="218">
        <f t="shared" ref="AC110:AC123" si="59">Q110-E110</f>
      </c>
      <c r="AD110" s="218">
        <f t="shared" ref="AD110:AD123" si="66">R110-F110</f>
      </c>
      <c r="AE110" s="218">
        <f t="shared" ref="AE110:AE123" si="73">S110-G110</f>
      </c>
      <c r="AF110" s="218">
        <f t="shared" ref="AF110:AF123" si="80">T110-H110</f>
      </c>
      <c r="AG110" s="221">
        <f t="shared" ref="AG110:AG111" si="158">SUM(Z110:AF110)</f>
      </c>
      <c r="AH110" s="177"/>
      <c r="AI110" s="178"/>
      <c r="AJ110" s="174"/>
      <c r="AK110" s="174"/>
      <c r="AL110" s="174"/>
      <c r="AM110" s="174"/>
      <c r="AN110" s="174"/>
    </row>
    <row customHeight="true" ht="21.48148148148148" r="111">
      <c r="A111" s="185" t="s">
        <v>516</v>
      </c>
      <c r="B111" s="222">
        <f>B110/B117</f>
      </c>
      <c r="C111" s="222">
        <f>C110/C117</f>
      </c>
      <c r="D111" s="222">
        <f>D110/D117</f>
      </c>
      <c r="E111" s="222">
        <f>E110/E117</f>
      </c>
      <c r="F111" s="222">
        <f>F110/F117</f>
      </c>
      <c r="G111" s="222">
        <f>G110/G117</f>
      </c>
      <c r="H111" s="222">
        <f>H110/H117</f>
      </c>
      <c r="I111" s="219">
        <f t="shared" si="102"/>
      </c>
      <c r="J111" s="177"/>
      <c r="K111" s="178"/>
      <c r="L111" s="174"/>
      <c r="M111" s="185" t="s">
        <v>516</v>
      </c>
      <c r="N111" s="222">
        <f>N110/N117</f>
      </c>
      <c r="O111" s="222">
        <f>O110/O117</f>
      </c>
      <c r="P111" s="222">
        <f>P110/P117</f>
      </c>
      <c r="Q111" s="222">
        <f>Q110/Q117</f>
      </c>
      <c r="R111" s="222">
        <f>R110/R117</f>
      </c>
      <c r="S111" s="222">
        <f>S110/S117</f>
      </c>
      <c r="T111" s="222">
        <f>T110/T117</f>
      </c>
      <c r="U111" s="219">
        <f t="shared" si="130"/>
      </c>
      <c r="V111" s="177"/>
      <c r="W111" s="178"/>
      <c r="X111" s="174"/>
      <c r="Y111" s="220" t="s">
        <v>516</v>
      </c>
      <c r="Z111" s="223">
        <f t="shared" si="38"/>
      </c>
      <c r="AA111" s="223">
        <f t="shared" si="45"/>
      </c>
      <c r="AB111" s="223">
        <f t="shared" si="52"/>
      </c>
      <c r="AC111" s="223">
        <f t="shared" si="59"/>
      </c>
      <c r="AD111" s="223">
        <f t="shared" si="66"/>
      </c>
      <c r="AE111" s="223">
        <f t="shared" si="73"/>
      </c>
      <c r="AF111" s="223">
        <f t="shared" si="80"/>
      </c>
      <c r="AG111" s="221">
        <f t="shared" si="158"/>
      </c>
      <c r="AH111" s="177"/>
      <c r="AI111" s="178"/>
      <c r="AJ111" s="174"/>
      <c r="AK111" s="174"/>
      <c r="AL111" s="174"/>
      <c r="AM111" s="174"/>
      <c r="AN111" s="174"/>
    </row>
    <row customHeight="true" ht="21.48148148148148" r="112">
      <c r="A112" s="185" t="s">
        <v>517</v>
      </c>
      <c r="B112" s="224">
        <v>1</v>
      </c>
      <c r="C112" s="224">
        <v>1</v>
      </c>
      <c r="D112" s="224">
        <v>1</v>
      </c>
      <c r="E112" s="224">
        <v>1</v>
      </c>
      <c r="F112" s="224">
        <v>1</v>
      </c>
      <c r="G112" s="224">
        <v>0.9</v>
      </c>
      <c r="H112" s="224">
        <v>0.9</v>
      </c>
      <c r="I112" s="225">
        <f>I114/I110</f>
      </c>
      <c r="J112" s="177"/>
      <c r="K112" s="178"/>
      <c r="L112" s="174"/>
      <c r="M112" s="185" t="s">
        <v>517</v>
      </c>
      <c r="N112" s="224">
        <v>1</v>
      </c>
      <c r="O112" s="224">
        <v>1</v>
      </c>
      <c r="P112" s="224">
        <v>1</v>
      </c>
      <c r="Q112" s="224">
        <v>1</v>
      </c>
      <c r="R112" s="224">
        <v>1</v>
      </c>
      <c r="S112" s="224">
        <v>0.9</v>
      </c>
      <c r="T112" s="224">
        <v>0.9</v>
      </c>
      <c r="U112" s="225">
        <f>U114/U110</f>
      </c>
      <c r="V112" s="177"/>
      <c r="W112" s="178"/>
      <c r="X112" s="174"/>
      <c r="Y112" s="220" t="s">
        <v>517</v>
      </c>
      <c r="Z112" s="226">
        <f t="shared" si="38"/>
      </c>
      <c r="AA112" s="226">
        <f t="shared" si="45"/>
      </c>
      <c r="AB112" s="226">
        <f t="shared" si="52"/>
      </c>
      <c r="AC112" s="226">
        <f t="shared" si="59"/>
      </c>
      <c r="AD112" s="226">
        <f t="shared" si="66"/>
      </c>
      <c r="AE112" s="226">
        <f t="shared" si="73"/>
      </c>
      <c r="AF112" s="226">
        <f t="shared" si="80"/>
      </c>
      <c r="AG112" s="227">
        <f>AG114/AG110</f>
      </c>
      <c r="AH112" s="177"/>
      <c r="AI112" s="178"/>
      <c r="AJ112" s="174"/>
      <c r="AK112" s="174"/>
      <c r="AL112" s="174"/>
      <c r="AM112" s="174"/>
      <c r="AN112" s="174"/>
    </row>
    <row customHeight="true" ht="21.48148148148148" r="113">
      <c r="A113" s="185" t="s">
        <v>518</v>
      </c>
      <c r="B113" s="222">
        <f>B110-B114</f>
      </c>
      <c r="C113" s="222">
        <f>C110-C114</f>
      </c>
      <c r="D113" s="222">
        <f>D110-D114</f>
      </c>
      <c r="E113" s="222">
        <f>E110-E114</f>
      </c>
      <c r="F113" s="222">
        <f>F110-F114</f>
      </c>
      <c r="G113" s="222">
        <f>G110-G114</f>
      </c>
      <c r="H113" s="222">
        <f>H110-H114</f>
      </c>
      <c r="I113" s="219">
        <f t="shared" ref="I113:I114" si="103">SUM(B113:H113)</f>
      </c>
      <c r="J113" s="177"/>
      <c r="K113" s="178"/>
      <c r="L113" s="174"/>
      <c r="M113" s="185" t="s">
        <v>518</v>
      </c>
      <c r="N113" s="222">
        <v>12</v>
      </c>
      <c r="O113" s="222">
        <f>O110-O114</f>
      </c>
      <c r="P113" s="222">
        <f>P110-P114</f>
      </c>
      <c r="Q113" s="222">
        <f>Q110-Q114</f>
      </c>
      <c r="R113" s="222">
        <f>R110-R114</f>
      </c>
      <c r="S113" s="222">
        <f>S110-S114</f>
      </c>
      <c r="T113" s="222">
        <f>T110-T114</f>
      </c>
      <c r="U113" s="219">
        <f t="shared" ref="U113:U114" si="131">SUM(N113:T113)</f>
      </c>
      <c r="V113" s="177"/>
      <c r="W113" s="178"/>
      <c r="X113" s="174"/>
      <c r="Y113" s="220" t="s">
        <v>518</v>
      </c>
      <c r="Z113" s="223">
        <f t="shared" si="38"/>
      </c>
      <c r="AA113" s="223">
        <f t="shared" si="45"/>
      </c>
      <c r="AB113" s="223">
        <f t="shared" si="52"/>
      </c>
      <c r="AC113" s="223">
        <f t="shared" si="59"/>
      </c>
      <c r="AD113" s="223">
        <f t="shared" si="66"/>
      </c>
      <c r="AE113" s="223">
        <f t="shared" si="73"/>
      </c>
      <c r="AF113" s="223">
        <f t="shared" si="80"/>
      </c>
      <c r="AG113" s="221">
        <f t="shared" ref="AG113:AG114" si="159">SUM(Z113:AF113)</f>
      </c>
      <c r="AH113" s="177"/>
      <c r="AI113" s="178"/>
      <c r="AJ113" s="174"/>
      <c r="AK113" s="174"/>
      <c r="AL113" s="174"/>
      <c r="AM113" s="174"/>
      <c r="AN113" s="174"/>
    </row>
    <row customHeight="true" ht="21.48148148148148" r="114">
      <c r="A114" s="185" t="s">
        <v>519</v>
      </c>
      <c r="B114" s="222">
        <f>B110*B112</f>
      </c>
      <c r="C114" s="222">
        <f>C110*C112</f>
      </c>
      <c r="D114" s="222">
        <f>D110*D112</f>
      </c>
      <c r="E114" s="222">
        <f>E110*E112</f>
      </c>
      <c r="F114" s="222">
        <f>F110*F112</f>
      </c>
      <c r="G114" s="222">
        <f>G110*G112</f>
      </c>
      <c r="H114" s="222">
        <f>H110*H112</f>
      </c>
      <c r="I114" s="219">
        <f t="shared" si="103"/>
      </c>
      <c r="J114" s="177"/>
      <c r="K114" s="178"/>
      <c r="L114" s="174"/>
      <c r="M114" s="185" t="s">
        <v>519</v>
      </c>
      <c r="N114" s="222">
        <f>N110*N112</f>
      </c>
      <c r="O114" s="222">
        <f>O110*O112</f>
      </c>
      <c r="P114" s="222">
        <f>P110*P112</f>
      </c>
      <c r="Q114" s="222">
        <f>Q110*Q112</f>
      </c>
      <c r="R114" s="222">
        <f>R110*R112</f>
      </c>
      <c r="S114" s="222">
        <f>S110*S112</f>
      </c>
      <c r="T114" s="222">
        <f>T110*T112</f>
      </c>
      <c r="U114" s="219">
        <f t="shared" si="131"/>
      </c>
      <c r="V114" s="177"/>
      <c r="W114" s="178"/>
      <c r="X114" s="174"/>
      <c r="Y114" s="220" t="s">
        <v>519</v>
      </c>
      <c r="Z114" s="223">
        <f t="shared" si="38"/>
      </c>
      <c r="AA114" s="223">
        <f t="shared" si="45"/>
      </c>
      <c r="AB114" s="223">
        <f t="shared" si="52"/>
      </c>
      <c r="AC114" s="223">
        <f t="shared" si="59"/>
      </c>
      <c r="AD114" s="223">
        <f t="shared" si="66"/>
      </c>
      <c r="AE114" s="223">
        <f t="shared" si="73"/>
      </c>
      <c r="AF114" s="223">
        <f t="shared" si="80"/>
      </c>
      <c r="AG114" s="221">
        <f t="shared" si="159"/>
      </c>
      <c r="AH114" s="177"/>
      <c r="AI114" s="178"/>
      <c r="AJ114" s="174"/>
      <c r="AK114" s="174"/>
      <c r="AL114" s="174"/>
      <c r="AM114" s="174"/>
      <c r="AN114" s="174"/>
    </row>
    <row customHeight="true" ht="21.48148148148148" r="115">
      <c r="A115" s="228" t="s">
        <v>520</v>
      </c>
      <c r="B115" s="229">
        <v>3.8</v>
      </c>
      <c r="C115" s="229">
        <v>3.8</v>
      </c>
      <c r="D115" s="229">
        <v>3.8</v>
      </c>
      <c r="E115" s="229">
        <v>3.8</v>
      </c>
      <c r="F115" s="229">
        <v>3.8</v>
      </c>
      <c r="G115" s="229">
        <v>3.8</v>
      </c>
      <c r="H115" s="229">
        <v>3.8</v>
      </c>
      <c r="I115" s="230">
        <f t="shared" ref="I115:I117" si="4">AVERAGE(B115:H115)</f>
      </c>
      <c r="J115" s="174"/>
      <c r="K115" s="174"/>
      <c r="L115" s="174"/>
      <c r="M115" s="228" t="s">
        <v>520</v>
      </c>
      <c r="N115" s="229">
        <v>3.8</v>
      </c>
      <c r="O115" s="229">
        <v>3.8</v>
      </c>
      <c r="P115" s="229">
        <v>3.8</v>
      </c>
      <c r="Q115" s="229">
        <v>3.8</v>
      </c>
      <c r="R115" s="229">
        <v>3.8</v>
      </c>
      <c r="S115" s="229">
        <v>3.8</v>
      </c>
      <c r="T115" s="229">
        <v>3.8</v>
      </c>
      <c r="U115" s="230">
        <f t="shared" ref="U115:U117" si="11">AVERAGE(N115:T115)</f>
      </c>
      <c r="V115" s="174"/>
      <c r="W115" s="174"/>
      <c r="X115" s="174"/>
      <c r="Y115" s="231" t="s">
        <v>520</v>
      </c>
      <c r="Z115" s="232">
        <f t="shared" si="38"/>
      </c>
      <c r="AA115" s="232">
        <f t="shared" si="45"/>
      </c>
      <c r="AB115" s="232">
        <f t="shared" si="52"/>
      </c>
      <c r="AC115" s="232">
        <f t="shared" si="59"/>
      </c>
      <c r="AD115" s="232">
        <f t="shared" si="66"/>
      </c>
      <c r="AE115" s="232">
        <f t="shared" si="73"/>
      </c>
      <c r="AF115" s="232">
        <f t="shared" si="80"/>
      </c>
      <c r="AG115" s="233">
        <f t="shared" ref="AG115:AG117" si="18">AVERAGE(Z115:AF115)</f>
      </c>
      <c r="AH115" s="174"/>
      <c r="AI115" s="174"/>
      <c r="AJ115" s="174"/>
      <c r="AK115" s="174"/>
      <c r="AL115" s="174"/>
      <c r="AM115" s="174"/>
      <c r="AN115" s="174"/>
    </row>
    <row customHeight="true" ht="21.48148148148148" r="116">
      <c r="A116" s="185" t="s">
        <v>521</v>
      </c>
      <c r="B116" s="226">
        <v>0.003</v>
      </c>
      <c r="C116" s="226">
        <v>0.003</v>
      </c>
      <c r="D116" s="226">
        <v>0.003</v>
      </c>
      <c r="E116" s="226">
        <v>0.003</v>
      </c>
      <c r="F116" s="226">
        <v>0.003</v>
      </c>
      <c r="G116" s="226">
        <v>0.003</v>
      </c>
      <c r="H116" s="226">
        <v>0.003</v>
      </c>
      <c r="I116" s="234">
        <f t="shared" si="4"/>
      </c>
      <c r="J116" s="174"/>
      <c r="K116" s="174"/>
      <c r="L116" s="174"/>
      <c r="M116" s="185" t="s">
        <v>521</v>
      </c>
      <c r="N116" s="226">
        <v>0.003</v>
      </c>
      <c r="O116" s="226">
        <v>0.003</v>
      </c>
      <c r="P116" s="226">
        <v>0.003</v>
      </c>
      <c r="Q116" s="226">
        <v>0.003</v>
      </c>
      <c r="R116" s="226">
        <v>0.003</v>
      </c>
      <c r="S116" s="226">
        <v>0.003</v>
      </c>
      <c r="T116" s="226">
        <v>0.003</v>
      </c>
      <c r="U116" s="234">
        <f t="shared" si="11"/>
      </c>
      <c r="V116" s="174"/>
      <c r="W116" s="174"/>
      <c r="X116" s="174"/>
      <c r="Y116" s="220" t="s">
        <v>521</v>
      </c>
      <c r="Z116" s="226">
        <f t="shared" si="38"/>
      </c>
      <c r="AA116" s="226">
        <f t="shared" si="45"/>
      </c>
      <c r="AB116" s="226">
        <f t="shared" si="52"/>
      </c>
      <c r="AC116" s="226">
        <f t="shared" si="59"/>
      </c>
      <c r="AD116" s="226">
        <f t="shared" si="66"/>
      </c>
      <c r="AE116" s="226">
        <f t="shared" si="73"/>
      </c>
      <c r="AF116" s="226">
        <f t="shared" si="80"/>
      </c>
      <c r="AG116" s="235">
        <f t="shared" si="18"/>
      </c>
      <c r="AH116" s="174"/>
      <c r="AI116" s="174"/>
      <c r="AJ116" s="174"/>
      <c r="AK116" s="174"/>
      <c r="AL116" s="174"/>
      <c r="AM116" s="174"/>
      <c r="AN116" s="174"/>
    </row>
    <row customHeight="true" ht="21.48148148148148" r="117">
      <c r="A117" s="185" t="s">
        <v>522</v>
      </c>
      <c r="B117" s="224">
        <v>0.04</v>
      </c>
      <c r="C117" s="224">
        <v>0.04</v>
      </c>
      <c r="D117" s="224">
        <v>0.04</v>
      </c>
      <c r="E117" s="224">
        <v>0.04</v>
      </c>
      <c r="F117" s="224">
        <v>0.04</v>
      </c>
      <c r="G117" s="224">
        <v>0.04</v>
      </c>
      <c r="H117" s="224">
        <v>0.04</v>
      </c>
      <c r="I117" s="236">
        <f t="shared" si="4"/>
      </c>
      <c r="J117" s="237" t="s">
        <v>523</v>
      </c>
      <c r="K117" s="238">
        <f>I110</f>
      </c>
      <c r="L117" s="174"/>
      <c r="M117" s="185" t="s">
        <v>522</v>
      </c>
      <c r="N117" s="224">
        <v>0.04</v>
      </c>
      <c r="O117" s="224">
        <v>0.04</v>
      </c>
      <c r="P117" s="224">
        <v>0.04</v>
      </c>
      <c r="Q117" s="224">
        <v>0.04</v>
      </c>
      <c r="R117" s="224">
        <v>0.04</v>
      </c>
      <c r="S117" s="224">
        <v>0.04</v>
      </c>
      <c r="T117" s="224">
        <v>0.04</v>
      </c>
      <c r="U117" s="236">
        <f t="shared" si="11"/>
      </c>
      <c r="V117" s="237" t="s">
        <v>523</v>
      </c>
      <c r="W117" s="238">
        <f>U110</f>
      </c>
      <c r="X117" s="174"/>
      <c r="Y117" s="220" t="s">
        <v>522</v>
      </c>
      <c r="Z117" s="226">
        <f t="shared" si="38"/>
      </c>
      <c r="AA117" s="226">
        <f t="shared" si="45"/>
      </c>
      <c r="AB117" s="226">
        <f t="shared" si="52"/>
      </c>
      <c r="AC117" s="226">
        <f t="shared" si="59"/>
      </c>
      <c r="AD117" s="226">
        <f t="shared" si="66"/>
      </c>
      <c r="AE117" s="226">
        <f t="shared" si="73"/>
      </c>
      <c r="AF117" s="226">
        <f t="shared" si="80"/>
      </c>
      <c r="AG117" s="239">
        <f t="shared" si="18"/>
      </c>
      <c r="AH117" s="237" t="s">
        <v>523</v>
      </c>
      <c r="AI117" s="238">
        <f>AG110</f>
      </c>
      <c r="AJ117" s="174"/>
      <c r="AK117" s="174"/>
      <c r="AL117" s="174"/>
      <c r="AM117" s="174"/>
      <c r="AN117" s="174"/>
    </row>
    <row customHeight="true" ht="21.48148148148148" r="118">
      <c r="A118" s="185" t="s">
        <v>524</v>
      </c>
      <c r="B118" s="222">
        <f>B114/B117</f>
      </c>
      <c r="C118" s="222">
        <f>C114/C117</f>
      </c>
      <c r="D118" s="222">
        <f>D114/D117</f>
      </c>
      <c r="E118" s="222">
        <f>E114/E117</f>
      </c>
      <c r="F118" s="222">
        <f>F114/F117</f>
      </c>
      <c r="G118" s="222">
        <f>G114/G117</f>
      </c>
      <c r="H118" s="222">
        <f>H114/H117</f>
      </c>
      <c r="I118" s="219">
        <f t="shared" ref="I118:I119" si="104">SUM(B118:H118)</f>
      </c>
      <c r="J118" s="237" t="s">
        <v>525</v>
      </c>
      <c r="K118" s="240">
        <f>I119/I114</f>
      </c>
      <c r="L118" s="174"/>
      <c r="M118" s="185" t="s">
        <v>524</v>
      </c>
      <c r="N118" s="222">
        <f>N114/N117</f>
      </c>
      <c r="O118" s="222">
        <f>O114/O117</f>
      </c>
      <c r="P118" s="222">
        <f>P114/P117</f>
      </c>
      <c r="Q118" s="222">
        <f>Q114/Q117</f>
      </c>
      <c r="R118" s="222">
        <f>R114/R117</f>
      </c>
      <c r="S118" s="222">
        <f>S114/S117</f>
      </c>
      <c r="T118" s="222">
        <f>T114/T117</f>
      </c>
      <c r="U118" s="219">
        <f t="shared" ref="U118:U119" si="132">SUM(N118:T118)</f>
      </c>
      <c r="V118" s="237" t="s">
        <v>525</v>
      </c>
      <c r="W118" s="240">
        <f>U119/U114</f>
      </c>
      <c r="X118" s="174"/>
      <c r="Y118" s="220" t="s">
        <v>524</v>
      </c>
      <c r="Z118" s="223">
        <f t="shared" si="38"/>
      </c>
      <c r="AA118" s="223">
        <f t="shared" si="45"/>
      </c>
      <c r="AB118" s="223">
        <f t="shared" si="52"/>
      </c>
      <c r="AC118" s="223">
        <f t="shared" si="59"/>
      </c>
      <c r="AD118" s="223">
        <f t="shared" si="66"/>
      </c>
      <c r="AE118" s="223">
        <f t="shared" si="73"/>
      </c>
      <c r="AF118" s="223">
        <f t="shared" si="80"/>
      </c>
      <c r="AG118" s="221">
        <f t="shared" ref="AG118:AG119" si="160">SUM(Z118:AF118)</f>
      </c>
      <c r="AH118" s="237" t="s">
        <v>525</v>
      </c>
      <c r="AI118" s="240">
        <f>AG119/AG114</f>
      </c>
      <c r="AJ118" s="174"/>
      <c r="AK118" s="174"/>
      <c r="AL118" s="174"/>
      <c r="AM118" s="174"/>
      <c r="AN118" s="174"/>
    </row>
    <row customHeight="true" ht="21.48148148148148" r="119">
      <c r="A119" s="185" t="s">
        <v>488</v>
      </c>
      <c r="B119" s="241">
        <f>B115*B118</f>
      </c>
      <c r="C119" s="241">
        <f>C115*C118</f>
      </c>
      <c r="D119" s="241">
        <f>D115*D118</f>
      </c>
      <c r="E119" s="241">
        <f>E115*E118</f>
      </c>
      <c r="F119" s="241">
        <f>F115*F118</f>
      </c>
      <c r="G119" s="241">
        <f>G115*G118</f>
      </c>
      <c r="H119" s="241">
        <f>H115*H118</f>
      </c>
      <c r="I119" s="242">
        <f t="shared" si="104"/>
      </c>
      <c r="J119" s="237" t="s">
        <v>526</v>
      </c>
      <c r="K119" s="243">
        <f>I119/I122</f>
      </c>
      <c r="L119" s="174"/>
      <c r="M119" s="185" t="s">
        <v>488</v>
      </c>
      <c r="N119" s="241">
        <f>N115*N118</f>
      </c>
      <c r="O119" s="241">
        <f>O115*O118</f>
      </c>
      <c r="P119" s="241">
        <f>P115*P118</f>
      </c>
      <c r="Q119" s="241">
        <f>Q115*Q118</f>
      </c>
      <c r="R119" s="241">
        <f>R115*R118</f>
      </c>
      <c r="S119" s="241">
        <f>S115*S118</f>
      </c>
      <c r="T119" s="241">
        <f>T115*T118</f>
      </c>
      <c r="U119" s="242">
        <f t="shared" si="132"/>
      </c>
      <c r="V119" s="237" t="s">
        <v>526</v>
      </c>
      <c r="W119" s="243">
        <f>U119/U122</f>
      </c>
      <c r="X119" s="174"/>
      <c r="Y119" s="220" t="s">
        <v>488</v>
      </c>
      <c r="Z119" s="244">
        <f t="shared" si="38"/>
      </c>
      <c r="AA119" s="244">
        <f t="shared" si="45"/>
      </c>
      <c r="AB119" s="244">
        <f t="shared" si="52"/>
      </c>
      <c r="AC119" s="244">
        <f t="shared" si="59"/>
      </c>
      <c r="AD119" s="244">
        <f t="shared" si="66"/>
      </c>
      <c r="AE119" s="244">
        <f t="shared" si="73"/>
      </c>
      <c r="AF119" s="244">
        <f t="shared" si="80"/>
      </c>
      <c r="AG119" s="245">
        <f t="shared" si="160"/>
      </c>
      <c r="AH119" s="237" t="s">
        <v>526</v>
      </c>
      <c r="AI119" s="243">
        <f>AG119/AG122</f>
      </c>
      <c r="AJ119" s="174"/>
      <c r="AK119" s="174"/>
      <c r="AL119" s="174"/>
      <c r="AM119" s="174"/>
      <c r="AN119" s="174"/>
    </row>
    <row customHeight="true" ht="21.48148148148148" r="120">
      <c r="A120" s="185" t="s">
        <v>527</v>
      </c>
      <c r="B120" s="246">
        <f>B119/B121</f>
      </c>
      <c r="C120" s="246">
        <f>C119/C121</f>
      </c>
      <c r="D120" s="246">
        <f>D119/D121</f>
      </c>
      <c r="E120" s="246">
        <f>E119/E121</f>
      </c>
      <c r="F120" s="246">
        <f>F119/F121</f>
      </c>
      <c r="G120" s="246">
        <f>G119/G121</f>
      </c>
      <c r="H120" s="246">
        <f>H119/H121</f>
      </c>
      <c r="I120" s="247">
        <f>I119/I121</f>
      </c>
      <c r="J120" s="237"/>
      <c r="K120" s="248"/>
      <c r="L120" s="174"/>
      <c r="M120" s="185" t="s">
        <v>527</v>
      </c>
      <c r="N120" s="246">
        <f>N119/N121</f>
      </c>
      <c r="O120" s="246">
        <f>O119/O121</f>
      </c>
      <c r="P120" s="246">
        <f>P119/P121</f>
      </c>
      <c r="Q120" s="246">
        <f>Q119/Q121</f>
      </c>
      <c r="R120" s="246">
        <f>R119/R121</f>
      </c>
      <c r="S120" s="246">
        <f>S119/S121</f>
      </c>
      <c r="T120" s="246">
        <f>T119/T121</f>
      </c>
      <c r="U120" s="247">
        <f>U119/U121</f>
      </c>
      <c r="V120" s="237"/>
      <c r="W120" s="248"/>
      <c r="X120" s="174"/>
      <c r="Y120" s="220" t="s">
        <v>527</v>
      </c>
      <c r="Z120" s="249">
        <f t="shared" si="38"/>
      </c>
      <c r="AA120" s="249">
        <f t="shared" si="45"/>
      </c>
      <c r="AB120" s="249">
        <f t="shared" si="52"/>
      </c>
      <c r="AC120" s="249">
        <f t="shared" si="59"/>
      </c>
      <c r="AD120" s="249">
        <f t="shared" si="66"/>
      </c>
      <c r="AE120" s="249">
        <f t="shared" si="73"/>
      </c>
      <c r="AF120" s="249">
        <f t="shared" si="80"/>
      </c>
      <c r="AG120" s="250">
        <f>AG119/AG121</f>
      </c>
      <c r="AH120" s="237"/>
      <c r="AI120" s="248"/>
      <c r="AJ120" s="174"/>
      <c r="AK120" s="174"/>
      <c r="AL120" s="174"/>
      <c r="AM120" s="174"/>
      <c r="AN120" s="174"/>
    </row>
    <row customHeight="true" ht="21.48148148148148" r="121">
      <c r="A121" s="185" t="s">
        <v>528</v>
      </c>
      <c r="B121" s="251">
        <f>B114*$E$11</f>
      </c>
      <c r="C121" s="251">
        <f>C114*$E$11</f>
      </c>
      <c r="D121" s="251">
        <f>D114*$E$11</f>
      </c>
      <c r="E121" s="251">
        <f>E114*$E$11</f>
      </c>
      <c r="F121" s="251">
        <f>F114*$E$11</f>
      </c>
      <c r="G121" s="251">
        <f>G114*$E$11</f>
      </c>
      <c r="H121" s="251">
        <f>H114*$E$11</f>
      </c>
      <c r="I121" s="242">
        <f t="shared" ref="I121:I123" si="105">SUM(B121:H121)</f>
      </c>
      <c r="J121" s="237" t="s">
        <v>529</v>
      </c>
      <c r="K121" s="252">
        <f>I123</f>
      </c>
      <c r="L121" s="174"/>
      <c r="M121" s="185" t="s">
        <v>528</v>
      </c>
      <c r="N121" s="251">
        <f>N114*$E$11</f>
      </c>
      <c r="O121" s="251">
        <f>O114*$E$11</f>
      </c>
      <c r="P121" s="251">
        <f>P114*$E$11</f>
      </c>
      <c r="Q121" s="251">
        <f>Q114*$E$11</f>
      </c>
      <c r="R121" s="251">
        <f>R114*$E$11</f>
      </c>
      <c r="S121" s="251">
        <f>S114*$E$11</f>
      </c>
      <c r="T121" s="251">
        <f>T114*$E$11</f>
      </c>
      <c r="U121" s="242">
        <f t="shared" ref="U121:U123" si="133">SUM(N121:T121)</f>
      </c>
      <c r="V121" s="237" t="s">
        <v>529</v>
      </c>
      <c r="W121" s="252">
        <f>U123</f>
      </c>
      <c r="X121" s="174"/>
      <c r="Y121" s="220" t="s">
        <v>528</v>
      </c>
      <c r="Z121" s="253">
        <f t="shared" si="38"/>
      </c>
      <c r="AA121" s="253">
        <f t="shared" si="45"/>
      </c>
      <c r="AB121" s="253">
        <f t="shared" si="52"/>
      </c>
      <c r="AC121" s="253">
        <f t="shared" si="59"/>
      </c>
      <c r="AD121" s="253">
        <f t="shared" si="66"/>
      </c>
      <c r="AE121" s="253">
        <f t="shared" si="73"/>
      </c>
      <c r="AF121" s="253">
        <f t="shared" si="80"/>
      </c>
      <c r="AG121" s="245">
        <f t="shared" ref="AG121:AG123" si="161">SUM(Z121:AF121)</f>
      </c>
      <c r="AH121" s="237" t="s">
        <v>529</v>
      </c>
      <c r="AI121" s="252">
        <f>AG123</f>
      </c>
      <c r="AJ121" s="174"/>
      <c r="AK121" s="174"/>
      <c r="AL121" s="174"/>
      <c r="AM121" s="174"/>
      <c r="AN121" s="174"/>
    </row>
    <row customHeight="true" ht="21.48148148148148" r="122">
      <c r="A122" s="185" t="s">
        <v>491</v>
      </c>
      <c r="B122" s="251">
        <f>B110*$E$11</f>
      </c>
      <c r="C122" s="251">
        <f>C110*$E$11</f>
      </c>
      <c r="D122" s="251">
        <f>D110*$E$11</f>
      </c>
      <c r="E122" s="251">
        <f>E110*$E$11</f>
      </c>
      <c r="F122" s="251">
        <f>F110*$E$11</f>
      </c>
      <c r="G122" s="251">
        <f>G110*$E$11</f>
      </c>
      <c r="H122" s="251">
        <f>H110*$E$11</f>
      </c>
      <c r="I122" s="242">
        <f t="shared" si="105"/>
      </c>
      <c r="J122" s="237" t="s">
        <v>530</v>
      </c>
      <c r="K122" s="243">
        <f>K121/I122</f>
      </c>
      <c r="L122" s="174"/>
      <c r="M122" s="185" t="s">
        <v>491</v>
      </c>
      <c r="N122" s="251">
        <f>N110*$E$11</f>
      </c>
      <c r="O122" s="251">
        <f>O110*$E$11</f>
      </c>
      <c r="P122" s="251">
        <f>P110*$E$11</f>
      </c>
      <c r="Q122" s="251">
        <f>Q110*$E$11</f>
      </c>
      <c r="R122" s="251">
        <f>R110*$E$11</f>
      </c>
      <c r="S122" s="251">
        <f>S110*$E$11</f>
      </c>
      <c r="T122" s="251">
        <f>T110*$E$11</f>
      </c>
      <c r="U122" s="242">
        <f t="shared" si="133"/>
      </c>
      <c r="V122" s="237" t="s">
        <v>530</v>
      </c>
      <c r="W122" s="243">
        <f>W121/U122</f>
      </c>
      <c r="X122" s="174"/>
      <c r="Y122" s="220" t="s">
        <v>491</v>
      </c>
      <c r="Z122" s="253">
        <f t="shared" si="38"/>
      </c>
      <c r="AA122" s="253">
        <f t="shared" si="45"/>
      </c>
      <c r="AB122" s="253">
        <f t="shared" si="52"/>
      </c>
      <c r="AC122" s="253">
        <f t="shared" si="59"/>
      </c>
      <c r="AD122" s="253">
        <f t="shared" si="66"/>
      </c>
      <c r="AE122" s="253">
        <f t="shared" si="73"/>
      </c>
      <c r="AF122" s="253">
        <f t="shared" si="80"/>
      </c>
      <c r="AG122" s="245">
        <f t="shared" si="161"/>
      </c>
      <c r="AH122" s="237" t="s">
        <v>530</v>
      </c>
      <c r="AI122" s="243">
        <f>AI121/AG122</f>
      </c>
      <c r="AJ122" s="174"/>
      <c r="AK122" s="174"/>
      <c r="AL122" s="174"/>
      <c r="AM122" s="174"/>
      <c r="AN122" s="174"/>
    </row>
    <row customHeight="true" ht="21.48148148148148" r="123">
      <c r="A123" s="185" t="s">
        <v>531</v>
      </c>
      <c r="B123" s="254">
        <f>B110*$E$12-B119</f>
      </c>
      <c r="C123" s="254">
        <f>C110*$E$12-C119</f>
      </c>
      <c r="D123" s="254">
        <f>D110*$E$12-D119</f>
      </c>
      <c r="E123" s="254">
        <f>E110*$E$12-E119</f>
      </c>
      <c r="F123" s="254">
        <f>F110*$E$12-F119</f>
      </c>
      <c r="G123" s="254">
        <f>G110*$E$12-G119</f>
      </c>
      <c r="H123" s="254">
        <f>H110*$E$12-H119</f>
      </c>
      <c r="I123" s="255">
        <f t="shared" si="105"/>
      </c>
      <c r="J123" s="237" t="s">
        <v>532</v>
      </c>
      <c r="K123" s="252">
        <f>K121</f>
      </c>
      <c r="L123" s="174"/>
      <c r="M123" s="185" t="s">
        <v>531</v>
      </c>
      <c r="N123" s="254">
        <f>N110*$E$12-N119</f>
      </c>
      <c r="O123" s="254">
        <f>O110*$E$12-O119</f>
      </c>
      <c r="P123" s="254">
        <f>P110*$E$12-P119</f>
      </c>
      <c r="Q123" s="254">
        <f>Q110*$E$12-Q119</f>
      </c>
      <c r="R123" s="254">
        <f>R110*$E$12-R119</f>
      </c>
      <c r="S123" s="254">
        <f>S110*$E$12-S119</f>
      </c>
      <c r="T123" s="254">
        <f>T110*$E$12-T119</f>
      </c>
      <c r="U123" s="255">
        <f t="shared" si="133"/>
      </c>
      <c r="V123" s="237" t="s">
        <v>532</v>
      </c>
      <c r="W123" s="252">
        <f>W121</f>
      </c>
      <c r="X123" s="174"/>
      <c r="Y123" s="256" t="s">
        <v>531</v>
      </c>
      <c r="Z123" s="257">
        <f t="shared" si="38"/>
      </c>
      <c r="AA123" s="257">
        <f t="shared" si="45"/>
      </c>
      <c r="AB123" s="257">
        <f t="shared" si="52"/>
      </c>
      <c r="AC123" s="257">
        <f t="shared" si="59"/>
      </c>
      <c r="AD123" s="257">
        <f t="shared" si="66"/>
      </c>
      <c r="AE123" s="257">
        <f t="shared" si="73"/>
      </c>
      <c r="AF123" s="257">
        <f t="shared" si="80"/>
      </c>
      <c r="AG123" s="258">
        <f t="shared" si="161"/>
      </c>
      <c r="AH123" s="237" t="s">
        <v>532</v>
      </c>
      <c r="AI123" s="252">
        <f>AI121</f>
      </c>
      <c r="AJ123" s="174"/>
      <c r="AK123" s="174"/>
      <c r="AL123" s="174"/>
      <c r="AM123" s="174"/>
      <c r="AN123" s="174"/>
    </row>
    <row customHeight="true" ht="21.48148148148148" r="124">
      <c r="A124" s="259" t="s">
        <v>533</v>
      </c>
      <c r="B124" s="259"/>
      <c r="C124" s="259"/>
      <c r="D124" s="259"/>
      <c r="E124" s="259"/>
      <c r="F124" s="259"/>
      <c r="G124" s="259"/>
      <c r="H124" s="259"/>
      <c r="I124" s="259"/>
      <c r="J124" s="174"/>
      <c r="K124" s="174"/>
      <c r="L124" s="174"/>
      <c r="M124" s="174"/>
      <c r="N124" s="174"/>
      <c r="O124" s="174"/>
      <c r="P124" s="174"/>
      <c r="Q124" s="174"/>
      <c r="R124" s="174"/>
      <c r="S124" s="174"/>
      <c r="T124" s="174"/>
      <c r="U124" s="174"/>
      <c r="V124" s="174"/>
      <c r="W124" s="174"/>
      <c r="X124" s="174"/>
      <c r="Y124" s="174"/>
      <c r="Z124" s="174"/>
      <c r="AA124" s="174"/>
      <c r="AB124" s="174"/>
      <c r="AC124" s="174"/>
      <c r="AD124" s="174"/>
      <c r="AE124" s="174"/>
      <c r="AF124" s="174"/>
      <c r="AG124" s="174"/>
      <c r="AH124" s="174"/>
      <c r="AI124" s="174"/>
      <c r="AJ124" s="174"/>
      <c r="AK124" s="174"/>
      <c r="AL124" s="174"/>
      <c r="AM124" s="174"/>
      <c r="AN124" s="174"/>
    </row>
    <row customHeight="true" ht="21.48148148148148" r="125">
      <c r="A125" s="259"/>
      <c r="B125" s="259"/>
      <c r="C125" s="259"/>
      <c r="D125" s="259"/>
      <c r="E125" s="259"/>
      <c r="F125" s="259"/>
      <c r="G125" s="259"/>
      <c r="H125" s="259"/>
      <c r="I125" s="259"/>
      <c r="J125" s="174"/>
      <c r="K125" s="174"/>
      <c r="L125" s="174"/>
      <c r="M125" s="174"/>
      <c r="N125" s="174"/>
      <c r="O125" s="174"/>
      <c r="P125" s="174"/>
      <c r="Q125" s="174"/>
      <c r="R125" s="174"/>
      <c r="S125" s="174"/>
      <c r="T125" s="174"/>
      <c r="U125" s="174"/>
      <c r="V125" s="174"/>
      <c r="W125" s="174"/>
      <c r="X125" s="174"/>
      <c r="Y125" s="174"/>
      <c r="Z125" s="174"/>
      <c r="AA125" s="174"/>
      <c r="AB125" s="174"/>
      <c r="AC125" s="174"/>
      <c r="AD125" s="174"/>
      <c r="AE125" s="174"/>
      <c r="AF125" s="174"/>
      <c r="AG125" s="174"/>
      <c r="AH125" s="174"/>
      <c r="AI125" s="174"/>
      <c r="AJ125" s="174"/>
      <c r="AK125" s="174"/>
      <c r="AL125" s="174"/>
      <c r="AM125" s="174"/>
      <c r="AN125" s="174"/>
    </row>
    <row customHeight="true" ht="21.48148148148148" r="126">
      <c r="A126" s="259"/>
      <c r="B126" s="259"/>
      <c r="C126" s="259"/>
      <c r="D126" s="259"/>
      <c r="E126" s="259"/>
      <c r="F126" s="259"/>
      <c r="G126" s="259"/>
      <c r="H126" s="259"/>
      <c r="I126" s="259"/>
      <c r="J126" s="174"/>
      <c r="K126" s="174"/>
      <c r="L126" s="174"/>
      <c r="M126" s="174"/>
      <c r="N126" s="174"/>
      <c r="O126" s="174"/>
      <c r="P126" s="174"/>
      <c r="Q126" s="174"/>
      <c r="R126" s="174"/>
      <c r="S126" s="174"/>
      <c r="T126" s="174"/>
      <c r="U126" s="174"/>
      <c r="V126" s="174"/>
      <c r="W126" s="174"/>
      <c r="X126" s="174"/>
      <c r="Y126" s="174"/>
      <c r="Z126" s="174"/>
      <c r="AA126" s="174"/>
      <c r="AB126" s="174"/>
      <c r="AC126" s="174"/>
      <c r="AD126" s="174"/>
      <c r="AE126" s="174"/>
      <c r="AF126" s="174"/>
      <c r="AG126" s="174"/>
      <c r="AH126" s="174"/>
      <c r="AI126" s="174"/>
      <c r="AJ126" s="174"/>
      <c r="AK126" s="174"/>
      <c r="AL126" s="174"/>
      <c r="AM126" s="174"/>
      <c r="AN126" s="174"/>
    </row>
    <row customHeight="true" ht="21.48148148148148" r="127">
      <c r="A127" s="174"/>
      <c r="B127" s="174"/>
      <c r="C127" s="174"/>
      <c r="D127" s="174"/>
      <c r="E127" s="174"/>
      <c r="F127" s="174"/>
      <c r="G127" s="174"/>
      <c r="H127" s="174"/>
      <c r="I127" s="174"/>
      <c r="J127" s="174"/>
      <c r="K127" s="174"/>
      <c r="L127" s="174"/>
      <c r="M127" s="174"/>
      <c r="N127" s="174"/>
      <c r="O127" s="174"/>
      <c r="P127" s="174"/>
      <c r="Q127" s="174"/>
      <c r="R127" s="174"/>
      <c r="S127" s="174"/>
      <c r="T127" s="174"/>
      <c r="U127" s="174"/>
      <c r="V127" s="174"/>
      <c r="W127" s="174"/>
      <c r="X127" s="174"/>
      <c r="Y127" s="174"/>
      <c r="Z127" s="174"/>
      <c r="AA127" s="174"/>
      <c r="AB127" s="174"/>
      <c r="AC127" s="174"/>
      <c r="AD127" s="174"/>
      <c r="AE127" s="174"/>
      <c r="AF127" s="174"/>
      <c r="AG127" s="174"/>
      <c r="AH127" s="174"/>
      <c r="AI127" s="174"/>
      <c r="AJ127" s="174"/>
      <c r="AK127" s="174"/>
      <c r="AL127" s="174"/>
      <c r="AM127" s="174"/>
      <c r="AN127" s="174"/>
    </row>
    <row customHeight="true" ht="21.48148148148148" r="128">
      <c r="A128" s="171" t="s">
        <v>544</v>
      </c>
      <c r="B128" s="171"/>
      <c r="C128" s="260" t="s">
        <v>545</v>
      </c>
      <c r="D128" s="260"/>
      <c r="E128" s="260"/>
      <c r="F128" s="260"/>
      <c r="G128" s="260"/>
      <c r="H128" s="260"/>
      <c r="I128" s="260"/>
      <c r="J128" s="174"/>
      <c r="K128" s="174"/>
      <c r="L128" s="174" t="s">
        <v>546</v>
      </c>
      <c r="M128" s="174"/>
      <c r="N128" s="174"/>
      <c r="O128" s="174"/>
      <c r="P128" s="174"/>
      <c r="Q128" s="174"/>
      <c r="R128" s="174"/>
      <c r="S128" s="174"/>
      <c r="T128" s="174"/>
      <c r="U128" s="174"/>
      <c r="V128" s="174"/>
      <c r="W128" s="174"/>
      <c r="X128" s="174"/>
      <c r="Y128" s="174"/>
      <c r="Z128" s="174"/>
      <c r="AA128" s="174"/>
      <c r="AB128" s="174"/>
      <c r="AC128" s="174"/>
      <c r="AD128" s="174"/>
      <c r="AE128" s="174"/>
      <c r="AF128" s="174"/>
      <c r="AG128" s="174"/>
      <c r="AH128" s="174"/>
      <c r="AI128" s="174"/>
      <c r="AJ128" s="174"/>
      <c r="AK128" s="174"/>
      <c r="AL128" s="174"/>
      <c r="AM128" s="174"/>
      <c r="AN128" s="174"/>
    </row>
    <row customHeight="true" ht="21.48148148148148" r="129">
      <c r="A129" s="185" t="s">
        <v>481</v>
      </c>
      <c r="B129" s="186"/>
      <c r="C129" s="174"/>
      <c r="D129" s="187" t="s">
        <v>482</v>
      </c>
      <c r="E129" s="188">
        <v>139</v>
      </c>
      <c r="F129" s="174"/>
      <c r="G129" s="174"/>
      <c r="H129" s="174"/>
      <c r="I129" s="174"/>
      <c r="J129" s="174"/>
      <c r="K129" s="174"/>
      <c r="L129" s="174"/>
      <c r="M129" s="174"/>
      <c r="N129" s="174"/>
      <c r="O129" s="174"/>
      <c r="P129" s="174"/>
      <c r="Q129" s="174"/>
      <c r="R129" s="174"/>
      <c r="S129" s="174"/>
      <c r="T129" s="174"/>
      <c r="U129" s="174"/>
      <c r="V129" s="174"/>
      <c r="W129" s="174"/>
      <c r="X129" s="174"/>
      <c r="Y129" s="174"/>
      <c r="Z129" s="174"/>
      <c r="AA129" s="174"/>
      <c r="AB129" s="174"/>
      <c r="AC129" s="174"/>
      <c r="AD129" s="174"/>
      <c r="AE129" s="174"/>
      <c r="AF129" s="174"/>
      <c r="AG129" s="174"/>
      <c r="AH129" s="174"/>
      <c r="AI129" s="174"/>
      <c r="AJ129" s="174"/>
      <c r="AK129" s="174"/>
      <c r="AL129" s="174"/>
      <c r="AM129" s="174"/>
      <c r="AN129" s="174"/>
    </row>
    <row customHeight="true" ht="21.48148148148148" r="130">
      <c r="A130" s="185" t="s">
        <v>486</v>
      </c>
      <c r="B130" s="192">
        <f>IFERROR(B131/B133,0)</f>
      </c>
      <c r="C130" s="174"/>
      <c r="D130" s="187" t="s">
        <v>487</v>
      </c>
      <c r="E130" s="193">
        <v>20</v>
      </c>
      <c r="F130" s="174"/>
      <c r="G130" s="174"/>
      <c r="H130" s="174"/>
      <c r="I130" s="174"/>
      <c r="J130" s="174"/>
      <c r="K130" s="174"/>
      <c r="L130" s="174"/>
      <c r="M130" s="174"/>
      <c r="N130" s="174"/>
      <c r="O130" s="174"/>
      <c r="P130" s="174"/>
      <c r="Q130" s="174"/>
      <c r="R130" s="174"/>
      <c r="S130" s="174"/>
      <c r="T130" s="174"/>
      <c r="U130" s="174"/>
      <c r="V130" s="174"/>
      <c r="W130" s="174"/>
      <c r="X130" s="174"/>
      <c r="Y130" s="174"/>
      <c r="Z130" s="174"/>
      <c r="AA130" s="174"/>
      <c r="AB130" s="174"/>
      <c r="AC130" s="174"/>
      <c r="AD130" s="174"/>
      <c r="AE130" s="174"/>
      <c r="AF130" s="174"/>
      <c r="AG130" s="174"/>
      <c r="AH130" s="174"/>
      <c r="AI130" s="174"/>
      <c r="AJ130" s="174"/>
      <c r="AK130" s="174"/>
      <c r="AL130" s="174"/>
      <c r="AM130" s="174"/>
      <c r="AN130" s="174"/>
    </row>
    <row customHeight="true" ht="21.48148148148148" r="131">
      <c r="A131" s="185" t="s">
        <v>489</v>
      </c>
      <c r="B131" s="197">
        <v>35</v>
      </c>
      <c r="C131" s="174"/>
      <c r="D131" s="187" t="s">
        <v>490</v>
      </c>
      <c r="E131" s="188">
        <f>E129-E130</f>
      </c>
      <c r="F131" s="174"/>
      <c r="G131" s="174"/>
      <c r="H131" s="174"/>
      <c r="I131" s="174"/>
      <c r="J131" s="174"/>
      <c r="K131" s="174"/>
      <c r="L131" s="174"/>
      <c r="M131" s="174"/>
      <c r="N131" s="174"/>
      <c r="O131" s="174"/>
      <c r="P131" s="174"/>
      <c r="Q131" s="174"/>
      <c r="R131" s="174"/>
      <c r="S131" s="174"/>
      <c r="T131" s="174"/>
      <c r="U131" s="174"/>
      <c r="V131" s="174"/>
      <c r="W131" s="174"/>
      <c r="X131" s="174"/>
      <c r="Y131" s="174"/>
      <c r="Z131" s="174"/>
      <c r="AA131" s="174"/>
      <c r="AB131" s="174"/>
      <c r="AC131" s="174"/>
      <c r="AD131" s="174"/>
      <c r="AE131" s="174"/>
      <c r="AF131" s="174"/>
      <c r="AG131" s="174"/>
      <c r="AH131" s="174"/>
      <c r="AI131" s="174"/>
      <c r="AJ131" s="174"/>
      <c r="AK131" s="174"/>
      <c r="AL131" s="174"/>
      <c r="AM131" s="174"/>
      <c r="AN131" s="174"/>
    </row>
    <row customHeight="true" ht="21.48148148148148" r="132">
      <c r="A132" s="185" t="s">
        <v>492</v>
      </c>
      <c r="B132" s="199">
        <v>0.0045</v>
      </c>
      <c r="C132" s="174"/>
      <c r="D132" s="200" t="s">
        <v>493</v>
      </c>
      <c r="E132" s="188">
        <v>36.73</v>
      </c>
      <c r="F132" s="201" t="s">
        <v>494</v>
      </c>
      <c r="G132" s="174"/>
      <c r="H132" s="174"/>
      <c r="I132" s="174"/>
      <c r="J132" s="174"/>
      <c r="K132" s="174"/>
      <c r="L132" s="174"/>
      <c r="M132" s="174"/>
      <c r="N132" s="174"/>
      <c r="O132" s="174"/>
      <c r="P132" s="174"/>
      <c r="Q132" s="174"/>
      <c r="R132" s="174"/>
      <c r="S132" s="174"/>
      <c r="T132" s="174"/>
      <c r="U132" s="174"/>
      <c r="V132" s="174"/>
      <c r="W132" s="174"/>
      <c r="X132" s="174"/>
      <c r="Y132" s="174"/>
      <c r="Z132" s="174"/>
      <c r="AA132" s="174"/>
      <c r="AB132" s="174"/>
      <c r="AC132" s="174"/>
      <c r="AD132" s="174"/>
      <c r="AE132" s="174"/>
      <c r="AF132" s="174"/>
      <c r="AG132" s="174"/>
      <c r="AH132" s="174"/>
      <c r="AI132" s="174"/>
      <c r="AJ132" s="174"/>
      <c r="AK132" s="174"/>
      <c r="AL132" s="174"/>
      <c r="AM132" s="174"/>
      <c r="AN132" s="174"/>
    </row>
    <row customHeight="true" ht="21.48148148148148" r="133">
      <c r="A133" s="185" t="s">
        <v>496</v>
      </c>
      <c r="B133" s="205">
        <v>0.07</v>
      </c>
      <c r="C133" s="174"/>
      <c r="D133" s="174"/>
      <c r="E133" s="174"/>
      <c r="F133" s="174"/>
      <c r="G133" s="174"/>
      <c r="H133" s="174"/>
      <c r="I133" s="174"/>
      <c r="J133" s="174"/>
      <c r="K133" s="174"/>
      <c r="L133" s="174"/>
      <c r="M133" s="174"/>
      <c r="N133" s="174"/>
      <c r="O133" s="174"/>
      <c r="P133" s="174"/>
      <c r="Q133" s="174"/>
      <c r="R133" s="174"/>
      <c r="S133" s="174"/>
      <c r="T133" s="174"/>
      <c r="U133" s="174"/>
      <c r="V133" s="174"/>
      <c r="W133" s="174"/>
      <c r="X133" s="174"/>
      <c r="Y133" s="174"/>
      <c r="Z133" s="174"/>
      <c r="AA133" s="174"/>
      <c r="AB133" s="174"/>
      <c r="AC133" s="174"/>
      <c r="AD133" s="174"/>
      <c r="AE133" s="174"/>
      <c r="AF133" s="174"/>
      <c r="AG133" s="174"/>
      <c r="AH133" s="174"/>
      <c r="AI133" s="174"/>
      <c r="AJ133" s="174"/>
      <c r="AK133" s="174"/>
      <c r="AL133" s="174"/>
      <c r="AM133" s="174"/>
      <c r="AN133" s="174"/>
    </row>
    <row customHeight="true" ht="21.48148148148148" r="134">
      <c r="A134" s="185" t="s">
        <v>497</v>
      </c>
      <c r="B134" s="205">
        <v>0.5</v>
      </c>
      <c r="C134" s="174"/>
      <c r="D134" s="174"/>
      <c r="E134" s="174"/>
      <c r="F134" s="174"/>
      <c r="G134" s="174"/>
      <c r="H134" s="174"/>
      <c r="I134" s="174"/>
      <c r="J134" s="174"/>
      <c r="K134" s="174"/>
      <c r="L134" s="174"/>
      <c r="M134" s="174"/>
      <c r="N134" s="174"/>
      <c r="O134" s="174"/>
      <c r="P134" s="174"/>
      <c r="Q134" s="174"/>
      <c r="R134" s="174"/>
      <c r="S134" s="174"/>
      <c r="T134" s="174"/>
      <c r="U134" s="174"/>
      <c r="V134" s="174"/>
      <c r="W134" s="174"/>
      <c r="X134" s="174"/>
      <c r="Y134" s="174"/>
      <c r="Z134" s="174"/>
      <c r="AA134" s="174"/>
      <c r="AB134" s="174"/>
      <c r="AC134" s="174"/>
      <c r="AD134" s="174"/>
      <c r="AE134" s="174"/>
      <c r="AF134" s="174"/>
      <c r="AG134" s="174"/>
      <c r="AH134" s="174"/>
      <c r="AI134" s="174"/>
      <c r="AJ134" s="174"/>
      <c r="AK134" s="174"/>
      <c r="AL134" s="174"/>
      <c r="AM134" s="174"/>
      <c r="AN134" s="174"/>
    </row>
    <row customHeight="true" ht="21.48148148148148" r="135">
      <c r="A135" s="185" t="s">
        <v>498</v>
      </c>
      <c r="B135" s="186">
        <v>60</v>
      </c>
      <c r="C135" s="174"/>
      <c r="D135" s="174"/>
      <c r="E135" s="174"/>
      <c r="F135" s="174"/>
      <c r="G135" s="174"/>
      <c r="H135" s="174"/>
      <c r="I135" s="174"/>
      <c r="J135" s="174"/>
      <c r="K135" s="174"/>
      <c r="L135" s="174"/>
      <c r="M135" s="174"/>
      <c r="N135" s="174"/>
      <c r="O135" s="174"/>
      <c r="P135" s="174"/>
      <c r="Q135" s="174"/>
      <c r="R135" s="174"/>
      <c r="S135" s="174"/>
      <c r="T135" s="174"/>
      <c r="U135" s="174"/>
      <c r="V135" s="174"/>
      <c r="W135" s="174"/>
      <c r="X135" s="174"/>
      <c r="Y135" s="174"/>
      <c r="Z135" s="174"/>
      <c r="AA135" s="174"/>
      <c r="AB135" s="174"/>
      <c r="AC135" s="174"/>
      <c r="AD135" s="174"/>
      <c r="AE135" s="174"/>
      <c r="AF135" s="174"/>
      <c r="AG135" s="174"/>
      <c r="AH135" s="174"/>
      <c r="AI135" s="174"/>
      <c r="AJ135" s="174"/>
      <c r="AK135" s="174"/>
      <c r="AL135" s="174"/>
      <c r="AM135" s="174"/>
      <c r="AN135" s="174"/>
    </row>
    <row customHeight="true" ht="21.48148148148148" r="136">
      <c r="A136" s="177"/>
      <c r="B136" s="177"/>
      <c r="C136" s="174"/>
      <c r="D136" s="174"/>
      <c r="E136" s="174"/>
      <c r="F136" s="174"/>
      <c r="G136" s="174"/>
      <c r="H136" s="174"/>
      <c r="I136" s="174"/>
      <c r="J136" s="174"/>
      <c r="K136" s="174"/>
      <c r="L136" s="174"/>
      <c r="M136" s="174"/>
      <c r="N136" s="174"/>
      <c r="O136" s="174"/>
      <c r="P136" s="174"/>
      <c r="Q136" s="174"/>
      <c r="R136" s="174"/>
      <c r="S136" s="174"/>
      <c r="T136" s="174"/>
      <c r="U136" s="174"/>
      <c r="V136" s="174"/>
      <c r="W136" s="174"/>
      <c r="X136" s="174"/>
      <c r="Y136" s="174"/>
      <c r="Z136" s="174"/>
      <c r="AA136" s="174"/>
      <c r="AB136" s="174"/>
      <c r="AC136" s="174"/>
      <c r="AD136" s="174"/>
      <c r="AE136" s="174"/>
      <c r="AF136" s="174"/>
      <c r="AG136" s="174"/>
      <c r="AH136" s="174"/>
      <c r="AI136" s="174"/>
      <c r="AJ136" s="174"/>
      <c r="AK136" s="174"/>
      <c r="AL136" s="174"/>
      <c r="AM136" s="174"/>
      <c r="AN136" s="174"/>
    </row>
    <row customHeight="true" ht="21.48148148148148" r="137">
      <c r="A137" s="210" t="s">
        <v>547</v>
      </c>
      <c r="B137" s="210"/>
      <c r="C137" s="211" t="s">
        <v>548</v>
      </c>
      <c r="D137" s="212"/>
      <c r="E137" s="212"/>
      <c r="F137" s="212"/>
      <c r="G137" s="212"/>
      <c r="H137" s="212"/>
      <c r="I137" s="212"/>
      <c r="J137" s="177"/>
      <c r="K137" s="178"/>
      <c r="L137" s="174"/>
      <c r="M137" s="210" t="s">
        <v>503</v>
      </c>
      <c r="N137" s="210"/>
      <c r="O137" s="211" t="s">
        <v>548</v>
      </c>
      <c r="P137" s="212"/>
      <c r="Q137" s="212"/>
      <c r="R137" s="212"/>
      <c r="S137" s="212"/>
      <c r="T137" s="212"/>
      <c r="U137" s="212"/>
      <c r="V137" s="177"/>
      <c r="W137" s="178"/>
      <c r="X137" s="174"/>
      <c r="Y137" s="210" t="s">
        <v>504</v>
      </c>
      <c r="Z137" s="210"/>
      <c r="AA137" s="211" t="s">
        <v>548</v>
      </c>
      <c r="AB137" s="212"/>
      <c r="AC137" s="212"/>
      <c r="AD137" s="212"/>
      <c r="AE137" s="212"/>
      <c r="AF137" s="212"/>
      <c r="AG137" s="212"/>
      <c r="AH137" s="177"/>
      <c r="AI137" s="178"/>
      <c r="AJ137" s="174"/>
      <c r="AK137" s="174"/>
      <c r="AL137" s="174"/>
      <c r="AM137" s="174"/>
      <c r="AN137" s="174"/>
    </row>
    <row customHeight="true" ht="21.48148148148148" r="138">
      <c r="A138" s="186" t="s">
        <v>505</v>
      </c>
      <c r="B138" s="213" t="s">
        <v>506</v>
      </c>
      <c r="C138" s="186" t="s">
        <v>507</v>
      </c>
      <c r="D138" s="186" t="s">
        <v>508</v>
      </c>
      <c r="E138" s="186" t="s">
        <v>509</v>
      </c>
      <c r="F138" s="186" t="s">
        <v>510</v>
      </c>
      <c r="G138" s="186" t="s">
        <v>511</v>
      </c>
      <c r="H138" s="186" t="s">
        <v>512</v>
      </c>
      <c r="I138" s="186" t="s">
        <v>513</v>
      </c>
      <c r="J138" s="177"/>
      <c r="K138" s="178"/>
      <c r="L138" s="174"/>
      <c r="M138" s="186" t="s">
        <v>505</v>
      </c>
      <c r="N138" s="213" t="s">
        <v>506</v>
      </c>
      <c r="O138" s="186" t="s">
        <v>507</v>
      </c>
      <c r="P138" s="186" t="s">
        <v>508</v>
      </c>
      <c r="Q138" s="186" t="s">
        <v>509</v>
      </c>
      <c r="R138" s="186" t="s">
        <v>510</v>
      </c>
      <c r="S138" s="186" t="s">
        <v>511</v>
      </c>
      <c r="T138" s="186" t="s">
        <v>512</v>
      </c>
      <c r="U138" s="186" t="s">
        <v>513</v>
      </c>
      <c r="V138" s="177"/>
      <c r="W138" s="178"/>
      <c r="X138" s="174"/>
      <c r="Y138" s="214" t="s">
        <v>505</v>
      </c>
      <c r="Z138" s="215" t="s">
        <v>506</v>
      </c>
      <c r="AA138" s="216" t="s">
        <v>507</v>
      </c>
      <c r="AB138" s="216" t="s">
        <v>508</v>
      </c>
      <c r="AC138" s="216" t="s">
        <v>509</v>
      </c>
      <c r="AD138" s="216" t="s">
        <v>510</v>
      </c>
      <c r="AE138" s="216" t="s">
        <v>511</v>
      </c>
      <c r="AF138" s="216" t="s">
        <v>512</v>
      </c>
      <c r="AG138" s="217" t="s">
        <v>513</v>
      </c>
      <c r="AH138" s="177"/>
      <c r="AI138" s="178"/>
      <c r="AJ138" s="174"/>
      <c r="AK138" s="174"/>
      <c r="AL138" s="174"/>
      <c r="AM138" s="174"/>
      <c r="AN138" s="174"/>
    </row>
    <row customHeight="true" ht="21.48148148148148" r="139">
      <c r="A139" s="185" t="s">
        <v>514</v>
      </c>
      <c r="B139" s="218">
        <v>1</v>
      </c>
      <c r="C139" s="218">
        <v>2</v>
      </c>
      <c r="D139" s="218">
        <v>3</v>
      </c>
      <c r="E139" s="218">
        <v>4</v>
      </c>
      <c r="F139" s="218">
        <v>5</v>
      </c>
      <c r="G139" s="218">
        <v>5</v>
      </c>
      <c r="H139" s="218">
        <v>6</v>
      </c>
      <c r="I139" s="219">
        <f t="shared" ref="I139:I140" si="106">SUM(B139:H139)</f>
      </c>
      <c r="J139" s="177"/>
      <c r="K139" s="178"/>
      <c r="L139" s="174"/>
      <c r="M139" s="185" t="s">
        <v>515</v>
      </c>
      <c r="N139" s="218">
        <v>12</v>
      </c>
      <c r="O139" s="218">
        <v>23</v>
      </c>
      <c r="P139" s="218">
        <v>26</v>
      </c>
      <c r="Q139" s="218">
        <v>25</v>
      </c>
      <c r="R139" s="218">
        <v>11</v>
      </c>
      <c r="S139" s="218">
        <v>52</v>
      </c>
      <c r="T139" s="218">
        <v>12</v>
      </c>
      <c r="U139" s="219">
        <f t="shared" ref="U139:U140" si="134">SUM(N139:T139)</f>
      </c>
      <c r="V139" s="177"/>
      <c r="W139" s="178"/>
      <c r="X139" s="174"/>
      <c r="Y139" s="220" t="s">
        <v>515</v>
      </c>
      <c r="Z139" s="218">
        <f t="shared" ref="Z139:Z152" si="39">N139-B139</f>
      </c>
      <c r="AA139" s="218">
        <f t="shared" ref="AA139:AA152" si="46">O139-C139</f>
      </c>
      <c r="AB139" s="218">
        <f t="shared" ref="AB139:AB152" si="53">P139-D139</f>
      </c>
      <c r="AC139" s="218">
        <f t="shared" ref="AC139:AC152" si="60">Q139-E139</f>
      </c>
      <c r="AD139" s="218">
        <f t="shared" ref="AD139:AD152" si="67">R139-F139</f>
      </c>
      <c r="AE139" s="218">
        <f t="shared" ref="AE139:AE152" si="74">S139-G139</f>
      </c>
      <c r="AF139" s="218">
        <f t="shared" ref="AF139:AF152" si="81">T139-H139</f>
      </c>
      <c r="AG139" s="221">
        <f t="shared" ref="AG139:AG140" si="162">SUM(Z139:AF139)</f>
      </c>
      <c r="AH139" s="177"/>
      <c r="AI139" s="178"/>
      <c r="AJ139" s="174"/>
      <c r="AK139" s="174"/>
      <c r="AL139" s="174"/>
      <c r="AM139" s="174"/>
      <c r="AN139" s="174"/>
    </row>
    <row customHeight="true" ht="21.48148148148148" r="140">
      <c r="A140" s="185" t="s">
        <v>516</v>
      </c>
      <c r="B140" s="222">
        <f>B139/B146</f>
      </c>
      <c r="C140" s="222">
        <f>C139/C146</f>
      </c>
      <c r="D140" s="222">
        <f>D139/D146</f>
      </c>
      <c r="E140" s="222">
        <f>E139/E146</f>
      </c>
      <c r="F140" s="222">
        <f>F139/F146</f>
      </c>
      <c r="G140" s="222">
        <f>G139/G146</f>
      </c>
      <c r="H140" s="222">
        <f>H139/H146</f>
      </c>
      <c r="I140" s="219">
        <f t="shared" si="106"/>
      </c>
      <c r="J140" s="177"/>
      <c r="K140" s="178"/>
      <c r="L140" s="174"/>
      <c r="M140" s="185" t="s">
        <v>516</v>
      </c>
      <c r="N140" s="222">
        <f>N139/N146</f>
      </c>
      <c r="O140" s="222">
        <f>O139/O146</f>
      </c>
      <c r="P140" s="222">
        <f>P139/P146</f>
      </c>
      <c r="Q140" s="222">
        <f>Q139/Q146</f>
      </c>
      <c r="R140" s="222">
        <f>R139/R146</f>
      </c>
      <c r="S140" s="222">
        <f>S139/S146</f>
      </c>
      <c r="T140" s="222">
        <f>T139/T146</f>
      </c>
      <c r="U140" s="219">
        <f t="shared" si="134"/>
      </c>
      <c r="V140" s="177"/>
      <c r="W140" s="178"/>
      <c r="X140" s="174"/>
      <c r="Y140" s="220" t="s">
        <v>516</v>
      </c>
      <c r="Z140" s="223">
        <f t="shared" si="39"/>
      </c>
      <c r="AA140" s="223">
        <f t="shared" si="46"/>
      </c>
      <c r="AB140" s="223">
        <f t="shared" si="53"/>
      </c>
      <c r="AC140" s="223">
        <f t="shared" si="60"/>
      </c>
      <c r="AD140" s="223">
        <f t="shared" si="67"/>
      </c>
      <c r="AE140" s="223">
        <f t="shared" si="74"/>
      </c>
      <c r="AF140" s="223">
        <f t="shared" si="81"/>
      </c>
      <c r="AG140" s="221">
        <f t="shared" si="162"/>
      </c>
      <c r="AH140" s="177"/>
      <c r="AI140" s="178"/>
      <c r="AJ140" s="174"/>
      <c r="AK140" s="174"/>
      <c r="AL140" s="174"/>
      <c r="AM140" s="174"/>
      <c r="AN140" s="174"/>
    </row>
    <row customHeight="true" ht="21.48148148148148" r="141">
      <c r="A141" s="185" t="s">
        <v>517</v>
      </c>
      <c r="B141" s="224">
        <v>1</v>
      </c>
      <c r="C141" s="224">
        <v>1</v>
      </c>
      <c r="D141" s="224">
        <v>1</v>
      </c>
      <c r="E141" s="224">
        <v>1</v>
      </c>
      <c r="F141" s="224">
        <v>1</v>
      </c>
      <c r="G141" s="224">
        <v>0.9</v>
      </c>
      <c r="H141" s="224">
        <v>0.9</v>
      </c>
      <c r="I141" s="225">
        <f>I143/I139</f>
      </c>
      <c r="J141" s="177"/>
      <c r="K141" s="178"/>
      <c r="L141" s="174"/>
      <c r="M141" s="185" t="s">
        <v>517</v>
      </c>
      <c r="N141" s="224">
        <v>1</v>
      </c>
      <c r="O141" s="224">
        <v>1</v>
      </c>
      <c r="P141" s="224">
        <v>1</v>
      </c>
      <c r="Q141" s="224">
        <v>1</v>
      </c>
      <c r="R141" s="224">
        <v>1</v>
      </c>
      <c r="S141" s="224">
        <v>0.9</v>
      </c>
      <c r="T141" s="224">
        <v>0.9</v>
      </c>
      <c r="U141" s="225">
        <f>U143/U139</f>
      </c>
      <c r="V141" s="177"/>
      <c r="W141" s="178"/>
      <c r="X141" s="174"/>
      <c r="Y141" s="220" t="s">
        <v>517</v>
      </c>
      <c r="Z141" s="226">
        <f t="shared" si="39"/>
      </c>
      <c r="AA141" s="226">
        <f t="shared" si="46"/>
      </c>
      <c r="AB141" s="226">
        <f t="shared" si="53"/>
      </c>
      <c r="AC141" s="226">
        <f t="shared" si="60"/>
      </c>
      <c r="AD141" s="226">
        <f t="shared" si="67"/>
      </c>
      <c r="AE141" s="226">
        <f t="shared" si="74"/>
      </c>
      <c r="AF141" s="226">
        <f t="shared" si="81"/>
      </c>
      <c r="AG141" s="227">
        <f>AG143/AG139</f>
      </c>
      <c r="AH141" s="177"/>
      <c r="AI141" s="178"/>
      <c r="AJ141" s="174"/>
      <c r="AK141" s="174"/>
      <c r="AL141" s="174"/>
      <c r="AM141" s="174"/>
      <c r="AN141" s="174"/>
    </row>
    <row customHeight="true" ht="21.48148148148148" r="142">
      <c r="A142" s="185" t="s">
        <v>518</v>
      </c>
      <c r="B142" s="222">
        <f>B139-B143</f>
      </c>
      <c r="C142" s="222">
        <f>C139-C143</f>
      </c>
      <c r="D142" s="222">
        <f>D139-D143</f>
      </c>
      <c r="E142" s="222">
        <f>E139-E143</f>
      </c>
      <c r="F142" s="222">
        <f>F139-F143</f>
      </c>
      <c r="G142" s="222">
        <f>G139-G143</f>
      </c>
      <c r="H142" s="222">
        <f>H139-H143</f>
      </c>
      <c r="I142" s="219">
        <f t="shared" ref="I142:I143" si="107">SUM(B142:H142)</f>
      </c>
      <c r="J142" s="177"/>
      <c r="K142" s="178"/>
      <c r="L142" s="174"/>
      <c r="M142" s="185" t="s">
        <v>518</v>
      </c>
      <c r="N142" s="222">
        <v>12</v>
      </c>
      <c r="O142" s="222">
        <f>O139-O143</f>
      </c>
      <c r="P142" s="222">
        <f>P139-P143</f>
      </c>
      <c r="Q142" s="222">
        <f>Q139-Q143</f>
      </c>
      <c r="R142" s="222">
        <f>R139-R143</f>
      </c>
      <c r="S142" s="222">
        <f>S139-S143</f>
      </c>
      <c r="T142" s="222">
        <f>T139-T143</f>
      </c>
      <c r="U142" s="219">
        <f t="shared" ref="U142:U143" si="135">SUM(N142:T142)</f>
      </c>
      <c r="V142" s="177"/>
      <c r="W142" s="178"/>
      <c r="X142" s="174"/>
      <c r="Y142" s="220" t="s">
        <v>518</v>
      </c>
      <c r="Z142" s="223">
        <f t="shared" si="39"/>
      </c>
      <c r="AA142" s="223">
        <f t="shared" si="46"/>
      </c>
      <c r="AB142" s="223">
        <f t="shared" si="53"/>
      </c>
      <c r="AC142" s="223">
        <f t="shared" si="60"/>
      </c>
      <c r="AD142" s="223">
        <f t="shared" si="67"/>
      </c>
      <c r="AE142" s="223">
        <f t="shared" si="74"/>
      </c>
      <c r="AF142" s="223">
        <f t="shared" si="81"/>
      </c>
      <c r="AG142" s="221">
        <f t="shared" ref="AG142:AG143" si="163">SUM(Z142:AF142)</f>
      </c>
      <c r="AH142" s="177"/>
      <c r="AI142" s="178"/>
      <c r="AJ142" s="174"/>
      <c r="AK142" s="174"/>
      <c r="AL142" s="174"/>
      <c r="AM142" s="174"/>
      <c r="AN142" s="174"/>
    </row>
    <row customHeight="true" ht="21.48148148148148" r="143">
      <c r="A143" s="185" t="s">
        <v>519</v>
      </c>
      <c r="B143" s="222">
        <f>B139*B141</f>
      </c>
      <c r="C143" s="222">
        <f>C139*C141</f>
      </c>
      <c r="D143" s="222">
        <f>D139*D141</f>
      </c>
      <c r="E143" s="222">
        <f>E139*E141</f>
      </c>
      <c r="F143" s="222">
        <f>F139*F141</f>
      </c>
      <c r="G143" s="222">
        <f>G139*G141</f>
      </c>
      <c r="H143" s="222">
        <f>H139*H141</f>
      </c>
      <c r="I143" s="219">
        <f t="shared" si="107"/>
      </c>
      <c r="J143" s="177"/>
      <c r="K143" s="178"/>
      <c r="L143" s="174"/>
      <c r="M143" s="185" t="s">
        <v>519</v>
      </c>
      <c r="N143" s="222">
        <f>N139*N141</f>
      </c>
      <c r="O143" s="222">
        <f>O139*O141</f>
      </c>
      <c r="P143" s="222">
        <f>P139*P141</f>
      </c>
      <c r="Q143" s="222">
        <f>Q139*Q141</f>
      </c>
      <c r="R143" s="222">
        <f>R139*R141</f>
      </c>
      <c r="S143" s="222">
        <f>S139*S141</f>
      </c>
      <c r="T143" s="222">
        <f>T139*T141</f>
      </c>
      <c r="U143" s="219">
        <f t="shared" si="135"/>
      </c>
      <c r="V143" s="177"/>
      <c r="W143" s="178"/>
      <c r="X143" s="174"/>
      <c r="Y143" s="220" t="s">
        <v>519</v>
      </c>
      <c r="Z143" s="223">
        <f t="shared" si="39"/>
      </c>
      <c r="AA143" s="223">
        <f t="shared" si="46"/>
      </c>
      <c r="AB143" s="223">
        <f t="shared" si="53"/>
      </c>
      <c r="AC143" s="223">
        <f t="shared" si="60"/>
      </c>
      <c r="AD143" s="223">
        <f t="shared" si="67"/>
      </c>
      <c r="AE143" s="223">
        <f t="shared" si="74"/>
      </c>
      <c r="AF143" s="223">
        <f t="shared" si="81"/>
      </c>
      <c r="AG143" s="221">
        <f t="shared" si="163"/>
      </c>
      <c r="AH143" s="177"/>
      <c r="AI143" s="178"/>
      <c r="AJ143" s="174"/>
      <c r="AK143" s="174"/>
      <c r="AL143" s="174"/>
      <c r="AM143" s="174"/>
      <c r="AN143" s="174"/>
    </row>
    <row customHeight="true" ht="21.48148148148148" r="144">
      <c r="A144" s="228" t="s">
        <v>520</v>
      </c>
      <c r="B144" s="229">
        <v>3.8</v>
      </c>
      <c r="C144" s="229">
        <v>3.8</v>
      </c>
      <c r="D144" s="229">
        <v>3.8</v>
      </c>
      <c r="E144" s="229">
        <v>3.8</v>
      </c>
      <c r="F144" s="229">
        <v>3.8</v>
      </c>
      <c r="G144" s="229">
        <v>3.8</v>
      </c>
      <c r="H144" s="229">
        <v>3.8</v>
      </c>
      <c r="I144" s="230">
        <f t="shared" ref="I144:I146" si="5">AVERAGE(B144:H144)</f>
      </c>
      <c r="J144" s="174"/>
      <c r="K144" s="174"/>
      <c r="L144" s="174"/>
      <c r="M144" s="228" t="s">
        <v>520</v>
      </c>
      <c r="N144" s="229">
        <v>3.8</v>
      </c>
      <c r="O144" s="229">
        <v>3.8</v>
      </c>
      <c r="P144" s="229">
        <v>3.8</v>
      </c>
      <c r="Q144" s="229">
        <v>3.8</v>
      </c>
      <c r="R144" s="229">
        <v>3.8</v>
      </c>
      <c r="S144" s="229">
        <v>3.8</v>
      </c>
      <c r="T144" s="229">
        <v>3.8</v>
      </c>
      <c r="U144" s="230">
        <f t="shared" ref="U144:U146" si="12">AVERAGE(N144:T144)</f>
      </c>
      <c r="V144" s="174"/>
      <c r="W144" s="174"/>
      <c r="X144" s="174"/>
      <c r="Y144" s="231" t="s">
        <v>520</v>
      </c>
      <c r="Z144" s="232">
        <f t="shared" si="39"/>
      </c>
      <c r="AA144" s="232">
        <f t="shared" si="46"/>
      </c>
      <c r="AB144" s="232">
        <f t="shared" si="53"/>
      </c>
      <c r="AC144" s="232">
        <f t="shared" si="60"/>
      </c>
      <c r="AD144" s="232">
        <f t="shared" si="67"/>
      </c>
      <c r="AE144" s="232">
        <f t="shared" si="74"/>
      </c>
      <c r="AF144" s="232">
        <f t="shared" si="81"/>
      </c>
      <c r="AG144" s="233">
        <f t="shared" ref="AG144:AG146" si="19">AVERAGE(Z144:AF144)</f>
      </c>
      <c r="AH144" s="174"/>
      <c r="AI144" s="174"/>
      <c r="AJ144" s="174"/>
      <c r="AK144" s="174"/>
      <c r="AL144" s="174"/>
      <c r="AM144" s="174"/>
      <c r="AN144" s="174"/>
    </row>
    <row customHeight="true" ht="21.48148148148148" r="145">
      <c r="A145" s="185" t="s">
        <v>521</v>
      </c>
      <c r="B145" s="226">
        <v>0.003</v>
      </c>
      <c r="C145" s="226">
        <v>0.003</v>
      </c>
      <c r="D145" s="226">
        <v>0.003</v>
      </c>
      <c r="E145" s="226">
        <v>0.003</v>
      </c>
      <c r="F145" s="226">
        <v>0.003</v>
      </c>
      <c r="G145" s="226">
        <v>0.003</v>
      </c>
      <c r="H145" s="226">
        <v>0.003</v>
      </c>
      <c r="I145" s="234">
        <f t="shared" si="5"/>
      </c>
      <c r="J145" s="174"/>
      <c r="K145" s="174"/>
      <c r="L145" s="174"/>
      <c r="M145" s="185" t="s">
        <v>521</v>
      </c>
      <c r="N145" s="226">
        <v>0.003</v>
      </c>
      <c r="O145" s="226">
        <v>0.003</v>
      </c>
      <c r="P145" s="226">
        <v>0.003</v>
      </c>
      <c r="Q145" s="226">
        <v>0.003</v>
      </c>
      <c r="R145" s="226">
        <v>0.003</v>
      </c>
      <c r="S145" s="226">
        <v>0.003</v>
      </c>
      <c r="T145" s="226">
        <v>0.003</v>
      </c>
      <c r="U145" s="234">
        <f t="shared" si="12"/>
      </c>
      <c r="V145" s="174"/>
      <c r="W145" s="174"/>
      <c r="X145" s="174"/>
      <c r="Y145" s="220" t="s">
        <v>521</v>
      </c>
      <c r="Z145" s="226">
        <f t="shared" si="39"/>
      </c>
      <c r="AA145" s="226">
        <f t="shared" si="46"/>
      </c>
      <c r="AB145" s="226">
        <f t="shared" si="53"/>
      </c>
      <c r="AC145" s="226">
        <f t="shared" si="60"/>
      </c>
      <c r="AD145" s="226">
        <f t="shared" si="67"/>
      </c>
      <c r="AE145" s="226">
        <f t="shared" si="74"/>
      </c>
      <c r="AF145" s="226">
        <f t="shared" si="81"/>
      </c>
      <c r="AG145" s="235">
        <f t="shared" si="19"/>
      </c>
      <c r="AH145" s="174"/>
      <c r="AI145" s="174"/>
      <c r="AJ145" s="174"/>
      <c r="AK145" s="174"/>
      <c r="AL145" s="174"/>
      <c r="AM145" s="174"/>
      <c r="AN145" s="174"/>
    </row>
    <row customHeight="true" ht="21.48148148148148" r="146">
      <c r="A146" s="185" t="s">
        <v>522</v>
      </c>
      <c r="B146" s="224">
        <v>0.04</v>
      </c>
      <c r="C146" s="224">
        <v>0.04</v>
      </c>
      <c r="D146" s="224">
        <v>0.04</v>
      </c>
      <c r="E146" s="224">
        <v>0.04</v>
      </c>
      <c r="F146" s="224">
        <v>0.04</v>
      </c>
      <c r="G146" s="224">
        <v>0.04</v>
      </c>
      <c r="H146" s="224">
        <v>0.04</v>
      </c>
      <c r="I146" s="236">
        <f t="shared" si="5"/>
      </c>
      <c r="J146" s="237" t="s">
        <v>523</v>
      </c>
      <c r="K146" s="238">
        <f>I139</f>
      </c>
      <c r="L146" s="174"/>
      <c r="M146" s="185" t="s">
        <v>522</v>
      </c>
      <c r="N146" s="224">
        <v>0.04</v>
      </c>
      <c r="O146" s="224">
        <v>0.04</v>
      </c>
      <c r="P146" s="224">
        <v>0.04</v>
      </c>
      <c r="Q146" s="224">
        <v>0.04</v>
      </c>
      <c r="R146" s="224">
        <v>0.04</v>
      </c>
      <c r="S146" s="224">
        <v>0.04</v>
      </c>
      <c r="T146" s="224">
        <v>0.04</v>
      </c>
      <c r="U146" s="236">
        <f t="shared" si="12"/>
      </c>
      <c r="V146" s="237" t="s">
        <v>523</v>
      </c>
      <c r="W146" s="238">
        <f>U139</f>
      </c>
      <c r="X146" s="174"/>
      <c r="Y146" s="220" t="s">
        <v>522</v>
      </c>
      <c r="Z146" s="226">
        <f t="shared" si="39"/>
      </c>
      <c r="AA146" s="226">
        <f t="shared" si="46"/>
      </c>
      <c r="AB146" s="226">
        <f t="shared" si="53"/>
      </c>
      <c r="AC146" s="226">
        <f t="shared" si="60"/>
      </c>
      <c r="AD146" s="226">
        <f t="shared" si="67"/>
      </c>
      <c r="AE146" s="226">
        <f t="shared" si="74"/>
      </c>
      <c r="AF146" s="226">
        <f t="shared" si="81"/>
      </c>
      <c r="AG146" s="239">
        <f t="shared" si="19"/>
      </c>
      <c r="AH146" s="237" t="s">
        <v>523</v>
      </c>
      <c r="AI146" s="238">
        <f>AG139</f>
      </c>
      <c r="AJ146" s="174"/>
      <c r="AK146" s="174"/>
      <c r="AL146" s="174"/>
      <c r="AM146" s="174"/>
      <c r="AN146" s="174"/>
    </row>
    <row customHeight="true" ht="21.48148148148148" r="147">
      <c r="A147" s="185" t="s">
        <v>524</v>
      </c>
      <c r="B147" s="222">
        <f>B143/B146</f>
      </c>
      <c r="C147" s="222">
        <f>C143/C146</f>
      </c>
      <c r="D147" s="222">
        <f>D143/D146</f>
      </c>
      <c r="E147" s="222">
        <f>E143/E146</f>
      </c>
      <c r="F147" s="222">
        <f>F143/F146</f>
      </c>
      <c r="G147" s="222">
        <f>G143/G146</f>
      </c>
      <c r="H147" s="222">
        <f>H143/H146</f>
      </c>
      <c r="I147" s="219">
        <f t="shared" ref="I147:I148" si="108">SUM(B147:H147)</f>
      </c>
      <c r="J147" s="237" t="s">
        <v>525</v>
      </c>
      <c r="K147" s="240">
        <f>I148/I143</f>
      </c>
      <c r="L147" s="174"/>
      <c r="M147" s="185" t="s">
        <v>524</v>
      </c>
      <c r="N147" s="222">
        <f>N143/N146</f>
      </c>
      <c r="O147" s="222">
        <f>O143/O146</f>
      </c>
      <c r="P147" s="222">
        <f>P143/P146</f>
      </c>
      <c r="Q147" s="222">
        <f>Q143/Q146</f>
      </c>
      <c r="R147" s="222">
        <f>R143/R146</f>
      </c>
      <c r="S147" s="222">
        <f>S143/S146</f>
      </c>
      <c r="T147" s="222">
        <f>T143/T146</f>
      </c>
      <c r="U147" s="219">
        <f t="shared" ref="U147:U148" si="136">SUM(N147:T147)</f>
      </c>
      <c r="V147" s="237" t="s">
        <v>525</v>
      </c>
      <c r="W147" s="240">
        <f>U148/U143</f>
      </c>
      <c r="X147" s="174"/>
      <c r="Y147" s="220" t="s">
        <v>524</v>
      </c>
      <c r="Z147" s="223">
        <f t="shared" si="39"/>
      </c>
      <c r="AA147" s="223">
        <f t="shared" si="46"/>
      </c>
      <c r="AB147" s="223">
        <f t="shared" si="53"/>
      </c>
      <c r="AC147" s="223">
        <f t="shared" si="60"/>
      </c>
      <c r="AD147" s="223">
        <f t="shared" si="67"/>
      </c>
      <c r="AE147" s="223">
        <f t="shared" si="74"/>
      </c>
      <c r="AF147" s="223">
        <f t="shared" si="81"/>
      </c>
      <c r="AG147" s="221">
        <f t="shared" ref="AG147:AG148" si="164">SUM(Z147:AF147)</f>
      </c>
      <c r="AH147" s="237" t="s">
        <v>525</v>
      </c>
      <c r="AI147" s="240">
        <f>AG148/AG143</f>
      </c>
      <c r="AJ147" s="174"/>
      <c r="AK147" s="174"/>
      <c r="AL147" s="174"/>
      <c r="AM147" s="174"/>
      <c r="AN147" s="174"/>
    </row>
    <row customHeight="true" ht="21.48148148148148" r="148">
      <c r="A148" s="185" t="s">
        <v>488</v>
      </c>
      <c r="B148" s="241">
        <f>B144*B147</f>
      </c>
      <c r="C148" s="241">
        <f>C144*C147</f>
      </c>
      <c r="D148" s="241">
        <f>D144*D147</f>
      </c>
      <c r="E148" s="241">
        <f>E144*E147</f>
      </c>
      <c r="F148" s="241">
        <f>F144*F147</f>
      </c>
      <c r="G148" s="241">
        <f>G144*G147</f>
      </c>
      <c r="H148" s="241">
        <f>H144*H147</f>
      </c>
      <c r="I148" s="242">
        <f t="shared" si="108"/>
      </c>
      <c r="J148" s="237" t="s">
        <v>526</v>
      </c>
      <c r="K148" s="243">
        <f>I148/I151</f>
      </c>
      <c r="L148" s="174"/>
      <c r="M148" s="185" t="s">
        <v>488</v>
      </c>
      <c r="N148" s="241">
        <f>N144*N147</f>
      </c>
      <c r="O148" s="241">
        <f>O144*O147</f>
      </c>
      <c r="P148" s="241">
        <f>P144*P147</f>
      </c>
      <c r="Q148" s="241">
        <f>Q144*Q147</f>
      </c>
      <c r="R148" s="241">
        <f>R144*R147</f>
      </c>
      <c r="S148" s="241">
        <f>S144*S147</f>
      </c>
      <c r="T148" s="241">
        <f>T144*T147</f>
      </c>
      <c r="U148" s="242">
        <f t="shared" si="136"/>
      </c>
      <c r="V148" s="237" t="s">
        <v>526</v>
      </c>
      <c r="W148" s="243">
        <f>U148/U151</f>
      </c>
      <c r="X148" s="174"/>
      <c r="Y148" s="220" t="s">
        <v>488</v>
      </c>
      <c r="Z148" s="244">
        <f t="shared" si="39"/>
      </c>
      <c r="AA148" s="244">
        <f t="shared" si="46"/>
      </c>
      <c r="AB148" s="244">
        <f t="shared" si="53"/>
      </c>
      <c r="AC148" s="244">
        <f t="shared" si="60"/>
      </c>
      <c r="AD148" s="244">
        <f t="shared" si="67"/>
      </c>
      <c r="AE148" s="244">
        <f t="shared" si="74"/>
      </c>
      <c r="AF148" s="244">
        <f t="shared" si="81"/>
      </c>
      <c r="AG148" s="245">
        <f t="shared" si="164"/>
      </c>
      <c r="AH148" s="237" t="s">
        <v>526</v>
      </c>
      <c r="AI148" s="243">
        <f>AG148/AG151</f>
      </c>
      <c r="AJ148" s="174"/>
      <c r="AK148" s="174"/>
      <c r="AL148" s="174"/>
      <c r="AM148" s="174"/>
      <c r="AN148" s="174"/>
    </row>
    <row customHeight="true" ht="21.48148148148148" r="149">
      <c r="A149" s="185" t="s">
        <v>527</v>
      </c>
      <c r="B149" s="246">
        <f>B148/B150</f>
      </c>
      <c r="C149" s="246">
        <f>C148/C150</f>
      </c>
      <c r="D149" s="246">
        <f>D148/D150</f>
      </c>
      <c r="E149" s="246">
        <f>E148/E150</f>
      </c>
      <c r="F149" s="246">
        <f>F148/F150</f>
      </c>
      <c r="G149" s="246">
        <f>G148/G150</f>
      </c>
      <c r="H149" s="246">
        <f>H148/H150</f>
      </c>
      <c r="I149" s="247">
        <f>I148/I150</f>
      </c>
      <c r="J149" s="237"/>
      <c r="K149" s="248"/>
      <c r="L149" s="174"/>
      <c r="M149" s="185" t="s">
        <v>527</v>
      </c>
      <c r="N149" s="246">
        <f>N148/N150</f>
      </c>
      <c r="O149" s="246">
        <f>O148/O150</f>
      </c>
      <c r="P149" s="246">
        <f>P148/P150</f>
      </c>
      <c r="Q149" s="246">
        <f>Q148/Q150</f>
      </c>
      <c r="R149" s="246">
        <f>R148/R150</f>
      </c>
      <c r="S149" s="246">
        <f>S148/S150</f>
      </c>
      <c r="T149" s="246">
        <f>T148/T150</f>
      </c>
      <c r="U149" s="247">
        <f>U148/U150</f>
      </c>
      <c r="V149" s="237"/>
      <c r="W149" s="248"/>
      <c r="X149" s="174"/>
      <c r="Y149" s="220" t="s">
        <v>527</v>
      </c>
      <c r="Z149" s="249">
        <f t="shared" si="39"/>
      </c>
      <c r="AA149" s="249">
        <f t="shared" si="46"/>
      </c>
      <c r="AB149" s="249">
        <f t="shared" si="53"/>
      </c>
      <c r="AC149" s="249">
        <f t="shared" si="60"/>
      </c>
      <c r="AD149" s="249">
        <f t="shared" si="67"/>
      </c>
      <c r="AE149" s="249">
        <f t="shared" si="74"/>
      </c>
      <c r="AF149" s="249">
        <f t="shared" si="81"/>
      </c>
      <c r="AG149" s="250">
        <f>AG148/AG150</f>
      </c>
      <c r="AH149" s="237"/>
      <c r="AI149" s="248"/>
      <c r="AJ149" s="174"/>
      <c r="AK149" s="174"/>
      <c r="AL149" s="174"/>
      <c r="AM149" s="174"/>
      <c r="AN149" s="174"/>
    </row>
    <row customHeight="true" ht="21.48148148148148" r="150">
      <c r="A150" s="185" t="s">
        <v>528</v>
      </c>
      <c r="B150" s="251">
        <f>B143*$E$11</f>
      </c>
      <c r="C150" s="251">
        <f>C143*$E$11</f>
      </c>
      <c r="D150" s="251">
        <f>D143*$E$11</f>
      </c>
      <c r="E150" s="251">
        <f>E143*$E$11</f>
      </c>
      <c r="F150" s="251">
        <f>F143*$E$11</f>
      </c>
      <c r="G150" s="251">
        <f>G143*$E$11</f>
      </c>
      <c r="H150" s="251">
        <f>H143*$E$11</f>
      </c>
      <c r="I150" s="242">
        <f t="shared" ref="I150:I152" si="109">SUM(B150:H150)</f>
      </c>
      <c r="J150" s="237" t="s">
        <v>529</v>
      </c>
      <c r="K150" s="252">
        <f>I152</f>
      </c>
      <c r="L150" s="174"/>
      <c r="M150" s="185" t="s">
        <v>528</v>
      </c>
      <c r="N150" s="251">
        <f>N143*$E$11</f>
      </c>
      <c r="O150" s="251">
        <f>O143*$E$11</f>
      </c>
      <c r="P150" s="251">
        <f>P143*$E$11</f>
      </c>
      <c r="Q150" s="251">
        <f>Q143*$E$11</f>
      </c>
      <c r="R150" s="251">
        <f>R143*$E$11</f>
      </c>
      <c r="S150" s="251">
        <f>S143*$E$11</f>
      </c>
      <c r="T150" s="251">
        <f>T143*$E$11</f>
      </c>
      <c r="U150" s="242">
        <f t="shared" ref="U150:U152" si="137">SUM(N150:T150)</f>
      </c>
      <c r="V150" s="237" t="s">
        <v>529</v>
      </c>
      <c r="W150" s="252">
        <f>U152</f>
      </c>
      <c r="X150" s="174"/>
      <c r="Y150" s="220" t="s">
        <v>528</v>
      </c>
      <c r="Z150" s="253">
        <f t="shared" si="39"/>
      </c>
      <c r="AA150" s="253">
        <f t="shared" si="46"/>
      </c>
      <c r="AB150" s="253">
        <f t="shared" si="53"/>
      </c>
      <c r="AC150" s="253">
        <f t="shared" si="60"/>
      </c>
      <c r="AD150" s="253">
        <f t="shared" si="67"/>
      </c>
      <c r="AE150" s="253">
        <f t="shared" si="74"/>
      </c>
      <c r="AF150" s="253">
        <f t="shared" si="81"/>
      </c>
      <c r="AG150" s="245">
        <f t="shared" ref="AG150:AG152" si="165">SUM(Z150:AF150)</f>
      </c>
      <c r="AH150" s="237" t="s">
        <v>529</v>
      </c>
      <c r="AI150" s="252">
        <f>AG152</f>
      </c>
      <c r="AJ150" s="174"/>
      <c r="AK150" s="174"/>
      <c r="AL150" s="174"/>
      <c r="AM150" s="174"/>
      <c r="AN150" s="174"/>
    </row>
    <row customHeight="true" ht="21.48148148148148" r="151">
      <c r="A151" s="185" t="s">
        <v>491</v>
      </c>
      <c r="B151" s="251">
        <f>B139*$E$11</f>
      </c>
      <c r="C151" s="251">
        <f>C139*$E$11</f>
      </c>
      <c r="D151" s="251">
        <f>D139*$E$11</f>
      </c>
      <c r="E151" s="251">
        <f>E139*$E$11</f>
      </c>
      <c r="F151" s="251">
        <f>F139*$E$11</f>
      </c>
      <c r="G151" s="251">
        <f>G139*$E$11</f>
      </c>
      <c r="H151" s="251">
        <f>H139*$E$11</f>
      </c>
      <c r="I151" s="242">
        <f t="shared" si="109"/>
      </c>
      <c r="J151" s="237" t="s">
        <v>530</v>
      </c>
      <c r="K151" s="243">
        <f>K150/I151</f>
      </c>
      <c r="L151" s="174"/>
      <c r="M151" s="185" t="s">
        <v>491</v>
      </c>
      <c r="N151" s="251">
        <f>N139*$E$11</f>
      </c>
      <c r="O151" s="251">
        <f>O139*$E$11</f>
      </c>
      <c r="P151" s="251">
        <f>P139*$E$11</f>
      </c>
      <c r="Q151" s="251">
        <f>Q139*$E$11</f>
      </c>
      <c r="R151" s="251">
        <f>R139*$E$11</f>
      </c>
      <c r="S151" s="251">
        <f>S139*$E$11</f>
      </c>
      <c r="T151" s="251">
        <f>T139*$E$11</f>
      </c>
      <c r="U151" s="242">
        <f t="shared" si="137"/>
      </c>
      <c r="V151" s="237" t="s">
        <v>530</v>
      </c>
      <c r="W151" s="243">
        <f>W150/U151</f>
      </c>
      <c r="X151" s="174"/>
      <c r="Y151" s="220" t="s">
        <v>491</v>
      </c>
      <c r="Z151" s="253">
        <f t="shared" si="39"/>
      </c>
      <c r="AA151" s="253">
        <f t="shared" si="46"/>
      </c>
      <c r="AB151" s="253">
        <f t="shared" si="53"/>
      </c>
      <c r="AC151" s="253">
        <f t="shared" si="60"/>
      </c>
      <c r="AD151" s="253">
        <f t="shared" si="67"/>
      </c>
      <c r="AE151" s="253">
        <f t="shared" si="74"/>
      </c>
      <c r="AF151" s="253">
        <f t="shared" si="81"/>
      </c>
      <c r="AG151" s="245">
        <f t="shared" si="165"/>
      </c>
      <c r="AH151" s="237" t="s">
        <v>530</v>
      </c>
      <c r="AI151" s="243">
        <f>AI150/AG151</f>
      </c>
      <c r="AJ151" s="174"/>
      <c r="AK151" s="174"/>
      <c r="AL151" s="174"/>
      <c r="AM151" s="174"/>
      <c r="AN151" s="174"/>
    </row>
    <row customHeight="true" ht="21.48148148148148" r="152">
      <c r="A152" s="185" t="s">
        <v>531</v>
      </c>
      <c r="B152" s="254">
        <f>B139*$E$12-B148</f>
      </c>
      <c r="C152" s="254">
        <f>C139*$E$12-C148</f>
      </c>
      <c r="D152" s="254">
        <f>D139*$E$12-D148</f>
      </c>
      <c r="E152" s="254">
        <f>E139*$E$12-E148</f>
      </c>
      <c r="F152" s="254">
        <f>F139*$E$12-F148</f>
      </c>
      <c r="G152" s="254">
        <f>G139*$E$12-G148</f>
      </c>
      <c r="H152" s="254">
        <f>H139*$E$12-H148</f>
      </c>
      <c r="I152" s="255">
        <f t="shared" si="109"/>
      </c>
      <c r="J152" s="237" t="s">
        <v>532</v>
      </c>
      <c r="K152" s="252">
        <f>K150</f>
      </c>
      <c r="L152" s="174"/>
      <c r="M152" s="185" t="s">
        <v>531</v>
      </c>
      <c r="N152" s="254">
        <f>N139*$E$12-N148</f>
      </c>
      <c r="O152" s="254">
        <f>O139*$E$12-O148</f>
      </c>
      <c r="P152" s="254">
        <f>P139*$E$12-P148</f>
      </c>
      <c r="Q152" s="254">
        <f>Q139*$E$12-Q148</f>
      </c>
      <c r="R152" s="254">
        <f>R139*$E$12-R148</f>
      </c>
      <c r="S152" s="254">
        <f>S139*$E$12-S148</f>
      </c>
      <c r="T152" s="254">
        <f>T139*$E$12-T148</f>
      </c>
      <c r="U152" s="255">
        <f t="shared" si="137"/>
      </c>
      <c r="V152" s="237" t="s">
        <v>532</v>
      </c>
      <c r="W152" s="252">
        <f>W150</f>
      </c>
      <c r="X152" s="174"/>
      <c r="Y152" s="256" t="s">
        <v>531</v>
      </c>
      <c r="Z152" s="257">
        <f t="shared" si="39"/>
      </c>
      <c r="AA152" s="257">
        <f t="shared" si="46"/>
      </c>
      <c r="AB152" s="257">
        <f t="shared" si="53"/>
      </c>
      <c r="AC152" s="257">
        <f t="shared" si="60"/>
      </c>
      <c r="AD152" s="257">
        <f t="shared" si="67"/>
      </c>
      <c r="AE152" s="257">
        <f t="shared" si="74"/>
      </c>
      <c r="AF152" s="257">
        <f t="shared" si="81"/>
      </c>
      <c r="AG152" s="258">
        <f t="shared" si="165"/>
      </c>
      <c r="AH152" s="237" t="s">
        <v>532</v>
      </c>
      <c r="AI152" s="252">
        <f>AI150</f>
      </c>
      <c r="AJ152" s="174"/>
      <c r="AK152" s="174"/>
      <c r="AL152" s="174"/>
      <c r="AM152" s="174"/>
      <c r="AN152" s="174"/>
    </row>
    <row customHeight="true" ht="21.48148148148148" r="153">
      <c r="A153" s="259" t="s">
        <v>533</v>
      </c>
      <c r="B153" s="259"/>
      <c r="C153" s="259"/>
      <c r="D153" s="259"/>
      <c r="E153" s="259"/>
      <c r="F153" s="259"/>
      <c r="G153" s="259"/>
      <c r="H153" s="259"/>
      <c r="I153" s="259"/>
      <c r="J153" s="174"/>
      <c r="K153" s="174"/>
      <c r="L153" s="174"/>
      <c r="M153" s="174"/>
      <c r="N153" s="174"/>
      <c r="O153" s="174"/>
      <c r="P153" s="174"/>
      <c r="Q153" s="174"/>
      <c r="R153" s="174"/>
      <c r="S153" s="174"/>
      <c r="T153" s="174"/>
      <c r="U153" s="174"/>
      <c r="V153" s="174"/>
      <c r="W153" s="174"/>
      <c r="X153" s="174"/>
      <c r="Y153" s="174"/>
      <c r="Z153" s="174"/>
      <c r="AA153" s="174"/>
      <c r="AB153" s="174"/>
      <c r="AC153" s="174"/>
      <c r="AD153" s="174"/>
      <c r="AE153" s="174"/>
      <c r="AF153" s="174"/>
      <c r="AG153" s="174"/>
      <c r="AH153" s="174"/>
      <c r="AI153" s="174"/>
      <c r="AJ153" s="174"/>
      <c r="AK153" s="174"/>
      <c r="AL153" s="174"/>
      <c r="AM153" s="174"/>
      <c r="AN153" s="174"/>
    </row>
    <row customHeight="true" ht="21.48148148148148" r="154">
      <c r="A154" s="259"/>
      <c r="B154" s="259"/>
      <c r="C154" s="259"/>
      <c r="D154" s="259"/>
      <c r="E154" s="259"/>
      <c r="F154" s="259"/>
      <c r="G154" s="259"/>
      <c r="H154" s="259"/>
      <c r="I154" s="259"/>
      <c r="J154" s="174"/>
      <c r="K154" s="174"/>
      <c r="L154" s="174"/>
      <c r="M154" s="174"/>
      <c r="N154" s="174"/>
      <c r="O154" s="174"/>
      <c r="P154" s="174"/>
      <c r="Q154" s="174"/>
      <c r="R154" s="174"/>
      <c r="S154" s="174"/>
      <c r="T154" s="174"/>
      <c r="U154" s="174"/>
      <c r="V154" s="174"/>
      <c r="W154" s="174"/>
      <c r="X154" s="174"/>
      <c r="Y154" s="174"/>
      <c r="Z154" s="174"/>
      <c r="AA154" s="174"/>
      <c r="AB154" s="174"/>
      <c r="AC154" s="174"/>
      <c r="AD154" s="174"/>
      <c r="AE154" s="174"/>
      <c r="AF154" s="174"/>
      <c r="AG154" s="174"/>
      <c r="AH154" s="174"/>
      <c r="AI154" s="174"/>
      <c r="AJ154" s="174"/>
      <c r="AK154" s="174"/>
      <c r="AL154" s="174"/>
      <c r="AM154" s="174"/>
      <c r="AN154" s="174"/>
    </row>
    <row customHeight="true" ht="21.48148148148148" r="155">
      <c r="A155" s="259"/>
      <c r="B155" s="259"/>
      <c r="C155" s="259"/>
      <c r="D155" s="259"/>
      <c r="E155" s="259"/>
      <c r="F155" s="259"/>
      <c r="G155" s="259"/>
      <c r="H155" s="259"/>
      <c r="I155" s="259"/>
      <c r="J155" s="174"/>
      <c r="K155" s="174"/>
      <c r="L155" s="174"/>
      <c r="M155" s="174"/>
      <c r="N155" s="174"/>
      <c r="O155" s="174"/>
      <c r="P155" s="174"/>
      <c r="Q155" s="174"/>
      <c r="R155" s="174"/>
      <c r="S155" s="174"/>
      <c r="T155" s="174"/>
      <c r="U155" s="174"/>
      <c r="V155" s="174"/>
      <c r="W155" s="174"/>
      <c r="X155" s="174"/>
      <c r="Y155" s="174"/>
      <c r="Z155" s="174"/>
      <c r="AA155" s="174"/>
      <c r="AB155" s="174"/>
      <c r="AC155" s="174"/>
      <c r="AD155" s="174"/>
      <c r="AE155" s="174"/>
      <c r="AF155" s="174"/>
      <c r="AG155" s="174"/>
      <c r="AH155" s="174"/>
      <c r="AI155" s="174"/>
      <c r="AJ155" s="174"/>
      <c r="AK155" s="174"/>
      <c r="AL155" s="174"/>
      <c r="AM155" s="174"/>
      <c r="AN155" s="174"/>
    </row>
    <row customHeight="true" ht="21.48148148148148" r="156">
      <c r="A156" s="174"/>
      <c r="B156" s="174"/>
      <c r="C156" s="174"/>
      <c r="D156" s="174"/>
      <c r="E156" s="174"/>
      <c r="F156" s="174"/>
      <c r="G156" s="174"/>
      <c r="H156" s="174"/>
      <c r="I156" s="174"/>
      <c r="J156" s="174"/>
      <c r="K156" s="174"/>
      <c r="L156" s="174"/>
      <c r="M156" s="174"/>
      <c r="N156" s="174"/>
      <c r="O156" s="174"/>
      <c r="P156" s="174"/>
      <c r="Q156" s="174"/>
      <c r="R156" s="174"/>
      <c r="S156" s="174"/>
      <c r="T156" s="174"/>
      <c r="U156" s="174"/>
      <c r="V156" s="174"/>
      <c r="W156" s="174"/>
      <c r="X156" s="174"/>
      <c r="Y156" s="174"/>
      <c r="Z156" s="174"/>
      <c r="AA156" s="174"/>
      <c r="AB156" s="174"/>
      <c r="AC156" s="174"/>
      <c r="AD156" s="174"/>
      <c r="AE156" s="174"/>
      <c r="AF156" s="174"/>
      <c r="AG156" s="174"/>
      <c r="AH156" s="174"/>
      <c r="AI156" s="174"/>
      <c r="AJ156" s="174"/>
      <c r="AK156" s="174"/>
      <c r="AL156" s="174"/>
      <c r="AM156" s="174"/>
      <c r="AN156" s="174"/>
    </row>
    <row customHeight="true" ht="21.48148148148148" r="157">
      <c r="A157" s="210" t="s">
        <v>549</v>
      </c>
      <c r="B157" s="210"/>
      <c r="C157" s="211" t="s">
        <v>550</v>
      </c>
      <c r="D157" s="212"/>
      <c r="E157" s="212"/>
      <c r="F157" s="212"/>
      <c r="G157" s="212"/>
      <c r="H157" s="212"/>
      <c r="I157" s="212"/>
      <c r="J157" s="177"/>
      <c r="K157" s="178"/>
      <c r="L157" s="174"/>
      <c r="M157" s="210" t="s">
        <v>503</v>
      </c>
      <c r="N157" s="210"/>
      <c r="O157" s="211" t="s">
        <v>550</v>
      </c>
      <c r="P157" s="212"/>
      <c r="Q157" s="212"/>
      <c r="R157" s="212"/>
      <c r="S157" s="212"/>
      <c r="T157" s="212"/>
      <c r="U157" s="212"/>
      <c r="V157" s="177"/>
      <c r="W157" s="178"/>
      <c r="X157" s="174"/>
      <c r="Y157" s="210" t="s">
        <v>504</v>
      </c>
      <c r="Z157" s="210"/>
      <c r="AA157" s="211" t="s">
        <v>550</v>
      </c>
      <c r="AB157" s="212"/>
      <c r="AC157" s="212"/>
      <c r="AD157" s="212"/>
      <c r="AE157" s="212"/>
      <c r="AF157" s="212"/>
      <c r="AG157" s="212"/>
      <c r="AH157" s="177"/>
      <c r="AI157" s="178"/>
      <c r="AJ157" s="174"/>
      <c r="AK157" s="174"/>
      <c r="AL157" s="174"/>
      <c r="AM157" s="174"/>
      <c r="AN157" s="174"/>
    </row>
    <row customHeight="true" ht="21.48148148148148" r="158">
      <c r="A158" s="186" t="s">
        <v>505</v>
      </c>
      <c r="B158" s="213" t="s">
        <v>506</v>
      </c>
      <c r="C158" s="186" t="s">
        <v>507</v>
      </c>
      <c r="D158" s="186" t="s">
        <v>508</v>
      </c>
      <c r="E158" s="186" t="s">
        <v>509</v>
      </c>
      <c r="F158" s="186" t="s">
        <v>510</v>
      </c>
      <c r="G158" s="186" t="s">
        <v>511</v>
      </c>
      <c r="H158" s="186" t="s">
        <v>512</v>
      </c>
      <c r="I158" s="186" t="s">
        <v>513</v>
      </c>
      <c r="J158" s="177"/>
      <c r="K158" s="178"/>
      <c r="L158" s="174"/>
      <c r="M158" s="186" t="s">
        <v>505</v>
      </c>
      <c r="N158" s="213" t="s">
        <v>506</v>
      </c>
      <c r="O158" s="186" t="s">
        <v>507</v>
      </c>
      <c r="P158" s="186" t="s">
        <v>508</v>
      </c>
      <c r="Q158" s="186" t="s">
        <v>509</v>
      </c>
      <c r="R158" s="186" t="s">
        <v>510</v>
      </c>
      <c r="S158" s="186" t="s">
        <v>511</v>
      </c>
      <c r="T158" s="186" t="s">
        <v>512</v>
      </c>
      <c r="U158" s="186" t="s">
        <v>513</v>
      </c>
      <c r="V158" s="177"/>
      <c r="W158" s="178"/>
      <c r="X158" s="174"/>
      <c r="Y158" s="214" t="s">
        <v>505</v>
      </c>
      <c r="Z158" s="215" t="s">
        <v>506</v>
      </c>
      <c r="AA158" s="216" t="s">
        <v>507</v>
      </c>
      <c r="AB158" s="216" t="s">
        <v>508</v>
      </c>
      <c r="AC158" s="216" t="s">
        <v>509</v>
      </c>
      <c r="AD158" s="216" t="s">
        <v>510</v>
      </c>
      <c r="AE158" s="216" t="s">
        <v>511</v>
      </c>
      <c r="AF158" s="216" t="s">
        <v>512</v>
      </c>
      <c r="AG158" s="217" t="s">
        <v>513</v>
      </c>
      <c r="AH158" s="177"/>
      <c r="AI158" s="178"/>
      <c r="AJ158" s="174"/>
      <c r="AK158" s="174"/>
      <c r="AL158" s="174"/>
      <c r="AM158" s="174"/>
      <c r="AN158" s="174"/>
    </row>
    <row customHeight="true" ht="21.48148148148148" r="159">
      <c r="A159" s="185" t="s">
        <v>514</v>
      </c>
      <c r="B159" s="218">
        <v>1</v>
      </c>
      <c r="C159" s="218">
        <v>2</v>
      </c>
      <c r="D159" s="218">
        <v>3</v>
      </c>
      <c r="E159" s="218">
        <v>4</v>
      </c>
      <c r="F159" s="218">
        <v>5</v>
      </c>
      <c r="G159" s="218">
        <v>5</v>
      </c>
      <c r="H159" s="218">
        <v>6</v>
      </c>
      <c r="I159" s="219">
        <f t="shared" ref="I159:I160" si="110">SUM(B159:H159)</f>
      </c>
      <c r="J159" s="177"/>
      <c r="K159" s="178"/>
      <c r="L159" s="174"/>
      <c r="M159" s="185" t="s">
        <v>515</v>
      </c>
      <c r="N159" s="218">
        <v>12</v>
      </c>
      <c r="O159" s="218">
        <v>23</v>
      </c>
      <c r="P159" s="218">
        <v>26</v>
      </c>
      <c r="Q159" s="218">
        <v>25</v>
      </c>
      <c r="R159" s="218">
        <v>11</v>
      </c>
      <c r="S159" s="218">
        <v>52</v>
      </c>
      <c r="T159" s="218">
        <v>12</v>
      </c>
      <c r="U159" s="219">
        <f t="shared" ref="U159:U160" si="138">SUM(N159:T159)</f>
      </c>
      <c r="V159" s="177"/>
      <c r="W159" s="178"/>
      <c r="X159" s="174"/>
      <c r="Y159" s="220" t="s">
        <v>515</v>
      </c>
      <c r="Z159" s="218">
        <f t="shared" ref="Z159:Z172" si="40">N159-B159</f>
      </c>
      <c r="AA159" s="218">
        <f t="shared" ref="AA159:AA172" si="47">O159-C159</f>
      </c>
      <c r="AB159" s="218">
        <f t="shared" ref="AB159:AB172" si="54">P159-D159</f>
      </c>
      <c r="AC159" s="218">
        <f t="shared" ref="AC159:AC172" si="61">Q159-E159</f>
      </c>
      <c r="AD159" s="218">
        <f t="shared" ref="AD159:AD172" si="68">R159-F159</f>
      </c>
      <c r="AE159" s="218">
        <f t="shared" ref="AE159:AE172" si="75">S159-G159</f>
      </c>
      <c r="AF159" s="218">
        <f t="shared" ref="AF159:AF172" si="82">T159-H159</f>
      </c>
      <c r="AG159" s="221">
        <f t="shared" ref="AG159:AG160" si="166">SUM(Z159:AF159)</f>
      </c>
      <c r="AH159" s="177"/>
      <c r="AI159" s="178"/>
      <c r="AJ159" s="174"/>
      <c r="AK159" s="174"/>
      <c r="AL159" s="174"/>
      <c r="AM159" s="174"/>
      <c r="AN159" s="174"/>
    </row>
    <row customHeight="true" ht="21.48148148148148" r="160">
      <c r="A160" s="185" t="s">
        <v>516</v>
      </c>
      <c r="B160" s="222">
        <f>B159/B166</f>
      </c>
      <c r="C160" s="222">
        <f>C159/C166</f>
      </c>
      <c r="D160" s="222">
        <f>D159/D166</f>
      </c>
      <c r="E160" s="222">
        <f>E159/E166</f>
      </c>
      <c r="F160" s="222">
        <f>F159/F166</f>
      </c>
      <c r="G160" s="222">
        <f>G159/G166</f>
      </c>
      <c r="H160" s="222">
        <f>H159/H166</f>
      </c>
      <c r="I160" s="219">
        <f t="shared" si="110"/>
      </c>
      <c r="J160" s="177"/>
      <c r="K160" s="178"/>
      <c r="L160" s="174"/>
      <c r="M160" s="185" t="s">
        <v>516</v>
      </c>
      <c r="N160" s="222">
        <f>N159/N166</f>
      </c>
      <c r="O160" s="222">
        <f>O159/O166</f>
      </c>
      <c r="P160" s="222">
        <f>P159/P166</f>
      </c>
      <c r="Q160" s="222">
        <f>Q159/Q166</f>
      </c>
      <c r="R160" s="222">
        <f>R159/R166</f>
      </c>
      <c r="S160" s="222">
        <f>S159/S166</f>
      </c>
      <c r="T160" s="222">
        <f>T159/T166</f>
      </c>
      <c r="U160" s="219">
        <f t="shared" si="138"/>
      </c>
      <c r="V160" s="177"/>
      <c r="W160" s="178"/>
      <c r="X160" s="174"/>
      <c r="Y160" s="220" t="s">
        <v>516</v>
      </c>
      <c r="Z160" s="223">
        <f t="shared" si="40"/>
      </c>
      <c r="AA160" s="223">
        <f t="shared" si="47"/>
      </c>
      <c r="AB160" s="223">
        <f t="shared" si="54"/>
      </c>
      <c r="AC160" s="223">
        <f t="shared" si="61"/>
      </c>
      <c r="AD160" s="223">
        <f t="shared" si="68"/>
      </c>
      <c r="AE160" s="223">
        <f t="shared" si="75"/>
      </c>
      <c r="AF160" s="223">
        <f t="shared" si="82"/>
      </c>
      <c r="AG160" s="221">
        <f t="shared" si="166"/>
      </c>
      <c r="AH160" s="177"/>
      <c r="AI160" s="178"/>
      <c r="AJ160" s="174"/>
      <c r="AK160" s="174"/>
      <c r="AL160" s="174"/>
      <c r="AM160" s="174"/>
      <c r="AN160" s="174"/>
    </row>
    <row customHeight="true" ht="21.48148148148148" r="161">
      <c r="A161" s="185" t="s">
        <v>517</v>
      </c>
      <c r="B161" s="224">
        <v>1</v>
      </c>
      <c r="C161" s="224">
        <v>1</v>
      </c>
      <c r="D161" s="224">
        <v>1</v>
      </c>
      <c r="E161" s="224">
        <v>1</v>
      </c>
      <c r="F161" s="224">
        <v>1</v>
      </c>
      <c r="G161" s="224">
        <v>0.9</v>
      </c>
      <c r="H161" s="224">
        <v>0.9</v>
      </c>
      <c r="I161" s="225">
        <f>I163/I159</f>
      </c>
      <c r="J161" s="177"/>
      <c r="K161" s="178"/>
      <c r="L161" s="174"/>
      <c r="M161" s="185" t="s">
        <v>517</v>
      </c>
      <c r="N161" s="224">
        <v>1</v>
      </c>
      <c r="O161" s="224">
        <v>1</v>
      </c>
      <c r="P161" s="224">
        <v>1</v>
      </c>
      <c r="Q161" s="224">
        <v>1</v>
      </c>
      <c r="R161" s="224">
        <v>1</v>
      </c>
      <c r="S161" s="224">
        <v>0.9</v>
      </c>
      <c r="T161" s="224">
        <v>0.9</v>
      </c>
      <c r="U161" s="225">
        <f>U163/U159</f>
      </c>
      <c r="V161" s="177"/>
      <c r="W161" s="178"/>
      <c r="X161" s="174"/>
      <c r="Y161" s="220" t="s">
        <v>517</v>
      </c>
      <c r="Z161" s="226">
        <f t="shared" si="40"/>
      </c>
      <c r="AA161" s="226">
        <f t="shared" si="47"/>
      </c>
      <c r="AB161" s="226">
        <f t="shared" si="54"/>
      </c>
      <c r="AC161" s="226">
        <f t="shared" si="61"/>
      </c>
      <c r="AD161" s="226">
        <f t="shared" si="68"/>
      </c>
      <c r="AE161" s="226">
        <f t="shared" si="75"/>
      </c>
      <c r="AF161" s="226">
        <f t="shared" si="82"/>
      </c>
      <c r="AG161" s="227">
        <f>AG163/AG159</f>
      </c>
      <c r="AH161" s="177"/>
      <c r="AI161" s="178"/>
      <c r="AJ161" s="174"/>
      <c r="AK161" s="174"/>
      <c r="AL161" s="174"/>
      <c r="AM161" s="174"/>
      <c r="AN161" s="174"/>
    </row>
    <row customHeight="true" ht="21.48148148148148" r="162">
      <c r="A162" s="185" t="s">
        <v>518</v>
      </c>
      <c r="B162" s="222">
        <f>B159-B163</f>
      </c>
      <c r="C162" s="222">
        <f>C159-C163</f>
      </c>
      <c r="D162" s="222">
        <f>D159-D163</f>
      </c>
      <c r="E162" s="222">
        <f>E159-E163</f>
      </c>
      <c r="F162" s="222">
        <f>F159-F163</f>
      </c>
      <c r="G162" s="222">
        <f>G159-G163</f>
      </c>
      <c r="H162" s="222">
        <f>H159-H163</f>
      </c>
      <c r="I162" s="219">
        <f t="shared" ref="I162:I163" si="111">SUM(B162:H162)</f>
      </c>
      <c r="J162" s="177"/>
      <c r="K162" s="178"/>
      <c r="L162" s="174"/>
      <c r="M162" s="185" t="s">
        <v>518</v>
      </c>
      <c r="N162" s="222">
        <v>12</v>
      </c>
      <c r="O162" s="222">
        <f>O159-O163</f>
      </c>
      <c r="P162" s="222">
        <f>P159-P163</f>
      </c>
      <c r="Q162" s="222">
        <f>Q159-Q163</f>
      </c>
      <c r="R162" s="222">
        <f>R159-R163</f>
      </c>
      <c r="S162" s="222">
        <f>S159-S163</f>
      </c>
      <c r="T162" s="222">
        <f>T159-T163</f>
      </c>
      <c r="U162" s="219">
        <f t="shared" ref="U162:U163" si="139">SUM(N162:T162)</f>
      </c>
      <c r="V162" s="177"/>
      <c r="W162" s="178"/>
      <c r="X162" s="174"/>
      <c r="Y162" s="220" t="s">
        <v>518</v>
      </c>
      <c r="Z162" s="223">
        <f t="shared" si="40"/>
      </c>
      <c r="AA162" s="223">
        <f t="shared" si="47"/>
      </c>
      <c r="AB162" s="223">
        <f t="shared" si="54"/>
      </c>
      <c r="AC162" s="223">
        <f t="shared" si="61"/>
      </c>
      <c r="AD162" s="223">
        <f t="shared" si="68"/>
      </c>
      <c r="AE162" s="223">
        <f t="shared" si="75"/>
      </c>
      <c r="AF162" s="223">
        <f t="shared" si="82"/>
      </c>
      <c r="AG162" s="221">
        <f t="shared" ref="AG162:AG163" si="167">SUM(Z162:AF162)</f>
      </c>
      <c r="AH162" s="177"/>
      <c r="AI162" s="178"/>
      <c r="AJ162" s="174"/>
      <c r="AK162" s="174"/>
      <c r="AL162" s="174"/>
      <c r="AM162" s="174"/>
      <c r="AN162" s="174"/>
    </row>
    <row customHeight="true" ht="21.48148148148148" r="163">
      <c r="A163" s="185" t="s">
        <v>519</v>
      </c>
      <c r="B163" s="222">
        <f>B159*B161</f>
      </c>
      <c r="C163" s="222">
        <f>C159*C161</f>
      </c>
      <c r="D163" s="222">
        <f>D159*D161</f>
      </c>
      <c r="E163" s="222">
        <f>E159*E161</f>
      </c>
      <c r="F163" s="222">
        <f>F159*F161</f>
      </c>
      <c r="G163" s="222">
        <f>G159*G161</f>
      </c>
      <c r="H163" s="222">
        <f>H159*H161</f>
      </c>
      <c r="I163" s="219">
        <f t="shared" si="111"/>
      </c>
      <c r="J163" s="177"/>
      <c r="K163" s="178"/>
      <c r="L163" s="174"/>
      <c r="M163" s="185" t="s">
        <v>519</v>
      </c>
      <c r="N163" s="222">
        <f>N159*N161</f>
      </c>
      <c r="O163" s="222">
        <f>O159*O161</f>
      </c>
      <c r="P163" s="222">
        <f>P159*P161</f>
      </c>
      <c r="Q163" s="222">
        <f>Q159*Q161</f>
      </c>
      <c r="R163" s="222">
        <f>R159*R161</f>
      </c>
      <c r="S163" s="222">
        <f>S159*S161</f>
      </c>
      <c r="T163" s="222">
        <f>T159*T161</f>
      </c>
      <c r="U163" s="219">
        <f t="shared" si="139"/>
      </c>
      <c r="V163" s="177"/>
      <c r="W163" s="178"/>
      <c r="X163" s="174"/>
      <c r="Y163" s="220" t="s">
        <v>519</v>
      </c>
      <c r="Z163" s="223">
        <f t="shared" si="40"/>
      </c>
      <c r="AA163" s="223">
        <f t="shared" si="47"/>
      </c>
      <c r="AB163" s="223">
        <f t="shared" si="54"/>
      </c>
      <c r="AC163" s="223">
        <f t="shared" si="61"/>
      </c>
      <c r="AD163" s="223">
        <f t="shared" si="68"/>
      </c>
      <c r="AE163" s="223">
        <f t="shared" si="75"/>
      </c>
      <c r="AF163" s="223">
        <f t="shared" si="82"/>
      </c>
      <c r="AG163" s="221">
        <f t="shared" si="167"/>
      </c>
      <c r="AH163" s="177"/>
      <c r="AI163" s="178"/>
      <c r="AJ163" s="174"/>
      <c r="AK163" s="174"/>
      <c r="AL163" s="174"/>
      <c r="AM163" s="174"/>
      <c r="AN163" s="174"/>
    </row>
    <row customHeight="true" ht="21.48148148148148" r="164">
      <c r="A164" s="228" t="s">
        <v>520</v>
      </c>
      <c r="B164" s="229">
        <v>3.8</v>
      </c>
      <c r="C164" s="229">
        <v>3.8</v>
      </c>
      <c r="D164" s="229">
        <v>3.8</v>
      </c>
      <c r="E164" s="229">
        <v>3.8</v>
      </c>
      <c r="F164" s="229">
        <v>3.8</v>
      </c>
      <c r="G164" s="229">
        <v>3.8</v>
      </c>
      <c r="H164" s="229">
        <v>3.8</v>
      </c>
      <c r="I164" s="230">
        <f t="shared" ref="I164:I166" si="6">AVERAGE(B164:H164)</f>
      </c>
      <c r="J164" s="174"/>
      <c r="K164" s="174"/>
      <c r="L164" s="174"/>
      <c r="M164" s="228" t="s">
        <v>520</v>
      </c>
      <c r="N164" s="229">
        <v>3.8</v>
      </c>
      <c r="O164" s="229">
        <v>3.8</v>
      </c>
      <c r="P164" s="229">
        <v>3.8</v>
      </c>
      <c r="Q164" s="229">
        <v>3.8</v>
      </c>
      <c r="R164" s="229">
        <v>3.8</v>
      </c>
      <c r="S164" s="229">
        <v>3.8</v>
      </c>
      <c r="T164" s="229">
        <v>3.8</v>
      </c>
      <c r="U164" s="230">
        <f t="shared" ref="U164:U166" si="13">AVERAGE(N164:T164)</f>
      </c>
      <c r="V164" s="174"/>
      <c r="W164" s="174"/>
      <c r="X164" s="174"/>
      <c r="Y164" s="231" t="s">
        <v>520</v>
      </c>
      <c r="Z164" s="232">
        <f t="shared" si="40"/>
      </c>
      <c r="AA164" s="232">
        <f t="shared" si="47"/>
      </c>
      <c r="AB164" s="232">
        <f t="shared" si="54"/>
      </c>
      <c r="AC164" s="232">
        <f t="shared" si="61"/>
      </c>
      <c r="AD164" s="232">
        <f t="shared" si="68"/>
      </c>
      <c r="AE164" s="232">
        <f t="shared" si="75"/>
      </c>
      <c r="AF164" s="232">
        <f t="shared" si="82"/>
      </c>
      <c r="AG164" s="233">
        <f t="shared" ref="AG164:AG166" si="20">AVERAGE(Z164:AF164)</f>
      </c>
      <c r="AH164" s="174"/>
      <c r="AI164" s="174"/>
      <c r="AJ164" s="174"/>
      <c r="AK164" s="174"/>
      <c r="AL164" s="174"/>
      <c r="AM164" s="174"/>
      <c r="AN164" s="174"/>
    </row>
    <row customHeight="true" ht="21.48148148148148" r="165">
      <c r="A165" s="185" t="s">
        <v>521</v>
      </c>
      <c r="B165" s="226">
        <v>0.003</v>
      </c>
      <c r="C165" s="226">
        <v>0.003</v>
      </c>
      <c r="D165" s="226">
        <v>0.003</v>
      </c>
      <c r="E165" s="226">
        <v>0.003</v>
      </c>
      <c r="F165" s="226">
        <v>0.003</v>
      </c>
      <c r="G165" s="226">
        <v>0.003</v>
      </c>
      <c r="H165" s="226">
        <v>0.003</v>
      </c>
      <c r="I165" s="234">
        <f t="shared" si="6"/>
      </c>
      <c r="J165" s="174"/>
      <c r="K165" s="174"/>
      <c r="L165" s="174"/>
      <c r="M165" s="185" t="s">
        <v>521</v>
      </c>
      <c r="N165" s="226">
        <v>0.003</v>
      </c>
      <c r="O165" s="226">
        <v>0.003</v>
      </c>
      <c r="P165" s="226">
        <v>0.003</v>
      </c>
      <c r="Q165" s="226">
        <v>0.003</v>
      </c>
      <c r="R165" s="226">
        <v>0.003</v>
      </c>
      <c r="S165" s="226">
        <v>0.003</v>
      </c>
      <c r="T165" s="226">
        <v>0.003</v>
      </c>
      <c r="U165" s="234">
        <f t="shared" si="13"/>
      </c>
      <c r="V165" s="174"/>
      <c r="W165" s="174"/>
      <c r="X165" s="174"/>
      <c r="Y165" s="220" t="s">
        <v>521</v>
      </c>
      <c r="Z165" s="226">
        <f t="shared" si="40"/>
      </c>
      <c r="AA165" s="226">
        <f t="shared" si="47"/>
      </c>
      <c r="AB165" s="226">
        <f t="shared" si="54"/>
      </c>
      <c r="AC165" s="226">
        <f t="shared" si="61"/>
      </c>
      <c r="AD165" s="226">
        <f t="shared" si="68"/>
      </c>
      <c r="AE165" s="226">
        <f t="shared" si="75"/>
      </c>
      <c r="AF165" s="226">
        <f t="shared" si="82"/>
      </c>
      <c r="AG165" s="235">
        <f t="shared" si="20"/>
      </c>
      <c r="AH165" s="174"/>
      <c r="AI165" s="174"/>
      <c r="AJ165" s="174"/>
      <c r="AK165" s="174"/>
      <c r="AL165" s="174"/>
      <c r="AM165" s="174"/>
      <c r="AN165" s="174"/>
    </row>
    <row customHeight="true" ht="21.48148148148148" r="166">
      <c r="A166" s="185" t="s">
        <v>522</v>
      </c>
      <c r="B166" s="224">
        <v>0.04</v>
      </c>
      <c r="C166" s="224">
        <v>0.04</v>
      </c>
      <c r="D166" s="224">
        <v>0.04</v>
      </c>
      <c r="E166" s="224">
        <v>0.04</v>
      </c>
      <c r="F166" s="224">
        <v>0.04</v>
      </c>
      <c r="G166" s="224">
        <v>0.04</v>
      </c>
      <c r="H166" s="224">
        <v>0.04</v>
      </c>
      <c r="I166" s="236">
        <f t="shared" si="6"/>
      </c>
      <c r="J166" s="237" t="s">
        <v>523</v>
      </c>
      <c r="K166" s="238">
        <f>I159</f>
      </c>
      <c r="L166" s="174"/>
      <c r="M166" s="185" t="s">
        <v>522</v>
      </c>
      <c r="N166" s="224">
        <v>0.04</v>
      </c>
      <c r="O166" s="224">
        <v>0.04</v>
      </c>
      <c r="P166" s="224">
        <v>0.04</v>
      </c>
      <c r="Q166" s="224">
        <v>0.04</v>
      </c>
      <c r="R166" s="224">
        <v>0.04</v>
      </c>
      <c r="S166" s="224">
        <v>0.04</v>
      </c>
      <c r="T166" s="224">
        <v>0.04</v>
      </c>
      <c r="U166" s="236">
        <f t="shared" si="13"/>
      </c>
      <c r="V166" s="237" t="s">
        <v>523</v>
      </c>
      <c r="W166" s="238">
        <f>U159</f>
      </c>
      <c r="X166" s="174"/>
      <c r="Y166" s="220" t="s">
        <v>522</v>
      </c>
      <c r="Z166" s="226">
        <f t="shared" si="40"/>
      </c>
      <c r="AA166" s="226">
        <f t="shared" si="47"/>
      </c>
      <c r="AB166" s="226">
        <f t="shared" si="54"/>
      </c>
      <c r="AC166" s="226">
        <f t="shared" si="61"/>
      </c>
      <c r="AD166" s="226">
        <f t="shared" si="68"/>
      </c>
      <c r="AE166" s="226">
        <f t="shared" si="75"/>
      </c>
      <c r="AF166" s="226">
        <f t="shared" si="82"/>
      </c>
      <c r="AG166" s="239">
        <f t="shared" si="20"/>
      </c>
      <c r="AH166" s="237" t="s">
        <v>523</v>
      </c>
      <c r="AI166" s="238">
        <f>AG159</f>
      </c>
      <c r="AJ166" s="174"/>
      <c r="AK166" s="174"/>
      <c r="AL166" s="174"/>
      <c r="AM166" s="174"/>
      <c r="AN166" s="174"/>
    </row>
    <row customHeight="true" ht="21.48148148148148" r="167">
      <c r="A167" s="185" t="s">
        <v>524</v>
      </c>
      <c r="B167" s="222">
        <f>B163/B166</f>
      </c>
      <c r="C167" s="222">
        <f>C163/C166</f>
      </c>
      <c r="D167" s="222">
        <f>D163/D166</f>
      </c>
      <c r="E167" s="222">
        <f>E163/E166</f>
      </c>
      <c r="F167" s="222">
        <f>F163/F166</f>
      </c>
      <c r="G167" s="222">
        <f>G163/G166</f>
      </c>
      <c r="H167" s="222">
        <f>H163/H166</f>
      </c>
      <c r="I167" s="219">
        <f t="shared" ref="I167:I168" si="112">SUM(B167:H167)</f>
      </c>
      <c r="J167" s="237" t="s">
        <v>525</v>
      </c>
      <c r="K167" s="240">
        <f>I168/I163</f>
      </c>
      <c r="L167" s="174"/>
      <c r="M167" s="185" t="s">
        <v>524</v>
      </c>
      <c r="N167" s="222">
        <f>N163/N166</f>
      </c>
      <c r="O167" s="222">
        <f>O163/O166</f>
      </c>
      <c r="P167" s="222">
        <f>P163/P166</f>
      </c>
      <c r="Q167" s="222">
        <f>Q163/Q166</f>
      </c>
      <c r="R167" s="222">
        <f>R163/R166</f>
      </c>
      <c r="S167" s="222">
        <f>S163/S166</f>
      </c>
      <c r="T167" s="222">
        <f>T163/T166</f>
      </c>
      <c r="U167" s="219">
        <f t="shared" ref="U167:U168" si="140">SUM(N167:T167)</f>
      </c>
      <c r="V167" s="237" t="s">
        <v>525</v>
      </c>
      <c r="W167" s="240">
        <f>U168/U163</f>
      </c>
      <c r="X167" s="174"/>
      <c r="Y167" s="220" t="s">
        <v>524</v>
      </c>
      <c r="Z167" s="223">
        <f t="shared" si="40"/>
      </c>
      <c r="AA167" s="223">
        <f t="shared" si="47"/>
      </c>
      <c r="AB167" s="223">
        <f t="shared" si="54"/>
      </c>
      <c r="AC167" s="223">
        <f t="shared" si="61"/>
      </c>
      <c r="AD167" s="223">
        <f t="shared" si="68"/>
      </c>
      <c r="AE167" s="223">
        <f t="shared" si="75"/>
      </c>
      <c r="AF167" s="223">
        <f t="shared" si="82"/>
      </c>
      <c r="AG167" s="221">
        <f t="shared" ref="AG167:AG168" si="168">SUM(Z167:AF167)</f>
      </c>
      <c r="AH167" s="237" t="s">
        <v>525</v>
      </c>
      <c r="AI167" s="240">
        <f>AG168/AG163</f>
      </c>
      <c r="AJ167" s="174"/>
      <c r="AK167" s="174"/>
      <c r="AL167" s="174"/>
      <c r="AM167" s="174"/>
      <c r="AN167" s="174"/>
    </row>
    <row customHeight="true" ht="21.48148148148148" r="168">
      <c r="A168" s="185" t="s">
        <v>488</v>
      </c>
      <c r="B168" s="241">
        <f>B164*B167</f>
      </c>
      <c r="C168" s="241">
        <f>C164*C167</f>
      </c>
      <c r="D168" s="241">
        <f>D164*D167</f>
      </c>
      <c r="E168" s="241">
        <f>E164*E167</f>
      </c>
      <c r="F168" s="241">
        <f>F164*F167</f>
      </c>
      <c r="G168" s="241">
        <f>G164*G167</f>
      </c>
      <c r="H168" s="241">
        <f>H164*H167</f>
      </c>
      <c r="I168" s="242">
        <f t="shared" si="112"/>
      </c>
      <c r="J168" s="237" t="s">
        <v>526</v>
      </c>
      <c r="K168" s="243">
        <f>I168/I171</f>
      </c>
      <c r="L168" s="174"/>
      <c r="M168" s="185" t="s">
        <v>488</v>
      </c>
      <c r="N168" s="241">
        <f>N164*N167</f>
      </c>
      <c r="O168" s="241">
        <f>O164*O167</f>
      </c>
      <c r="P168" s="241">
        <f>P164*P167</f>
      </c>
      <c r="Q168" s="241">
        <f>Q164*Q167</f>
      </c>
      <c r="R168" s="241">
        <f>R164*R167</f>
      </c>
      <c r="S168" s="241">
        <f>S164*S167</f>
      </c>
      <c r="T168" s="241">
        <f>T164*T167</f>
      </c>
      <c r="U168" s="242">
        <f t="shared" si="140"/>
      </c>
      <c r="V168" s="237" t="s">
        <v>526</v>
      </c>
      <c r="W168" s="243">
        <f>U168/U171</f>
      </c>
      <c r="X168" s="174"/>
      <c r="Y168" s="220" t="s">
        <v>488</v>
      </c>
      <c r="Z168" s="244">
        <f t="shared" si="40"/>
      </c>
      <c r="AA168" s="244">
        <f t="shared" si="47"/>
      </c>
      <c r="AB168" s="244">
        <f t="shared" si="54"/>
      </c>
      <c r="AC168" s="244">
        <f t="shared" si="61"/>
      </c>
      <c r="AD168" s="244">
        <f t="shared" si="68"/>
      </c>
      <c r="AE168" s="244">
        <f t="shared" si="75"/>
      </c>
      <c r="AF168" s="244">
        <f t="shared" si="82"/>
      </c>
      <c r="AG168" s="245">
        <f t="shared" si="168"/>
      </c>
      <c r="AH168" s="237" t="s">
        <v>526</v>
      </c>
      <c r="AI168" s="243">
        <f>AG168/AG171</f>
      </c>
      <c r="AJ168" s="174"/>
      <c r="AK168" s="174"/>
      <c r="AL168" s="174"/>
      <c r="AM168" s="174"/>
      <c r="AN168" s="174"/>
    </row>
    <row customHeight="true" ht="21.48148148148148" r="169">
      <c r="A169" s="185" t="s">
        <v>527</v>
      </c>
      <c r="B169" s="246">
        <f>B168/B170</f>
      </c>
      <c r="C169" s="246">
        <f>C168/C170</f>
      </c>
      <c r="D169" s="246">
        <f>D168/D170</f>
      </c>
      <c r="E169" s="246">
        <f>E168/E170</f>
      </c>
      <c r="F169" s="246">
        <f>F168/F170</f>
      </c>
      <c r="G169" s="246">
        <f>G168/G170</f>
      </c>
      <c r="H169" s="246">
        <f>H168/H170</f>
      </c>
      <c r="I169" s="247">
        <f>I168/I170</f>
      </c>
      <c r="J169" s="237"/>
      <c r="K169" s="248"/>
      <c r="L169" s="174"/>
      <c r="M169" s="185" t="s">
        <v>527</v>
      </c>
      <c r="N169" s="246">
        <f>N168/N170</f>
      </c>
      <c r="O169" s="246">
        <f>O168/O170</f>
      </c>
      <c r="P169" s="246">
        <f>P168/P170</f>
      </c>
      <c r="Q169" s="246">
        <f>Q168/Q170</f>
      </c>
      <c r="R169" s="246">
        <f>R168/R170</f>
      </c>
      <c r="S169" s="246">
        <f>S168/S170</f>
      </c>
      <c r="T169" s="246">
        <f>T168/T170</f>
      </c>
      <c r="U169" s="247">
        <f>U168/U170</f>
      </c>
      <c r="V169" s="237"/>
      <c r="W169" s="248"/>
      <c r="X169" s="174"/>
      <c r="Y169" s="220" t="s">
        <v>527</v>
      </c>
      <c r="Z169" s="249">
        <f t="shared" si="40"/>
      </c>
      <c r="AA169" s="249">
        <f t="shared" si="47"/>
      </c>
      <c r="AB169" s="249">
        <f t="shared" si="54"/>
      </c>
      <c r="AC169" s="249">
        <f t="shared" si="61"/>
      </c>
      <c r="AD169" s="249">
        <f t="shared" si="68"/>
      </c>
      <c r="AE169" s="249">
        <f t="shared" si="75"/>
      </c>
      <c r="AF169" s="249">
        <f t="shared" si="82"/>
      </c>
      <c r="AG169" s="250">
        <f>AG168/AG170</f>
      </c>
      <c r="AH169" s="237"/>
      <c r="AI169" s="248"/>
      <c r="AJ169" s="174"/>
      <c r="AK169" s="174"/>
      <c r="AL169" s="174"/>
      <c r="AM169" s="174"/>
      <c r="AN169" s="174"/>
    </row>
    <row customHeight="true" ht="21.48148148148148" r="170">
      <c r="A170" s="185" t="s">
        <v>528</v>
      </c>
      <c r="B170" s="251">
        <f>B163*$E$11</f>
      </c>
      <c r="C170" s="251">
        <f>C163*$E$11</f>
      </c>
      <c r="D170" s="251">
        <f>D163*$E$11</f>
      </c>
      <c r="E170" s="251">
        <f>E163*$E$11</f>
      </c>
      <c r="F170" s="251">
        <f>F163*$E$11</f>
      </c>
      <c r="G170" s="251">
        <f>G163*$E$11</f>
      </c>
      <c r="H170" s="251">
        <f>H163*$E$11</f>
      </c>
      <c r="I170" s="242">
        <f t="shared" ref="I170:I172" si="113">SUM(B170:H170)</f>
      </c>
      <c r="J170" s="237" t="s">
        <v>529</v>
      </c>
      <c r="K170" s="252">
        <f>I172</f>
      </c>
      <c r="L170" s="174"/>
      <c r="M170" s="185" t="s">
        <v>528</v>
      </c>
      <c r="N170" s="251">
        <f>N163*$E$11</f>
      </c>
      <c r="O170" s="251">
        <f>O163*$E$11</f>
      </c>
      <c r="P170" s="251">
        <f>P163*$E$11</f>
      </c>
      <c r="Q170" s="251">
        <f>Q163*$E$11</f>
      </c>
      <c r="R170" s="251">
        <f>R163*$E$11</f>
      </c>
      <c r="S170" s="251">
        <f>S163*$E$11</f>
      </c>
      <c r="T170" s="251">
        <f>T163*$E$11</f>
      </c>
      <c r="U170" s="242">
        <f t="shared" ref="U170:U172" si="141">SUM(N170:T170)</f>
      </c>
      <c r="V170" s="237" t="s">
        <v>529</v>
      </c>
      <c r="W170" s="252">
        <f>U172</f>
      </c>
      <c r="X170" s="174"/>
      <c r="Y170" s="220" t="s">
        <v>528</v>
      </c>
      <c r="Z170" s="253">
        <f t="shared" si="40"/>
      </c>
      <c r="AA170" s="253">
        <f t="shared" si="47"/>
      </c>
      <c r="AB170" s="253">
        <f t="shared" si="54"/>
      </c>
      <c r="AC170" s="253">
        <f t="shared" si="61"/>
      </c>
      <c r="AD170" s="253">
        <f t="shared" si="68"/>
      </c>
      <c r="AE170" s="253">
        <f t="shared" si="75"/>
      </c>
      <c r="AF170" s="253">
        <f t="shared" si="82"/>
      </c>
      <c r="AG170" s="245">
        <f t="shared" ref="AG170:AG172" si="169">SUM(Z170:AF170)</f>
      </c>
      <c r="AH170" s="237" t="s">
        <v>529</v>
      </c>
      <c r="AI170" s="252">
        <f>AG172</f>
      </c>
      <c r="AJ170" s="174"/>
      <c r="AK170" s="174"/>
      <c r="AL170" s="174"/>
      <c r="AM170" s="174"/>
      <c r="AN170" s="174"/>
    </row>
    <row customHeight="true" ht="21.48148148148148" r="171">
      <c r="A171" s="185" t="s">
        <v>491</v>
      </c>
      <c r="B171" s="251">
        <f>B159*$E$11</f>
      </c>
      <c r="C171" s="251">
        <f>C159*$E$11</f>
      </c>
      <c r="D171" s="251">
        <f>D159*$E$11</f>
      </c>
      <c r="E171" s="251">
        <f>E159*$E$11</f>
      </c>
      <c r="F171" s="251">
        <f>F159*$E$11</f>
      </c>
      <c r="G171" s="251">
        <f>G159*$E$11</f>
      </c>
      <c r="H171" s="251">
        <f>H159*$E$11</f>
      </c>
      <c r="I171" s="242">
        <f t="shared" si="113"/>
      </c>
      <c r="J171" s="237" t="s">
        <v>530</v>
      </c>
      <c r="K171" s="243">
        <f>K170/I171</f>
      </c>
      <c r="L171" s="174"/>
      <c r="M171" s="185" t="s">
        <v>491</v>
      </c>
      <c r="N171" s="251">
        <f>N159*$E$11</f>
      </c>
      <c r="O171" s="251">
        <f>O159*$E$11</f>
      </c>
      <c r="P171" s="251">
        <f>P159*$E$11</f>
      </c>
      <c r="Q171" s="251">
        <f>Q159*$E$11</f>
      </c>
      <c r="R171" s="251">
        <f>R159*$E$11</f>
      </c>
      <c r="S171" s="251">
        <f>S159*$E$11</f>
      </c>
      <c r="T171" s="251">
        <f>T159*$E$11</f>
      </c>
      <c r="U171" s="242">
        <f t="shared" si="141"/>
      </c>
      <c r="V171" s="237" t="s">
        <v>530</v>
      </c>
      <c r="W171" s="243">
        <f>W170/U171</f>
      </c>
      <c r="X171" s="174"/>
      <c r="Y171" s="220" t="s">
        <v>491</v>
      </c>
      <c r="Z171" s="253">
        <f t="shared" si="40"/>
      </c>
      <c r="AA171" s="253">
        <f t="shared" si="47"/>
      </c>
      <c r="AB171" s="253">
        <f t="shared" si="54"/>
      </c>
      <c r="AC171" s="253">
        <f t="shared" si="61"/>
      </c>
      <c r="AD171" s="253">
        <f t="shared" si="68"/>
      </c>
      <c r="AE171" s="253">
        <f t="shared" si="75"/>
      </c>
      <c r="AF171" s="253">
        <f t="shared" si="82"/>
      </c>
      <c r="AG171" s="245">
        <f t="shared" si="169"/>
      </c>
      <c r="AH171" s="237" t="s">
        <v>530</v>
      </c>
      <c r="AI171" s="243">
        <f>AI170/AG171</f>
      </c>
      <c r="AJ171" s="174"/>
      <c r="AK171" s="174"/>
      <c r="AL171" s="174"/>
      <c r="AM171" s="174"/>
      <c r="AN171" s="174"/>
    </row>
    <row customHeight="true" ht="21.48148148148148" r="172">
      <c r="A172" s="185" t="s">
        <v>531</v>
      </c>
      <c r="B172" s="254">
        <f>B159*$E$12-B168</f>
      </c>
      <c r="C172" s="254">
        <f>C159*$E$12-C168</f>
      </c>
      <c r="D172" s="254">
        <f>D159*$E$12-D168</f>
      </c>
      <c r="E172" s="254">
        <f>E159*$E$12-E168</f>
      </c>
      <c r="F172" s="254">
        <f>F159*$E$12-F168</f>
      </c>
      <c r="G172" s="254">
        <f>G159*$E$12-G168</f>
      </c>
      <c r="H172" s="254">
        <f>H159*$E$12-H168</f>
      </c>
      <c r="I172" s="255">
        <f t="shared" si="113"/>
      </c>
      <c r="J172" s="237" t="s">
        <v>532</v>
      </c>
      <c r="K172" s="252">
        <f>K170</f>
      </c>
      <c r="L172" s="174"/>
      <c r="M172" s="185" t="s">
        <v>531</v>
      </c>
      <c r="N172" s="254">
        <f>N159*$E$12-N168</f>
      </c>
      <c r="O172" s="254">
        <f>O159*$E$12-O168</f>
      </c>
      <c r="P172" s="254">
        <f>P159*$E$12-P168</f>
      </c>
      <c r="Q172" s="254">
        <f>Q159*$E$12-Q168</f>
      </c>
      <c r="R172" s="254">
        <f>R159*$E$12-R168</f>
      </c>
      <c r="S172" s="254">
        <f>S159*$E$12-S168</f>
      </c>
      <c r="T172" s="254">
        <f>T159*$E$12-T168</f>
      </c>
      <c r="U172" s="255">
        <f t="shared" si="141"/>
      </c>
      <c r="V172" s="237" t="s">
        <v>532</v>
      </c>
      <c r="W172" s="252">
        <f>W170</f>
      </c>
      <c r="X172" s="174"/>
      <c r="Y172" s="256" t="s">
        <v>531</v>
      </c>
      <c r="Z172" s="257">
        <f t="shared" si="40"/>
      </c>
      <c r="AA172" s="257">
        <f t="shared" si="47"/>
      </c>
      <c r="AB172" s="257">
        <f t="shared" si="54"/>
      </c>
      <c r="AC172" s="257">
        <f t="shared" si="61"/>
      </c>
      <c r="AD172" s="257">
        <f t="shared" si="68"/>
      </c>
      <c r="AE172" s="257">
        <f t="shared" si="75"/>
      </c>
      <c r="AF172" s="257">
        <f t="shared" si="82"/>
      </c>
      <c r="AG172" s="258">
        <f t="shared" si="169"/>
      </c>
      <c r="AH172" s="237" t="s">
        <v>532</v>
      </c>
      <c r="AI172" s="252">
        <f>AI170</f>
      </c>
      <c r="AJ172" s="174"/>
      <c r="AK172" s="174"/>
      <c r="AL172" s="174"/>
      <c r="AM172" s="174"/>
      <c r="AN172" s="174"/>
    </row>
    <row customHeight="true" ht="21.48148148148148" r="173">
      <c r="A173" s="259" t="s">
        <v>533</v>
      </c>
      <c r="B173" s="259"/>
      <c r="C173" s="259"/>
      <c r="D173" s="259"/>
      <c r="E173" s="259"/>
      <c r="F173" s="259"/>
      <c r="G173" s="259"/>
      <c r="H173" s="259"/>
      <c r="I173" s="259"/>
      <c r="J173" s="174"/>
      <c r="K173" s="174"/>
      <c r="L173" s="174"/>
      <c r="M173" s="174"/>
      <c r="N173" s="174"/>
      <c r="O173" s="174"/>
      <c r="P173" s="174"/>
      <c r="Q173" s="174"/>
      <c r="R173" s="174"/>
      <c r="S173" s="174"/>
      <c r="T173" s="174"/>
      <c r="U173" s="174"/>
      <c r="V173" s="174"/>
      <c r="W173" s="174"/>
      <c r="X173" s="174"/>
      <c r="Y173" s="174"/>
      <c r="Z173" s="174"/>
      <c r="AA173" s="174"/>
      <c r="AB173" s="174"/>
      <c r="AC173" s="174"/>
      <c r="AD173" s="174"/>
      <c r="AE173" s="174"/>
      <c r="AF173" s="174"/>
      <c r="AG173" s="174"/>
      <c r="AH173" s="174"/>
      <c r="AI173" s="174"/>
      <c r="AJ173" s="174"/>
      <c r="AK173" s="174"/>
      <c r="AL173" s="174"/>
      <c r="AM173" s="174"/>
      <c r="AN173" s="174"/>
    </row>
    <row customHeight="true" ht="21.48148148148148" r="174">
      <c r="A174" s="259"/>
      <c r="B174" s="259"/>
      <c r="C174" s="259"/>
      <c r="D174" s="259"/>
      <c r="E174" s="259"/>
      <c r="F174" s="259"/>
      <c r="G174" s="259"/>
      <c r="H174" s="259"/>
      <c r="I174" s="259"/>
      <c r="J174" s="174"/>
      <c r="K174" s="174"/>
      <c r="L174" s="174"/>
      <c r="M174" s="174"/>
      <c r="N174" s="174"/>
      <c r="O174" s="174"/>
      <c r="P174" s="174"/>
      <c r="Q174" s="174"/>
      <c r="R174" s="174"/>
      <c r="S174" s="174"/>
      <c r="T174" s="174"/>
      <c r="U174" s="174"/>
      <c r="V174" s="174"/>
      <c r="W174" s="174"/>
      <c r="X174" s="174"/>
      <c r="Y174" s="174"/>
      <c r="Z174" s="174"/>
      <c r="AA174" s="174"/>
      <c r="AB174" s="174"/>
      <c r="AC174" s="174"/>
      <c r="AD174" s="174"/>
      <c r="AE174" s="174"/>
      <c r="AF174" s="174"/>
      <c r="AG174" s="174"/>
      <c r="AH174" s="174"/>
      <c r="AI174" s="174"/>
      <c r="AJ174" s="174"/>
      <c r="AK174" s="174"/>
      <c r="AL174" s="174"/>
      <c r="AM174" s="174"/>
      <c r="AN174" s="174"/>
    </row>
    <row customHeight="true" ht="21.48148148148148" r="175">
      <c r="A175" s="259"/>
      <c r="B175" s="259"/>
      <c r="C175" s="259"/>
      <c r="D175" s="259"/>
      <c r="E175" s="259"/>
      <c r="F175" s="259"/>
      <c r="G175" s="259"/>
      <c r="H175" s="259"/>
      <c r="I175" s="259"/>
      <c r="J175" s="174"/>
      <c r="K175" s="174"/>
      <c r="L175" s="174"/>
      <c r="M175" s="174"/>
      <c r="N175" s="174"/>
      <c r="O175" s="174"/>
      <c r="P175" s="174"/>
      <c r="Q175" s="174"/>
      <c r="R175" s="174"/>
      <c r="S175" s="174"/>
      <c r="T175" s="174"/>
      <c r="U175" s="174"/>
      <c r="V175" s="174"/>
      <c r="W175" s="174"/>
      <c r="X175" s="174"/>
      <c r="Y175" s="174"/>
      <c r="Z175" s="174"/>
      <c r="AA175" s="174"/>
      <c r="AB175" s="174"/>
      <c r="AC175" s="174"/>
      <c r="AD175" s="174"/>
      <c r="AE175" s="174"/>
      <c r="AF175" s="174"/>
      <c r="AG175" s="174"/>
      <c r="AH175" s="174"/>
      <c r="AI175" s="174"/>
      <c r="AJ175" s="174"/>
      <c r="AK175" s="174"/>
      <c r="AL175" s="174"/>
      <c r="AM175" s="174"/>
      <c r="AN175" s="174"/>
    </row>
    <row customHeight="true" ht="21.48148148148148" r="176">
      <c r="A176" s="174"/>
      <c r="B176" s="174"/>
      <c r="C176" s="174"/>
      <c r="D176" s="174"/>
      <c r="E176" s="174"/>
      <c r="F176" s="174"/>
      <c r="G176" s="174"/>
      <c r="H176" s="174"/>
      <c r="I176" s="174"/>
      <c r="J176" s="174"/>
      <c r="K176" s="174"/>
      <c r="L176" s="174"/>
      <c r="M176" s="174"/>
      <c r="N176" s="174"/>
      <c r="O176" s="174"/>
      <c r="P176" s="174"/>
      <c r="Q176" s="174"/>
      <c r="R176" s="174"/>
      <c r="S176" s="174"/>
      <c r="T176" s="174"/>
      <c r="U176" s="174"/>
      <c r="V176" s="174"/>
      <c r="W176" s="174"/>
      <c r="X176" s="174"/>
      <c r="Y176" s="174"/>
      <c r="Z176" s="174"/>
      <c r="AA176" s="174"/>
      <c r="AB176" s="174"/>
      <c r="AC176" s="174"/>
      <c r="AD176" s="174"/>
      <c r="AE176" s="174"/>
      <c r="AF176" s="174"/>
      <c r="AG176" s="174"/>
      <c r="AH176" s="174"/>
      <c r="AI176" s="174"/>
      <c r="AJ176" s="174"/>
      <c r="AK176" s="174"/>
      <c r="AL176" s="174"/>
      <c r="AM176" s="174"/>
      <c r="AN176" s="174"/>
    </row>
    <row customHeight="true" ht="21.48148148148148" r="177">
      <c r="A177" s="211" t="s">
        <v>551</v>
      </c>
      <c r="B177" s="211"/>
      <c r="C177" s="261"/>
      <c r="D177" s="212"/>
      <c r="E177" s="212"/>
      <c r="F177" s="212"/>
      <c r="G177" s="212"/>
      <c r="H177" s="212"/>
      <c r="I177" s="212"/>
      <c r="J177" s="174"/>
      <c r="K177" s="174"/>
      <c r="L177" s="174"/>
      <c r="M177" s="174"/>
      <c r="N177" s="174"/>
      <c r="O177" s="174"/>
      <c r="P177" s="174"/>
      <c r="Q177" s="174"/>
      <c r="R177" s="261"/>
      <c r="S177" s="261"/>
      <c r="T177" s="261"/>
      <c r="U177" s="212"/>
      <c r="V177" s="212"/>
      <c r="W177" s="212"/>
      <c r="X177" s="212"/>
      <c r="Y177" s="212"/>
      <c r="Z177" s="212"/>
      <c r="AA177" s="174"/>
      <c r="AB177" s="174"/>
      <c r="AC177" s="174"/>
      <c r="AD177" s="174"/>
      <c r="AE177" s="174"/>
      <c r="AF177" s="174"/>
      <c r="AG177" s="174"/>
      <c r="AH177" s="174"/>
      <c r="AI177" s="174"/>
      <c r="AJ177" s="174"/>
      <c r="AK177" s="174"/>
      <c r="AL177" s="174"/>
      <c r="AM177" s="174"/>
      <c r="AN177" s="174"/>
    </row>
    <row customHeight="true" ht="29.777775517216433" r="178">
      <c r="A178" s="262" t="s">
        <v>505</v>
      </c>
      <c r="B178" s="263" t="s">
        <v>552</v>
      </c>
      <c r="C178" s="263" t="s">
        <v>553</v>
      </c>
      <c r="D178" s="263" t="s">
        <v>554</v>
      </c>
      <c r="E178" s="264" t="s">
        <v>555</v>
      </c>
      <c r="F178" s="264" t="s">
        <v>556</v>
      </c>
      <c r="G178" s="264" t="s">
        <v>557</v>
      </c>
      <c r="H178" s="265" t="s">
        <v>558</v>
      </c>
      <c r="I178" s="265" t="s">
        <v>559</v>
      </c>
      <c r="J178" s="265" t="s">
        <v>560</v>
      </c>
      <c r="K178" s="266" t="s">
        <v>561</v>
      </c>
      <c r="L178" s="266" t="s">
        <v>562</v>
      </c>
      <c r="M178" s="266" t="s">
        <v>563</v>
      </c>
      <c r="N178" s="267" t="s">
        <v>564</v>
      </c>
      <c r="O178" s="267" t="s">
        <v>565</v>
      </c>
      <c r="P178" s="267" t="s">
        <v>566</v>
      </c>
      <c r="Q178" s="268" t="s">
        <v>567</v>
      </c>
      <c r="R178" s="268" t="s">
        <v>568</v>
      </c>
      <c r="S178" s="268" t="s">
        <v>569</v>
      </c>
      <c r="T178" s="269" t="s">
        <v>570</v>
      </c>
      <c r="U178" s="269" t="s">
        <v>571</v>
      </c>
      <c r="V178" s="269" t="s">
        <v>572</v>
      </c>
      <c r="W178" s="270" t="s">
        <v>573</v>
      </c>
      <c r="X178" s="270" t="s">
        <v>574</v>
      </c>
      <c r="Y178" s="270" t="s">
        <v>575</v>
      </c>
      <c r="Z178" s="271" t="s">
        <v>576</v>
      </c>
      <c r="AA178" s="271" t="s">
        <v>577</v>
      </c>
      <c r="AB178" s="271" t="s">
        <v>578</v>
      </c>
      <c r="AC178" s="272" t="s">
        <v>579</v>
      </c>
      <c r="AD178" s="272" t="s">
        <v>580</v>
      </c>
      <c r="AE178" s="272" t="s">
        <v>581</v>
      </c>
      <c r="AF178" s="267" t="s">
        <v>582</v>
      </c>
      <c r="AG178" s="267" t="s">
        <v>583</v>
      </c>
      <c r="AH178" s="267" t="s">
        <v>584</v>
      </c>
      <c r="AI178" s="269" t="s">
        <v>585</v>
      </c>
      <c r="AJ178" s="269" t="s">
        <v>586</v>
      </c>
      <c r="AK178" s="269" t="s">
        <v>587</v>
      </c>
      <c r="AL178" s="273" t="s">
        <v>513</v>
      </c>
      <c r="AM178" s="274"/>
      <c r="AN178" s="274"/>
    </row>
    <row customHeight="true" ht="21.48148148148148" r="179">
      <c r="A179" s="275" t="s">
        <v>514</v>
      </c>
      <c r="B179" s="276">
        <v>190</v>
      </c>
      <c r="C179" s="277">
        <v>200</v>
      </c>
      <c r="D179" s="277">
        <f t="shared" ref="D179:D192" si="22">C179-B179</f>
      </c>
      <c r="E179" s="277">
        <v>200</v>
      </c>
      <c r="F179" s="277"/>
      <c r="G179" s="277">
        <f t="shared" ref="G179:G192" si="23">F179-E179</f>
      </c>
      <c r="H179" s="277">
        <f>30*7</f>
      </c>
      <c r="I179" s="277"/>
      <c r="J179" s="277">
        <f t="shared" ref="J179:J192" si="24">I179-H179</f>
      </c>
      <c r="K179" s="277">
        <v>250</v>
      </c>
      <c r="L179" s="277"/>
      <c r="M179" s="277">
        <f t="shared" ref="M179:M192" si="25">L179-K179</f>
      </c>
      <c r="N179" s="277">
        <f>40*7</f>
      </c>
      <c r="O179" s="277"/>
      <c r="P179" s="277">
        <f t="shared" ref="P179:P192" si="26">O179-N179</f>
      </c>
      <c r="Q179" s="277">
        <v>260</v>
      </c>
      <c r="R179" s="277"/>
      <c r="S179" s="277">
        <f t="shared" ref="S179:S192" si="27">R179-Q179</f>
      </c>
      <c r="T179" s="277">
        <v>261</v>
      </c>
      <c r="U179" s="277"/>
      <c r="V179" s="277">
        <f t="shared" ref="V179:V192" si="28">U179-T179</f>
      </c>
      <c r="W179" s="277">
        <v>262</v>
      </c>
      <c r="X179" s="277"/>
      <c r="Y179" s="277">
        <f t="shared" ref="Y179:Y192" si="29">X179-W179</f>
      </c>
      <c r="Z179" s="277">
        <v>263</v>
      </c>
      <c r="AA179" s="277"/>
      <c r="AB179" s="277">
        <f t="shared" ref="AB179:AB192" si="30">AA179-Z179</f>
      </c>
      <c r="AC179" s="277">
        <v>264</v>
      </c>
      <c r="AD179" s="277"/>
      <c r="AE179" s="277">
        <f t="shared" ref="AE179:AE192" si="31">AD179-AC179</f>
      </c>
      <c r="AF179" s="277">
        <v>265</v>
      </c>
      <c r="AG179" s="277"/>
      <c r="AH179" s="277">
        <f t="shared" ref="AH179:AH192" si="32">AG179-AF179</f>
      </c>
      <c r="AI179" s="277"/>
      <c r="AJ179" s="277"/>
      <c r="AK179" s="277">
        <f t="shared" ref="AK179:AK192" si="33">AJ179-AI179</f>
      </c>
      <c r="AL179" s="278">
        <f t="shared" ref="AL179:AL180" si="21">B179+E179+H179+K179+N179+Q179+T179+W179+Z179+AC179+AF179+AI179</f>
      </c>
      <c r="AM179" s="174"/>
      <c r="AN179" s="174"/>
    </row>
    <row customHeight="true" ht="21.48148148148148" r="180">
      <c r="A180" s="279" t="s">
        <v>516</v>
      </c>
      <c r="B180" s="280">
        <f>B179/B186</f>
      </c>
      <c r="C180" s="281">
        <f>C179/C186</f>
      </c>
      <c r="D180" s="281">
        <f t="shared" si="22"/>
      </c>
      <c r="E180" s="281">
        <f>E179/E186</f>
      </c>
      <c r="F180" s="281"/>
      <c r="G180" s="281">
        <f t="shared" si="23"/>
      </c>
      <c r="H180" s="281">
        <f>H179/H186</f>
      </c>
      <c r="I180" s="281"/>
      <c r="J180" s="281">
        <f t="shared" si="24"/>
      </c>
      <c r="K180" s="281">
        <f>K179/K186</f>
      </c>
      <c r="L180" s="281"/>
      <c r="M180" s="281">
        <f t="shared" si="25"/>
      </c>
      <c r="N180" s="281">
        <f>N179/N186</f>
      </c>
      <c r="O180" s="281"/>
      <c r="P180" s="281">
        <f t="shared" si="26"/>
      </c>
      <c r="Q180" s="281">
        <f>Q179/Q186</f>
      </c>
      <c r="R180" s="281"/>
      <c r="S180" s="281">
        <f t="shared" si="27"/>
      </c>
      <c r="T180" s="281">
        <f>T179/T186</f>
      </c>
      <c r="U180" s="281"/>
      <c r="V180" s="281">
        <f t="shared" si="28"/>
      </c>
      <c r="W180" s="281">
        <f>W179/W186</f>
      </c>
      <c r="X180" s="281"/>
      <c r="Y180" s="281">
        <f t="shared" si="29"/>
      </c>
      <c r="Z180" s="281">
        <f>Z179/Z186</f>
      </c>
      <c r="AA180" s="281"/>
      <c r="AB180" s="281">
        <f t="shared" si="30"/>
      </c>
      <c r="AC180" s="281">
        <f>AC179/AC186</f>
      </c>
      <c r="AD180" s="281"/>
      <c r="AE180" s="281">
        <f t="shared" si="31"/>
      </c>
      <c r="AF180" s="281">
        <f>AF179/AF186</f>
      </c>
      <c r="AG180" s="281"/>
      <c r="AH180" s="281">
        <f t="shared" si="32"/>
      </c>
      <c r="AI180" s="281"/>
      <c r="AJ180" s="281"/>
      <c r="AK180" s="281">
        <f t="shared" si="33"/>
      </c>
      <c r="AL180" s="221">
        <f t="shared" si="21"/>
      </c>
      <c r="AM180" s="282"/>
      <c r="AN180" s="282"/>
    </row>
    <row customHeight="true" ht="21.48148148148148" r="181">
      <c r="A181" s="283" t="s">
        <v>517</v>
      </c>
      <c r="B181" s="284">
        <v>0.6</v>
      </c>
      <c r="C181" s="224">
        <v>0.6</v>
      </c>
      <c r="D181" s="224">
        <f t="shared" si="22"/>
      </c>
      <c r="E181" s="224">
        <v>0.6</v>
      </c>
      <c r="F181" s="224"/>
      <c r="G181" s="224">
        <f t="shared" si="23"/>
      </c>
      <c r="H181" s="224">
        <v>0.55</v>
      </c>
      <c r="I181" s="224"/>
      <c r="J181" s="224">
        <f t="shared" si="24"/>
      </c>
      <c r="K181" s="224">
        <v>0.55</v>
      </c>
      <c r="L181" s="224"/>
      <c r="M181" s="224">
        <f t="shared" si="25"/>
      </c>
      <c r="N181" s="224">
        <v>0.55</v>
      </c>
      <c r="O181" s="224"/>
      <c r="P181" s="224">
        <f t="shared" si="26"/>
      </c>
      <c r="Q181" s="224">
        <v>0.5</v>
      </c>
      <c r="R181" s="224"/>
      <c r="S181" s="224">
        <f t="shared" si="27"/>
      </c>
      <c r="T181" s="224">
        <v>1.5</v>
      </c>
      <c r="U181" s="224"/>
      <c r="V181" s="224">
        <f t="shared" si="28"/>
      </c>
      <c r="W181" s="224">
        <v>2.5</v>
      </c>
      <c r="X181" s="224"/>
      <c r="Y181" s="224">
        <f t="shared" si="29"/>
      </c>
      <c r="Z181" s="224">
        <v>3.5</v>
      </c>
      <c r="AA181" s="224"/>
      <c r="AB181" s="224">
        <f t="shared" si="30"/>
      </c>
      <c r="AC181" s="224">
        <v>4.5</v>
      </c>
      <c r="AD181" s="224"/>
      <c r="AE181" s="224">
        <f t="shared" si="31"/>
      </c>
      <c r="AF181" s="224">
        <v>5.5</v>
      </c>
      <c r="AG181" s="224"/>
      <c r="AH181" s="224">
        <f t="shared" si="32"/>
      </c>
      <c r="AI181" s="224"/>
      <c r="AJ181" s="224"/>
      <c r="AK181" s="224">
        <f t="shared" si="33"/>
      </c>
      <c r="AL181" s="227">
        <f>AL183/AL179</f>
      </c>
      <c r="AM181" s="225">
        <f>AM183/AM179</f>
      </c>
      <c r="AN181" s="285"/>
    </row>
    <row customHeight="true" ht="21.48148148148148" r="182">
      <c r="A182" s="286" t="s">
        <v>518</v>
      </c>
      <c r="B182" s="280">
        <f>B179-B183</f>
      </c>
      <c r="C182" s="281">
        <f>C179-C183</f>
      </c>
      <c r="D182" s="281">
        <f t="shared" si="22"/>
      </c>
      <c r="E182" s="281">
        <f>E179-E183</f>
      </c>
      <c r="F182" s="281"/>
      <c r="G182" s="281">
        <f t="shared" si="23"/>
      </c>
      <c r="H182" s="281">
        <f>H179-H183</f>
      </c>
      <c r="I182" s="281"/>
      <c r="J182" s="281">
        <f t="shared" si="24"/>
      </c>
      <c r="K182" s="281">
        <f>K179-K183</f>
      </c>
      <c r="L182" s="281"/>
      <c r="M182" s="281">
        <f t="shared" si="25"/>
      </c>
      <c r="N182" s="281">
        <f>N179-N183</f>
      </c>
      <c r="O182" s="281"/>
      <c r="P182" s="281">
        <f t="shared" si="26"/>
      </c>
      <c r="Q182" s="281">
        <f>Q179-Q183</f>
      </c>
      <c r="R182" s="281"/>
      <c r="S182" s="281">
        <f t="shared" si="27"/>
      </c>
      <c r="T182" s="281">
        <f>T179-T183</f>
      </c>
      <c r="U182" s="281"/>
      <c r="V182" s="281">
        <f t="shared" si="28"/>
      </c>
      <c r="W182" s="281">
        <f>W179-W183</f>
      </c>
      <c r="X182" s="281"/>
      <c r="Y182" s="281">
        <f t="shared" si="29"/>
      </c>
      <c r="Z182" s="281">
        <f>Z179-Z183</f>
      </c>
      <c r="AA182" s="281"/>
      <c r="AB182" s="281">
        <f t="shared" si="30"/>
      </c>
      <c r="AC182" s="281">
        <f>AC179-AC183</f>
      </c>
      <c r="AD182" s="281"/>
      <c r="AE182" s="281">
        <f t="shared" si="31"/>
      </c>
      <c r="AF182" s="281">
        <f>AF179-AF183</f>
      </c>
      <c r="AG182" s="281"/>
      <c r="AH182" s="281">
        <f t="shared" si="32"/>
      </c>
      <c r="AI182" s="281"/>
      <c r="AJ182" s="281"/>
      <c r="AK182" s="281">
        <f t="shared" si="33"/>
      </c>
      <c r="AL182" s="221">
        <f t="shared" ref="AL182:AL183" si="83">SUM(B182:AH182)</f>
      </c>
      <c r="AM182" s="282"/>
      <c r="AN182" s="282"/>
    </row>
    <row customHeight="true" ht="21.48148148148148" r="183">
      <c r="A183" s="286" t="s">
        <v>519</v>
      </c>
      <c r="B183" s="280">
        <f>B179*B181</f>
      </c>
      <c r="C183" s="281">
        <f>C179*C181</f>
      </c>
      <c r="D183" s="281">
        <f t="shared" si="22"/>
      </c>
      <c r="E183" s="281">
        <f>E179*E181</f>
      </c>
      <c r="F183" s="281"/>
      <c r="G183" s="281">
        <f t="shared" si="23"/>
      </c>
      <c r="H183" s="281">
        <f>H179*H181</f>
      </c>
      <c r="I183" s="281"/>
      <c r="J183" s="281">
        <f t="shared" si="24"/>
      </c>
      <c r="K183" s="281">
        <f>K179*K181</f>
      </c>
      <c r="L183" s="281"/>
      <c r="M183" s="281">
        <f t="shared" si="25"/>
      </c>
      <c r="N183" s="281">
        <f>N179*N181</f>
      </c>
      <c r="O183" s="281"/>
      <c r="P183" s="281">
        <f t="shared" si="26"/>
      </c>
      <c r="Q183" s="281">
        <f>Q179*Q181</f>
      </c>
      <c r="R183" s="281"/>
      <c r="S183" s="281">
        <f t="shared" si="27"/>
      </c>
      <c r="T183" s="281">
        <f>T179*T181</f>
      </c>
      <c r="U183" s="281"/>
      <c r="V183" s="281">
        <f t="shared" si="28"/>
      </c>
      <c r="W183" s="281">
        <f>W179*W181</f>
      </c>
      <c r="X183" s="281"/>
      <c r="Y183" s="281">
        <f t="shared" si="29"/>
      </c>
      <c r="Z183" s="281">
        <f>Z179*Z181</f>
      </c>
      <c r="AA183" s="281"/>
      <c r="AB183" s="281">
        <f t="shared" si="30"/>
      </c>
      <c r="AC183" s="281">
        <f>AC179*AC181</f>
      </c>
      <c r="AD183" s="281"/>
      <c r="AE183" s="281">
        <f t="shared" si="31"/>
      </c>
      <c r="AF183" s="281">
        <f>AF179*AF181</f>
      </c>
      <c r="AG183" s="281"/>
      <c r="AH183" s="281">
        <f t="shared" si="32"/>
      </c>
      <c r="AI183" s="281"/>
      <c r="AJ183" s="281"/>
      <c r="AK183" s="281">
        <f t="shared" si="33"/>
      </c>
      <c r="AL183" s="221">
        <f t="shared" si="83"/>
      </c>
      <c r="AM183" s="282"/>
      <c r="AN183" s="282"/>
    </row>
    <row customHeight="true" ht="21.48148148148148" r="184">
      <c r="A184" s="287" t="s">
        <v>520</v>
      </c>
      <c r="B184" s="288">
        <v>3.3</v>
      </c>
      <c r="C184" s="289">
        <v>3.3</v>
      </c>
      <c r="D184" s="289">
        <f t="shared" si="22"/>
      </c>
      <c r="E184" s="289">
        <v>3.3</v>
      </c>
      <c r="F184" s="289"/>
      <c r="G184" s="289">
        <f t="shared" si="23"/>
      </c>
      <c r="H184" s="289">
        <v>3.3</v>
      </c>
      <c r="I184" s="289"/>
      <c r="J184" s="289">
        <f t="shared" si="24"/>
      </c>
      <c r="K184" s="289">
        <v>3.3</v>
      </c>
      <c r="L184" s="289"/>
      <c r="M184" s="289">
        <f t="shared" si="25"/>
      </c>
      <c r="N184" s="289">
        <v>3.2</v>
      </c>
      <c r="O184" s="289"/>
      <c r="P184" s="289">
        <f t="shared" si="26"/>
      </c>
      <c r="Q184" s="289">
        <v>3.2</v>
      </c>
      <c r="R184" s="289"/>
      <c r="S184" s="289">
        <f t="shared" si="27"/>
      </c>
      <c r="T184" s="289">
        <v>4.2</v>
      </c>
      <c r="U184" s="289"/>
      <c r="V184" s="289">
        <f t="shared" si="28"/>
      </c>
      <c r="W184" s="289">
        <v>5.2</v>
      </c>
      <c r="X184" s="289"/>
      <c r="Y184" s="289">
        <f t="shared" si="29"/>
      </c>
      <c r="Z184" s="289">
        <v>6.2</v>
      </c>
      <c r="AA184" s="289"/>
      <c r="AB184" s="289">
        <f t="shared" si="30"/>
      </c>
      <c r="AC184" s="289">
        <v>7.2</v>
      </c>
      <c r="AD184" s="289"/>
      <c r="AE184" s="289">
        <f t="shared" si="31"/>
      </c>
      <c r="AF184" s="289">
        <v>8.2</v>
      </c>
      <c r="AG184" s="289"/>
      <c r="AH184" s="289">
        <f t="shared" si="32"/>
      </c>
      <c r="AI184" s="289"/>
      <c r="AJ184" s="289"/>
      <c r="AK184" s="289">
        <f t="shared" si="33"/>
      </c>
      <c r="AL184" s="290">
        <f t="shared" ref="AL184:AL186" si="170">AVERAGE(B184:AH184)</f>
      </c>
      <c r="AM184" s="291"/>
      <c r="AN184" s="291"/>
    </row>
    <row customHeight="true" ht="21.48148148148148" r="185">
      <c r="A185" s="292" t="s">
        <v>521</v>
      </c>
      <c r="B185" s="293">
        <v>0.004</v>
      </c>
      <c r="C185" s="294">
        <v>0.004</v>
      </c>
      <c r="D185" s="294">
        <f t="shared" si="22"/>
      </c>
      <c r="E185" s="294">
        <v>0.004</v>
      </c>
      <c r="F185" s="294"/>
      <c r="G185" s="294">
        <f t="shared" si="23"/>
      </c>
      <c r="H185" s="294">
        <v>0.004</v>
      </c>
      <c r="I185" s="294"/>
      <c r="J185" s="294">
        <f t="shared" si="24"/>
      </c>
      <c r="K185" s="294">
        <v>0.004</v>
      </c>
      <c r="L185" s="294"/>
      <c r="M185" s="294">
        <f t="shared" si="25"/>
      </c>
      <c r="N185" s="294">
        <v>0.004</v>
      </c>
      <c r="O185" s="294"/>
      <c r="P185" s="294">
        <f t="shared" si="26"/>
      </c>
      <c r="Q185" s="294">
        <v>0.0045</v>
      </c>
      <c r="R185" s="294"/>
      <c r="S185" s="294">
        <f t="shared" si="27"/>
      </c>
      <c r="T185" s="294">
        <v>1.0045</v>
      </c>
      <c r="U185" s="294"/>
      <c r="V185" s="294">
        <f t="shared" si="28"/>
      </c>
      <c r="W185" s="294">
        <v>2.0045</v>
      </c>
      <c r="X185" s="294"/>
      <c r="Y185" s="294">
        <f t="shared" si="29"/>
      </c>
      <c r="Z185" s="294">
        <v>3.0045</v>
      </c>
      <c r="AA185" s="294"/>
      <c r="AB185" s="294">
        <f t="shared" si="30"/>
      </c>
      <c r="AC185" s="294">
        <v>4.0045</v>
      </c>
      <c r="AD185" s="294"/>
      <c r="AE185" s="294">
        <f t="shared" si="31"/>
      </c>
      <c r="AF185" s="294">
        <v>5.0045</v>
      </c>
      <c r="AG185" s="294"/>
      <c r="AH185" s="294">
        <f t="shared" si="32"/>
      </c>
      <c r="AI185" s="294"/>
      <c r="AJ185" s="294"/>
      <c r="AK185" s="294">
        <f t="shared" si="33"/>
      </c>
      <c r="AL185" s="295">
        <f t="shared" si="170"/>
      </c>
      <c r="AM185" s="296"/>
      <c r="AN185" s="296"/>
    </row>
    <row customHeight="true" ht="21.48148148148148" r="186">
      <c r="A186" s="292" t="s">
        <v>522</v>
      </c>
      <c r="B186" s="293">
        <v>0.06</v>
      </c>
      <c r="C186" s="294">
        <v>0.06</v>
      </c>
      <c r="D186" s="294">
        <f t="shared" si="22"/>
      </c>
      <c r="E186" s="294">
        <v>0.06</v>
      </c>
      <c r="F186" s="294"/>
      <c r="G186" s="294">
        <f t="shared" si="23"/>
      </c>
      <c r="H186" s="294">
        <v>0.06</v>
      </c>
      <c r="I186" s="294"/>
      <c r="J186" s="294">
        <f t="shared" si="24"/>
      </c>
      <c r="K186" s="294">
        <v>0.06</v>
      </c>
      <c r="L186" s="294"/>
      <c r="M186" s="294">
        <f t="shared" si="25"/>
      </c>
      <c r="N186" s="294">
        <v>0.07</v>
      </c>
      <c r="O186" s="294"/>
      <c r="P186" s="294">
        <f t="shared" si="26"/>
      </c>
      <c r="Q186" s="294">
        <v>0.07</v>
      </c>
      <c r="R186" s="294"/>
      <c r="S186" s="294">
        <f t="shared" si="27"/>
      </c>
      <c r="T186" s="294">
        <v>1.07</v>
      </c>
      <c r="U186" s="294"/>
      <c r="V186" s="294">
        <f t="shared" si="28"/>
      </c>
      <c r="W186" s="294">
        <v>2.07</v>
      </c>
      <c r="X186" s="294"/>
      <c r="Y186" s="294">
        <f t="shared" si="29"/>
      </c>
      <c r="Z186" s="294">
        <v>3.07</v>
      </c>
      <c r="AA186" s="294"/>
      <c r="AB186" s="294">
        <f t="shared" si="30"/>
      </c>
      <c r="AC186" s="294">
        <v>4.07</v>
      </c>
      <c r="AD186" s="294"/>
      <c r="AE186" s="294">
        <f t="shared" si="31"/>
      </c>
      <c r="AF186" s="294">
        <v>5.07</v>
      </c>
      <c r="AG186" s="294"/>
      <c r="AH186" s="294">
        <f t="shared" si="32"/>
      </c>
      <c r="AI186" s="294"/>
      <c r="AJ186" s="294"/>
      <c r="AK186" s="294">
        <f t="shared" si="33"/>
      </c>
      <c r="AL186" s="297">
        <f t="shared" si="170"/>
      </c>
      <c r="AM186" s="298" t="s">
        <v>523</v>
      </c>
      <c r="AN186" s="299">
        <f>#REF!+AL179</f>
      </c>
    </row>
    <row customHeight="true" ht="21.48148148148148" r="187">
      <c r="A187" s="286" t="s">
        <v>524</v>
      </c>
      <c r="B187" s="280">
        <f>B183/B186</f>
      </c>
      <c r="C187" s="281">
        <f>C183/C186</f>
      </c>
      <c r="D187" s="281">
        <f t="shared" si="22"/>
      </c>
      <c r="E187" s="281">
        <f>E183/E186</f>
      </c>
      <c r="F187" s="281"/>
      <c r="G187" s="281">
        <f t="shared" si="23"/>
      </c>
      <c r="H187" s="281">
        <f>H183/H186</f>
      </c>
      <c r="I187" s="281"/>
      <c r="J187" s="281">
        <f t="shared" si="24"/>
      </c>
      <c r="K187" s="281">
        <f>K183/K186</f>
      </c>
      <c r="L187" s="281"/>
      <c r="M187" s="281">
        <f t="shared" si="25"/>
      </c>
      <c r="N187" s="281">
        <f>N183/N186</f>
      </c>
      <c r="O187" s="281"/>
      <c r="P187" s="281">
        <f t="shared" si="26"/>
      </c>
      <c r="Q187" s="281">
        <f>Q183/Q186</f>
      </c>
      <c r="R187" s="281"/>
      <c r="S187" s="281">
        <f t="shared" si="27"/>
      </c>
      <c r="T187" s="281">
        <f>T183/T186</f>
      </c>
      <c r="U187" s="281"/>
      <c r="V187" s="281">
        <f t="shared" si="28"/>
      </c>
      <c r="W187" s="281">
        <f>W183/W186</f>
      </c>
      <c r="X187" s="281"/>
      <c r="Y187" s="281">
        <f t="shared" si="29"/>
      </c>
      <c r="Z187" s="281">
        <f>Z183/Z186</f>
      </c>
      <c r="AA187" s="281"/>
      <c r="AB187" s="281">
        <f t="shared" si="30"/>
      </c>
      <c r="AC187" s="281">
        <f>AC183/AC186</f>
      </c>
      <c r="AD187" s="281"/>
      <c r="AE187" s="281">
        <f t="shared" si="31"/>
      </c>
      <c r="AF187" s="281">
        <f>AF183/AF186</f>
      </c>
      <c r="AG187" s="281"/>
      <c r="AH187" s="281">
        <f t="shared" si="32"/>
      </c>
      <c r="AI187" s="281"/>
      <c r="AJ187" s="281"/>
      <c r="AK187" s="281">
        <f t="shared" si="33"/>
      </c>
      <c r="AL187" s="221">
        <f t="shared" ref="AL187:AL188" si="84">SUM(B187:AH187)</f>
      </c>
      <c r="AM187" s="300" t="s">
        <v>588</v>
      </c>
      <c r="AN187" s="238">
        <f>AL188/AL183</f>
      </c>
    </row>
    <row customHeight="true" ht="21.48148148148148" r="188">
      <c r="A188" s="301" t="s">
        <v>488</v>
      </c>
      <c r="B188" s="288">
        <f>B184*B187</f>
      </c>
      <c r="C188" s="289">
        <f>C184*C187</f>
      </c>
      <c r="D188" s="289">
        <f t="shared" si="22"/>
      </c>
      <c r="E188" s="289">
        <f>E184*E187</f>
      </c>
      <c r="F188" s="289"/>
      <c r="G188" s="289">
        <f t="shared" si="23"/>
      </c>
      <c r="H188" s="289">
        <f>H184*H187</f>
      </c>
      <c r="I188" s="289"/>
      <c r="J188" s="289">
        <f t="shared" si="24"/>
      </c>
      <c r="K188" s="289">
        <f>K184*K187</f>
      </c>
      <c r="L188" s="289"/>
      <c r="M188" s="289">
        <f t="shared" si="25"/>
      </c>
      <c r="N188" s="289">
        <f>N184*N187</f>
      </c>
      <c r="O188" s="289"/>
      <c r="P188" s="289">
        <f t="shared" si="26"/>
      </c>
      <c r="Q188" s="289">
        <f>Q184*Q187</f>
      </c>
      <c r="R188" s="289"/>
      <c r="S188" s="289">
        <f t="shared" si="27"/>
      </c>
      <c r="T188" s="289">
        <f>T184*T187</f>
      </c>
      <c r="U188" s="289"/>
      <c r="V188" s="289">
        <f t="shared" si="28"/>
      </c>
      <c r="W188" s="289">
        <f>W184*W187</f>
      </c>
      <c r="X188" s="289"/>
      <c r="Y188" s="289">
        <f t="shared" si="29"/>
      </c>
      <c r="Z188" s="289">
        <f>Z184*Z187</f>
      </c>
      <c r="AA188" s="289"/>
      <c r="AB188" s="289">
        <f t="shared" si="30"/>
      </c>
      <c r="AC188" s="289">
        <f>AC184*AC187</f>
      </c>
      <c r="AD188" s="289"/>
      <c r="AE188" s="289">
        <f t="shared" si="31"/>
      </c>
      <c r="AF188" s="289">
        <f>AF184*AF187</f>
      </c>
      <c r="AG188" s="289"/>
      <c r="AH188" s="289">
        <f t="shared" si="32"/>
      </c>
      <c r="AI188" s="289"/>
      <c r="AJ188" s="289"/>
      <c r="AK188" s="289">
        <f t="shared" si="33"/>
      </c>
      <c r="AL188" s="302">
        <f t="shared" si="84"/>
      </c>
      <c r="AM188" s="303" t="s">
        <v>589</v>
      </c>
      <c r="AN188" s="304">
        <f>AL188/AL191</f>
      </c>
    </row>
    <row customHeight="true" ht="21.48148148148148" r="189">
      <c r="A189" s="283" t="s">
        <v>527</v>
      </c>
      <c r="B189" s="284">
        <f>B188/B190</f>
      </c>
      <c r="C189" s="224">
        <f>C188/C190</f>
      </c>
      <c r="D189" s="224">
        <f t="shared" si="22"/>
      </c>
      <c r="E189" s="224">
        <f>E188/E190</f>
      </c>
      <c r="F189" s="224"/>
      <c r="G189" s="224">
        <f t="shared" si="23"/>
      </c>
      <c r="H189" s="224">
        <f>H188/H190</f>
      </c>
      <c r="I189" s="224"/>
      <c r="J189" s="224">
        <f t="shared" si="24"/>
      </c>
      <c r="K189" s="224">
        <f>K188/K190</f>
      </c>
      <c r="L189" s="224"/>
      <c r="M189" s="224">
        <f t="shared" si="25"/>
      </c>
      <c r="N189" s="224">
        <f>N188/N190</f>
      </c>
      <c r="O189" s="224"/>
      <c r="P189" s="224">
        <f t="shared" si="26"/>
      </c>
      <c r="Q189" s="224">
        <f>Q188/Q190</f>
      </c>
      <c r="R189" s="224"/>
      <c r="S189" s="224">
        <f t="shared" si="27"/>
      </c>
      <c r="T189" s="224">
        <f>T188/T190</f>
      </c>
      <c r="U189" s="224"/>
      <c r="V189" s="224">
        <f t="shared" si="28"/>
      </c>
      <c r="W189" s="224">
        <f>W188/W190</f>
      </c>
      <c r="X189" s="224"/>
      <c r="Y189" s="224">
        <f t="shared" si="29"/>
      </c>
      <c r="Z189" s="224">
        <f>Z188/Z190</f>
      </c>
      <c r="AA189" s="224"/>
      <c r="AB189" s="224">
        <f t="shared" si="30"/>
      </c>
      <c r="AC189" s="224">
        <f>AC188/AC190</f>
      </c>
      <c r="AD189" s="224"/>
      <c r="AE189" s="224">
        <f t="shared" si="31"/>
      </c>
      <c r="AF189" s="224">
        <f>AF188/AF190</f>
      </c>
      <c r="AG189" s="224"/>
      <c r="AH189" s="224">
        <f t="shared" si="32"/>
      </c>
      <c r="AI189" s="224"/>
      <c r="AJ189" s="224"/>
      <c r="AK189" s="224">
        <f t="shared" si="33"/>
      </c>
      <c r="AL189" s="250">
        <f>AL188/AL190</f>
      </c>
      <c r="AM189" s="305"/>
      <c r="AN189" s="306"/>
    </row>
    <row customHeight="true" ht="21.48148148148148" r="190">
      <c r="A190" s="301" t="s">
        <v>528</v>
      </c>
      <c r="B190" s="288">
        <f>B183*$E$131</f>
      </c>
      <c r="C190" s="289">
        <f>C183*$E$131</f>
      </c>
      <c r="D190" s="289">
        <f t="shared" si="22"/>
      </c>
      <c r="E190" s="289">
        <f>E183*$E$131</f>
      </c>
      <c r="F190" s="289"/>
      <c r="G190" s="289">
        <f t="shared" si="23"/>
      </c>
      <c r="H190" s="289">
        <f>H183*$E$131</f>
      </c>
      <c r="I190" s="289"/>
      <c r="J190" s="289">
        <f t="shared" si="24"/>
      </c>
      <c r="K190" s="289">
        <f>K183*$E$131</f>
      </c>
      <c r="L190" s="289"/>
      <c r="M190" s="289">
        <f t="shared" si="25"/>
      </c>
      <c r="N190" s="289">
        <f>N183*$E$131</f>
      </c>
      <c r="O190" s="289"/>
      <c r="P190" s="289">
        <f t="shared" si="26"/>
      </c>
      <c r="Q190" s="289">
        <f>Q183*$E$131</f>
      </c>
      <c r="R190" s="289"/>
      <c r="S190" s="289">
        <f t="shared" si="27"/>
      </c>
      <c r="T190" s="289">
        <f>T183*$E$131</f>
      </c>
      <c r="U190" s="289"/>
      <c r="V190" s="289">
        <f t="shared" si="28"/>
      </c>
      <c r="W190" s="289">
        <f>W183*$E$131</f>
      </c>
      <c r="X190" s="289"/>
      <c r="Y190" s="289">
        <f t="shared" si="29"/>
      </c>
      <c r="Z190" s="289">
        <f>Z183*$E$131</f>
      </c>
      <c r="AA190" s="289"/>
      <c r="AB190" s="289">
        <f t="shared" si="30"/>
      </c>
      <c r="AC190" s="289">
        <f>AC183*$E$131</f>
      </c>
      <c r="AD190" s="289"/>
      <c r="AE190" s="289">
        <f t="shared" si="31"/>
      </c>
      <c r="AF190" s="289">
        <f>AF183*$E$131</f>
      </c>
      <c r="AG190" s="289"/>
      <c r="AH190" s="289">
        <f t="shared" si="32"/>
      </c>
      <c r="AI190" s="289"/>
      <c r="AJ190" s="289"/>
      <c r="AK190" s="289">
        <f t="shared" si="33"/>
      </c>
      <c r="AL190" s="302">
        <f t="shared" ref="AL190:AL192" si="85">SUM(B190:AH190)</f>
      </c>
      <c r="AM190" s="303" t="s">
        <v>590</v>
      </c>
      <c r="AN190" s="304">
        <f>AL192</f>
      </c>
    </row>
    <row customHeight="true" ht="21.48148148148148" r="191">
      <c r="A191" s="301" t="s">
        <v>491</v>
      </c>
      <c r="B191" s="288">
        <f>B179*$E$131</f>
      </c>
      <c r="C191" s="289">
        <f>C179*$E$131</f>
      </c>
      <c r="D191" s="289">
        <f t="shared" si="22"/>
      </c>
      <c r="E191" s="289">
        <f>E179*$E$131</f>
      </c>
      <c r="F191" s="289"/>
      <c r="G191" s="289">
        <f t="shared" si="23"/>
      </c>
      <c r="H191" s="289">
        <f>H179*$E$131</f>
      </c>
      <c r="I191" s="289"/>
      <c r="J191" s="289">
        <f t="shared" si="24"/>
      </c>
      <c r="K191" s="289">
        <f>K179*$E$131</f>
      </c>
      <c r="L191" s="289"/>
      <c r="M191" s="289">
        <f t="shared" si="25"/>
      </c>
      <c r="N191" s="289">
        <f>N179*$E$131</f>
      </c>
      <c r="O191" s="289"/>
      <c r="P191" s="289">
        <f t="shared" si="26"/>
      </c>
      <c r="Q191" s="289">
        <f>Q179*$E$131</f>
      </c>
      <c r="R191" s="289"/>
      <c r="S191" s="289">
        <f t="shared" si="27"/>
      </c>
      <c r="T191" s="289">
        <f>T179*$E$131</f>
      </c>
      <c r="U191" s="289"/>
      <c r="V191" s="289">
        <f t="shared" si="28"/>
      </c>
      <c r="W191" s="289">
        <f>W179*$E$131</f>
      </c>
      <c r="X191" s="289"/>
      <c r="Y191" s="289">
        <f t="shared" si="29"/>
      </c>
      <c r="Z191" s="289">
        <f>Z179*$E$131</f>
      </c>
      <c r="AA191" s="289"/>
      <c r="AB191" s="289">
        <f t="shared" si="30"/>
      </c>
      <c r="AC191" s="289">
        <f>AC179*$E$131</f>
      </c>
      <c r="AD191" s="289"/>
      <c r="AE191" s="289">
        <f t="shared" si="31"/>
      </c>
      <c r="AF191" s="289">
        <f>AF179*$E$131</f>
      </c>
      <c r="AG191" s="289"/>
      <c r="AH191" s="289">
        <f t="shared" si="32"/>
      </c>
      <c r="AI191" s="289"/>
      <c r="AJ191" s="289"/>
      <c r="AK191" s="289">
        <f t="shared" si="33"/>
      </c>
      <c r="AL191" s="302">
        <f t="shared" si="85"/>
      </c>
      <c r="AM191" s="303" t="s">
        <v>591</v>
      </c>
      <c r="AN191" s="304">
        <f>AN190/AL191</f>
      </c>
    </row>
    <row customHeight="true" ht="21.48148148148148" r="192">
      <c r="A192" s="301" t="s">
        <v>531</v>
      </c>
      <c r="B192" s="307">
        <f>B179*$E$132-B188</f>
      </c>
      <c r="C192" s="308">
        <f>C179*$E$132-C188</f>
      </c>
      <c r="D192" s="308">
        <f t="shared" si="22"/>
      </c>
      <c r="E192" s="308">
        <f>E179*$E$132-E188</f>
      </c>
      <c r="F192" s="308"/>
      <c r="G192" s="308">
        <f t="shared" si="23"/>
      </c>
      <c r="H192" s="308">
        <f>H179*$E$132-H188</f>
      </c>
      <c r="I192" s="308"/>
      <c r="J192" s="308">
        <f t="shared" si="24"/>
      </c>
      <c r="K192" s="308">
        <f>K179*$E$132-K188</f>
      </c>
      <c r="L192" s="308"/>
      <c r="M192" s="308">
        <f t="shared" si="25"/>
      </c>
      <c r="N192" s="308">
        <f>N179*$E$132-N188</f>
      </c>
      <c r="O192" s="308"/>
      <c r="P192" s="308">
        <f t="shared" si="26"/>
      </c>
      <c r="Q192" s="308">
        <f>Q179*$E$132-Q188</f>
      </c>
      <c r="R192" s="308"/>
      <c r="S192" s="308">
        <f t="shared" si="27"/>
      </c>
      <c r="T192" s="308">
        <f>T179*$E$132-T188</f>
      </c>
      <c r="U192" s="308"/>
      <c r="V192" s="308">
        <f t="shared" si="28"/>
      </c>
      <c r="W192" s="308">
        <f>W179*$E$132-W188</f>
      </c>
      <c r="X192" s="308"/>
      <c r="Y192" s="308">
        <f t="shared" si="29"/>
      </c>
      <c r="Z192" s="308">
        <f>Z179*$E$132-Z188</f>
      </c>
      <c r="AA192" s="308"/>
      <c r="AB192" s="308">
        <f t="shared" si="30"/>
      </c>
      <c r="AC192" s="308">
        <f>AC179*$E$132-AC188</f>
      </c>
      <c r="AD192" s="308"/>
      <c r="AE192" s="308">
        <f t="shared" si="31"/>
      </c>
      <c r="AF192" s="308">
        <f>AF179*$E$132-AF188</f>
      </c>
      <c r="AG192" s="308"/>
      <c r="AH192" s="308">
        <f t="shared" si="32"/>
      </c>
      <c r="AI192" s="308"/>
      <c r="AJ192" s="308"/>
      <c r="AK192" s="308">
        <f t="shared" si="33"/>
      </c>
      <c r="AL192" s="309">
        <f t="shared" si="85"/>
      </c>
      <c r="AM192" s="303" t="s">
        <v>532</v>
      </c>
      <c r="AN192" s="304">
        <f>#REF!+AN190</f>
      </c>
    </row>
    <row customHeight="true" ht="21.48148148148148" r="193">
      <c r="A193" s="259" t="s">
        <v>533</v>
      </c>
      <c r="B193" s="259"/>
      <c r="C193" s="259"/>
      <c r="D193" s="259"/>
      <c r="E193" s="259"/>
      <c r="F193" s="259"/>
      <c r="G193" s="259"/>
      <c r="H193" s="259"/>
      <c r="I193" s="259"/>
      <c r="J193" s="259"/>
      <c r="K193" s="259"/>
      <c r="L193" s="259"/>
      <c r="M193" s="259"/>
      <c r="N193" s="259"/>
      <c r="O193" s="259"/>
      <c r="P193" s="259"/>
      <c r="Q193" s="259"/>
      <c r="R193" s="259"/>
      <c r="S193" s="259"/>
      <c r="T193" s="259"/>
      <c r="U193" s="259"/>
      <c r="V193" s="259"/>
      <c r="W193" s="259"/>
      <c r="X193" s="259"/>
      <c r="Y193" s="259"/>
      <c r="Z193" s="259"/>
      <c r="AA193" s="259"/>
      <c r="AB193" s="259"/>
      <c r="AC193" s="259"/>
      <c r="AD193" s="259"/>
      <c r="AE193" s="259"/>
      <c r="AF193" s="259"/>
      <c r="AG193" s="259"/>
      <c r="AH193" s="259"/>
      <c r="AI193" s="259"/>
      <c r="AJ193" s="259"/>
      <c r="AK193" s="259"/>
      <c r="AL193" s="174"/>
      <c r="AM193" s="174"/>
      <c r="AN193" s="174"/>
    </row>
    <row r="194">
      <c r="A194" s="310"/>
      <c r="B194" s="310"/>
      <c r="C194" s="310"/>
      <c r="D194" s="310"/>
      <c r="E194" s="310"/>
      <c r="F194" s="310"/>
      <c r="G194" s="310"/>
      <c r="H194" s="310"/>
      <c r="I194" s="310"/>
      <c r="J194" s="310"/>
      <c r="K194" s="310"/>
      <c r="L194" s="310"/>
      <c r="M194" s="310"/>
      <c r="N194" s="310"/>
      <c r="O194" s="310"/>
      <c r="P194" s="310"/>
      <c r="Q194" s="310"/>
      <c r="R194" s="310"/>
      <c r="S194" s="310"/>
      <c r="T194" s="310"/>
      <c r="U194" s="310"/>
      <c r="V194" s="310"/>
      <c r="W194" s="310"/>
      <c r="X194" s="310"/>
      <c r="Y194" s="310"/>
      <c r="Z194" s="310"/>
      <c r="AA194" s="310"/>
      <c r="AB194" s="310"/>
      <c r="AC194" s="310"/>
      <c r="AD194" s="310"/>
      <c r="AE194" s="310"/>
      <c r="AF194" s="310"/>
      <c r="AG194" s="310"/>
      <c r="AH194" s="310"/>
      <c r="AI194" s="310"/>
      <c r="AJ194" s="310"/>
      <c r="AK194" s="310"/>
      <c r="AL194" s="311"/>
      <c r="AM194" s="311"/>
      <c r="AN194" s="311"/>
    </row>
    <row r="195">
      <c r="A195" s="310"/>
      <c r="B195" s="310"/>
      <c r="C195" s="310"/>
      <c r="D195" s="310"/>
      <c r="E195" s="310"/>
      <c r="F195" s="310"/>
      <c r="G195" s="310"/>
      <c r="H195" s="310"/>
      <c r="I195" s="310"/>
      <c r="J195" s="310"/>
      <c r="K195" s="310"/>
      <c r="L195" s="310"/>
      <c r="M195" s="310"/>
      <c r="N195" s="310"/>
      <c r="O195" s="310"/>
      <c r="P195" s="310"/>
      <c r="Q195" s="310"/>
      <c r="R195" s="310"/>
      <c r="S195" s="310"/>
      <c r="T195" s="310"/>
      <c r="U195" s="310"/>
      <c r="V195" s="310"/>
      <c r="W195" s="310"/>
      <c r="X195" s="310"/>
      <c r="Y195" s="310"/>
      <c r="Z195" s="310"/>
      <c r="AA195" s="310"/>
      <c r="AB195" s="310"/>
      <c r="AC195" s="310"/>
      <c r="AD195" s="310"/>
      <c r="AE195" s="310"/>
      <c r="AF195" s="310"/>
      <c r="AG195" s="310"/>
      <c r="AH195" s="310"/>
      <c r="AI195" s="310"/>
      <c r="AJ195" s="310"/>
      <c r="AK195" s="310"/>
      <c r="AL195" s="311"/>
      <c r="AM195" s="311"/>
      <c r="AN195" s="311"/>
    </row>
    <row r="196">
      <c r="A196" s="310"/>
      <c r="B196" s="310"/>
      <c r="C196" s="310"/>
      <c r="D196" s="310"/>
      <c r="E196" s="310"/>
      <c r="F196" s="310"/>
      <c r="G196" s="310"/>
      <c r="H196" s="310"/>
      <c r="I196" s="310"/>
      <c r="J196" s="310"/>
      <c r="K196" s="310"/>
      <c r="L196" s="310"/>
      <c r="M196" s="310"/>
      <c r="N196" s="310"/>
      <c r="O196" s="310"/>
      <c r="P196" s="310"/>
      <c r="Q196" s="310"/>
      <c r="R196" s="310"/>
      <c r="S196" s="310"/>
      <c r="T196" s="310"/>
      <c r="U196" s="310"/>
      <c r="V196" s="310"/>
      <c r="W196" s="310"/>
      <c r="X196" s="310"/>
      <c r="Y196" s="310"/>
      <c r="Z196" s="310"/>
      <c r="AA196" s="310"/>
      <c r="AB196" s="310"/>
      <c r="AC196" s="310"/>
      <c r="AD196" s="310"/>
      <c r="AE196" s="310"/>
      <c r="AF196" s="310"/>
      <c r="AG196" s="310"/>
      <c r="AH196" s="310"/>
      <c r="AI196" s="310"/>
      <c r="AJ196" s="310"/>
      <c r="AK196" s="310"/>
      <c r="AL196" s="311"/>
      <c r="AM196" s="311"/>
      <c r="AN196" s="311"/>
    </row>
    <row r="197">
      <c r="A197" s="310"/>
      <c r="B197" s="310"/>
      <c r="C197" s="310"/>
      <c r="D197" s="310"/>
      <c r="E197" s="310"/>
      <c r="F197" s="310"/>
      <c r="G197" s="310"/>
      <c r="H197" s="310"/>
      <c r="I197" s="310"/>
      <c r="J197" s="310"/>
      <c r="K197" s="310"/>
      <c r="L197" s="310"/>
      <c r="M197" s="310"/>
      <c r="N197" s="310"/>
      <c r="O197" s="310"/>
      <c r="P197" s="310"/>
      <c r="Q197" s="310"/>
      <c r="R197" s="310"/>
      <c r="S197" s="310"/>
      <c r="T197" s="310"/>
      <c r="U197" s="310"/>
      <c r="V197" s="310"/>
      <c r="W197" s="310"/>
      <c r="X197" s="310"/>
      <c r="Y197" s="310"/>
      <c r="Z197" s="310"/>
      <c r="AA197" s="310"/>
      <c r="AB197" s="310"/>
      <c r="AC197" s="310"/>
      <c r="AD197" s="310"/>
      <c r="AE197" s="310"/>
      <c r="AF197" s="310"/>
      <c r="AG197" s="310"/>
      <c r="AH197" s="310"/>
      <c r="AI197" s="310"/>
      <c r="AJ197" s="310"/>
      <c r="AK197" s="310"/>
      <c r="AL197" s="311"/>
      <c r="AM197" s="311"/>
      <c r="AN197" s="311"/>
    </row>
    <row r="198">
      <c r="A198" s="310"/>
      <c r="B198" s="310"/>
      <c r="C198" s="310"/>
      <c r="D198" s="310"/>
      <c r="E198" s="310"/>
      <c r="F198" s="310"/>
      <c r="G198" s="310"/>
      <c r="H198" s="310"/>
      <c r="I198" s="310"/>
      <c r="J198" s="310"/>
      <c r="K198" s="310"/>
      <c r="L198" s="310"/>
      <c r="M198" s="310"/>
      <c r="N198" s="310"/>
      <c r="O198" s="310"/>
      <c r="P198" s="310"/>
      <c r="Q198" s="310"/>
      <c r="R198" s="310"/>
      <c r="S198" s="310"/>
      <c r="T198" s="310"/>
      <c r="U198" s="310"/>
      <c r="V198" s="310"/>
      <c r="W198" s="310"/>
      <c r="X198" s="310"/>
      <c r="Y198" s="310"/>
      <c r="Z198" s="310"/>
      <c r="AA198" s="310"/>
      <c r="AB198" s="310"/>
      <c r="AC198" s="310"/>
      <c r="AD198" s="310"/>
      <c r="AE198" s="310"/>
      <c r="AF198" s="310"/>
      <c r="AG198" s="310"/>
      <c r="AH198" s="310"/>
      <c r="AI198" s="310"/>
      <c r="AJ198" s="310"/>
      <c r="AK198" s="310"/>
      <c r="AL198" s="311"/>
      <c r="AM198" s="311"/>
      <c r="AN198" s="311"/>
    </row>
    <row r="199">
      <c r="A199" s="310"/>
      <c r="B199" s="310"/>
      <c r="C199" s="310"/>
      <c r="D199" s="310"/>
      <c r="E199" s="310"/>
      <c r="F199" s="310"/>
      <c r="G199" s="310"/>
      <c r="H199" s="310"/>
      <c r="I199" s="310"/>
      <c r="J199" s="310"/>
      <c r="K199" s="310"/>
      <c r="L199" s="310"/>
      <c r="M199" s="310"/>
      <c r="N199" s="310"/>
      <c r="O199" s="310"/>
      <c r="P199" s="310"/>
      <c r="Q199" s="310"/>
      <c r="R199" s="310"/>
      <c r="S199" s="310"/>
      <c r="T199" s="310"/>
      <c r="U199" s="310"/>
      <c r="V199" s="310"/>
      <c r="W199" s="310"/>
      <c r="X199" s="310"/>
      <c r="Y199" s="310"/>
      <c r="Z199" s="310"/>
      <c r="AA199" s="310"/>
      <c r="AB199" s="310"/>
      <c r="AC199" s="310"/>
      <c r="AD199" s="310"/>
      <c r="AE199" s="310"/>
      <c r="AF199" s="310"/>
      <c r="AG199" s="310"/>
      <c r="AH199" s="310"/>
      <c r="AI199" s="310"/>
      <c r="AJ199" s="310"/>
      <c r="AK199" s="310"/>
      <c r="AL199" s="311"/>
      <c r="AM199" s="311"/>
      <c r="AN199" s="311"/>
    </row>
    <row r="200">
      <c r="A200" s="310"/>
      <c r="B200" s="310"/>
      <c r="C200" s="310"/>
      <c r="D200" s="310"/>
      <c r="E200" s="310"/>
      <c r="F200" s="310"/>
      <c r="G200" s="310"/>
      <c r="H200" s="310"/>
      <c r="I200" s="310"/>
      <c r="J200" s="310"/>
      <c r="K200" s="310"/>
      <c r="L200" s="310"/>
      <c r="M200" s="310"/>
      <c r="N200" s="310"/>
      <c r="O200" s="310"/>
      <c r="P200" s="310"/>
      <c r="Q200" s="310"/>
      <c r="R200" s="310"/>
      <c r="S200" s="310"/>
      <c r="T200" s="310"/>
      <c r="U200" s="310"/>
      <c r="V200" s="310"/>
      <c r="W200" s="310"/>
      <c r="X200" s="310"/>
      <c r="Y200" s="310"/>
      <c r="Z200" s="310"/>
      <c r="AA200" s="310"/>
      <c r="AB200" s="310"/>
      <c r="AC200" s="310"/>
      <c r="AD200" s="310"/>
      <c r="AE200" s="310"/>
      <c r="AF200" s="310"/>
      <c r="AG200" s="310"/>
      <c r="AH200" s="310"/>
      <c r="AI200" s="310"/>
      <c r="AJ200" s="310"/>
      <c r="AK200" s="310"/>
      <c r="AL200" s="311"/>
      <c r="AM200" s="311"/>
      <c r="AN200" s="311"/>
    </row>
    <row r="201">
      <c r="A201" s="310"/>
      <c r="B201" s="310"/>
      <c r="C201" s="310"/>
      <c r="D201" s="310"/>
      <c r="E201" s="310"/>
      <c r="F201" s="310"/>
      <c r="G201" s="310"/>
      <c r="H201" s="310"/>
      <c r="I201" s="310"/>
      <c r="J201" s="310"/>
      <c r="K201" s="310"/>
      <c r="L201" s="310"/>
      <c r="M201" s="310"/>
      <c r="N201" s="310"/>
      <c r="O201" s="310"/>
      <c r="P201" s="310"/>
      <c r="Q201" s="310"/>
      <c r="R201" s="310"/>
      <c r="S201" s="310"/>
      <c r="T201" s="310"/>
      <c r="U201" s="310"/>
      <c r="V201" s="310"/>
      <c r="W201" s="310"/>
      <c r="X201" s="310"/>
      <c r="Y201" s="310"/>
      <c r="Z201" s="310"/>
      <c r="AA201" s="310"/>
      <c r="AB201" s="310"/>
      <c r="AC201" s="310"/>
      <c r="AD201" s="310"/>
      <c r="AE201" s="310"/>
      <c r="AF201" s="310"/>
      <c r="AG201" s="310"/>
      <c r="AH201" s="310"/>
      <c r="AI201" s="310"/>
      <c r="AJ201" s="310"/>
      <c r="AK201" s="310"/>
      <c r="AL201" s="311"/>
      <c r="AM201" s="311"/>
      <c r="AN201" s="311"/>
    </row>
    <row r="202">
      <c r="A202" s="310"/>
      <c r="B202" s="310"/>
      <c r="C202" s="310"/>
      <c r="D202" s="310"/>
      <c r="E202" s="310"/>
      <c r="F202" s="310"/>
      <c r="G202" s="310"/>
      <c r="H202" s="310"/>
      <c r="I202" s="310"/>
      <c r="J202" s="310"/>
      <c r="K202" s="310"/>
      <c r="L202" s="310"/>
      <c r="M202" s="310"/>
      <c r="N202" s="310"/>
      <c r="O202" s="310"/>
      <c r="P202" s="310"/>
      <c r="Q202" s="310"/>
      <c r="R202" s="310"/>
      <c r="S202" s="310"/>
      <c r="T202" s="310"/>
      <c r="U202" s="310"/>
      <c r="V202" s="310"/>
      <c r="W202" s="310"/>
      <c r="X202" s="310"/>
      <c r="Y202" s="310"/>
      <c r="Z202" s="310"/>
      <c r="AA202" s="310"/>
      <c r="AB202" s="310"/>
      <c r="AC202" s="310"/>
      <c r="AD202" s="310"/>
      <c r="AE202" s="310"/>
      <c r="AF202" s="310"/>
      <c r="AG202" s="310"/>
      <c r="AH202" s="310"/>
      <c r="AI202" s="310"/>
      <c r="AJ202" s="310"/>
      <c r="AK202" s="310"/>
      <c r="AL202" s="311"/>
      <c r="AM202" s="311"/>
      <c r="AN202" s="311"/>
    </row>
    <row r="203">
      <c r="A203" s="310"/>
      <c r="B203" s="310"/>
      <c r="C203" s="310"/>
      <c r="D203" s="310"/>
      <c r="E203" s="310"/>
      <c r="F203" s="310"/>
      <c r="G203" s="310"/>
      <c r="H203" s="310"/>
      <c r="I203" s="310"/>
      <c r="J203" s="310"/>
      <c r="K203" s="310"/>
      <c r="L203" s="310"/>
      <c r="M203" s="310"/>
      <c r="N203" s="310"/>
      <c r="O203" s="310"/>
      <c r="P203" s="310"/>
      <c r="Q203" s="310"/>
      <c r="R203" s="310"/>
      <c r="S203" s="310"/>
      <c r="T203" s="310"/>
      <c r="U203" s="310"/>
      <c r="V203" s="310"/>
      <c r="W203" s="310"/>
      <c r="X203" s="310"/>
      <c r="Y203" s="310"/>
      <c r="Z203" s="310"/>
      <c r="AA203" s="310"/>
      <c r="AB203" s="310"/>
      <c r="AC203" s="310"/>
      <c r="AD203" s="310"/>
      <c r="AE203" s="310"/>
      <c r="AF203" s="310"/>
      <c r="AG203" s="310"/>
      <c r="AH203" s="310"/>
      <c r="AI203" s="310"/>
      <c r="AJ203" s="310"/>
      <c r="AK203" s="310"/>
      <c r="AL203" s="311"/>
      <c r="AM203" s="311"/>
      <c r="AN203" s="311"/>
    </row>
    <row r="204">
      <c r="A204" s="310"/>
      <c r="B204" s="310"/>
      <c r="C204" s="310"/>
      <c r="D204" s="310"/>
      <c r="E204" s="310"/>
      <c r="F204" s="310"/>
      <c r="G204" s="310"/>
      <c r="H204" s="310"/>
      <c r="I204" s="310"/>
      <c r="J204" s="310"/>
      <c r="K204" s="310"/>
      <c r="L204" s="310"/>
      <c r="M204" s="310"/>
      <c r="N204" s="310"/>
      <c r="O204" s="310"/>
      <c r="P204" s="310"/>
      <c r="Q204" s="310"/>
      <c r="R204" s="310"/>
      <c r="S204" s="310"/>
      <c r="T204" s="310"/>
      <c r="U204" s="310"/>
      <c r="V204" s="310"/>
      <c r="W204" s="310"/>
      <c r="X204" s="310"/>
      <c r="Y204" s="310"/>
      <c r="Z204" s="310"/>
      <c r="AA204" s="310"/>
      <c r="AB204" s="310"/>
      <c r="AC204" s="310"/>
      <c r="AD204" s="310"/>
      <c r="AE204" s="310"/>
      <c r="AF204" s="310"/>
      <c r="AG204" s="310"/>
      <c r="AH204" s="310"/>
      <c r="AI204" s="310"/>
      <c r="AJ204" s="310"/>
      <c r="AK204" s="310"/>
      <c r="AL204" s="311"/>
      <c r="AM204" s="311"/>
      <c r="AN204" s="311"/>
    </row>
    <row r="205">
      <c r="A205" s="310"/>
      <c r="B205" s="310"/>
      <c r="C205" s="310"/>
      <c r="D205" s="310"/>
      <c r="E205" s="310"/>
      <c r="F205" s="310"/>
      <c r="G205" s="310"/>
      <c r="H205" s="310"/>
      <c r="I205" s="310"/>
      <c r="J205" s="310"/>
      <c r="K205" s="310"/>
      <c r="L205" s="310"/>
      <c r="M205" s="310"/>
      <c r="N205" s="310"/>
      <c r="O205" s="310"/>
      <c r="P205" s="310"/>
      <c r="Q205" s="310"/>
      <c r="R205" s="310"/>
      <c r="S205" s="310"/>
      <c r="T205" s="310"/>
      <c r="U205" s="310"/>
      <c r="V205" s="310"/>
      <c r="W205" s="310"/>
      <c r="X205" s="310"/>
      <c r="Y205" s="310"/>
      <c r="Z205" s="310"/>
      <c r="AA205" s="310"/>
      <c r="AB205" s="310"/>
      <c r="AC205" s="310"/>
      <c r="AD205" s="310"/>
      <c r="AE205" s="310"/>
      <c r="AF205" s="310"/>
      <c r="AG205" s="310"/>
      <c r="AH205" s="310"/>
      <c r="AI205" s="310"/>
      <c r="AJ205" s="310"/>
      <c r="AK205" s="310"/>
      <c r="AL205" s="311"/>
      <c r="AM205" s="311"/>
      <c r="AN205" s="311"/>
    </row>
    <row r="206">
      <c r="A206" s="310"/>
      <c r="B206" s="310"/>
      <c r="C206" s="310"/>
      <c r="D206" s="310"/>
      <c r="E206" s="310"/>
      <c r="F206" s="310"/>
      <c r="G206" s="310"/>
      <c r="H206" s="310"/>
      <c r="I206" s="310"/>
      <c r="J206" s="310"/>
      <c r="K206" s="310"/>
      <c r="L206" s="310"/>
      <c r="M206" s="310"/>
      <c r="N206" s="310"/>
      <c r="O206" s="310"/>
      <c r="P206" s="310"/>
      <c r="Q206" s="310"/>
      <c r="R206" s="310"/>
      <c r="S206" s="310"/>
      <c r="T206" s="310"/>
      <c r="U206" s="310"/>
      <c r="V206" s="310"/>
      <c r="W206" s="310"/>
      <c r="X206" s="310"/>
      <c r="Y206" s="310"/>
      <c r="Z206" s="310"/>
      <c r="AA206" s="310"/>
      <c r="AB206" s="310"/>
      <c r="AC206" s="310"/>
      <c r="AD206" s="310"/>
      <c r="AE206" s="310"/>
      <c r="AF206" s="310"/>
      <c r="AG206" s="310"/>
      <c r="AH206" s="310"/>
      <c r="AI206" s="310"/>
      <c r="AJ206" s="310"/>
      <c r="AK206" s="310"/>
      <c r="AL206" s="311"/>
      <c r="AM206" s="311"/>
      <c r="AN206" s="311"/>
    </row>
    <row r="207">
      <c r="A207" s="310"/>
      <c r="B207" s="310"/>
      <c r="C207" s="310"/>
      <c r="D207" s="310"/>
      <c r="E207" s="310"/>
      <c r="F207" s="310"/>
      <c r="G207" s="310"/>
      <c r="H207" s="310"/>
      <c r="I207" s="310"/>
      <c r="J207" s="310"/>
      <c r="K207" s="310"/>
      <c r="L207" s="310"/>
      <c r="M207" s="310"/>
      <c r="N207" s="310"/>
      <c r="O207" s="310"/>
      <c r="P207" s="310"/>
      <c r="Q207" s="310"/>
      <c r="R207" s="310"/>
      <c r="S207" s="310"/>
      <c r="T207" s="310"/>
      <c r="U207" s="310"/>
      <c r="V207" s="310"/>
      <c r="W207" s="310"/>
      <c r="X207" s="310"/>
      <c r="Y207" s="310"/>
      <c r="Z207" s="310"/>
      <c r="AA207" s="310"/>
      <c r="AB207" s="310"/>
      <c r="AC207" s="310"/>
      <c r="AD207" s="310"/>
      <c r="AE207" s="310"/>
      <c r="AF207" s="310"/>
      <c r="AG207" s="310"/>
      <c r="AH207" s="310"/>
      <c r="AI207" s="310"/>
      <c r="AJ207" s="310"/>
      <c r="AK207" s="310"/>
      <c r="AL207" s="311"/>
      <c r="AM207" s="311"/>
      <c r="AN207" s="311"/>
    </row>
    <row r="208">
      <c r="A208" s="310"/>
      <c r="B208" s="310"/>
      <c r="C208" s="310"/>
      <c r="D208" s="310"/>
      <c r="E208" s="310"/>
      <c r="F208" s="310"/>
      <c r="G208" s="310"/>
      <c r="H208" s="310"/>
      <c r="I208" s="310"/>
      <c r="J208" s="310"/>
      <c r="K208" s="310"/>
      <c r="L208" s="310"/>
      <c r="M208" s="310"/>
      <c r="N208" s="310"/>
      <c r="O208" s="310"/>
      <c r="P208" s="310"/>
      <c r="Q208" s="310"/>
      <c r="R208" s="310"/>
      <c r="S208" s="310"/>
      <c r="T208" s="310"/>
      <c r="U208" s="310"/>
      <c r="V208" s="310"/>
      <c r="W208" s="310"/>
      <c r="X208" s="310"/>
      <c r="Y208" s="310"/>
      <c r="Z208" s="310"/>
      <c r="AA208" s="310"/>
      <c r="AB208" s="310"/>
      <c r="AC208" s="310"/>
      <c r="AD208" s="310"/>
      <c r="AE208" s="310"/>
      <c r="AF208" s="310"/>
      <c r="AG208" s="310"/>
      <c r="AH208" s="310"/>
      <c r="AI208" s="310"/>
      <c r="AJ208" s="310"/>
      <c r="AK208" s="310"/>
      <c r="AL208" s="311"/>
      <c r="AM208" s="311"/>
      <c r="AN208" s="311"/>
    </row>
    <row r="209">
      <c r="A209" s="310"/>
      <c r="B209" s="310"/>
      <c r="C209" s="310"/>
      <c r="D209" s="310"/>
      <c r="E209" s="310"/>
      <c r="F209" s="310"/>
      <c r="G209" s="310"/>
      <c r="H209" s="310"/>
      <c r="I209" s="310"/>
      <c r="J209" s="310"/>
      <c r="K209" s="310"/>
      <c r="L209" s="310"/>
      <c r="M209" s="310"/>
      <c r="N209" s="310"/>
      <c r="O209" s="310"/>
      <c r="P209" s="310"/>
      <c r="Q209" s="310"/>
      <c r="R209" s="310"/>
      <c r="S209" s="310"/>
      <c r="T209" s="310"/>
      <c r="U209" s="310"/>
      <c r="V209" s="310"/>
      <c r="W209" s="310"/>
      <c r="X209" s="310"/>
      <c r="Y209" s="310"/>
      <c r="Z209" s="310"/>
      <c r="AA209" s="310"/>
      <c r="AB209" s="310"/>
      <c r="AC209" s="310"/>
      <c r="AD209" s="310"/>
      <c r="AE209" s="310"/>
      <c r="AF209" s="310"/>
      <c r="AG209" s="310"/>
      <c r="AH209" s="310"/>
      <c r="AI209" s="310"/>
      <c r="AJ209" s="310"/>
      <c r="AK209" s="310"/>
      <c r="AL209" s="311"/>
      <c r="AM209" s="311"/>
      <c r="AN209" s="311"/>
    </row>
    <row r="210">
      <c r="A210" s="310"/>
      <c r="B210" s="310"/>
      <c r="C210" s="310"/>
      <c r="D210" s="310"/>
      <c r="E210" s="310"/>
      <c r="F210" s="310"/>
      <c r="G210" s="310"/>
      <c r="H210" s="310"/>
      <c r="I210" s="310"/>
      <c r="J210" s="310"/>
      <c r="K210" s="310"/>
      <c r="L210" s="310"/>
      <c r="M210" s="310"/>
      <c r="N210" s="310"/>
      <c r="O210" s="310"/>
      <c r="P210" s="310"/>
      <c r="Q210" s="310"/>
      <c r="R210" s="310"/>
      <c r="S210" s="310"/>
      <c r="T210" s="310"/>
      <c r="U210" s="310"/>
      <c r="V210" s="310"/>
      <c r="W210" s="310"/>
      <c r="X210" s="310"/>
      <c r="Y210" s="310"/>
      <c r="Z210" s="310"/>
      <c r="AA210" s="310"/>
      <c r="AB210" s="310"/>
      <c r="AC210" s="310"/>
      <c r="AD210" s="310"/>
      <c r="AE210" s="310"/>
      <c r="AF210" s="310"/>
      <c r="AG210" s="310"/>
      <c r="AH210" s="310"/>
      <c r="AI210" s="310"/>
      <c r="AJ210" s="310"/>
      <c r="AK210" s="310"/>
      <c r="AL210" s="311"/>
      <c r="AM210" s="311"/>
      <c r="AN210" s="311"/>
    </row>
    <row r="211">
      <c r="A211" s="310"/>
      <c r="B211" s="310"/>
      <c r="C211" s="310"/>
      <c r="D211" s="310"/>
      <c r="E211" s="310"/>
      <c r="F211" s="310"/>
      <c r="G211" s="310"/>
      <c r="H211" s="310"/>
      <c r="I211" s="310"/>
      <c r="J211" s="310"/>
      <c r="K211" s="310"/>
      <c r="L211" s="310"/>
      <c r="M211" s="310"/>
      <c r="N211" s="310"/>
      <c r="O211" s="310"/>
      <c r="P211" s="310"/>
      <c r="Q211" s="310"/>
      <c r="R211" s="310"/>
      <c r="S211" s="310"/>
      <c r="T211" s="310"/>
      <c r="U211" s="310"/>
      <c r="V211" s="310"/>
      <c r="W211" s="310"/>
      <c r="X211" s="310"/>
      <c r="Y211" s="310"/>
      <c r="Z211" s="310"/>
      <c r="AA211" s="310"/>
      <c r="AB211" s="310"/>
      <c r="AC211" s="310"/>
      <c r="AD211" s="310"/>
      <c r="AE211" s="310"/>
      <c r="AF211" s="310"/>
      <c r="AG211" s="310"/>
      <c r="AH211" s="310"/>
      <c r="AI211" s="310"/>
      <c r="AJ211" s="310"/>
      <c r="AK211" s="310"/>
      <c r="AL211" s="311"/>
      <c r="AM211" s="311"/>
      <c r="AN211" s="311"/>
    </row>
    <row r="212">
      <c r="A212" s="310"/>
      <c r="B212" s="310"/>
      <c r="C212" s="310"/>
      <c r="D212" s="310"/>
      <c r="E212" s="310"/>
      <c r="F212" s="310"/>
      <c r="G212" s="310"/>
      <c r="H212" s="310"/>
      <c r="I212" s="310"/>
      <c r="J212" s="310"/>
      <c r="K212" s="310"/>
      <c r="L212" s="310"/>
      <c r="M212" s="310"/>
      <c r="N212" s="310"/>
      <c r="O212" s="310"/>
      <c r="P212" s="310"/>
      <c r="Q212" s="310"/>
      <c r="R212" s="310"/>
      <c r="S212" s="310"/>
      <c r="T212" s="310"/>
      <c r="U212" s="310"/>
      <c r="V212" s="310"/>
      <c r="W212" s="310"/>
      <c r="X212" s="310"/>
      <c r="Y212" s="310"/>
      <c r="Z212" s="310"/>
      <c r="AA212" s="310"/>
      <c r="AB212" s="310"/>
      <c r="AC212" s="310"/>
      <c r="AD212" s="310"/>
      <c r="AE212" s="310"/>
      <c r="AF212" s="310"/>
      <c r="AG212" s="310"/>
      <c r="AH212" s="310"/>
      <c r="AI212" s="310"/>
      <c r="AJ212" s="310"/>
      <c r="AK212" s="310"/>
      <c r="AL212" s="311"/>
      <c r="AM212" s="311"/>
      <c r="AN212" s="311"/>
    </row>
    <row r="213">
      <c r="A213" s="310"/>
      <c r="B213" s="310"/>
      <c r="C213" s="310"/>
      <c r="D213" s="310"/>
      <c r="E213" s="310"/>
      <c r="F213" s="310"/>
      <c r="G213" s="310"/>
      <c r="H213" s="310"/>
      <c r="I213" s="310"/>
      <c r="J213" s="310"/>
      <c r="K213" s="310"/>
      <c r="L213" s="310"/>
      <c r="M213" s="310"/>
      <c r="N213" s="310"/>
      <c r="O213" s="310"/>
      <c r="P213" s="310"/>
      <c r="Q213" s="310"/>
      <c r="R213" s="310"/>
      <c r="S213" s="310"/>
      <c r="T213" s="310"/>
      <c r="U213" s="310"/>
      <c r="V213" s="310"/>
      <c r="W213" s="310"/>
      <c r="X213" s="310"/>
      <c r="Y213" s="310"/>
      <c r="Z213" s="310"/>
      <c r="AA213" s="310"/>
      <c r="AB213" s="310"/>
      <c r="AC213" s="310"/>
      <c r="AD213" s="310"/>
      <c r="AE213" s="310"/>
      <c r="AF213" s="310"/>
      <c r="AG213" s="310"/>
      <c r="AH213" s="310"/>
      <c r="AI213" s="310"/>
      <c r="AJ213" s="310"/>
      <c r="AK213" s="310"/>
      <c r="AL213" s="311"/>
      <c r="AM213" s="311"/>
      <c r="AN213" s="311"/>
    </row>
    <row r="214">
      <c r="A214" s="310"/>
      <c r="B214" s="310"/>
      <c r="C214" s="310"/>
      <c r="D214" s="310"/>
      <c r="E214" s="310"/>
      <c r="F214" s="310"/>
      <c r="G214" s="310"/>
      <c r="H214" s="310"/>
      <c r="I214" s="310"/>
      <c r="J214" s="310"/>
      <c r="K214" s="310"/>
      <c r="L214" s="310"/>
      <c r="M214" s="310"/>
      <c r="N214" s="310"/>
      <c r="O214" s="310"/>
      <c r="P214" s="310"/>
      <c r="Q214" s="310"/>
      <c r="R214" s="310"/>
      <c r="S214" s="310"/>
      <c r="T214" s="310"/>
      <c r="U214" s="310"/>
      <c r="V214" s="310"/>
      <c r="W214" s="310"/>
      <c r="X214" s="310"/>
      <c r="Y214" s="310"/>
      <c r="Z214" s="310"/>
      <c r="AA214" s="310"/>
      <c r="AB214" s="310"/>
      <c r="AC214" s="310"/>
      <c r="AD214" s="310"/>
      <c r="AE214" s="310"/>
      <c r="AF214" s="310"/>
      <c r="AG214" s="310"/>
      <c r="AH214" s="310"/>
      <c r="AI214" s="310"/>
      <c r="AJ214" s="310"/>
      <c r="AK214" s="310"/>
      <c r="AL214" s="311"/>
      <c r="AM214" s="311"/>
      <c r="AN214" s="311"/>
    </row>
    <row r="215">
      <c r="A215" s="310"/>
      <c r="B215" s="310"/>
      <c r="C215" s="310"/>
      <c r="D215" s="310"/>
      <c r="E215" s="310"/>
      <c r="F215" s="310"/>
      <c r="G215" s="310"/>
      <c r="H215" s="310"/>
      <c r="I215" s="310"/>
      <c r="J215" s="310"/>
      <c r="K215" s="310"/>
      <c r="L215" s="310"/>
      <c r="M215" s="310"/>
      <c r="N215" s="310"/>
      <c r="O215" s="310"/>
      <c r="P215" s="310"/>
      <c r="Q215" s="310"/>
      <c r="R215" s="310"/>
      <c r="S215" s="310"/>
      <c r="T215" s="310"/>
      <c r="U215" s="310"/>
      <c r="V215" s="310"/>
      <c r="W215" s="310"/>
      <c r="X215" s="310"/>
      <c r="Y215" s="310"/>
      <c r="Z215" s="310"/>
      <c r="AA215" s="310"/>
      <c r="AB215" s="310"/>
      <c r="AC215" s="310"/>
      <c r="AD215" s="310"/>
      <c r="AE215" s="310"/>
      <c r="AF215" s="310"/>
      <c r="AG215" s="310"/>
      <c r="AH215" s="310"/>
      <c r="AI215" s="310"/>
      <c r="AJ215" s="310"/>
      <c r="AK215" s="310"/>
      <c r="AL215" s="311"/>
      <c r="AM215" s="311"/>
      <c r="AN215" s="311"/>
    </row>
    <row r="216">
      <c r="A216" s="310"/>
      <c r="B216" s="310"/>
      <c r="C216" s="310"/>
      <c r="D216" s="310"/>
      <c r="E216" s="310"/>
      <c r="F216" s="310"/>
      <c r="G216" s="310"/>
      <c r="H216" s="310"/>
      <c r="I216" s="310"/>
      <c r="J216" s="310"/>
      <c r="K216" s="310"/>
      <c r="L216" s="310"/>
      <c r="M216" s="310"/>
      <c r="N216" s="310"/>
      <c r="O216" s="310"/>
      <c r="P216" s="310"/>
      <c r="Q216" s="310"/>
      <c r="R216" s="310"/>
      <c r="S216" s="310"/>
      <c r="T216" s="310"/>
      <c r="U216" s="310"/>
      <c r="V216" s="310"/>
      <c r="W216" s="310"/>
      <c r="X216" s="310"/>
      <c r="Y216" s="310"/>
      <c r="Z216" s="310"/>
      <c r="AA216" s="310"/>
      <c r="AB216" s="310"/>
      <c r="AC216" s="310"/>
      <c r="AD216" s="310"/>
      <c r="AE216" s="310"/>
      <c r="AF216" s="310"/>
      <c r="AG216" s="310"/>
      <c r="AH216" s="310"/>
      <c r="AI216" s="310"/>
      <c r="AJ216" s="310"/>
      <c r="AK216" s="310"/>
      <c r="AL216" s="311"/>
      <c r="AM216" s="311"/>
      <c r="AN216" s="311"/>
    </row>
    <row r="217">
      <c r="A217" s="310"/>
      <c r="B217" s="310"/>
      <c r="C217" s="310"/>
      <c r="D217" s="310"/>
      <c r="E217" s="310"/>
      <c r="F217" s="310"/>
      <c r="G217" s="310"/>
      <c r="H217" s="310"/>
      <c r="I217" s="310"/>
      <c r="J217" s="310"/>
      <c r="K217" s="310"/>
      <c r="L217" s="310"/>
      <c r="M217" s="310"/>
      <c r="N217" s="310"/>
      <c r="O217" s="310"/>
      <c r="P217" s="310"/>
      <c r="Q217" s="310"/>
      <c r="R217" s="310"/>
      <c r="S217" s="310"/>
      <c r="T217" s="310"/>
      <c r="U217" s="310"/>
      <c r="V217" s="310"/>
      <c r="W217" s="310"/>
      <c r="X217" s="310"/>
      <c r="Y217" s="310"/>
      <c r="Z217" s="310"/>
      <c r="AA217" s="310"/>
      <c r="AB217" s="310"/>
      <c r="AC217" s="310"/>
      <c r="AD217" s="310"/>
      <c r="AE217" s="310"/>
      <c r="AF217" s="310"/>
      <c r="AG217" s="310"/>
      <c r="AH217" s="310"/>
      <c r="AI217" s="310"/>
      <c r="AJ217" s="310"/>
      <c r="AK217" s="310"/>
      <c r="AL217" s="311"/>
      <c r="AM217" s="311"/>
      <c r="AN217" s="311"/>
    </row>
    <row r="218">
      <c r="A218" s="310"/>
      <c r="B218" s="310"/>
      <c r="C218" s="310"/>
      <c r="D218" s="310"/>
      <c r="E218" s="310"/>
      <c r="F218" s="310"/>
      <c r="G218" s="310"/>
      <c r="H218" s="310"/>
      <c r="I218" s="310"/>
      <c r="J218" s="310"/>
      <c r="K218" s="310"/>
      <c r="L218" s="310"/>
      <c r="M218" s="310"/>
      <c r="N218" s="310"/>
      <c r="O218" s="310"/>
      <c r="P218" s="310"/>
      <c r="Q218" s="310"/>
      <c r="R218" s="310"/>
      <c r="S218" s="310"/>
      <c r="T218" s="310"/>
      <c r="U218" s="310"/>
      <c r="V218" s="310"/>
      <c r="W218" s="310"/>
      <c r="X218" s="310"/>
      <c r="Y218" s="310"/>
      <c r="Z218" s="310"/>
      <c r="AA218" s="310"/>
      <c r="AB218" s="310"/>
      <c r="AC218" s="310"/>
      <c r="AD218" s="310"/>
      <c r="AE218" s="310"/>
      <c r="AF218" s="310"/>
      <c r="AG218" s="310"/>
      <c r="AH218" s="310"/>
      <c r="AI218" s="310"/>
      <c r="AJ218" s="310"/>
      <c r="AK218" s="310"/>
      <c r="AL218" s="311"/>
      <c r="AM218" s="311"/>
      <c r="AN218" s="311"/>
    </row>
    <row r="219">
      <c r="A219" s="310"/>
      <c r="B219" s="310"/>
      <c r="C219" s="310"/>
      <c r="D219" s="310"/>
      <c r="E219" s="310"/>
      <c r="F219" s="310"/>
      <c r="G219" s="310"/>
      <c r="H219" s="310"/>
      <c r="I219" s="310"/>
      <c r="J219" s="310"/>
      <c r="K219" s="310"/>
      <c r="L219" s="310"/>
      <c r="M219" s="310"/>
      <c r="N219" s="310"/>
      <c r="O219" s="310"/>
      <c r="P219" s="310"/>
      <c r="Q219" s="310"/>
      <c r="R219" s="310"/>
      <c r="S219" s="310"/>
      <c r="T219" s="310"/>
      <c r="U219" s="310"/>
      <c r="V219" s="310"/>
      <c r="W219" s="310"/>
      <c r="X219" s="310"/>
      <c r="Y219" s="310"/>
      <c r="Z219" s="310"/>
      <c r="AA219" s="310"/>
      <c r="AB219" s="310"/>
      <c r="AC219" s="310"/>
      <c r="AD219" s="310"/>
      <c r="AE219" s="310"/>
      <c r="AF219" s="310"/>
      <c r="AG219" s="310"/>
      <c r="AH219" s="310"/>
      <c r="AI219" s="310"/>
      <c r="AJ219" s="310"/>
      <c r="AK219" s="310"/>
      <c r="AL219" s="311"/>
      <c r="AM219" s="311"/>
      <c r="AN219" s="311"/>
    </row>
    <row r="220">
      <c r="A220" s="310"/>
      <c r="B220" s="310"/>
      <c r="C220" s="310"/>
      <c r="D220" s="310"/>
      <c r="E220" s="310"/>
      <c r="F220" s="310"/>
      <c r="G220" s="310"/>
      <c r="H220" s="310"/>
      <c r="I220" s="310"/>
      <c r="J220" s="310"/>
      <c r="K220" s="310"/>
      <c r="L220" s="310"/>
      <c r="M220" s="310"/>
      <c r="N220" s="310"/>
      <c r="O220" s="310"/>
      <c r="P220" s="310"/>
      <c r="Q220" s="310"/>
      <c r="R220" s="310"/>
      <c r="S220" s="310"/>
      <c r="T220" s="310"/>
      <c r="U220" s="310"/>
      <c r="V220" s="310"/>
      <c r="W220" s="310"/>
      <c r="X220" s="310"/>
      <c r="Y220" s="310"/>
      <c r="Z220" s="310"/>
      <c r="AA220" s="310"/>
      <c r="AB220" s="310"/>
      <c r="AC220" s="310"/>
      <c r="AD220" s="310"/>
      <c r="AE220" s="310"/>
      <c r="AF220" s="310"/>
      <c r="AG220" s="310"/>
      <c r="AH220" s="310"/>
      <c r="AI220" s="310"/>
      <c r="AJ220" s="310"/>
      <c r="AK220" s="310"/>
      <c r="AL220" s="311"/>
      <c r="AM220" s="311"/>
      <c r="AN220" s="311"/>
    </row>
    <row r="221">
      <c r="A221" s="310"/>
      <c r="B221" s="310"/>
      <c r="C221" s="310"/>
      <c r="D221" s="310"/>
      <c r="E221" s="310"/>
      <c r="F221" s="310"/>
      <c r="G221" s="310"/>
      <c r="H221" s="310"/>
      <c r="I221" s="310"/>
      <c r="J221" s="310"/>
      <c r="K221" s="310"/>
      <c r="L221" s="310"/>
      <c r="M221" s="310"/>
      <c r="N221" s="310"/>
      <c r="O221" s="310"/>
      <c r="P221" s="310"/>
      <c r="Q221" s="310"/>
      <c r="R221" s="310"/>
      <c r="S221" s="310"/>
      <c r="T221" s="310"/>
      <c r="U221" s="310"/>
      <c r="V221" s="310"/>
      <c r="W221" s="310"/>
      <c r="X221" s="310"/>
      <c r="Y221" s="310"/>
      <c r="Z221" s="310"/>
      <c r="AA221" s="310"/>
      <c r="AB221" s="310"/>
      <c r="AC221" s="310"/>
      <c r="AD221" s="310"/>
      <c r="AE221" s="310"/>
      <c r="AF221" s="310"/>
      <c r="AG221" s="310"/>
      <c r="AH221" s="310"/>
      <c r="AI221" s="310"/>
      <c r="AJ221" s="310"/>
      <c r="AK221" s="310"/>
      <c r="AL221" s="311"/>
      <c r="AM221" s="311"/>
      <c r="AN221" s="311"/>
    </row>
    <row r="222">
      <c r="A222" s="310"/>
      <c r="B222" s="310"/>
      <c r="C222" s="310"/>
      <c r="D222" s="310"/>
      <c r="E222" s="310"/>
      <c r="F222" s="310"/>
      <c r="G222" s="310"/>
      <c r="H222" s="310"/>
      <c r="I222" s="310"/>
      <c r="J222" s="310"/>
      <c r="K222" s="310"/>
      <c r="L222" s="310"/>
      <c r="M222" s="310"/>
      <c r="N222" s="310"/>
      <c r="O222" s="310"/>
      <c r="P222" s="310"/>
      <c r="Q222" s="310"/>
      <c r="R222" s="310"/>
      <c r="S222" s="310"/>
      <c r="T222" s="310"/>
      <c r="U222" s="310"/>
      <c r="V222" s="310"/>
      <c r="W222" s="310"/>
      <c r="X222" s="310"/>
      <c r="Y222" s="310"/>
      <c r="Z222" s="310"/>
      <c r="AA222" s="310"/>
      <c r="AB222" s="310"/>
      <c r="AC222" s="310"/>
      <c r="AD222" s="310"/>
      <c r="AE222" s="310"/>
      <c r="AF222" s="310"/>
      <c r="AG222" s="310"/>
      <c r="AH222" s="310"/>
      <c r="AI222" s="310"/>
      <c r="AJ222" s="310"/>
      <c r="AK222" s="310"/>
      <c r="AL222" s="311"/>
      <c r="AM222" s="311"/>
      <c r="AN222" s="311"/>
    </row>
    <row r="223">
      <c r="A223" s="310"/>
      <c r="B223" s="310"/>
      <c r="C223" s="310"/>
      <c r="D223" s="310"/>
      <c r="E223" s="310"/>
      <c r="F223" s="310"/>
      <c r="G223" s="310"/>
      <c r="H223" s="310"/>
      <c r="I223" s="310"/>
      <c r="J223" s="310"/>
      <c r="K223" s="310"/>
      <c r="L223" s="310"/>
      <c r="M223" s="310"/>
      <c r="N223" s="310"/>
      <c r="O223" s="310"/>
      <c r="P223" s="310"/>
      <c r="Q223" s="310"/>
      <c r="R223" s="310"/>
      <c r="S223" s="310"/>
      <c r="T223" s="310"/>
      <c r="U223" s="310"/>
      <c r="V223" s="310"/>
      <c r="W223" s="310"/>
      <c r="X223" s="310"/>
      <c r="Y223" s="310"/>
      <c r="Z223" s="310"/>
      <c r="AA223" s="310"/>
      <c r="AB223" s="310"/>
      <c r="AC223" s="310"/>
      <c r="AD223" s="310"/>
      <c r="AE223" s="310"/>
      <c r="AF223" s="310"/>
      <c r="AG223" s="310"/>
      <c r="AH223" s="310"/>
      <c r="AI223" s="310"/>
      <c r="AJ223" s="310"/>
      <c r="AK223" s="310"/>
      <c r="AL223" s="311"/>
      <c r="AM223" s="311"/>
      <c r="AN223" s="311"/>
    </row>
    <row r="224">
      <c r="A224" s="310"/>
      <c r="B224" s="310"/>
      <c r="C224" s="310"/>
      <c r="D224" s="310"/>
      <c r="E224" s="310"/>
      <c r="F224" s="310"/>
      <c r="G224" s="310"/>
      <c r="H224" s="310"/>
      <c r="I224" s="310"/>
      <c r="J224" s="310"/>
      <c r="K224" s="310"/>
      <c r="L224" s="310"/>
      <c r="M224" s="310"/>
      <c r="N224" s="310"/>
      <c r="O224" s="310"/>
      <c r="P224" s="310"/>
      <c r="Q224" s="310"/>
      <c r="R224" s="310"/>
      <c r="S224" s="310"/>
      <c r="T224" s="310"/>
      <c r="U224" s="310"/>
      <c r="V224" s="310"/>
      <c r="W224" s="310"/>
      <c r="X224" s="310"/>
      <c r="Y224" s="310"/>
      <c r="Z224" s="310"/>
      <c r="AA224" s="310"/>
      <c r="AB224" s="310"/>
      <c r="AC224" s="310"/>
      <c r="AD224" s="310"/>
      <c r="AE224" s="310"/>
      <c r="AF224" s="310"/>
      <c r="AG224" s="310"/>
      <c r="AH224" s="310"/>
      <c r="AI224" s="310"/>
      <c r="AJ224" s="310"/>
      <c r="AK224" s="310"/>
      <c r="AL224" s="311"/>
      <c r="AM224" s="311"/>
      <c r="AN224" s="311"/>
    </row>
    <row r="225">
      <c r="A225" s="310"/>
      <c r="B225" s="310"/>
      <c r="C225" s="310"/>
      <c r="D225" s="310"/>
      <c r="E225" s="310"/>
      <c r="F225" s="310"/>
      <c r="G225" s="310"/>
      <c r="H225" s="310"/>
      <c r="I225" s="310"/>
      <c r="J225" s="310"/>
      <c r="K225" s="310"/>
      <c r="L225" s="310"/>
      <c r="M225" s="310"/>
      <c r="N225" s="310"/>
      <c r="O225" s="310"/>
      <c r="P225" s="310"/>
      <c r="Q225" s="310"/>
      <c r="R225" s="310"/>
      <c r="S225" s="310"/>
      <c r="T225" s="310"/>
      <c r="U225" s="310"/>
      <c r="V225" s="310"/>
      <c r="W225" s="310"/>
      <c r="X225" s="310"/>
      <c r="Y225" s="310"/>
      <c r="Z225" s="310"/>
      <c r="AA225" s="310"/>
      <c r="AB225" s="310"/>
      <c r="AC225" s="310"/>
      <c r="AD225" s="310"/>
      <c r="AE225" s="310"/>
      <c r="AF225" s="310"/>
      <c r="AG225" s="310"/>
      <c r="AH225" s="310"/>
      <c r="AI225" s="310"/>
      <c r="AJ225" s="310"/>
      <c r="AK225" s="310"/>
      <c r="AL225" s="311"/>
      <c r="AM225" s="311"/>
      <c r="AN225" s="311"/>
    </row>
    <row r="226">
      <c r="A226" s="310"/>
      <c r="B226" s="310"/>
      <c r="C226" s="310"/>
      <c r="D226" s="310"/>
      <c r="E226" s="310"/>
      <c r="F226" s="310"/>
      <c r="G226" s="310"/>
      <c r="H226" s="310"/>
      <c r="I226" s="310"/>
      <c r="J226" s="310"/>
      <c r="K226" s="310"/>
      <c r="L226" s="310"/>
      <c r="M226" s="310"/>
      <c r="N226" s="310"/>
      <c r="O226" s="310"/>
      <c r="P226" s="310"/>
      <c r="Q226" s="310"/>
      <c r="R226" s="310"/>
      <c r="S226" s="310"/>
      <c r="T226" s="310"/>
      <c r="U226" s="310"/>
      <c r="V226" s="310"/>
      <c r="W226" s="310"/>
      <c r="X226" s="310"/>
      <c r="Y226" s="310"/>
      <c r="Z226" s="310"/>
      <c r="AA226" s="310"/>
      <c r="AB226" s="310"/>
      <c r="AC226" s="310"/>
      <c r="AD226" s="310"/>
      <c r="AE226" s="310"/>
      <c r="AF226" s="310"/>
      <c r="AG226" s="310"/>
      <c r="AH226" s="310"/>
      <c r="AI226" s="310"/>
      <c r="AJ226" s="310"/>
      <c r="AK226" s="310"/>
      <c r="AL226" s="311"/>
      <c r="AM226" s="311"/>
      <c r="AN226" s="311"/>
    </row>
    <row r="227">
      <c r="A227" s="310"/>
      <c r="B227" s="310"/>
      <c r="C227" s="310"/>
      <c r="D227" s="310"/>
      <c r="E227" s="310"/>
      <c r="F227" s="310"/>
      <c r="G227" s="310"/>
      <c r="H227" s="310"/>
      <c r="I227" s="310"/>
      <c r="J227" s="310"/>
      <c r="K227" s="310"/>
      <c r="L227" s="310"/>
      <c r="M227" s="310"/>
      <c r="N227" s="310"/>
      <c r="O227" s="310"/>
      <c r="P227" s="310"/>
      <c r="Q227" s="310"/>
      <c r="R227" s="310"/>
      <c r="S227" s="310"/>
      <c r="T227" s="310"/>
      <c r="U227" s="310"/>
      <c r="V227" s="310"/>
      <c r="W227" s="310"/>
      <c r="X227" s="310"/>
      <c r="Y227" s="310"/>
      <c r="Z227" s="310"/>
      <c r="AA227" s="310"/>
      <c r="AB227" s="310"/>
      <c r="AC227" s="310"/>
      <c r="AD227" s="310"/>
      <c r="AE227" s="310"/>
      <c r="AF227" s="310"/>
      <c r="AG227" s="310"/>
      <c r="AH227" s="310"/>
      <c r="AI227" s="310"/>
      <c r="AJ227" s="310"/>
      <c r="AK227" s="310"/>
      <c r="AL227" s="311"/>
      <c r="AM227" s="311"/>
      <c r="AN227" s="311"/>
    </row>
    <row r="228">
      <c r="A228" s="310"/>
      <c r="B228" s="310"/>
      <c r="C228" s="310"/>
      <c r="D228" s="310"/>
      <c r="E228" s="310"/>
      <c r="F228" s="310"/>
      <c r="G228" s="310"/>
      <c r="H228" s="310"/>
      <c r="I228" s="310"/>
      <c r="J228" s="310"/>
      <c r="K228" s="310"/>
      <c r="L228" s="310"/>
      <c r="M228" s="310"/>
      <c r="N228" s="310"/>
      <c r="O228" s="310"/>
      <c r="P228" s="310"/>
      <c r="Q228" s="310"/>
      <c r="R228" s="310"/>
      <c r="S228" s="310"/>
      <c r="T228" s="310"/>
      <c r="U228" s="310"/>
      <c r="V228" s="310"/>
      <c r="W228" s="310"/>
      <c r="X228" s="310"/>
      <c r="Y228" s="310"/>
      <c r="Z228" s="310"/>
      <c r="AA228" s="310"/>
      <c r="AB228" s="310"/>
      <c r="AC228" s="310"/>
      <c r="AD228" s="310"/>
      <c r="AE228" s="310"/>
      <c r="AF228" s="310"/>
      <c r="AG228" s="310"/>
      <c r="AH228" s="310"/>
      <c r="AI228" s="310"/>
      <c r="AJ228" s="310"/>
      <c r="AK228" s="310"/>
      <c r="AL228" s="311"/>
      <c r="AM228" s="311"/>
      <c r="AN228" s="311"/>
    </row>
    <row r="229">
      <c r="A229" s="310"/>
      <c r="B229" s="310"/>
      <c r="C229" s="310"/>
      <c r="D229" s="310"/>
      <c r="E229" s="310"/>
      <c r="F229" s="310"/>
      <c r="G229" s="310"/>
      <c r="H229" s="310"/>
      <c r="I229" s="310"/>
      <c r="J229" s="310"/>
      <c r="K229" s="310"/>
      <c r="L229" s="310"/>
      <c r="M229" s="310"/>
      <c r="N229" s="310"/>
      <c r="O229" s="310"/>
      <c r="P229" s="310"/>
      <c r="Q229" s="310"/>
      <c r="R229" s="310"/>
      <c r="S229" s="310"/>
      <c r="T229" s="310"/>
      <c r="U229" s="310"/>
      <c r="V229" s="310"/>
      <c r="W229" s="310"/>
      <c r="X229" s="310"/>
      <c r="Y229" s="310"/>
      <c r="Z229" s="310"/>
      <c r="AA229" s="310"/>
      <c r="AB229" s="310"/>
      <c r="AC229" s="310"/>
      <c r="AD229" s="310"/>
      <c r="AE229" s="310"/>
      <c r="AF229" s="310"/>
      <c r="AG229" s="310"/>
      <c r="AH229" s="310"/>
      <c r="AI229" s="310"/>
      <c r="AJ229" s="310"/>
      <c r="AK229" s="310"/>
      <c r="AL229" s="311"/>
      <c r="AM229" s="311"/>
      <c r="AN229" s="311"/>
    </row>
    <row r="230">
      <c r="A230" s="310"/>
      <c r="B230" s="310"/>
      <c r="C230" s="310"/>
      <c r="D230" s="310"/>
      <c r="E230" s="310"/>
      <c r="F230" s="310"/>
      <c r="G230" s="310"/>
      <c r="H230" s="310"/>
      <c r="I230" s="310"/>
      <c r="J230" s="310"/>
      <c r="K230" s="310"/>
      <c r="L230" s="310"/>
      <c r="M230" s="310"/>
      <c r="N230" s="310"/>
      <c r="O230" s="310"/>
      <c r="P230" s="310"/>
      <c r="Q230" s="310"/>
      <c r="R230" s="310"/>
      <c r="S230" s="310"/>
      <c r="T230" s="310"/>
      <c r="U230" s="310"/>
      <c r="V230" s="310"/>
      <c r="W230" s="310"/>
      <c r="X230" s="310"/>
      <c r="Y230" s="310"/>
      <c r="Z230" s="310"/>
      <c r="AA230" s="310"/>
      <c r="AB230" s="310"/>
      <c r="AC230" s="310"/>
      <c r="AD230" s="310"/>
      <c r="AE230" s="310"/>
      <c r="AF230" s="310"/>
      <c r="AG230" s="310"/>
      <c r="AH230" s="310"/>
      <c r="AI230" s="310"/>
      <c r="AJ230" s="310"/>
      <c r="AK230" s="310"/>
      <c r="AL230" s="311"/>
      <c r="AM230" s="311"/>
      <c r="AN230" s="311"/>
    </row>
    <row r="231">
      <c r="A231" s="310"/>
      <c r="B231" s="310"/>
      <c r="C231" s="310"/>
      <c r="D231" s="310"/>
      <c r="E231" s="310"/>
      <c r="F231" s="310"/>
      <c r="G231" s="310"/>
      <c r="H231" s="310"/>
      <c r="I231" s="310"/>
      <c r="J231" s="310"/>
      <c r="K231" s="310"/>
      <c r="L231" s="310"/>
      <c r="M231" s="310"/>
      <c r="N231" s="310"/>
      <c r="O231" s="310"/>
      <c r="P231" s="310"/>
      <c r="Q231" s="310"/>
      <c r="R231" s="310"/>
      <c r="S231" s="310"/>
      <c r="T231" s="310"/>
      <c r="U231" s="310"/>
      <c r="V231" s="310"/>
      <c r="W231" s="310"/>
      <c r="X231" s="310"/>
      <c r="Y231" s="310"/>
      <c r="Z231" s="310"/>
      <c r="AA231" s="310"/>
      <c r="AB231" s="310"/>
      <c r="AC231" s="310"/>
      <c r="AD231" s="310"/>
      <c r="AE231" s="310"/>
      <c r="AF231" s="310"/>
      <c r="AG231" s="310"/>
      <c r="AH231" s="310"/>
      <c r="AI231" s="310"/>
      <c r="AJ231" s="310"/>
      <c r="AK231" s="310"/>
      <c r="AL231" s="311"/>
      <c r="AM231" s="311"/>
      <c r="AN231" s="311"/>
    </row>
    <row r="232">
      <c r="A232" s="310"/>
      <c r="B232" s="310"/>
      <c r="C232" s="310"/>
      <c r="D232" s="310"/>
      <c r="E232" s="310"/>
      <c r="F232" s="310"/>
      <c r="G232" s="310"/>
      <c r="H232" s="310"/>
      <c r="I232" s="310"/>
      <c r="J232" s="310"/>
      <c r="K232" s="310"/>
      <c r="L232" s="310"/>
      <c r="M232" s="310"/>
      <c r="N232" s="310"/>
      <c r="O232" s="310"/>
      <c r="P232" s="310"/>
      <c r="Q232" s="310"/>
      <c r="R232" s="310"/>
      <c r="S232" s="310"/>
      <c r="T232" s="310"/>
      <c r="U232" s="310"/>
      <c r="V232" s="310"/>
      <c r="W232" s="310"/>
      <c r="X232" s="310"/>
      <c r="Y232" s="310"/>
      <c r="Z232" s="310"/>
      <c r="AA232" s="310"/>
      <c r="AB232" s="310"/>
      <c r="AC232" s="310"/>
      <c r="AD232" s="310"/>
      <c r="AE232" s="310"/>
      <c r="AF232" s="310"/>
      <c r="AG232" s="310"/>
      <c r="AH232" s="310"/>
      <c r="AI232" s="310"/>
      <c r="AJ232" s="310"/>
      <c r="AK232" s="310"/>
      <c r="AL232" s="311"/>
      <c r="AM232" s="311"/>
      <c r="AN232" s="311"/>
    </row>
    <row r="233">
      <c r="A233" s="310"/>
      <c r="B233" s="310"/>
      <c r="C233" s="310"/>
      <c r="D233" s="310"/>
      <c r="E233" s="310"/>
      <c r="F233" s="310"/>
      <c r="G233" s="310"/>
      <c r="H233" s="310"/>
      <c r="I233" s="310"/>
      <c r="J233" s="310"/>
      <c r="K233" s="310"/>
      <c r="L233" s="310"/>
      <c r="M233" s="310"/>
      <c r="N233" s="310"/>
      <c r="O233" s="310"/>
      <c r="P233" s="310"/>
      <c r="Q233" s="310"/>
      <c r="R233" s="310"/>
      <c r="S233" s="310"/>
      <c r="T233" s="310"/>
      <c r="U233" s="310"/>
      <c r="V233" s="310"/>
      <c r="W233" s="310"/>
      <c r="X233" s="310"/>
      <c r="Y233" s="310"/>
      <c r="Z233" s="310"/>
      <c r="AA233" s="310"/>
      <c r="AB233" s="310"/>
      <c r="AC233" s="310"/>
      <c r="AD233" s="310"/>
      <c r="AE233" s="310"/>
      <c r="AF233" s="310"/>
      <c r="AG233" s="310"/>
      <c r="AH233" s="310"/>
      <c r="AI233" s="310"/>
      <c r="AJ233" s="310"/>
      <c r="AK233" s="310"/>
      <c r="AL233" s="311"/>
      <c r="AM233" s="311"/>
      <c r="AN233" s="311"/>
    </row>
    <row r="234">
      <c r="A234" s="310"/>
      <c r="B234" s="310"/>
      <c r="C234" s="310"/>
      <c r="D234" s="310"/>
      <c r="E234" s="310"/>
      <c r="F234" s="310"/>
      <c r="G234" s="310"/>
      <c r="H234" s="310"/>
      <c r="I234" s="310"/>
      <c r="J234" s="310"/>
      <c r="K234" s="310"/>
      <c r="L234" s="310"/>
      <c r="M234" s="310"/>
      <c r="N234" s="310"/>
      <c r="O234" s="310"/>
      <c r="P234" s="310"/>
      <c r="Q234" s="310"/>
      <c r="R234" s="310"/>
      <c r="S234" s="310"/>
      <c r="T234" s="310"/>
      <c r="U234" s="310"/>
      <c r="V234" s="310"/>
      <c r="W234" s="310"/>
      <c r="X234" s="310"/>
      <c r="Y234" s="310"/>
      <c r="Z234" s="310"/>
      <c r="AA234" s="310"/>
      <c r="AB234" s="310"/>
      <c r="AC234" s="310"/>
      <c r="AD234" s="310"/>
      <c r="AE234" s="310"/>
      <c r="AF234" s="310"/>
      <c r="AG234" s="310"/>
      <c r="AH234" s="310"/>
      <c r="AI234" s="310"/>
      <c r="AJ234" s="310"/>
      <c r="AK234" s="310"/>
      <c r="AL234" s="311"/>
      <c r="AM234" s="311"/>
      <c r="AN234" s="311"/>
    </row>
    <row r="235">
      <c r="A235" s="310"/>
      <c r="B235" s="310"/>
      <c r="C235" s="310"/>
      <c r="D235" s="310"/>
      <c r="E235" s="310"/>
      <c r="F235" s="310"/>
      <c r="G235" s="310"/>
      <c r="H235" s="310"/>
      <c r="I235" s="310"/>
      <c r="J235" s="310"/>
      <c r="K235" s="310"/>
      <c r="L235" s="310"/>
      <c r="M235" s="310"/>
      <c r="N235" s="310"/>
      <c r="O235" s="310"/>
      <c r="P235" s="310"/>
      <c r="Q235" s="310"/>
      <c r="R235" s="310"/>
      <c r="S235" s="310"/>
      <c r="T235" s="310"/>
      <c r="U235" s="310"/>
      <c r="V235" s="310"/>
      <c r="W235" s="310"/>
      <c r="X235" s="310"/>
      <c r="Y235" s="310"/>
      <c r="Z235" s="310"/>
      <c r="AA235" s="310"/>
      <c r="AB235" s="310"/>
      <c r="AC235" s="310"/>
      <c r="AD235" s="310"/>
      <c r="AE235" s="310"/>
      <c r="AF235" s="310"/>
      <c r="AG235" s="310"/>
      <c r="AH235" s="310"/>
      <c r="AI235" s="310"/>
      <c r="AJ235" s="310"/>
      <c r="AK235" s="310"/>
      <c r="AL235" s="311"/>
      <c r="AM235" s="311"/>
      <c r="AN235" s="311"/>
    </row>
    <row r="236">
      <c r="A236" s="310"/>
      <c r="B236" s="310"/>
      <c r="C236" s="310"/>
      <c r="D236" s="310"/>
      <c r="E236" s="310"/>
      <c r="F236" s="310"/>
      <c r="G236" s="310"/>
      <c r="H236" s="310"/>
      <c r="I236" s="310"/>
      <c r="J236" s="310"/>
      <c r="K236" s="310"/>
      <c r="L236" s="310"/>
      <c r="M236" s="310"/>
      <c r="N236" s="310"/>
      <c r="O236" s="310"/>
      <c r="P236" s="310"/>
      <c r="Q236" s="310"/>
      <c r="R236" s="310"/>
      <c r="S236" s="310"/>
      <c r="T236" s="310"/>
      <c r="U236" s="310"/>
      <c r="V236" s="310"/>
      <c r="W236" s="310"/>
      <c r="X236" s="310"/>
      <c r="Y236" s="310"/>
      <c r="Z236" s="310"/>
      <c r="AA236" s="310"/>
      <c r="AB236" s="310"/>
      <c r="AC236" s="310"/>
      <c r="AD236" s="310"/>
      <c r="AE236" s="310"/>
      <c r="AF236" s="310"/>
      <c r="AG236" s="310"/>
      <c r="AH236" s="310"/>
      <c r="AI236" s="310"/>
      <c r="AJ236" s="310"/>
      <c r="AK236" s="310"/>
      <c r="AL236" s="311"/>
      <c r="AM236" s="311"/>
      <c r="AN236" s="311"/>
    </row>
    <row r="237">
      <c r="A237" s="310"/>
      <c r="B237" s="310"/>
      <c r="C237" s="310"/>
      <c r="D237" s="310"/>
      <c r="E237" s="310"/>
      <c r="F237" s="310"/>
      <c r="G237" s="310"/>
      <c r="H237" s="310"/>
      <c r="I237" s="310"/>
      <c r="J237" s="310"/>
      <c r="K237" s="310"/>
      <c r="L237" s="310"/>
      <c r="M237" s="310"/>
      <c r="N237" s="310"/>
      <c r="O237" s="310"/>
      <c r="P237" s="310"/>
      <c r="Q237" s="310"/>
      <c r="R237" s="310"/>
      <c r="S237" s="310"/>
      <c r="T237" s="310"/>
      <c r="U237" s="310"/>
      <c r="V237" s="310"/>
      <c r="W237" s="310"/>
      <c r="X237" s="310"/>
      <c r="Y237" s="310"/>
      <c r="Z237" s="310"/>
      <c r="AA237" s="310"/>
      <c r="AB237" s="310"/>
      <c r="AC237" s="310"/>
      <c r="AD237" s="310"/>
      <c r="AE237" s="310"/>
      <c r="AF237" s="310"/>
      <c r="AG237" s="310"/>
      <c r="AH237" s="310"/>
      <c r="AI237" s="310"/>
      <c r="AJ237" s="310"/>
      <c r="AK237" s="310"/>
      <c r="AL237" s="311"/>
      <c r="AM237" s="311"/>
      <c r="AN237" s="311"/>
    </row>
    <row r="238">
      <c r="A238" s="310"/>
      <c r="B238" s="310"/>
      <c r="C238" s="310"/>
      <c r="D238" s="310"/>
      <c r="E238" s="310"/>
      <c r="F238" s="310"/>
      <c r="G238" s="310"/>
      <c r="H238" s="310"/>
      <c r="I238" s="310"/>
      <c r="J238" s="310"/>
      <c r="K238" s="310"/>
      <c r="L238" s="310"/>
      <c r="M238" s="310"/>
      <c r="N238" s="310"/>
      <c r="O238" s="310"/>
      <c r="P238" s="310"/>
      <c r="Q238" s="310"/>
      <c r="R238" s="310"/>
      <c r="S238" s="310"/>
      <c r="T238" s="310"/>
      <c r="U238" s="310"/>
      <c r="V238" s="310"/>
      <c r="W238" s="310"/>
      <c r="X238" s="310"/>
      <c r="Y238" s="310"/>
      <c r="Z238" s="310"/>
      <c r="AA238" s="310"/>
      <c r="AB238" s="310"/>
      <c r="AC238" s="310"/>
      <c r="AD238" s="310"/>
      <c r="AE238" s="310"/>
      <c r="AF238" s="310"/>
      <c r="AG238" s="310"/>
      <c r="AH238" s="310"/>
      <c r="AI238" s="310"/>
      <c r="AJ238" s="310"/>
      <c r="AK238" s="310"/>
      <c r="AL238" s="311"/>
      <c r="AM238" s="311"/>
      <c r="AN238" s="311"/>
    </row>
    <row r="239">
      <c r="A239" s="310"/>
      <c r="B239" s="310"/>
      <c r="C239" s="310"/>
      <c r="D239" s="310"/>
      <c r="E239" s="310"/>
      <c r="F239" s="310"/>
      <c r="G239" s="310"/>
      <c r="H239" s="310"/>
      <c r="I239" s="310"/>
      <c r="J239" s="310"/>
      <c r="K239" s="310"/>
      <c r="L239" s="310"/>
      <c r="M239" s="310"/>
      <c r="N239" s="310"/>
      <c r="O239" s="310"/>
      <c r="P239" s="310"/>
      <c r="Q239" s="310"/>
      <c r="R239" s="310"/>
      <c r="S239" s="310"/>
      <c r="T239" s="310"/>
      <c r="U239" s="310"/>
      <c r="V239" s="310"/>
      <c r="W239" s="310"/>
      <c r="X239" s="310"/>
      <c r="Y239" s="310"/>
      <c r="Z239" s="310"/>
      <c r="AA239" s="310"/>
      <c r="AB239" s="310"/>
      <c r="AC239" s="310"/>
      <c r="AD239" s="310"/>
      <c r="AE239" s="310"/>
      <c r="AF239" s="310"/>
      <c r="AG239" s="310"/>
      <c r="AH239" s="310"/>
      <c r="AI239" s="310"/>
      <c r="AJ239" s="310"/>
      <c r="AK239" s="310"/>
      <c r="AL239" s="311"/>
      <c r="AM239" s="311"/>
      <c r="AN239" s="311"/>
    </row>
    <row r="240">
      <c r="A240" s="310"/>
      <c r="B240" s="310"/>
      <c r="C240" s="310"/>
      <c r="D240" s="310"/>
      <c r="E240" s="310"/>
      <c r="F240" s="310"/>
      <c r="G240" s="310"/>
      <c r="H240" s="310"/>
      <c r="I240" s="310"/>
      <c r="J240" s="310"/>
      <c r="K240" s="310"/>
      <c r="L240" s="310"/>
      <c r="M240" s="310"/>
      <c r="N240" s="310"/>
      <c r="O240" s="310"/>
      <c r="P240" s="310"/>
      <c r="Q240" s="310"/>
      <c r="R240" s="310"/>
      <c r="S240" s="310"/>
      <c r="T240" s="310"/>
      <c r="U240" s="310"/>
      <c r="V240" s="310"/>
      <c r="W240" s="310"/>
      <c r="X240" s="310"/>
      <c r="Y240" s="310"/>
      <c r="Z240" s="310"/>
      <c r="AA240" s="310"/>
      <c r="AB240" s="310"/>
      <c r="AC240" s="310"/>
      <c r="AD240" s="310"/>
      <c r="AE240" s="310"/>
      <c r="AF240" s="310"/>
      <c r="AG240" s="310"/>
      <c r="AH240" s="310"/>
      <c r="AI240" s="310"/>
      <c r="AJ240" s="310"/>
      <c r="AK240" s="310"/>
      <c r="AL240" s="311"/>
      <c r="AM240" s="311"/>
      <c r="AN240" s="311"/>
    </row>
    <row r="241">
      <c r="A241" s="310"/>
      <c r="B241" s="310"/>
      <c r="C241" s="310"/>
      <c r="D241" s="310"/>
      <c r="E241" s="310"/>
      <c r="F241" s="310"/>
      <c r="G241" s="310"/>
      <c r="H241" s="310"/>
      <c r="I241" s="310"/>
      <c r="J241" s="310"/>
      <c r="K241" s="310"/>
      <c r="L241" s="310"/>
      <c r="M241" s="310"/>
      <c r="N241" s="310"/>
      <c r="O241" s="310"/>
      <c r="P241" s="310"/>
      <c r="Q241" s="310"/>
      <c r="R241" s="310"/>
      <c r="S241" s="310"/>
      <c r="T241" s="310"/>
      <c r="U241" s="310"/>
      <c r="V241" s="310"/>
      <c r="W241" s="310"/>
      <c r="X241" s="310"/>
      <c r="Y241" s="310"/>
      <c r="Z241" s="310"/>
      <c r="AA241" s="310"/>
      <c r="AB241" s="310"/>
      <c r="AC241" s="310"/>
      <c r="AD241" s="310"/>
      <c r="AE241" s="310"/>
      <c r="AF241" s="310"/>
      <c r="AG241" s="310"/>
      <c r="AH241" s="310"/>
      <c r="AI241" s="310"/>
      <c r="AJ241" s="310"/>
      <c r="AK241" s="310"/>
      <c r="AL241" s="311"/>
      <c r="AM241" s="311"/>
      <c r="AN241" s="311"/>
    </row>
    <row r="242">
      <c r="A242" s="310"/>
      <c r="B242" s="310"/>
      <c r="C242" s="310"/>
      <c r="D242" s="310"/>
      <c r="E242" s="310"/>
      <c r="F242" s="310"/>
      <c r="G242" s="310"/>
      <c r="H242" s="310"/>
      <c r="I242" s="310"/>
      <c r="J242" s="310"/>
      <c r="K242" s="310"/>
      <c r="L242" s="310"/>
      <c r="M242" s="310"/>
      <c r="N242" s="310"/>
      <c r="O242" s="310"/>
      <c r="P242" s="310"/>
      <c r="Q242" s="310"/>
      <c r="R242" s="310"/>
      <c r="S242" s="310"/>
      <c r="T242" s="310"/>
      <c r="U242" s="310"/>
      <c r="V242" s="310"/>
      <c r="W242" s="310"/>
      <c r="X242" s="310"/>
      <c r="Y242" s="310"/>
      <c r="Z242" s="310"/>
      <c r="AA242" s="310"/>
      <c r="AB242" s="310"/>
      <c r="AC242" s="310"/>
      <c r="AD242" s="310"/>
      <c r="AE242" s="310"/>
      <c r="AF242" s="310"/>
      <c r="AG242" s="310"/>
      <c r="AH242" s="310"/>
      <c r="AI242" s="310"/>
      <c r="AJ242" s="310"/>
      <c r="AK242" s="310"/>
      <c r="AL242" s="311"/>
      <c r="AM242" s="311"/>
      <c r="AN242" s="311"/>
    </row>
    <row r="243">
      <c r="A243" s="310"/>
      <c r="B243" s="310"/>
      <c r="C243" s="310"/>
      <c r="D243" s="310"/>
      <c r="E243" s="310"/>
      <c r="F243" s="310"/>
      <c r="G243" s="310"/>
      <c r="H243" s="310"/>
      <c r="I243" s="310"/>
      <c r="J243" s="310"/>
      <c r="K243" s="310"/>
      <c r="L243" s="310"/>
      <c r="M243" s="310"/>
      <c r="N243" s="310"/>
      <c r="O243" s="310"/>
      <c r="P243" s="310"/>
      <c r="Q243" s="310"/>
      <c r="R243" s="310"/>
      <c r="S243" s="310"/>
      <c r="T243" s="310"/>
      <c r="U243" s="310"/>
      <c r="V243" s="310"/>
      <c r="W243" s="310"/>
      <c r="X243" s="310"/>
      <c r="Y243" s="310"/>
      <c r="Z243" s="310"/>
      <c r="AA243" s="310"/>
      <c r="AB243" s="310"/>
      <c r="AC243" s="310"/>
      <c r="AD243" s="310"/>
      <c r="AE243" s="310"/>
      <c r="AF243" s="310"/>
      <c r="AG243" s="310"/>
      <c r="AH243" s="310"/>
      <c r="AI243" s="310"/>
      <c r="AJ243" s="310"/>
      <c r="AK243" s="310"/>
      <c r="AL243" s="311"/>
      <c r="AM243" s="311"/>
      <c r="AN243" s="311"/>
    </row>
    <row r="244">
      <c r="A244" s="310"/>
      <c r="B244" s="310"/>
      <c r="C244" s="310"/>
      <c r="D244" s="310"/>
      <c r="E244" s="310"/>
      <c r="F244" s="310"/>
      <c r="G244" s="310"/>
      <c r="H244" s="310"/>
      <c r="I244" s="310"/>
      <c r="J244" s="310"/>
      <c r="K244" s="310"/>
      <c r="L244" s="310"/>
      <c r="M244" s="310"/>
      <c r="N244" s="310"/>
      <c r="O244" s="310"/>
      <c r="P244" s="310"/>
      <c r="Q244" s="310"/>
      <c r="R244" s="310"/>
      <c r="S244" s="310"/>
      <c r="T244" s="310"/>
      <c r="U244" s="310"/>
      <c r="V244" s="310"/>
      <c r="W244" s="310"/>
      <c r="X244" s="310"/>
      <c r="Y244" s="310"/>
      <c r="Z244" s="310"/>
      <c r="AA244" s="310"/>
      <c r="AB244" s="310"/>
      <c r="AC244" s="310"/>
      <c r="AD244" s="310"/>
      <c r="AE244" s="310"/>
      <c r="AF244" s="310"/>
      <c r="AG244" s="310"/>
      <c r="AH244" s="310"/>
      <c r="AI244" s="310"/>
      <c r="AJ244" s="310"/>
      <c r="AK244" s="310"/>
      <c r="AL244" s="311"/>
      <c r="AM244" s="311"/>
      <c r="AN244" s="311"/>
    </row>
    <row r="245">
      <c r="A245" s="310"/>
      <c r="B245" s="310"/>
      <c r="C245" s="310"/>
      <c r="D245" s="310"/>
      <c r="E245" s="310"/>
      <c r="F245" s="310"/>
      <c r="G245" s="310"/>
      <c r="H245" s="310"/>
      <c r="I245" s="310"/>
      <c r="J245" s="310"/>
      <c r="K245" s="310"/>
      <c r="L245" s="310"/>
      <c r="M245" s="310"/>
      <c r="N245" s="310"/>
      <c r="O245" s="310"/>
      <c r="P245" s="310"/>
      <c r="Q245" s="310"/>
      <c r="R245" s="310"/>
      <c r="S245" s="310"/>
      <c r="T245" s="310"/>
      <c r="U245" s="310"/>
      <c r="V245" s="310"/>
      <c r="W245" s="310"/>
      <c r="X245" s="310"/>
      <c r="Y245" s="310"/>
      <c r="Z245" s="310"/>
      <c r="AA245" s="310"/>
      <c r="AB245" s="310"/>
      <c r="AC245" s="310"/>
      <c r="AD245" s="310"/>
      <c r="AE245" s="310"/>
      <c r="AF245" s="310"/>
      <c r="AG245" s="310"/>
      <c r="AH245" s="310"/>
      <c r="AI245" s="310"/>
      <c r="AJ245" s="310"/>
      <c r="AK245" s="310"/>
      <c r="AL245" s="311"/>
      <c r="AM245" s="311"/>
      <c r="AN245" s="311"/>
    </row>
    <row r="246">
      <c r="A246" s="310"/>
      <c r="B246" s="310"/>
      <c r="C246" s="310"/>
      <c r="D246" s="310"/>
      <c r="E246" s="310"/>
      <c r="F246" s="310"/>
      <c r="G246" s="310"/>
      <c r="H246" s="310"/>
      <c r="I246" s="310"/>
      <c r="J246" s="310"/>
      <c r="K246" s="310"/>
      <c r="L246" s="310"/>
      <c r="M246" s="310"/>
      <c r="N246" s="310"/>
      <c r="O246" s="310"/>
      <c r="P246" s="310"/>
      <c r="Q246" s="310"/>
      <c r="R246" s="310"/>
      <c r="S246" s="310"/>
      <c r="T246" s="310"/>
      <c r="U246" s="310"/>
      <c r="V246" s="310"/>
      <c r="W246" s="310"/>
      <c r="X246" s="310"/>
      <c r="Y246" s="310"/>
      <c r="Z246" s="310"/>
      <c r="AA246" s="310"/>
      <c r="AB246" s="310"/>
      <c r="AC246" s="310"/>
      <c r="AD246" s="310"/>
      <c r="AE246" s="310"/>
      <c r="AF246" s="310"/>
      <c r="AG246" s="310"/>
      <c r="AH246" s="310"/>
      <c r="AI246" s="310"/>
      <c r="AJ246" s="310"/>
      <c r="AK246" s="310"/>
      <c r="AL246" s="311"/>
      <c r="AM246" s="311"/>
      <c r="AN246" s="311"/>
    </row>
    <row r="247">
      <c r="A247" s="310"/>
      <c r="B247" s="310"/>
      <c r="C247" s="310"/>
      <c r="D247" s="310"/>
      <c r="E247" s="310"/>
      <c r="F247" s="310"/>
      <c r="G247" s="310"/>
      <c r="H247" s="310"/>
      <c r="I247" s="310"/>
      <c r="J247" s="310"/>
      <c r="K247" s="310"/>
      <c r="L247" s="310"/>
      <c r="M247" s="310"/>
      <c r="N247" s="310"/>
      <c r="O247" s="310"/>
      <c r="P247" s="310"/>
      <c r="Q247" s="310"/>
      <c r="R247" s="310"/>
      <c r="S247" s="310"/>
      <c r="T247" s="310"/>
      <c r="U247" s="310"/>
      <c r="V247" s="310"/>
      <c r="W247" s="310"/>
      <c r="X247" s="310"/>
      <c r="Y247" s="310"/>
      <c r="Z247" s="310"/>
      <c r="AA247" s="310"/>
      <c r="AB247" s="310"/>
      <c r="AC247" s="310"/>
      <c r="AD247" s="310"/>
      <c r="AE247" s="310"/>
      <c r="AF247" s="310"/>
      <c r="AG247" s="310"/>
      <c r="AH247" s="310"/>
      <c r="AI247" s="310"/>
      <c r="AJ247" s="310"/>
      <c r="AK247" s="310"/>
      <c r="AL247" s="311"/>
      <c r="AM247" s="311"/>
      <c r="AN247" s="311"/>
    </row>
    <row r="248">
      <c r="A248" s="310"/>
      <c r="B248" s="310"/>
      <c r="C248" s="310"/>
      <c r="D248" s="310"/>
      <c r="E248" s="310"/>
      <c r="F248" s="310"/>
      <c r="G248" s="310"/>
      <c r="H248" s="310"/>
      <c r="I248" s="310"/>
      <c r="J248" s="310"/>
      <c r="K248" s="310"/>
      <c r="L248" s="310"/>
      <c r="M248" s="310"/>
      <c r="N248" s="310"/>
      <c r="O248" s="310"/>
      <c r="P248" s="310"/>
      <c r="Q248" s="310"/>
      <c r="R248" s="310"/>
      <c r="S248" s="310"/>
      <c r="T248" s="310"/>
      <c r="U248" s="310"/>
      <c r="V248" s="310"/>
      <c r="W248" s="310"/>
      <c r="X248" s="310"/>
      <c r="Y248" s="310"/>
      <c r="Z248" s="310"/>
      <c r="AA248" s="310"/>
      <c r="AB248" s="310"/>
      <c r="AC248" s="310"/>
      <c r="AD248" s="310"/>
      <c r="AE248" s="310"/>
      <c r="AF248" s="310"/>
      <c r="AG248" s="310"/>
      <c r="AH248" s="310"/>
      <c r="AI248" s="310"/>
      <c r="AJ248" s="310"/>
      <c r="AK248" s="310"/>
      <c r="AL248" s="311"/>
      <c r="AM248" s="311"/>
      <c r="AN248" s="311"/>
    </row>
    <row r="249">
      <c r="A249" s="310"/>
      <c r="B249" s="310"/>
      <c r="C249" s="310"/>
      <c r="D249" s="310"/>
      <c r="E249" s="310"/>
      <c r="F249" s="310"/>
      <c r="G249" s="310"/>
      <c r="H249" s="310"/>
      <c r="I249" s="310"/>
      <c r="J249" s="310"/>
      <c r="K249" s="310"/>
      <c r="L249" s="310"/>
      <c r="M249" s="310"/>
      <c r="N249" s="310"/>
      <c r="O249" s="310"/>
      <c r="P249" s="310"/>
      <c r="Q249" s="310"/>
      <c r="R249" s="310"/>
      <c r="S249" s="310"/>
      <c r="T249" s="310"/>
      <c r="U249" s="310"/>
      <c r="V249" s="310"/>
      <c r="W249" s="310"/>
      <c r="X249" s="310"/>
      <c r="Y249" s="310"/>
      <c r="Z249" s="310"/>
      <c r="AA249" s="310"/>
      <c r="AB249" s="310"/>
      <c r="AC249" s="310"/>
      <c r="AD249" s="310"/>
      <c r="AE249" s="310"/>
      <c r="AF249" s="310"/>
      <c r="AG249" s="310"/>
      <c r="AH249" s="310"/>
      <c r="AI249" s="310"/>
      <c r="AJ249" s="310"/>
      <c r="AK249" s="310"/>
      <c r="AL249" s="311"/>
      <c r="AM249" s="311"/>
      <c r="AN249" s="311"/>
    </row>
    <row r="250">
      <c r="A250" s="310"/>
      <c r="B250" s="310"/>
      <c r="C250" s="310"/>
      <c r="D250" s="310"/>
      <c r="E250" s="310"/>
      <c r="F250" s="310"/>
      <c r="G250" s="310"/>
      <c r="H250" s="310"/>
      <c r="I250" s="310"/>
      <c r="J250" s="310"/>
      <c r="K250" s="310"/>
      <c r="L250" s="310"/>
      <c r="M250" s="310"/>
      <c r="N250" s="310"/>
      <c r="O250" s="310"/>
      <c r="P250" s="310"/>
      <c r="Q250" s="310"/>
      <c r="R250" s="310"/>
      <c r="S250" s="310"/>
      <c r="T250" s="310"/>
      <c r="U250" s="310"/>
      <c r="V250" s="310"/>
      <c r="W250" s="310"/>
      <c r="X250" s="310"/>
      <c r="Y250" s="310"/>
      <c r="Z250" s="310"/>
      <c r="AA250" s="310"/>
      <c r="AB250" s="310"/>
      <c r="AC250" s="310"/>
      <c r="AD250" s="310"/>
      <c r="AE250" s="310"/>
      <c r="AF250" s="310"/>
      <c r="AG250" s="310"/>
      <c r="AH250" s="310"/>
      <c r="AI250" s="310"/>
      <c r="AJ250" s="310"/>
      <c r="AK250" s="310"/>
      <c r="AL250" s="311"/>
      <c r="AM250" s="311"/>
      <c r="AN250" s="311"/>
    </row>
    <row r="251">
      <c r="A251" s="310"/>
      <c r="B251" s="310"/>
      <c r="C251" s="310"/>
      <c r="D251" s="310"/>
      <c r="E251" s="310"/>
      <c r="F251" s="310"/>
      <c r="G251" s="310"/>
      <c r="H251" s="310"/>
      <c r="I251" s="310"/>
      <c r="J251" s="310"/>
      <c r="K251" s="310"/>
      <c r="L251" s="310"/>
      <c r="M251" s="310"/>
      <c r="N251" s="310"/>
      <c r="O251" s="310"/>
      <c r="P251" s="310"/>
      <c r="Q251" s="310"/>
      <c r="R251" s="310"/>
      <c r="S251" s="310"/>
      <c r="T251" s="310"/>
      <c r="U251" s="310"/>
      <c r="V251" s="310"/>
      <c r="W251" s="310"/>
      <c r="X251" s="310"/>
      <c r="Y251" s="310"/>
      <c r="Z251" s="310"/>
      <c r="AA251" s="310"/>
      <c r="AB251" s="310"/>
      <c r="AC251" s="310"/>
      <c r="AD251" s="310"/>
      <c r="AE251" s="310"/>
      <c r="AF251" s="310"/>
      <c r="AG251" s="310"/>
      <c r="AH251" s="310"/>
      <c r="AI251" s="310"/>
      <c r="AJ251" s="310"/>
      <c r="AK251" s="310"/>
      <c r="AL251" s="311"/>
      <c r="AM251" s="311"/>
      <c r="AN251" s="311"/>
    </row>
    <row r="252">
      <c r="A252" s="310"/>
      <c r="B252" s="310"/>
      <c r="C252" s="310"/>
      <c r="D252" s="310"/>
      <c r="E252" s="310"/>
      <c r="F252" s="310"/>
      <c r="G252" s="310"/>
      <c r="H252" s="310"/>
      <c r="I252" s="310"/>
      <c r="J252" s="310"/>
      <c r="K252" s="310"/>
      <c r="L252" s="310"/>
      <c r="M252" s="310"/>
      <c r="N252" s="310"/>
      <c r="O252" s="310"/>
      <c r="P252" s="310"/>
      <c r="Q252" s="310"/>
      <c r="R252" s="310"/>
      <c r="S252" s="310"/>
      <c r="T252" s="310"/>
      <c r="U252" s="310"/>
      <c r="V252" s="310"/>
      <c r="W252" s="310"/>
      <c r="X252" s="310"/>
      <c r="Y252" s="310"/>
      <c r="Z252" s="310"/>
      <c r="AA252" s="310"/>
      <c r="AB252" s="310"/>
      <c r="AC252" s="310"/>
      <c r="AD252" s="310"/>
      <c r="AE252" s="310"/>
      <c r="AF252" s="310"/>
      <c r="AG252" s="310"/>
      <c r="AH252" s="310"/>
      <c r="AI252" s="310"/>
      <c r="AJ252" s="310"/>
      <c r="AK252" s="310"/>
      <c r="AL252" s="311"/>
      <c r="AM252" s="311"/>
      <c r="AN252" s="311"/>
    </row>
    <row r="253">
      <c r="A253" s="310"/>
      <c r="B253" s="310"/>
      <c r="C253" s="310"/>
      <c r="D253" s="310"/>
      <c r="E253" s="310"/>
      <c r="F253" s="310"/>
      <c r="G253" s="310"/>
      <c r="H253" s="310"/>
      <c r="I253" s="310"/>
      <c r="J253" s="310"/>
      <c r="K253" s="310"/>
      <c r="L253" s="310"/>
      <c r="M253" s="310"/>
      <c r="N253" s="310"/>
      <c r="O253" s="310"/>
      <c r="P253" s="310"/>
      <c r="Q253" s="310"/>
      <c r="R253" s="310"/>
      <c r="S253" s="310"/>
      <c r="T253" s="310"/>
      <c r="U253" s="310"/>
      <c r="V253" s="310"/>
      <c r="W253" s="310"/>
      <c r="X253" s="310"/>
      <c r="Y253" s="310"/>
      <c r="Z253" s="310"/>
      <c r="AA253" s="310"/>
      <c r="AB253" s="310"/>
      <c r="AC253" s="310"/>
      <c r="AD253" s="310"/>
      <c r="AE253" s="310"/>
      <c r="AF253" s="310"/>
      <c r="AG253" s="310"/>
      <c r="AH253" s="310"/>
      <c r="AI253" s="310"/>
      <c r="AJ253" s="310"/>
      <c r="AK253" s="310"/>
      <c r="AL253" s="311"/>
      <c r="AM253" s="311"/>
      <c r="AN253" s="311"/>
    </row>
    <row r="254">
      <c r="A254" s="310"/>
      <c r="B254" s="310"/>
      <c r="C254" s="310"/>
      <c r="D254" s="310"/>
      <c r="E254" s="310"/>
      <c r="F254" s="310"/>
      <c r="G254" s="310"/>
      <c r="H254" s="310"/>
      <c r="I254" s="310"/>
      <c r="J254" s="310"/>
      <c r="K254" s="310"/>
      <c r="L254" s="310"/>
      <c r="M254" s="310"/>
      <c r="N254" s="310"/>
      <c r="O254" s="310"/>
      <c r="P254" s="310"/>
      <c r="Q254" s="310"/>
      <c r="R254" s="310"/>
      <c r="S254" s="310"/>
      <c r="T254" s="310"/>
      <c r="U254" s="310"/>
      <c r="V254" s="310"/>
      <c r="W254" s="310"/>
      <c r="X254" s="310"/>
      <c r="Y254" s="310"/>
      <c r="Z254" s="310"/>
      <c r="AA254" s="310"/>
      <c r="AB254" s="310"/>
      <c r="AC254" s="310"/>
      <c r="AD254" s="310"/>
      <c r="AE254" s="310"/>
      <c r="AF254" s="310"/>
      <c r="AG254" s="310"/>
      <c r="AH254" s="310"/>
      <c r="AI254" s="310"/>
      <c r="AJ254" s="310"/>
      <c r="AK254" s="310"/>
      <c r="AL254" s="311"/>
      <c r="AM254" s="311"/>
      <c r="AN254" s="311"/>
    </row>
    <row r="255">
      <c r="A255" s="310"/>
      <c r="B255" s="310"/>
      <c r="C255" s="310"/>
      <c r="D255" s="310"/>
      <c r="E255" s="310"/>
      <c r="F255" s="310"/>
      <c r="G255" s="310"/>
      <c r="H255" s="310"/>
      <c r="I255" s="310"/>
      <c r="J255" s="310"/>
      <c r="K255" s="310"/>
      <c r="L255" s="310"/>
      <c r="M255" s="310"/>
      <c r="N255" s="310"/>
      <c r="O255" s="310"/>
      <c r="P255" s="310"/>
      <c r="Q255" s="310"/>
      <c r="R255" s="310"/>
      <c r="S255" s="310"/>
      <c r="T255" s="310"/>
      <c r="U255" s="310"/>
      <c r="V255" s="310"/>
      <c r="W255" s="310"/>
      <c r="X255" s="310"/>
      <c r="Y255" s="310"/>
      <c r="Z255" s="310"/>
      <c r="AA255" s="310"/>
      <c r="AB255" s="310"/>
      <c r="AC255" s="310"/>
      <c r="AD255" s="310"/>
      <c r="AE255" s="310"/>
      <c r="AF255" s="310"/>
      <c r="AG255" s="310"/>
      <c r="AH255" s="310"/>
      <c r="AI255" s="310"/>
      <c r="AJ255" s="310"/>
      <c r="AK255" s="310"/>
      <c r="AL255" s="311"/>
      <c r="AM255" s="311"/>
      <c r="AN255" s="311"/>
    </row>
    <row r="256">
      <c r="A256" s="310"/>
      <c r="B256" s="310"/>
      <c r="C256" s="310"/>
      <c r="D256" s="310"/>
      <c r="E256" s="310"/>
      <c r="F256" s="310"/>
      <c r="G256" s="310"/>
      <c r="H256" s="310"/>
      <c r="I256" s="310"/>
      <c r="J256" s="310"/>
      <c r="K256" s="310"/>
      <c r="L256" s="310"/>
      <c r="M256" s="310"/>
      <c r="N256" s="310"/>
      <c r="O256" s="310"/>
      <c r="P256" s="310"/>
      <c r="Q256" s="310"/>
      <c r="R256" s="310"/>
      <c r="S256" s="310"/>
      <c r="T256" s="310"/>
      <c r="U256" s="310"/>
      <c r="V256" s="310"/>
      <c r="W256" s="310"/>
      <c r="X256" s="310"/>
      <c r="Y256" s="310"/>
      <c r="Z256" s="310"/>
      <c r="AA256" s="310"/>
      <c r="AB256" s="310"/>
      <c r="AC256" s="310"/>
      <c r="AD256" s="310"/>
      <c r="AE256" s="310"/>
      <c r="AF256" s="310"/>
      <c r="AG256" s="310"/>
      <c r="AH256" s="310"/>
      <c r="AI256" s="310"/>
      <c r="AJ256" s="310"/>
      <c r="AK256" s="310"/>
      <c r="AL256" s="311"/>
      <c r="AM256" s="311"/>
      <c r="AN256" s="311"/>
    </row>
    <row r="257">
      <c r="A257" s="310"/>
      <c r="B257" s="310"/>
      <c r="C257" s="310"/>
      <c r="D257" s="310"/>
      <c r="E257" s="310"/>
      <c r="F257" s="310"/>
      <c r="G257" s="310"/>
      <c r="H257" s="310"/>
      <c r="I257" s="310"/>
      <c r="J257" s="310"/>
      <c r="K257" s="310"/>
      <c r="L257" s="310"/>
      <c r="M257" s="310"/>
      <c r="N257" s="310"/>
      <c r="O257" s="310"/>
      <c r="P257" s="310"/>
      <c r="Q257" s="310"/>
      <c r="R257" s="310"/>
      <c r="S257" s="310"/>
      <c r="T257" s="310"/>
      <c r="U257" s="310"/>
      <c r="V257" s="310"/>
      <c r="W257" s="310"/>
      <c r="X257" s="310"/>
      <c r="Y257" s="310"/>
      <c r="Z257" s="310"/>
      <c r="AA257" s="310"/>
      <c r="AB257" s="310"/>
      <c r="AC257" s="310"/>
      <c r="AD257" s="310"/>
      <c r="AE257" s="310"/>
      <c r="AF257" s="310"/>
      <c r="AG257" s="310"/>
      <c r="AH257" s="310"/>
      <c r="AI257" s="310"/>
      <c r="AJ257" s="310"/>
      <c r="AK257" s="310"/>
      <c r="AL257" s="311"/>
      <c r="AM257" s="311"/>
      <c r="AN257" s="311"/>
    </row>
    <row r="258">
      <c r="A258" s="310"/>
      <c r="B258" s="310"/>
      <c r="C258" s="310"/>
      <c r="D258" s="310"/>
      <c r="E258" s="310"/>
      <c r="F258" s="310"/>
      <c r="G258" s="310"/>
      <c r="H258" s="310"/>
      <c r="I258" s="310"/>
      <c r="J258" s="310"/>
      <c r="K258" s="310"/>
      <c r="L258" s="310"/>
      <c r="M258" s="310"/>
      <c r="N258" s="310"/>
      <c r="O258" s="310"/>
      <c r="P258" s="310"/>
      <c r="Q258" s="310"/>
      <c r="R258" s="310"/>
      <c r="S258" s="310"/>
      <c r="T258" s="310"/>
      <c r="U258" s="310"/>
      <c r="V258" s="310"/>
      <c r="W258" s="310"/>
      <c r="X258" s="310"/>
      <c r="Y258" s="310"/>
      <c r="Z258" s="310"/>
      <c r="AA258" s="310"/>
      <c r="AB258" s="310"/>
      <c r="AC258" s="310"/>
      <c r="AD258" s="310"/>
      <c r="AE258" s="310"/>
      <c r="AF258" s="310"/>
      <c r="AG258" s="310"/>
      <c r="AH258" s="310"/>
      <c r="AI258" s="310"/>
      <c r="AJ258" s="310"/>
      <c r="AK258" s="310"/>
      <c r="AL258" s="311"/>
      <c r="AM258" s="311"/>
      <c r="AN258" s="311"/>
    </row>
    <row r="259">
      <c r="A259" s="310"/>
      <c r="B259" s="310"/>
      <c r="C259" s="310"/>
      <c r="D259" s="310"/>
      <c r="E259" s="310"/>
      <c r="F259" s="310"/>
      <c r="G259" s="310"/>
      <c r="H259" s="310"/>
      <c r="I259" s="310"/>
      <c r="J259" s="310"/>
      <c r="K259" s="310"/>
      <c r="L259" s="310"/>
      <c r="M259" s="310"/>
      <c r="N259" s="310"/>
      <c r="O259" s="310"/>
      <c r="P259" s="310"/>
      <c r="Q259" s="310"/>
      <c r="R259" s="310"/>
      <c r="S259" s="310"/>
      <c r="T259" s="310"/>
      <c r="U259" s="310"/>
      <c r="V259" s="310"/>
      <c r="W259" s="310"/>
      <c r="X259" s="310"/>
      <c r="Y259" s="310"/>
      <c r="Z259" s="310"/>
      <c r="AA259" s="310"/>
      <c r="AB259" s="310"/>
      <c r="AC259" s="310"/>
      <c r="AD259" s="310"/>
      <c r="AE259" s="310"/>
      <c r="AF259" s="310"/>
      <c r="AG259" s="310"/>
      <c r="AH259" s="310"/>
      <c r="AI259" s="310"/>
      <c r="AJ259" s="310"/>
      <c r="AK259" s="310"/>
      <c r="AL259" s="311"/>
      <c r="AM259" s="311"/>
      <c r="AN259" s="311"/>
    </row>
    <row r="260">
      <c r="A260" s="310"/>
      <c r="B260" s="310"/>
      <c r="C260" s="310"/>
      <c r="D260" s="310"/>
      <c r="E260" s="310"/>
      <c r="F260" s="310"/>
      <c r="G260" s="310"/>
      <c r="H260" s="310"/>
      <c r="I260" s="310"/>
      <c r="J260" s="310"/>
      <c r="K260" s="310"/>
      <c r="L260" s="310"/>
      <c r="M260" s="310"/>
      <c r="N260" s="310"/>
      <c r="O260" s="310"/>
      <c r="P260" s="310"/>
      <c r="Q260" s="310"/>
      <c r="R260" s="310"/>
      <c r="S260" s="310"/>
      <c r="T260" s="310"/>
      <c r="U260" s="310"/>
      <c r="V260" s="310"/>
      <c r="W260" s="310"/>
      <c r="X260" s="310"/>
      <c r="Y260" s="310"/>
      <c r="Z260" s="310"/>
      <c r="AA260" s="310"/>
      <c r="AB260" s="310"/>
      <c r="AC260" s="310"/>
      <c r="AD260" s="310"/>
      <c r="AE260" s="310"/>
      <c r="AF260" s="310"/>
      <c r="AG260" s="310"/>
      <c r="AH260" s="310"/>
      <c r="AI260" s="310"/>
      <c r="AJ260" s="310"/>
      <c r="AK260" s="310"/>
      <c r="AL260" s="311"/>
      <c r="AM260" s="311"/>
      <c r="AN260" s="311"/>
    </row>
    <row r="261">
      <c r="A261" s="310"/>
      <c r="B261" s="310"/>
      <c r="C261" s="310"/>
      <c r="D261" s="310"/>
      <c r="E261" s="310"/>
      <c r="F261" s="310"/>
      <c r="G261" s="310"/>
      <c r="H261" s="310"/>
      <c r="I261" s="310"/>
      <c r="J261" s="310"/>
      <c r="K261" s="310"/>
      <c r="L261" s="310"/>
      <c r="M261" s="310"/>
      <c r="N261" s="310"/>
      <c r="O261" s="310"/>
      <c r="P261" s="310"/>
      <c r="Q261" s="310"/>
      <c r="R261" s="310"/>
      <c r="S261" s="310"/>
      <c r="T261" s="310"/>
      <c r="U261" s="310"/>
      <c r="V261" s="310"/>
      <c r="W261" s="310"/>
      <c r="X261" s="310"/>
      <c r="Y261" s="310"/>
      <c r="Z261" s="310"/>
      <c r="AA261" s="310"/>
      <c r="AB261" s="310"/>
      <c r="AC261" s="310"/>
      <c r="AD261" s="310"/>
      <c r="AE261" s="310"/>
      <c r="AF261" s="310"/>
      <c r="AG261" s="310"/>
      <c r="AH261" s="310"/>
      <c r="AI261" s="310"/>
      <c r="AJ261" s="310"/>
      <c r="AK261" s="310"/>
      <c r="AL261" s="311"/>
      <c r="AM261" s="311"/>
      <c r="AN261" s="311"/>
    </row>
    <row r="262">
      <c r="A262" s="310"/>
      <c r="B262" s="310"/>
      <c r="C262" s="310"/>
      <c r="D262" s="310"/>
      <c r="E262" s="310"/>
      <c r="F262" s="310"/>
      <c r="G262" s="310"/>
      <c r="H262" s="310"/>
      <c r="I262" s="310"/>
      <c r="J262" s="310"/>
      <c r="K262" s="310"/>
      <c r="L262" s="310"/>
      <c r="M262" s="310"/>
      <c r="N262" s="310"/>
      <c r="O262" s="310"/>
      <c r="P262" s="310"/>
      <c r="Q262" s="310"/>
      <c r="R262" s="310"/>
      <c r="S262" s="310"/>
      <c r="T262" s="310"/>
      <c r="U262" s="310"/>
      <c r="V262" s="310"/>
      <c r="W262" s="310"/>
      <c r="X262" s="310"/>
      <c r="Y262" s="310"/>
      <c r="Z262" s="310"/>
      <c r="AA262" s="310"/>
      <c r="AB262" s="310"/>
      <c r="AC262" s="310"/>
      <c r="AD262" s="310"/>
      <c r="AE262" s="310"/>
      <c r="AF262" s="310"/>
      <c r="AG262" s="310"/>
      <c r="AH262" s="310"/>
      <c r="AI262" s="310"/>
      <c r="AJ262" s="310"/>
      <c r="AK262" s="310"/>
      <c r="AL262" s="311"/>
      <c r="AM262" s="311"/>
      <c r="AN262" s="311"/>
    </row>
    <row r="263">
      <c r="A263" s="310"/>
      <c r="B263" s="310"/>
      <c r="C263" s="310"/>
      <c r="D263" s="310"/>
      <c r="E263" s="310"/>
      <c r="F263" s="310"/>
      <c r="G263" s="310"/>
      <c r="H263" s="310"/>
      <c r="I263" s="310"/>
      <c r="J263" s="310"/>
      <c r="K263" s="310"/>
      <c r="L263" s="310"/>
      <c r="M263" s="310"/>
      <c r="N263" s="310"/>
      <c r="O263" s="310"/>
      <c r="P263" s="310"/>
      <c r="Q263" s="310"/>
      <c r="R263" s="310"/>
      <c r="S263" s="310"/>
      <c r="T263" s="310"/>
      <c r="U263" s="310"/>
      <c r="V263" s="310"/>
      <c r="W263" s="310"/>
      <c r="X263" s="310"/>
      <c r="Y263" s="310"/>
      <c r="Z263" s="310"/>
      <c r="AA263" s="310"/>
      <c r="AB263" s="310"/>
      <c r="AC263" s="310"/>
      <c r="AD263" s="310"/>
      <c r="AE263" s="310"/>
      <c r="AF263" s="310"/>
      <c r="AG263" s="310"/>
      <c r="AH263" s="310"/>
      <c r="AI263" s="310"/>
      <c r="AJ263" s="310"/>
      <c r="AK263" s="310"/>
      <c r="AL263" s="311"/>
      <c r="AM263" s="311"/>
      <c r="AN263" s="311"/>
    </row>
    <row r="264">
      <c r="A264" s="310"/>
      <c r="B264" s="310"/>
      <c r="C264" s="310"/>
      <c r="D264" s="310"/>
      <c r="E264" s="310"/>
      <c r="F264" s="310"/>
      <c r="G264" s="310"/>
      <c r="H264" s="310"/>
      <c r="I264" s="310"/>
      <c r="J264" s="310"/>
      <c r="K264" s="310"/>
      <c r="L264" s="310"/>
      <c r="M264" s="310"/>
      <c r="N264" s="310"/>
      <c r="O264" s="310"/>
      <c r="P264" s="310"/>
      <c r="Q264" s="310"/>
      <c r="R264" s="310"/>
      <c r="S264" s="310"/>
      <c r="T264" s="310"/>
      <c r="U264" s="310"/>
      <c r="V264" s="310"/>
      <c r="W264" s="310"/>
      <c r="X264" s="310"/>
      <c r="Y264" s="310"/>
      <c r="Z264" s="310"/>
      <c r="AA264" s="310"/>
      <c r="AB264" s="310"/>
      <c r="AC264" s="310"/>
      <c r="AD264" s="310"/>
      <c r="AE264" s="310"/>
      <c r="AF264" s="310"/>
      <c r="AG264" s="310"/>
      <c r="AH264" s="310"/>
      <c r="AI264" s="310"/>
      <c r="AJ264" s="310"/>
      <c r="AK264" s="310"/>
      <c r="AL264" s="311"/>
      <c r="AM264" s="311"/>
      <c r="AN264" s="311"/>
    </row>
    <row r="265">
      <c r="A265" s="310"/>
      <c r="B265" s="310"/>
      <c r="C265" s="310"/>
      <c r="D265" s="310"/>
      <c r="E265" s="310"/>
      <c r="F265" s="310"/>
      <c r="G265" s="310"/>
      <c r="H265" s="310"/>
      <c r="I265" s="310"/>
      <c r="J265" s="310"/>
      <c r="K265" s="310"/>
      <c r="L265" s="310"/>
      <c r="M265" s="310"/>
      <c r="N265" s="310"/>
      <c r="O265" s="310"/>
      <c r="P265" s="310"/>
      <c r="Q265" s="310"/>
      <c r="R265" s="310"/>
      <c r="S265" s="310"/>
      <c r="T265" s="310"/>
      <c r="U265" s="310"/>
      <c r="V265" s="310"/>
      <c r="W265" s="310"/>
      <c r="X265" s="310"/>
      <c r="Y265" s="310"/>
      <c r="Z265" s="310"/>
      <c r="AA265" s="310"/>
      <c r="AB265" s="310"/>
      <c r="AC265" s="310"/>
      <c r="AD265" s="310"/>
      <c r="AE265" s="310"/>
      <c r="AF265" s="310"/>
      <c r="AG265" s="310"/>
      <c r="AH265" s="310"/>
      <c r="AI265" s="310"/>
      <c r="AJ265" s="310"/>
      <c r="AK265" s="310"/>
      <c r="AL265" s="311"/>
      <c r="AM265" s="311"/>
      <c r="AN265" s="311"/>
    </row>
    <row r="266">
      <c r="A266" s="310"/>
      <c r="B266" s="310"/>
      <c r="C266" s="310"/>
      <c r="D266" s="310"/>
      <c r="E266" s="310"/>
      <c r="F266" s="310"/>
      <c r="G266" s="310"/>
      <c r="H266" s="310"/>
      <c r="I266" s="310"/>
      <c r="J266" s="310"/>
      <c r="K266" s="310"/>
      <c r="L266" s="310"/>
      <c r="M266" s="310"/>
      <c r="N266" s="310"/>
      <c r="O266" s="310"/>
      <c r="P266" s="310"/>
      <c r="Q266" s="310"/>
      <c r="R266" s="310"/>
      <c r="S266" s="310"/>
      <c r="T266" s="310"/>
      <c r="U266" s="310"/>
      <c r="V266" s="310"/>
      <c r="W266" s="310"/>
      <c r="X266" s="310"/>
      <c r="Y266" s="310"/>
      <c r="Z266" s="310"/>
      <c r="AA266" s="310"/>
      <c r="AB266" s="310"/>
      <c r="AC266" s="310"/>
      <c r="AD266" s="310"/>
      <c r="AE266" s="310"/>
      <c r="AF266" s="310"/>
      <c r="AG266" s="310"/>
      <c r="AH266" s="310"/>
      <c r="AI266" s="310"/>
      <c r="AJ266" s="310"/>
      <c r="AK266" s="310"/>
      <c r="AL266" s="311"/>
      <c r="AM266" s="311"/>
      <c r="AN266" s="311"/>
    </row>
    <row r="267">
      <c r="A267" s="310"/>
      <c r="B267" s="310"/>
      <c r="C267" s="310"/>
      <c r="D267" s="310"/>
      <c r="E267" s="310"/>
      <c r="F267" s="310"/>
      <c r="G267" s="310"/>
      <c r="H267" s="310"/>
      <c r="I267" s="310"/>
      <c r="J267" s="310"/>
      <c r="K267" s="310"/>
      <c r="L267" s="310"/>
      <c r="M267" s="310"/>
      <c r="N267" s="310"/>
      <c r="O267" s="310"/>
      <c r="P267" s="310"/>
      <c r="Q267" s="310"/>
      <c r="R267" s="310"/>
      <c r="S267" s="310"/>
      <c r="T267" s="310"/>
      <c r="U267" s="310"/>
      <c r="V267" s="310"/>
      <c r="W267" s="310"/>
      <c r="X267" s="310"/>
      <c r="Y267" s="310"/>
      <c r="Z267" s="310"/>
      <c r="AA267" s="310"/>
      <c r="AB267" s="310"/>
      <c r="AC267" s="310"/>
      <c r="AD267" s="310"/>
      <c r="AE267" s="310"/>
      <c r="AF267" s="310"/>
      <c r="AG267" s="310"/>
      <c r="AH267" s="310"/>
      <c r="AI267" s="310"/>
      <c r="AJ267" s="310"/>
      <c r="AK267" s="310"/>
      <c r="AL267" s="311"/>
      <c r="AM267" s="311"/>
      <c r="AN267" s="311"/>
    </row>
    <row r="268">
      <c r="A268" s="310"/>
      <c r="B268" s="310"/>
      <c r="C268" s="310"/>
      <c r="D268" s="310"/>
      <c r="E268" s="310"/>
      <c r="F268" s="310"/>
      <c r="G268" s="310"/>
      <c r="H268" s="310"/>
      <c r="I268" s="310"/>
      <c r="J268" s="310"/>
      <c r="K268" s="310"/>
      <c r="L268" s="310"/>
      <c r="M268" s="310"/>
      <c r="N268" s="310"/>
      <c r="O268" s="310"/>
      <c r="P268" s="310"/>
      <c r="Q268" s="310"/>
      <c r="R268" s="310"/>
      <c r="S268" s="310"/>
      <c r="T268" s="310"/>
      <c r="U268" s="310"/>
      <c r="V268" s="310"/>
      <c r="W268" s="310"/>
      <c r="X268" s="310"/>
      <c r="Y268" s="310"/>
      <c r="Z268" s="310"/>
      <c r="AA268" s="310"/>
      <c r="AB268" s="310"/>
      <c r="AC268" s="310"/>
      <c r="AD268" s="310"/>
      <c r="AE268" s="310"/>
      <c r="AF268" s="310"/>
      <c r="AG268" s="310"/>
      <c r="AH268" s="310"/>
      <c r="AI268" s="310"/>
      <c r="AJ268" s="310"/>
      <c r="AK268" s="310"/>
      <c r="AL268" s="311"/>
      <c r="AM268" s="311"/>
      <c r="AN268" s="311"/>
    </row>
    <row r="269">
      <c r="A269" s="310"/>
      <c r="B269" s="310"/>
      <c r="C269" s="310"/>
      <c r="D269" s="310"/>
      <c r="E269" s="310"/>
      <c r="F269" s="310"/>
      <c r="G269" s="310"/>
      <c r="H269" s="310"/>
      <c r="I269" s="310"/>
      <c r="J269" s="310"/>
      <c r="K269" s="310"/>
      <c r="L269" s="310"/>
      <c r="M269" s="310"/>
      <c r="N269" s="310"/>
      <c r="O269" s="310"/>
      <c r="P269" s="310"/>
      <c r="Q269" s="310"/>
      <c r="R269" s="310"/>
      <c r="S269" s="310"/>
      <c r="T269" s="310"/>
      <c r="U269" s="310"/>
      <c r="V269" s="310"/>
      <c r="W269" s="310"/>
      <c r="X269" s="310"/>
      <c r="Y269" s="310"/>
      <c r="Z269" s="310"/>
      <c r="AA269" s="310"/>
      <c r="AB269" s="310"/>
      <c r="AC269" s="310"/>
      <c r="AD269" s="310"/>
      <c r="AE269" s="310"/>
      <c r="AF269" s="310"/>
      <c r="AG269" s="310"/>
      <c r="AH269" s="310"/>
      <c r="AI269" s="310"/>
      <c r="AJ269" s="310"/>
      <c r="AK269" s="310"/>
      <c r="AL269" s="311"/>
      <c r="AM269" s="311"/>
      <c r="AN269" s="311"/>
    </row>
    <row r="270">
      <c r="A270" s="310"/>
      <c r="B270" s="310"/>
      <c r="C270" s="310"/>
      <c r="D270" s="310"/>
      <c r="E270" s="310"/>
      <c r="F270" s="310"/>
      <c r="G270" s="310"/>
      <c r="H270" s="310"/>
      <c r="I270" s="310"/>
      <c r="J270" s="310"/>
      <c r="K270" s="310"/>
      <c r="L270" s="310"/>
      <c r="M270" s="310"/>
      <c r="N270" s="310"/>
      <c r="O270" s="310"/>
      <c r="P270" s="310"/>
      <c r="Q270" s="310"/>
      <c r="R270" s="310"/>
      <c r="S270" s="310"/>
      <c r="T270" s="310"/>
      <c r="U270" s="310"/>
      <c r="V270" s="310"/>
      <c r="W270" s="310"/>
      <c r="X270" s="310"/>
      <c r="Y270" s="310"/>
      <c r="Z270" s="310"/>
      <c r="AA270" s="310"/>
      <c r="AB270" s="310"/>
      <c r="AC270" s="310"/>
      <c r="AD270" s="310"/>
      <c r="AE270" s="310"/>
      <c r="AF270" s="310"/>
      <c r="AG270" s="310"/>
      <c r="AH270" s="310"/>
      <c r="AI270" s="310"/>
      <c r="AJ270" s="310"/>
      <c r="AK270" s="310"/>
      <c r="AL270" s="311"/>
      <c r="AM270" s="311"/>
      <c r="AN270" s="311"/>
    </row>
    <row r="271">
      <c r="A271" s="310"/>
      <c r="B271" s="310"/>
      <c r="C271" s="310"/>
      <c r="D271" s="310"/>
      <c r="E271" s="310"/>
      <c r="F271" s="310"/>
      <c r="G271" s="310"/>
      <c r="H271" s="310"/>
      <c r="I271" s="310"/>
      <c r="J271" s="310"/>
      <c r="K271" s="310"/>
      <c r="L271" s="310"/>
      <c r="M271" s="310"/>
      <c r="N271" s="310"/>
      <c r="O271" s="310"/>
      <c r="P271" s="310"/>
      <c r="Q271" s="310"/>
      <c r="R271" s="310"/>
      <c r="S271" s="310"/>
      <c r="T271" s="310"/>
      <c r="U271" s="310"/>
      <c r="V271" s="310"/>
      <c r="W271" s="310"/>
      <c r="X271" s="310"/>
      <c r="Y271" s="310"/>
      <c r="Z271" s="310"/>
      <c r="AA271" s="310"/>
      <c r="AB271" s="310"/>
      <c r="AC271" s="310"/>
      <c r="AD271" s="310"/>
      <c r="AE271" s="310"/>
      <c r="AF271" s="310"/>
      <c r="AG271" s="310"/>
      <c r="AH271" s="310"/>
      <c r="AI271" s="310"/>
      <c r="AJ271" s="310"/>
      <c r="AK271" s="310"/>
      <c r="AL271" s="311"/>
      <c r="AM271" s="311"/>
      <c r="AN271" s="311"/>
    </row>
    <row r="272">
      <c r="A272" s="310"/>
      <c r="B272" s="310"/>
      <c r="C272" s="310"/>
      <c r="D272" s="310"/>
      <c r="E272" s="310"/>
      <c r="F272" s="310"/>
      <c r="G272" s="310"/>
      <c r="H272" s="310"/>
      <c r="I272" s="310"/>
      <c r="J272" s="310"/>
      <c r="K272" s="310"/>
      <c r="L272" s="310"/>
      <c r="M272" s="310"/>
      <c r="N272" s="310"/>
      <c r="O272" s="310"/>
      <c r="P272" s="310"/>
      <c r="Q272" s="310"/>
      <c r="R272" s="310"/>
      <c r="S272" s="310"/>
      <c r="T272" s="310"/>
      <c r="U272" s="310"/>
      <c r="V272" s="310"/>
      <c r="W272" s="310"/>
      <c r="X272" s="310"/>
      <c r="Y272" s="310"/>
      <c r="Z272" s="310"/>
      <c r="AA272" s="310"/>
      <c r="AB272" s="310"/>
      <c r="AC272" s="310"/>
      <c r="AD272" s="310"/>
      <c r="AE272" s="310"/>
      <c r="AF272" s="310"/>
      <c r="AG272" s="310"/>
      <c r="AH272" s="310"/>
      <c r="AI272" s="310"/>
      <c r="AJ272" s="310"/>
      <c r="AK272" s="310"/>
      <c r="AL272" s="311"/>
      <c r="AM272" s="311"/>
      <c r="AN272" s="311"/>
    </row>
    <row r="273">
      <c r="A273" s="310"/>
      <c r="B273" s="310"/>
      <c r="C273" s="310"/>
      <c r="D273" s="310"/>
      <c r="E273" s="310"/>
      <c r="F273" s="310"/>
      <c r="G273" s="310"/>
      <c r="H273" s="310"/>
      <c r="I273" s="310"/>
      <c r="J273" s="310"/>
      <c r="K273" s="310"/>
      <c r="L273" s="310"/>
      <c r="M273" s="310"/>
      <c r="N273" s="310"/>
      <c r="O273" s="310"/>
      <c r="P273" s="310"/>
      <c r="Q273" s="310"/>
      <c r="R273" s="310"/>
      <c r="S273" s="310"/>
      <c r="T273" s="310"/>
      <c r="U273" s="310"/>
      <c r="V273" s="310"/>
      <c r="W273" s="310"/>
      <c r="X273" s="310"/>
      <c r="Y273" s="310"/>
      <c r="Z273" s="310"/>
      <c r="AA273" s="310"/>
      <c r="AB273" s="310"/>
      <c r="AC273" s="310"/>
      <c r="AD273" s="310"/>
      <c r="AE273" s="310"/>
      <c r="AF273" s="310"/>
      <c r="AG273" s="310"/>
      <c r="AH273" s="310"/>
      <c r="AI273" s="310"/>
      <c r="AJ273" s="310"/>
      <c r="AK273" s="310"/>
      <c r="AL273" s="311"/>
      <c r="AM273" s="311"/>
      <c r="AN273" s="311"/>
    </row>
    <row r="274">
      <c r="A274" s="310"/>
      <c r="B274" s="310"/>
      <c r="C274" s="310"/>
      <c r="D274" s="310"/>
      <c r="E274" s="310"/>
      <c r="F274" s="310"/>
      <c r="G274" s="310"/>
      <c r="H274" s="310"/>
      <c r="I274" s="310"/>
      <c r="J274" s="310"/>
      <c r="K274" s="310"/>
      <c r="L274" s="310"/>
      <c r="M274" s="310"/>
      <c r="N274" s="310"/>
      <c r="O274" s="310"/>
      <c r="P274" s="310"/>
      <c r="Q274" s="310"/>
      <c r="R274" s="310"/>
      <c r="S274" s="310"/>
      <c r="T274" s="310"/>
      <c r="U274" s="310"/>
      <c r="V274" s="310"/>
      <c r="W274" s="310"/>
      <c r="X274" s="310"/>
      <c r="Y274" s="310"/>
      <c r="Z274" s="310"/>
      <c r="AA274" s="310"/>
      <c r="AB274" s="310"/>
      <c r="AC274" s="310"/>
      <c r="AD274" s="310"/>
      <c r="AE274" s="310"/>
      <c r="AF274" s="310"/>
      <c r="AG274" s="310"/>
      <c r="AH274" s="310"/>
      <c r="AI274" s="310"/>
      <c r="AJ274" s="310"/>
      <c r="AK274" s="310"/>
      <c r="AL274" s="311"/>
      <c r="AM274" s="311"/>
      <c r="AN274" s="311"/>
    </row>
    <row r="275">
      <c r="A275" s="310"/>
      <c r="B275" s="310"/>
      <c r="C275" s="310"/>
      <c r="D275" s="310"/>
      <c r="E275" s="310"/>
      <c r="F275" s="310"/>
      <c r="G275" s="310"/>
      <c r="H275" s="310"/>
      <c r="I275" s="310"/>
      <c r="J275" s="310"/>
      <c r="K275" s="310"/>
      <c r="L275" s="310"/>
      <c r="M275" s="310"/>
      <c r="N275" s="310"/>
      <c r="O275" s="310"/>
      <c r="P275" s="310"/>
      <c r="Q275" s="310"/>
      <c r="R275" s="310"/>
      <c r="S275" s="310"/>
      <c r="T275" s="310"/>
      <c r="U275" s="310"/>
      <c r="V275" s="310"/>
      <c r="W275" s="310"/>
      <c r="X275" s="310"/>
      <c r="Y275" s="310"/>
      <c r="Z275" s="310"/>
      <c r="AA275" s="310"/>
      <c r="AB275" s="310"/>
      <c r="AC275" s="310"/>
      <c r="AD275" s="310"/>
      <c r="AE275" s="310"/>
      <c r="AF275" s="310"/>
      <c r="AG275" s="310"/>
      <c r="AH275" s="310"/>
      <c r="AI275" s="310"/>
      <c r="AJ275" s="310"/>
      <c r="AK275" s="310"/>
      <c r="AL275" s="311"/>
      <c r="AM275" s="311"/>
      <c r="AN275" s="311"/>
    </row>
    <row r="276">
      <c r="A276" s="310"/>
      <c r="B276" s="310"/>
      <c r="C276" s="310"/>
      <c r="D276" s="310"/>
      <c r="E276" s="310"/>
      <c r="F276" s="310"/>
      <c r="G276" s="310"/>
      <c r="H276" s="310"/>
      <c r="I276" s="310"/>
      <c r="J276" s="310"/>
      <c r="K276" s="310"/>
      <c r="L276" s="310"/>
      <c r="M276" s="310"/>
      <c r="N276" s="310"/>
      <c r="O276" s="310"/>
      <c r="P276" s="310"/>
      <c r="Q276" s="310"/>
      <c r="R276" s="310"/>
      <c r="S276" s="310"/>
      <c r="T276" s="310"/>
      <c r="U276" s="310"/>
      <c r="V276" s="310"/>
      <c r="W276" s="310"/>
      <c r="X276" s="310"/>
      <c r="Y276" s="310"/>
      <c r="Z276" s="310"/>
      <c r="AA276" s="310"/>
      <c r="AB276" s="310"/>
      <c r="AC276" s="310"/>
      <c r="AD276" s="310"/>
      <c r="AE276" s="310"/>
      <c r="AF276" s="310"/>
      <c r="AG276" s="310"/>
      <c r="AH276" s="310"/>
      <c r="AI276" s="310"/>
      <c r="AJ276" s="310"/>
      <c r="AK276" s="310"/>
      <c r="AL276" s="311"/>
      <c r="AM276" s="311"/>
      <c r="AN276" s="311"/>
    </row>
    <row r="277">
      <c r="A277" s="310"/>
      <c r="B277" s="310"/>
      <c r="C277" s="310"/>
      <c r="D277" s="310"/>
      <c r="E277" s="310"/>
      <c r="F277" s="310"/>
      <c r="G277" s="310"/>
      <c r="H277" s="310"/>
      <c r="I277" s="310"/>
      <c r="J277" s="310"/>
      <c r="K277" s="310"/>
      <c r="L277" s="310"/>
      <c r="M277" s="310"/>
      <c r="N277" s="310"/>
      <c r="O277" s="310"/>
      <c r="P277" s="310"/>
      <c r="Q277" s="310"/>
      <c r="R277" s="310"/>
      <c r="S277" s="310"/>
      <c r="T277" s="310"/>
      <c r="U277" s="310"/>
      <c r="V277" s="310"/>
      <c r="W277" s="310"/>
      <c r="X277" s="310"/>
      <c r="Y277" s="310"/>
      <c r="Z277" s="310"/>
      <c r="AA277" s="310"/>
      <c r="AB277" s="310"/>
      <c r="AC277" s="310"/>
      <c r="AD277" s="310"/>
      <c r="AE277" s="310"/>
      <c r="AF277" s="310"/>
      <c r="AG277" s="310"/>
      <c r="AH277" s="310"/>
      <c r="AI277" s="310"/>
      <c r="AJ277" s="310"/>
      <c r="AK277" s="310"/>
      <c r="AL277" s="311"/>
      <c r="AM277" s="311"/>
      <c r="AN277" s="311"/>
    </row>
    <row r="278">
      <c r="A278" s="310"/>
      <c r="B278" s="310"/>
      <c r="C278" s="310"/>
      <c r="D278" s="310"/>
      <c r="E278" s="310"/>
      <c r="F278" s="310"/>
      <c r="G278" s="310"/>
      <c r="H278" s="310"/>
      <c r="I278" s="310"/>
      <c r="J278" s="310"/>
      <c r="K278" s="310"/>
      <c r="L278" s="310"/>
      <c r="M278" s="310"/>
      <c r="N278" s="310"/>
      <c r="O278" s="310"/>
      <c r="P278" s="310"/>
      <c r="Q278" s="310"/>
      <c r="R278" s="310"/>
      <c r="S278" s="310"/>
      <c r="T278" s="310"/>
      <c r="U278" s="310"/>
      <c r="V278" s="310"/>
      <c r="W278" s="310"/>
      <c r="X278" s="310"/>
      <c r="Y278" s="310"/>
      <c r="Z278" s="310"/>
      <c r="AA278" s="310"/>
      <c r="AB278" s="310"/>
      <c r="AC278" s="310"/>
      <c r="AD278" s="310"/>
      <c r="AE278" s="310"/>
      <c r="AF278" s="310"/>
      <c r="AG278" s="310"/>
      <c r="AH278" s="310"/>
      <c r="AI278" s="310"/>
      <c r="AJ278" s="310"/>
      <c r="AK278" s="310"/>
      <c r="AL278" s="311"/>
      <c r="AM278" s="311"/>
      <c r="AN278" s="311"/>
    </row>
    <row r="279">
      <c r="A279" s="310"/>
      <c r="B279" s="310"/>
      <c r="C279" s="310"/>
      <c r="D279" s="310"/>
      <c r="E279" s="310"/>
      <c r="F279" s="310"/>
      <c r="G279" s="310"/>
      <c r="H279" s="310"/>
      <c r="I279" s="310"/>
      <c r="J279" s="310"/>
      <c r="K279" s="310"/>
      <c r="L279" s="310"/>
      <c r="M279" s="310"/>
      <c r="N279" s="310"/>
      <c r="O279" s="310"/>
      <c r="P279" s="310"/>
      <c r="Q279" s="310"/>
      <c r="R279" s="310"/>
      <c r="S279" s="310"/>
      <c r="T279" s="310"/>
      <c r="U279" s="310"/>
      <c r="V279" s="310"/>
      <c r="W279" s="310"/>
      <c r="X279" s="310"/>
      <c r="Y279" s="310"/>
      <c r="Z279" s="310"/>
      <c r="AA279" s="310"/>
      <c r="AB279" s="310"/>
      <c r="AC279" s="310"/>
      <c r="AD279" s="310"/>
      <c r="AE279" s="310"/>
      <c r="AF279" s="310"/>
      <c r="AG279" s="310"/>
      <c r="AH279" s="310"/>
      <c r="AI279" s="310"/>
      <c r="AJ279" s="310"/>
      <c r="AK279" s="310"/>
      <c r="AL279" s="311"/>
      <c r="AM279" s="311"/>
      <c r="AN279" s="311"/>
    </row>
    <row r="280">
      <c r="A280" s="310"/>
      <c r="B280" s="310"/>
      <c r="C280" s="310"/>
      <c r="D280" s="310"/>
      <c r="E280" s="310"/>
      <c r="F280" s="310"/>
      <c r="G280" s="310"/>
      <c r="H280" s="310"/>
      <c r="I280" s="310"/>
      <c r="J280" s="310"/>
      <c r="K280" s="310"/>
      <c r="L280" s="310"/>
      <c r="M280" s="310"/>
      <c r="N280" s="310"/>
      <c r="O280" s="310"/>
      <c r="P280" s="310"/>
      <c r="Q280" s="310"/>
      <c r="R280" s="310"/>
      <c r="S280" s="310"/>
      <c r="T280" s="310"/>
      <c r="U280" s="310"/>
      <c r="V280" s="310"/>
      <c r="W280" s="310"/>
      <c r="X280" s="310"/>
      <c r="Y280" s="310"/>
      <c r="Z280" s="310"/>
      <c r="AA280" s="310"/>
      <c r="AB280" s="310"/>
      <c r="AC280" s="310"/>
      <c r="AD280" s="310"/>
      <c r="AE280" s="310"/>
      <c r="AF280" s="310"/>
      <c r="AG280" s="310"/>
      <c r="AH280" s="310"/>
      <c r="AI280" s="310"/>
      <c r="AJ280" s="310"/>
      <c r="AK280" s="310"/>
      <c r="AL280" s="311"/>
      <c r="AM280" s="311"/>
      <c r="AN280" s="311"/>
    </row>
    <row r="281">
      <c r="A281" s="310"/>
      <c r="B281" s="310"/>
      <c r="C281" s="310"/>
      <c r="D281" s="310"/>
      <c r="E281" s="310"/>
      <c r="F281" s="310"/>
      <c r="G281" s="310"/>
      <c r="H281" s="310"/>
      <c r="I281" s="310"/>
      <c r="J281" s="310"/>
      <c r="K281" s="310"/>
      <c r="L281" s="310"/>
      <c r="M281" s="310"/>
      <c r="N281" s="310"/>
      <c r="O281" s="310"/>
      <c r="P281" s="310"/>
      <c r="Q281" s="310"/>
      <c r="R281" s="310"/>
      <c r="S281" s="310"/>
      <c r="T281" s="310"/>
      <c r="U281" s="310"/>
      <c r="V281" s="310"/>
      <c r="W281" s="310"/>
      <c r="X281" s="310"/>
      <c r="Y281" s="310"/>
      <c r="Z281" s="310"/>
      <c r="AA281" s="310"/>
      <c r="AB281" s="310"/>
      <c r="AC281" s="310"/>
      <c r="AD281" s="310"/>
      <c r="AE281" s="310"/>
      <c r="AF281" s="310"/>
      <c r="AG281" s="310"/>
      <c r="AH281" s="310"/>
      <c r="AI281" s="310"/>
      <c r="AJ281" s="310"/>
      <c r="AK281" s="310"/>
      <c r="AL281" s="311"/>
      <c r="AM281" s="311"/>
      <c r="AN281" s="311"/>
    </row>
    <row r="282">
      <c r="A282" s="310"/>
      <c r="B282" s="310"/>
      <c r="C282" s="310"/>
      <c r="D282" s="310"/>
      <c r="E282" s="310"/>
      <c r="F282" s="310"/>
      <c r="G282" s="310"/>
      <c r="H282" s="310"/>
      <c r="I282" s="310"/>
      <c r="J282" s="310"/>
      <c r="K282" s="310"/>
      <c r="L282" s="310"/>
      <c r="M282" s="310"/>
      <c r="N282" s="310"/>
      <c r="O282" s="310"/>
      <c r="P282" s="310"/>
      <c r="Q282" s="310"/>
      <c r="R282" s="310"/>
      <c r="S282" s="310"/>
      <c r="T282" s="310"/>
      <c r="U282" s="310"/>
      <c r="V282" s="310"/>
      <c r="W282" s="310"/>
      <c r="X282" s="310"/>
      <c r="Y282" s="310"/>
      <c r="Z282" s="310"/>
      <c r="AA282" s="310"/>
      <c r="AB282" s="310"/>
      <c r="AC282" s="310"/>
      <c r="AD282" s="310"/>
      <c r="AE282" s="310"/>
      <c r="AF282" s="310"/>
      <c r="AG282" s="310"/>
      <c r="AH282" s="310"/>
      <c r="AI282" s="310"/>
      <c r="AJ282" s="310"/>
      <c r="AK282" s="310"/>
      <c r="AL282" s="311"/>
      <c r="AM282" s="311"/>
      <c r="AN282" s="311"/>
    </row>
    <row r="283">
      <c r="A283" s="310"/>
      <c r="B283" s="310"/>
      <c r="C283" s="310"/>
      <c r="D283" s="310"/>
      <c r="E283" s="310"/>
      <c r="F283" s="310"/>
      <c r="G283" s="310"/>
      <c r="H283" s="310"/>
      <c r="I283" s="310"/>
      <c r="J283" s="310"/>
      <c r="K283" s="310"/>
      <c r="L283" s="310"/>
      <c r="M283" s="310"/>
      <c r="N283" s="310"/>
      <c r="O283" s="310"/>
      <c r="P283" s="310"/>
      <c r="Q283" s="310"/>
      <c r="R283" s="310"/>
      <c r="S283" s="310"/>
      <c r="T283" s="310"/>
      <c r="U283" s="310"/>
      <c r="V283" s="310"/>
      <c r="W283" s="310"/>
      <c r="X283" s="310"/>
      <c r="Y283" s="310"/>
      <c r="Z283" s="310"/>
      <c r="AA283" s="310"/>
      <c r="AB283" s="310"/>
      <c r="AC283" s="310"/>
      <c r="AD283" s="310"/>
      <c r="AE283" s="310"/>
      <c r="AF283" s="310"/>
      <c r="AG283" s="310"/>
      <c r="AH283" s="310"/>
      <c r="AI283" s="310"/>
      <c r="AJ283" s="310"/>
      <c r="AK283" s="310"/>
      <c r="AL283" s="311"/>
      <c r="AM283" s="311"/>
      <c r="AN283" s="311"/>
    </row>
    <row r="284">
      <c r="A284" s="310"/>
      <c r="B284" s="310"/>
      <c r="C284" s="310"/>
      <c r="D284" s="310"/>
      <c r="E284" s="310"/>
      <c r="F284" s="310"/>
      <c r="G284" s="310"/>
      <c r="H284" s="310"/>
      <c r="I284" s="310"/>
      <c r="J284" s="310"/>
      <c r="K284" s="310"/>
      <c r="L284" s="310"/>
      <c r="M284" s="310"/>
      <c r="N284" s="310"/>
      <c r="O284" s="310"/>
      <c r="P284" s="310"/>
      <c r="Q284" s="310"/>
      <c r="R284" s="310"/>
      <c r="S284" s="310"/>
      <c r="T284" s="310"/>
      <c r="U284" s="310"/>
      <c r="V284" s="310"/>
      <c r="W284" s="310"/>
      <c r="X284" s="310"/>
      <c r="Y284" s="310"/>
      <c r="Z284" s="310"/>
      <c r="AA284" s="310"/>
      <c r="AB284" s="310"/>
      <c r="AC284" s="310"/>
      <c r="AD284" s="310"/>
      <c r="AE284" s="310"/>
      <c r="AF284" s="310"/>
      <c r="AG284" s="310"/>
      <c r="AH284" s="310"/>
      <c r="AI284" s="310"/>
      <c r="AJ284" s="310"/>
      <c r="AK284" s="310"/>
      <c r="AL284" s="311"/>
      <c r="AM284" s="311"/>
      <c r="AN284" s="311"/>
    </row>
    <row r="285">
      <c r="A285" s="310"/>
      <c r="B285" s="310"/>
      <c r="C285" s="310"/>
      <c r="D285" s="310"/>
      <c r="E285" s="310"/>
      <c r="F285" s="310"/>
      <c r="G285" s="310"/>
      <c r="H285" s="310"/>
      <c r="I285" s="310"/>
      <c r="J285" s="310"/>
      <c r="K285" s="310"/>
      <c r="L285" s="310"/>
      <c r="M285" s="310"/>
      <c r="N285" s="310"/>
      <c r="O285" s="310"/>
      <c r="P285" s="310"/>
      <c r="Q285" s="310"/>
      <c r="R285" s="310"/>
      <c r="S285" s="310"/>
      <c r="T285" s="310"/>
      <c r="U285" s="310"/>
      <c r="V285" s="310"/>
      <c r="W285" s="310"/>
      <c r="X285" s="310"/>
      <c r="Y285" s="310"/>
      <c r="Z285" s="310"/>
      <c r="AA285" s="310"/>
      <c r="AB285" s="310"/>
      <c r="AC285" s="310"/>
      <c r="AD285" s="310"/>
      <c r="AE285" s="310"/>
      <c r="AF285" s="310"/>
      <c r="AG285" s="310"/>
      <c r="AH285" s="310"/>
      <c r="AI285" s="310"/>
      <c r="AJ285" s="310"/>
      <c r="AK285" s="310"/>
      <c r="AL285" s="311"/>
      <c r="AM285" s="311"/>
      <c r="AN285" s="311"/>
    </row>
    <row r="286">
      <c r="A286" s="310"/>
      <c r="B286" s="310"/>
      <c r="C286" s="310"/>
      <c r="D286" s="310"/>
      <c r="E286" s="310"/>
      <c r="F286" s="310"/>
      <c r="G286" s="310"/>
      <c r="H286" s="310"/>
      <c r="I286" s="310"/>
      <c r="J286" s="310"/>
      <c r="K286" s="310"/>
      <c r="L286" s="310"/>
      <c r="M286" s="310"/>
      <c r="N286" s="310"/>
      <c r="O286" s="310"/>
      <c r="P286" s="310"/>
      <c r="Q286" s="310"/>
      <c r="R286" s="310"/>
      <c r="S286" s="310"/>
      <c r="T286" s="310"/>
      <c r="U286" s="310"/>
      <c r="V286" s="310"/>
      <c r="W286" s="310"/>
      <c r="X286" s="310"/>
      <c r="Y286" s="310"/>
      <c r="Z286" s="310"/>
      <c r="AA286" s="310"/>
      <c r="AB286" s="310"/>
      <c r="AC286" s="310"/>
      <c r="AD286" s="310"/>
      <c r="AE286" s="310"/>
      <c r="AF286" s="310"/>
      <c r="AG286" s="310"/>
      <c r="AH286" s="310"/>
      <c r="AI286" s="310"/>
      <c r="AJ286" s="310"/>
      <c r="AK286" s="310"/>
      <c r="AL286" s="311"/>
      <c r="AM286" s="311"/>
      <c r="AN286" s="311"/>
    </row>
    <row r="287">
      <c r="A287" s="310"/>
      <c r="B287" s="310"/>
      <c r="C287" s="310"/>
      <c r="D287" s="310"/>
      <c r="E287" s="310"/>
      <c r="F287" s="310"/>
      <c r="G287" s="310"/>
      <c r="H287" s="310"/>
      <c r="I287" s="310"/>
      <c r="J287" s="310"/>
      <c r="K287" s="310"/>
      <c r="L287" s="310"/>
      <c r="M287" s="310"/>
      <c r="N287" s="310"/>
      <c r="O287" s="310"/>
      <c r="P287" s="310"/>
      <c r="Q287" s="310"/>
      <c r="R287" s="310"/>
      <c r="S287" s="310"/>
      <c r="T287" s="310"/>
      <c r="U287" s="310"/>
      <c r="V287" s="310"/>
      <c r="W287" s="310"/>
      <c r="X287" s="310"/>
      <c r="Y287" s="310"/>
      <c r="Z287" s="310"/>
      <c r="AA287" s="310"/>
      <c r="AB287" s="310"/>
      <c r="AC287" s="310"/>
      <c r="AD287" s="310"/>
      <c r="AE287" s="310"/>
      <c r="AF287" s="310"/>
      <c r="AG287" s="310"/>
      <c r="AH287" s="310"/>
      <c r="AI287" s="310"/>
      <c r="AJ287" s="310"/>
      <c r="AK287" s="310"/>
      <c r="AL287" s="311"/>
      <c r="AM287" s="311"/>
      <c r="AN287" s="311"/>
    </row>
    <row r="288">
      <c r="A288" s="310"/>
      <c r="B288" s="310"/>
      <c r="C288" s="310"/>
      <c r="D288" s="310"/>
      <c r="E288" s="310"/>
      <c r="F288" s="310"/>
      <c r="G288" s="310"/>
      <c r="H288" s="310"/>
      <c r="I288" s="310"/>
      <c r="J288" s="310"/>
      <c r="K288" s="310"/>
      <c r="L288" s="310"/>
      <c r="M288" s="310"/>
      <c r="N288" s="310"/>
      <c r="O288" s="310"/>
      <c r="P288" s="310"/>
      <c r="Q288" s="310"/>
      <c r="R288" s="310"/>
      <c r="S288" s="310"/>
      <c r="T288" s="310"/>
      <c r="U288" s="310"/>
      <c r="V288" s="310"/>
      <c r="W288" s="310"/>
      <c r="X288" s="310"/>
      <c r="Y288" s="310"/>
      <c r="Z288" s="310"/>
      <c r="AA288" s="310"/>
      <c r="AB288" s="310"/>
      <c r="AC288" s="310"/>
      <c r="AD288" s="310"/>
      <c r="AE288" s="310"/>
      <c r="AF288" s="310"/>
      <c r="AG288" s="310"/>
      <c r="AH288" s="310"/>
      <c r="AI288" s="310"/>
      <c r="AJ288" s="310"/>
      <c r="AK288" s="310"/>
      <c r="AL288" s="311"/>
      <c r="AM288" s="311"/>
      <c r="AN288" s="311"/>
    </row>
    <row r="289">
      <c r="A289" s="310"/>
      <c r="B289" s="310"/>
      <c r="C289" s="310"/>
      <c r="D289" s="310"/>
      <c r="E289" s="310"/>
      <c r="F289" s="310"/>
      <c r="G289" s="310"/>
      <c r="H289" s="310"/>
      <c r="I289" s="310"/>
      <c r="J289" s="310"/>
      <c r="K289" s="310"/>
      <c r="L289" s="310"/>
      <c r="M289" s="310"/>
      <c r="N289" s="310"/>
      <c r="O289" s="310"/>
      <c r="P289" s="310"/>
      <c r="Q289" s="310"/>
      <c r="R289" s="310"/>
      <c r="S289" s="310"/>
      <c r="T289" s="310"/>
      <c r="U289" s="310"/>
      <c r="V289" s="310"/>
      <c r="W289" s="310"/>
      <c r="X289" s="310"/>
      <c r="Y289" s="310"/>
      <c r="Z289" s="310"/>
      <c r="AA289" s="310"/>
      <c r="AB289" s="310"/>
      <c r="AC289" s="310"/>
      <c r="AD289" s="310"/>
      <c r="AE289" s="310"/>
      <c r="AF289" s="310"/>
      <c r="AG289" s="310"/>
      <c r="AH289" s="310"/>
      <c r="AI289" s="310"/>
      <c r="AJ289" s="310"/>
      <c r="AK289" s="310"/>
      <c r="AL289" s="311"/>
      <c r="AM289" s="311"/>
      <c r="AN289" s="311"/>
    </row>
    <row r="290">
      <c r="A290" s="310"/>
      <c r="B290" s="310"/>
      <c r="C290" s="310"/>
      <c r="D290" s="310"/>
      <c r="E290" s="310"/>
      <c r="F290" s="310"/>
      <c r="G290" s="310"/>
      <c r="H290" s="310"/>
      <c r="I290" s="310"/>
      <c r="J290" s="310"/>
      <c r="K290" s="310"/>
      <c r="L290" s="310"/>
      <c r="M290" s="310"/>
      <c r="N290" s="310"/>
      <c r="O290" s="310"/>
      <c r="P290" s="310"/>
      <c r="Q290" s="310"/>
      <c r="R290" s="310"/>
      <c r="S290" s="310"/>
      <c r="T290" s="310"/>
      <c r="U290" s="310"/>
      <c r="V290" s="310"/>
      <c r="W290" s="310"/>
      <c r="X290" s="310"/>
      <c r="Y290" s="310"/>
      <c r="Z290" s="310"/>
      <c r="AA290" s="310"/>
      <c r="AB290" s="310"/>
      <c r="AC290" s="310"/>
      <c r="AD290" s="310"/>
      <c r="AE290" s="310"/>
      <c r="AF290" s="310"/>
      <c r="AG290" s="310"/>
      <c r="AH290" s="310"/>
      <c r="AI290" s="310"/>
      <c r="AJ290" s="310"/>
      <c r="AK290" s="310"/>
      <c r="AL290" s="311"/>
      <c r="AM290" s="311"/>
      <c r="AN290" s="311"/>
    </row>
    <row r="291">
      <c r="A291" s="310"/>
      <c r="B291" s="310"/>
      <c r="C291" s="310"/>
      <c r="D291" s="310"/>
      <c r="E291" s="310"/>
      <c r="F291" s="310"/>
      <c r="G291" s="310"/>
      <c r="H291" s="310"/>
      <c r="I291" s="310"/>
      <c r="J291" s="310"/>
      <c r="K291" s="310"/>
      <c r="L291" s="310"/>
      <c r="M291" s="310"/>
      <c r="N291" s="310"/>
      <c r="O291" s="310"/>
      <c r="P291" s="310"/>
      <c r="Q291" s="310"/>
      <c r="R291" s="310"/>
      <c r="S291" s="310"/>
      <c r="T291" s="310"/>
      <c r="U291" s="310"/>
      <c r="V291" s="310"/>
      <c r="W291" s="310"/>
      <c r="X291" s="310"/>
      <c r="Y291" s="310"/>
      <c r="Z291" s="310"/>
      <c r="AA291" s="310"/>
      <c r="AB291" s="310"/>
      <c r="AC291" s="310"/>
      <c r="AD291" s="310"/>
      <c r="AE291" s="310"/>
      <c r="AF291" s="310"/>
      <c r="AG291" s="310"/>
      <c r="AH291" s="310"/>
      <c r="AI291" s="310"/>
      <c r="AJ291" s="310"/>
      <c r="AK291" s="310"/>
      <c r="AL291" s="311"/>
      <c r="AM291" s="311"/>
      <c r="AN291" s="311"/>
    </row>
    <row r="292">
      <c r="A292" s="310"/>
      <c r="B292" s="310"/>
      <c r="C292" s="310"/>
      <c r="D292" s="310"/>
      <c r="E292" s="310"/>
      <c r="F292" s="310"/>
      <c r="G292" s="310"/>
      <c r="H292" s="310"/>
      <c r="I292" s="310"/>
      <c r="J292" s="310"/>
      <c r="K292" s="310"/>
      <c r="L292" s="310"/>
      <c r="M292" s="310"/>
      <c r="N292" s="310"/>
      <c r="O292" s="310"/>
      <c r="P292" s="310"/>
      <c r="Q292" s="310"/>
      <c r="R292" s="310"/>
      <c r="S292" s="310"/>
      <c r="T292" s="310"/>
      <c r="U292" s="310"/>
      <c r="V292" s="310"/>
      <c r="W292" s="310"/>
      <c r="X292" s="310"/>
      <c r="Y292" s="310"/>
      <c r="Z292" s="310"/>
      <c r="AA292" s="310"/>
      <c r="AB292" s="310"/>
      <c r="AC292" s="310"/>
      <c r="AD292" s="310"/>
      <c r="AE292" s="310"/>
      <c r="AF292" s="310"/>
      <c r="AG292" s="310"/>
      <c r="AH292" s="310"/>
      <c r="AI292" s="310"/>
      <c r="AJ292" s="310"/>
      <c r="AK292" s="310"/>
      <c r="AL292" s="311"/>
      <c r="AM292" s="311"/>
      <c r="AN292" s="311"/>
    </row>
    <row r="293">
      <c r="A293" s="310"/>
      <c r="B293" s="310"/>
      <c r="C293" s="310"/>
      <c r="D293" s="310"/>
      <c r="E293" s="310"/>
      <c r="F293" s="310"/>
      <c r="G293" s="310"/>
      <c r="H293" s="310"/>
      <c r="I293" s="310"/>
      <c r="J293" s="310"/>
      <c r="K293" s="310"/>
      <c r="L293" s="310"/>
      <c r="M293" s="310"/>
      <c r="N293" s="310"/>
      <c r="O293" s="310"/>
      <c r="P293" s="310"/>
      <c r="Q293" s="310"/>
      <c r="R293" s="310"/>
      <c r="S293" s="310"/>
      <c r="T293" s="310"/>
      <c r="U293" s="310"/>
      <c r="V293" s="310"/>
      <c r="W293" s="310"/>
      <c r="X293" s="310"/>
      <c r="Y293" s="310"/>
      <c r="Z293" s="310"/>
      <c r="AA293" s="310"/>
      <c r="AB293" s="310"/>
      <c r="AC293" s="310"/>
      <c r="AD293" s="310"/>
      <c r="AE293" s="310"/>
      <c r="AF293" s="310"/>
      <c r="AG293" s="310"/>
      <c r="AH293" s="310"/>
      <c r="AI293" s="310"/>
      <c r="AJ293" s="310"/>
      <c r="AK293" s="310"/>
      <c r="AL293" s="311"/>
      <c r="AM293" s="311"/>
      <c r="AN293" s="311"/>
    </row>
    <row r="294">
      <c r="A294" s="310"/>
      <c r="B294" s="310"/>
      <c r="C294" s="310"/>
      <c r="D294" s="310"/>
      <c r="E294" s="310"/>
      <c r="F294" s="310"/>
      <c r="G294" s="310"/>
      <c r="H294" s="310"/>
      <c r="I294" s="310"/>
      <c r="J294" s="310"/>
      <c r="K294" s="310"/>
      <c r="L294" s="310"/>
      <c r="M294" s="310"/>
      <c r="N294" s="310"/>
      <c r="O294" s="310"/>
      <c r="P294" s="310"/>
      <c r="Q294" s="310"/>
      <c r="R294" s="310"/>
      <c r="S294" s="310"/>
      <c r="T294" s="310"/>
      <c r="U294" s="310"/>
      <c r="V294" s="310"/>
      <c r="W294" s="310"/>
      <c r="X294" s="310"/>
      <c r="Y294" s="310"/>
      <c r="Z294" s="310"/>
      <c r="AA294" s="310"/>
      <c r="AB294" s="310"/>
      <c r="AC294" s="310"/>
      <c r="AD294" s="310"/>
      <c r="AE294" s="310"/>
      <c r="AF294" s="310"/>
      <c r="AG294" s="310"/>
      <c r="AH294" s="310"/>
      <c r="AI294" s="310"/>
      <c r="AJ294" s="310"/>
      <c r="AK294" s="310"/>
      <c r="AL294" s="311"/>
      <c r="AM294" s="311"/>
      <c r="AN294" s="311"/>
    </row>
    <row r="295">
      <c r="A295" s="310"/>
      <c r="B295" s="310"/>
      <c r="C295" s="310"/>
      <c r="D295" s="310"/>
      <c r="E295" s="310"/>
      <c r="F295" s="310"/>
      <c r="G295" s="310"/>
      <c r="H295" s="310"/>
      <c r="I295" s="310"/>
      <c r="J295" s="310"/>
      <c r="K295" s="310"/>
      <c r="L295" s="310"/>
      <c r="M295" s="310"/>
      <c r="N295" s="310"/>
      <c r="O295" s="310"/>
      <c r="P295" s="310"/>
      <c r="Q295" s="310"/>
      <c r="R295" s="310"/>
      <c r="S295" s="310"/>
      <c r="T295" s="310"/>
      <c r="U295" s="310"/>
      <c r="V295" s="310"/>
      <c r="W295" s="310"/>
      <c r="X295" s="310"/>
      <c r="Y295" s="310"/>
      <c r="Z295" s="310"/>
      <c r="AA295" s="310"/>
      <c r="AB295" s="310"/>
      <c r="AC295" s="310"/>
      <c r="AD295" s="310"/>
      <c r="AE295" s="310"/>
      <c r="AF295" s="310"/>
      <c r="AG295" s="310"/>
      <c r="AH295" s="310"/>
      <c r="AI295" s="310"/>
      <c r="AJ295" s="310"/>
      <c r="AK295" s="310"/>
      <c r="AL295" s="311"/>
      <c r="AM295" s="311"/>
      <c r="AN295" s="311"/>
    </row>
    <row r="296">
      <c r="A296" s="310"/>
      <c r="B296" s="310"/>
      <c r="C296" s="310"/>
      <c r="D296" s="310"/>
      <c r="E296" s="310"/>
      <c r="F296" s="310"/>
      <c r="G296" s="310"/>
      <c r="H296" s="310"/>
      <c r="I296" s="310"/>
      <c r="J296" s="310"/>
      <c r="K296" s="310"/>
      <c r="L296" s="310"/>
      <c r="M296" s="310"/>
      <c r="N296" s="310"/>
      <c r="O296" s="310"/>
      <c r="P296" s="310"/>
      <c r="Q296" s="310"/>
      <c r="R296" s="310"/>
      <c r="S296" s="310"/>
      <c r="T296" s="310"/>
      <c r="U296" s="310"/>
      <c r="V296" s="310"/>
      <c r="W296" s="310"/>
      <c r="X296" s="310"/>
      <c r="Y296" s="310"/>
      <c r="Z296" s="310"/>
      <c r="AA296" s="310"/>
      <c r="AB296" s="310"/>
      <c r="AC296" s="310"/>
      <c r="AD296" s="310"/>
      <c r="AE296" s="310"/>
      <c r="AF296" s="310"/>
      <c r="AG296" s="310"/>
      <c r="AH296" s="310"/>
      <c r="AI296" s="310"/>
      <c r="AJ296" s="310"/>
      <c r="AK296" s="310"/>
      <c r="AL296" s="311"/>
      <c r="AM296" s="311"/>
      <c r="AN296" s="311"/>
    </row>
    <row r="297">
      <c r="A297" s="310"/>
      <c r="B297" s="310"/>
      <c r="C297" s="310"/>
      <c r="D297" s="310"/>
      <c r="E297" s="310"/>
      <c r="F297" s="310"/>
      <c r="G297" s="310"/>
      <c r="H297" s="310"/>
      <c r="I297" s="310"/>
      <c r="J297" s="310"/>
      <c r="K297" s="310"/>
      <c r="L297" s="310"/>
      <c r="M297" s="310"/>
      <c r="N297" s="310"/>
      <c r="O297" s="310"/>
      <c r="P297" s="310"/>
      <c r="Q297" s="310"/>
      <c r="R297" s="310"/>
      <c r="S297" s="310"/>
      <c r="T297" s="310"/>
      <c r="U297" s="310"/>
      <c r="V297" s="310"/>
      <c r="W297" s="310"/>
      <c r="X297" s="310"/>
      <c r="Y297" s="310"/>
      <c r="Z297" s="310"/>
      <c r="AA297" s="310"/>
      <c r="AB297" s="310"/>
      <c r="AC297" s="310"/>
      <c r="AD297" s="310"/>
      <c r="AE297" s="310"/>
      <c r="AF297" s="310"/>
      <c r="AG297" s="310"/>
      <c r="AH297" s="310"/>
      <c r="AI297" s="310"/>
      <c r="AJ297" s="310"/>
      <c r="AK297" s="310"/>
      <c r="AL297" s="311"/>
      <c r="AM297" s="311"/>
      <c r="AN297" s="311"/>
    </row>
    <row r="298">
      <c r="A298" s="310"/>
      <c r="B298" s="310"/>
      <c r="C298" s="310"/>
      <c r="D298" s="310"/>
      <c r="E298" s="310"/>
      <c r="F298" s="310"/>
      <c r="G298" s="310"/>
      <c r="H298" s="310"/>
      <c r="I298" s="310"/>
      <c r="J298" s="310"/>
      <c r="K298" s="310"/>
      <c r="L298" s="310"/>
      <c r="M298" s="310"/>
      <c r="N298" s="310"/>
      <c r="O298" s="310"/>
      <c r="P298" s="310"/>
      <c r="Q298" s="310"/>
      <c r="R298" s="310"/>
      <c r="S298" s="310"/>
      <c r="T298" s="310"/>
      <c r="U298" s="310"/>
      <c r="V298" s="310"/>
      <c r="W298" s="310"/>
      <c r="X298" s="310"/>
      <c r="Y298" s="310"/>
      <c r="Z298" s="310"/>
      <c r="AA298" s="310"/>
      <c r="AB298" s="310"/>
      <c r="AC298" s="310"/>
      <c r="AD298" s="310"/>
      <c r="AE298" s="310"/>
      <c r="AF298" s="310"/>
      <c r="AG298" s="310"/>
      <c r="AH298" s="310"/>
      <c r="AI298" s="310"/>
      <c r="AJ298" s="310"/>
      <c r="AK298" s="310"/>
      <c r="AL298" s="311"/>
      <c r="AM298" s="311"/>
      <c r="AN298" s="311"/>
    </row>
    <row r="299">
      <c r="A299" s="310"/>
      <c r="B299" s="310"/>
      <c r="C299" s="310"/>
      <c r="D299" s="310"/>
      <c r="E299" s="310"/>
      <c r="F299" s="310"/>
      <c r="G299" s="310"/>
      <c r="H299" s="310"/>
      <c r="I299" s="310"/>
      <c r="J299" s="310"/>
      <c r="K299" s="310"/>
      <c r="L299" s="310"/>
      <c r="M299" s="310"/>
      <c r="N299" s="310"/>
      <c r="O299" s="310"/>
      <c r="P299" s="310"/>
      <c r="Q299" s="310"/>
      <c r="R299" s="310"/>
      <c r="S299" s="310"/>
      <c r="T299" s="310"/>
      <c r="U299" s="310"/>
      <c r="V299" s="310"/>
      <c r="W299" s="310"/>
      <c r="X299" s="310"/>
      <c r="Y299" s="310"/>
      <c r="Z299" s="310"/>
      <c r="AA299" s="310"/>
      <c r="AB299" s="310"/>
      <c r="AC299" s="310"/>
      <c r="AD299" s="310"/>
      <c r="AE299" s="310"/>
      <c r="AF299" s="310"/>
      <c r="AG299" s="310"/>
      <c r="AH299" s="310"/>
      <c r="AI299" s="310"/>
      <c r="AJ299" s="310"/>
      <c r="AK299" s="310"/>
      <c r="AL299" s="311"/>
      <c r="AM299" s="311"/>
      <c r="AN299" s="311"/>
    </row>
    <row r="300">
      <c r="A300" s="310"/>
      <c r="B300" s="310"/>
      <c r="C300" s="310"/>
      <c r="D300" s="310"/>
      <c r="E300" s="310"/>
      <c r="F300" s="310"/>
      <c r="G300" s="310"/>
      <c r="H300" s="310"/>
      <c r="I300" s="310"/>
      <c r="J300" s="310"/>
      <c r="K300" s="310"/>
      <c r="L300" s="310"/>
      <c r="M300" s="310"/>
      <c r="N300" s="310"/>
      <c r="O300" s="310"/>
      <c r="P300" s="310"/>
      <c r="Q300" s="310"/>
      <c r="R300" s="310"/>
      <c r="S300" s="310"/>
      <c r="T300" s="310"/>
      <c r="U300" s="310"/>
      <c r="V300" s="310"/>
      <c r="W300" s="310"/>
      <c r="X300" s="310"/>
      <c r="Y300" s="310"/>
      <c r="Z300" s="310"/>
      <c r="AA300" s="310"/>
      <c r="AB300" s="310"/>
      <c r="AC300" s="310"/>
      <c r="AD300" s="310"/>
      <c r="AE300" s="310"/>
      <c r="AF300" s="310"/>
      <c r="AG300" s="310"/>
      <c r="AH300" s="310"/>
      <c r="AI300" s="310"/>
      <c r="AJ300" s="310"/>
      <c r="AK300" s="310"/>
      <c r="AL300" s="311"/>
      <c r="AM300" s="311"/>
      <c r="AN300" s="311"/>
    </row>
    <row r="301">
      <c r="A301" s="310"/>
      <c r="B301" s="310"/>
      <c r="C301" s="310"/>
      <c r="D301" s="310"/>
      <c r="E301" s="310"/>
      <c r="F301" s="310"/>
      <c r="G301" s="310"/>
      <c r="H301" s="310"/>
      <c r="I301" s="310"/>
      <c r="J301" s="310"/>
      <c r="K301" s="310"/>
      <c r="L301" s="310"/>
      <c r="M301" s="310"/>
      <c r="N301" s="310"/>
      <c r="O301" s="310"/>
      <c r="P301" s="310"/>
      <c r="Q301" s="310"/>
      <c r="R301" s="310"/>
      <c r="S301" s="310"/>
      <c r="T301" s="310"/>
      <c r="U301" s="310"/>
      <c r="V301" s="310"/>
      <c r="W301" s="310"/>
      <c r="X301" s="310"/>
      <c r="Y301" s="310"/>
      <c r="Z301" s="310"/>
      <c r="AA301" s="310"/>
      <c r="AB301" s="310"/>
      <c r="AC301" s="310"/>
      <c r="AD301" s="310"/>
      <c r="AE301" s="310"/>
      <c r="AF301" s="310"/>
      <c r="AG301" s="310"/>
      <c r="AH301" s="310"/>
      <c r="AI301" s="310"/>
      <c r="AJ301" s="310"/>
      <c r="AK301" s="310"/>
      <c r="AL301" s="311"/>
      <c r="AM301" s="311"/>
      <c r="AN301" s="311"/>
    </row>
    <row r="302">
      <c r="A302" s="310"/>
      <c r="B302" s="310"/>
      <c r="C302" s="310"/>
      <c r="D302" s="310"/>
      <c r="E302" s="310"/>
      <c r="F302" s="310"/>
      <c r="G302" s="310"/>
      <c r="H302" s="310"/>
      <c r="I302" s="310"/>
      <c r="J302" s="310"/>
      <c r="K302" s="310"/>
      <c r="L302" s="310"/>
      <c r="M302" s="310"/>
      <c r="N302" s="310"/>
      <c r="O302" s="310"/>
      <c r="P302" s="310"/>
      <c r="Q302" s="310"/>
      <c r="R302" s="310"/>
      <c r="S302" s="310"/>
      <c r="T302" s="310"/>
      <c r="U302" s="310"/>
      <c r="V302" s="310"/>
      <c r="W302" s="310"/>
      <c r="X302" s="310"/>
      <c r="Y302" s="310"/>
      <c r="Z302" s="310"/>
      <c r="AA302" s="310"/>
      <c r="AB302" s="310"/>
      <c r="AC302" s="310"/>
      <c r="AD302" s="310"/>
      <c r="AE302" s="310"/>
      <c r="AF302" s="310"/>
      <c r="AG302" s="310"/>
      <c r="AH302" s="310"/>
      <c r="AI302" s="310"/>
      <c r="AJ302" s="310"/>
      <c r="AK302" s="310"/>
      <c r="AL302" s="311"/>
      <c r="AM302" s="311"/>
      <c r="AN302" s="311"/>
    </row>
    <row r="303">
      <c r="A303" s="310"/>
      <c r="B303" s="310"/>
      <c r="C303" s="310"/>
      <c r="D303" s="310"/>
      <c r="E303" s="310"/>
      <c r="F303" s="310"/>
      <c r="G303" s="310"/>
      <c r="H303" s="310"/>
      <c r="I303" s="310"/>
      <c r="J303" s="310"/>
      <c r="K303" s="310"/>
      <c r="L303" s="310"/>
      <c r="M303" s="310"/>
      <c r="N303" s="310"/>
      <c r="O303" s="310"/>
      <c r="P303" s="310"/>
      <c r="Q303" s="310"/>
      <c r="R303" s="310"/>
      <c r="S303" s="310"/>
      <c r="T303" s="310"/>
      <c r="U303" s="310"/>
      <c r="V303" s="310"/>
      <c r="W303" s="310"/>
      <c r="X303" s="310"/>
      <c r="Y303" s="310"/>
      <c r="Z303" s="310"/>
      <c r="AA303" s="310"/>
      <c r="AB303" s="310"/>
      <c r="AC303" s="310"/>
      <c r="AD303" s="310"/>
      <c r="AE303" s="310"/>
      <c r="AF303" s="310"/>
      <c r="AG303" s="310"/>
      <c r="AH303" s="310"/>
      <c r="AI303" s="310"/>
      <c r="AJ303" s="310"/>
      <c r="AK303" s="310"/>
      <c r="AL303" s="311"/>
      <c r="AM303" s="311"/>
      <c r="AN303" s="311"/>
    </row>
    <row r="304">
      <c r="A304" s="310"/>
      <c r="B304" s="310"/>
      <c r="C304" s="310"/>
      <c r="D304" s="310"/>
      <c r="E304" s="310"/>
      <c r="F304" s="310"/>
      <c r="G304" s="310"/>
      <c r="H304" s="310"/>
      <c r="I304" s="310"/>
      <c r="J304" s="310"/>
      <c r="K304" s="310"/>
      <c r="L304" s="310"/>
      <c r="M304" s="310"/>
      <c r="N304" s="310"/>
      <c r="O304" s="310"/>
      <c r="P304" s="310"/>
      <c r="Q304" s="310"/>
      <c r="R304" s="310"/>
      <c r="S304" s="310"/>
      <c r="T304" s="310"/>
      <c r="U304" s="310"/>
      <c r="V304" s="310"/>
      <c r="W304" s="310"/>
      <c r="X304" s="310"/>
      <c r="Y304" s="310"/>
      <c r="Z304" s="310"/>
      <c r="AA304" s="310"/>
      <c r="AB304" s="310"/>
      <c r="AC304" s="310"/>
      <c r="AD304" s="310"/>
      <c r="AE304" s="310"/>
      <c r="AF304" s="310"/>
      <c r="AG304" s="310"/>
      <c r="AH304" s="310"/>
      <c r="AI304" s="310"/>
      <c r="AJ304" s="310"/>
      <c r="AK304" s="310"/>
      <c r="AL304" s="311"/>
      <c r="AM304" s="311"/>
      <c r="AN304" s="311"/>
    </row>
    <row r="305">
      <c r="A305" s="310"/>
      <c r="B305" s="310"/>
      <c r="C305" s="310"/>
      <c r="D305" s="310"/>
      <c r="E305" s="310"/>
      <c r="F305" s="310"/>
      <c r="G305" s="310"/>
      <c r="H305" s="310"/>
      <c r="I305" s="310"/>
      <c r="J305" s="310"/>
      <c r="K305" s="310"/>
      <c r="L305" s="310"/>
      <c r="M305" s="310"/>
      <c r="N305" s="310"/>
      <c r="O305" s="310"/>
      <c r="P305" s="310"/>
      <c r="Q305" s="310"/>
      <c r="R305" s="310"/>
      <c r="S305" s="310"/>
      <c r="T305" s="310"/>
      <c r="U305" s="310"/>
      <c r="V305" s="310"/>
      <c r="W305" s="310"/>
      <c r="X305" s="310"/>
      <c r="Y305" s="310"/>
      <c r="Z305" s="310"/>
      <c r="AA305" s="310"/>
      <c r="AB305" s="310"/>
      <c r="AC305" s="310"/>
      <c r="AD305" s="310"/>
      <c r="AE305" s="310"/>
      <c r="AF305" s="310"/>
      <c r="AG305" s="310"/>
      <c r="AH305" s="310"/>
      <c r="AI305" s="310"/>
      <c r="AJ305" s="310"/>
      <c r="AK305" s="310"/>
      <c r="AL305" s="311"/>
      <c r="AM305" s="311"/>
      <c r="AN305" s="311"/>
    </row>
    <row r="306">
      <c r="A306" s="310"/>
      <c r="B306" s="310"/>
      <c r="C306" s="310"/>
      <c r="D306" s="310"/>
      <c r="E306" s="310"/>
      <c r="F306" s="310"/>
      <c r="G306" s="310"/>
      <c r="H306" s="310"/>
      <c r="I306" s="310"/>
      <c r="J306" s="310"/>
      <c r="K306" s="310"/>
      <c r="L306" s="310"/>
      <c r="M306" s="310"/>
      <c r="N306" s="310"/>
      <c r="O306" s="310"/>
      <c r="P306" s="310"/>
      <c r="Q306" s="310"/>
      <c r="R306" s="310"/>
      <c r="S306" s="310"/>
      <c r="T306" s="310"/>
      <c r="U306" s="310"/>
      <c r="V306" s="310"/>
      <c r="W306" s="310"/>
      <c r="X306" s="310"/>
      <c r="Y306" s="310"/>
      <c r="Z306" s="310"/>
      <c r="AA306" s="310"/>
      <c r="AB306" s="310"/>
      <c r="AC306" s="310"/>
      <c r="AD306" s="310"/>
      <c r="AE306" s="310"/>
      <c r="AF306" s="310"/>
      <c r="AG306" s="310"/>
      <c r="AH306" s="310"/>
      <c r="AI306" s="310"/>
      <c r="AJ306" s="310"/>
      <c r="AK306" s="310"/>
      <c r="AL306" s="311"/>
      <c r="AM306" s="311"/>
      <c r="AN306" s="311"/>
    </row>
    <row r="307">
      <c r="A307" s="310"/>
      <c r="B307" s="310"/>
      <c r="C307" s="310"/>
      <c r="D307" s="310"/>
      <c r="E307" s="310"/>
      <c r="F307" s="310"/>
      <c r="G307" s="310"/>
      <c r="H307" s="310"/>
      <c r="I307" s="310"/>
      <c r="J307" s="310"/>
      <c r="K307" s="310"/>
      <c r="L307" s="310"/>
      <c r="M307" s="310"/>
      <c r="N307" s="310"/>
      <c r="O307" s="310"/>
      <c r="P307" s="310"/>
      <c r="Q307" s="310"/>
      <c r="R307" s="310"/>
      <c r="S307" s="310"/>
      <c r="T307" s="310"/>
      <c r="U307" s="310"/>
      <c r="V307" s="310"/>
      <c r="W307" s="310"/>
      <c r="X307" s="310"/>
      <c r="Y307" s="310"/>
      <c r="Z307" s="310"/>
      <c r="AA307" s="310"/>
      <c r="AB307" s="310"/>
      <c r="AC307" s="310"/>
      <c r="AD307" s="310"/>
      <c r="AE307" s="310"/>
      <c r="AF307" s="310"/>
      <c r="AG307" s="310"/>
      <c r="AH307" s="310"/>
      <c r="AI307" s="310"/>
      <c r="AJ307" s="310"/>
      <c r="AK307" s="310"/>
      <c r="AL307" s="311"/>
      <c r="AM307" s="311"/>
      <c r="AN307" s="311"/>
    </row>
    <row r="308">
      <c r="A308" s="310"/>
      <c r="B308" s="310"/>
      <c r="C308" s="310"/>
      <c r="D308" s="310"/>
      <c r="E308" s="310"/>
      <c r="F308" s="310"/>
      <c r="G308" s="310"/>
      <c r="H308" s="310"/>
      <c r="I308" s="310"/>
      <c r="J308" s="310"/>
      <c r="K308" s="310"/>
      <c r="L308" s="310"/>
      <c r="M308" s="310"/>
      <c r="N308" s="310"/>
      <c r="O308" s="310"/>
      <c r="P308" s="310"/>
      <c r="Q308" s="310"/>
      <c r="R308" s="310"/>
      <c r="S308" s="310"/>
      <c r="T308" s="310"/>
      <c r="U308" s="310"/>
      <c r="V308" s="310"/>
      <c r="W308" s="310"/>
      <c r="X308" s="310"/>
      <c r="Y308" s="310"/>
      <c r="Z308" s="310"/>
      <c r="AA308" s="310"/>
      <c r="AB308" s="310"/>
      <c r="AC308" s="310"/>
      <c r="AD308" s="310"/>
      <c r="AE308" s="310"/>
      <c r="AF308" s="310"/>
      <c r="AG308" s="310"/>
      <c r="AH308" s="310"/>
      <c r="AI308" s="310"/>
      <c r="AJ308" s="310"/>
      <c r="AK308" s="310"/>
      <c r="AL308" s="311"/>
      <c r="AM308" s="311"/>
      <c r="AN308" s="311"/>
    </row>
    <row r="309">
      <c r="A309" s="310"/>
      <c r="B309" s="310"/>
      <c r="C309" s="310"/>
      <c r="D309" s="310"/>
      <c r="E309" s="310"/>
      <c r="F309" s="310"/>
      <c r="G309" s="310"/>
      <c r="H309" s="310"/>
      <c r="I309" s="310"/>
      <c r="J309" s="310"/>
      <c r="K309" s="310"/>
      <c r="L309" s="310"/>
      <c r="M309" s="310"/>
      <c r="N309" s="310"/>
      <c r="O309" s="310"/>
      <c r="P309" s="310"/>
      <c r="Q309" s="310"/>
      <c r="R309" s="310"/>
      <c r="S309" s="310"/>
      <c r="T309" s="310"/>
      <c r="U309" s="310"/>
      <c r="V309" s="310"/>
      <c r="W309" s="310"/>
      <c r="X309" s="310"/>
      <c r="Y309" s="310"/>
      <c r="Z309" s="310"/>
      <c r="AA309" s="310"/>
      <c r="AB309" s="310"/>
      <c r="AC309" s="310"/>
      <c r="AD309" s="310"/>
      <c r="AE309" s="310"/>
      <c r="AF309" s="310"/>
      <c r="AG309" s="310"/>
      <c r="AH309" s="310"/>
      <c r="AI309" s="310"/>
      <c r="AJ309" s="310"/>
      <c r="AK309" s="310"/>
      <c r="AL309" s="311"/>
      <c r="AM309" s="311"/>
      <c r="AN309" s="311"/>
    </row>
    <row r="310">
      <c r="A310" s="310"/>
      <c r="B310" s="310"/>
      <c r="C310" s="310"/>
      <c r="D310" s="310"/>
      <c r="E310" s="310"/>
      <c r="F310" s="310"/>
      <c r="G310" s="310"/>
      <c r="H310" s="310"/>
      <c r="I310" s="310"/>
      <c r="J310" s="310"/>
      <c r="K310" s="310"/>
      <c r="L310" s="310"/>
      <c r="M310" s="310"/>
      <c r="N310" s="310"/>
      <c r="O310" s="310"/>
      <c r="P310" s="310"/>
      <c r="Q310" s="310"/>
      <c r="R310" s="310"/>
      <c r="S310" s="310"/>
      <c r="T310" s="310"/>
      <c r="U310" s="310"/>
      <c r="V310" s="310"/>
      <c r="W310" s="310"/>
      <c r="X310" s="310"/>
      <c r="Y310" s="310"/>
      <c r="Z310" s="310"/>
      <c r="AA310" s="310"/>
      <c r="AB310" s="310"/>
      <c r="AC310" s="310"/>
      <c r="AD310" s="310"/>
      <c r="AE310" s="310"/>
      <c r="AF310" s="310"/>
      <c r="AG310" s="310"/>
      <c r="AH310" s="310"/>
      <c r="AI310" s="310"/>
      <c r="AJ310" s="310"/>
      <c r="AK310" s="310"/>
      <c r="AL310" s="311"/>
      <c r="AM310" s="311"/>
      <c r="AN310" s="311"/>
    </row>
    <row r="311">
      <c r="A311" s="310"/>
      <c r="B311" s="310"/>
      <c r="C311" s="310"/>
      <c r="D311" s="310"/>
      <c r="E311" s="310"/>
      <c r="F311" s="310"/>
      <c r="G311" s="310"/>
      <c r="H311" s="310"/>
      <c r="I311" s="310"/>
      <c r="J311" s="310"/>
      <c r="K311" s="310"/>
      <c r="L311" s="310"/>
      <c r="M311" s="310"/>
      <c r="N311" s="310"/>
      <c r="O311" s="310"/>
      <c r="P311" s="310"/>
      <c r="Q311" s="310"/>
      <c r="R311" s="310"/>
      <c r="S311" s="310"/>
      <c r="T311" s="310"/>
      <c r="U311" s="310"/>
      <c r="V311" s="310"/>
      <c r="W311" s="310"/>
      <c r="X311" s="310"/>
      <c r="Y311" s="310"/>
      <c r="Z311" s="310"/>
      <c r="AA311" s="310"/>
      <c r="AB311" s="310"/>
      <c r="AC311" s="310"/>
      <c r="AD311" s="310"/>
      <c r="AE311" s="310"/>
      <c r="AF311" s="310"/>
      <c r="AG311" s="310"/>
      <c r="AH311" s="310"/>
      <c r="AI311" s="310"/>
      <c r="AJ311" s="310"/>
      <c r="AK311" s="310"/>
      <c r="AL311" s="311"/>
      <c r="AM311" s="311"/>
      <c r="AN311" s="311"/>
    </row>
    <row r="312">
      <c r="A312" s="310"/>
      <c r="B312" s="310"/>
      <c r="C312" s="310"/>
      <c r="D312" s="310"/>
      <c r="E312" s="310"/>
      <c r="F312" s="310"/>
      <c r="G312" s="310"/>
      <c r="H312" s="310"/>
      <c r="I312" s="310"/>
      <c r="J312" s="310"/>
      <c r="K312" s="310"/>
      <c r="L312" s="310"/>
      <c r="M312" s="310"/>
      <c r="N312" s="310"/>
      <c r="O312" s="310"/>
      <c r="P312" s="310"/>
      <c r="Q312" s="310"/>
      <c r="R312" s="310"/>
      <c r="S312" s="310"/>
      <c r="T312" s="310"/>
      <c r="U312" s="310"/>
      <c r="V312" s="310"/>
      <c r="W312" s="310"/>
      <c r="X312" s="310"/>
      <c r="Y312" s="310"/>
      <c r="Z312" s="310"/>
      <c r="AA312" s="310"/>
      <c r="AB312" s="310"/>
      <c r="AC312" s="310"/>
      <c r="AD312" s="310"/>
      <c r="AE312" s="310"/>
      <c r="AF312" s="310"/>
      <c r="AG312" s="310"/>
      <c r="AH312" s="310"/>
      <c r="AI312" s="310"/>
      <c r="AJ312" s="310"/>
      <c r="AK312" s="310"/>
      <c r="AL312" s="311"/>
      <c r="AM312" s="311"/>
      <c r="AN312" s="311"/>
    </row>
    <row r="313">
      <c r="A313" s="310"/>
      <c r="B313" s="310"/>
      <c r="C313" s="310"/>
      <c r="D313" s="310"/>
      <c r="E313" s="310"/>
      <c r="F313" s="310"/>
      <c r="G313" s="310"/>
      <c r="H313" s="310"/>
      <c r="I313" s="310"/>
      <c r="J313" s="310"/>
      <c r="K313" s="310"/>
      <c r="L313" s="310"/>
      <c r="M313" s="310"/>
      <c r="N313" s="310"/>
      <c r="O313" s="310"/>
      <c r="P313" s="310"/>
      <c r="Q313" s="310"/>
      <c r="R313" s="310"/>
      <c r="S313" s="310"/>
      <c r="T313" s="310"/>
      <c r="U313" s="310"/>
      <c r="V313" s="310"/>
      <c r="W313" s="310"/>
      <c r="X313" s="310"/>
      <c r="Y313" s="310"/>
      <c r="Z313" s="310"/>
      <c r="AA313" s="310"/>
      <c r="AB313" s="310"/>
      <c r="AC313" s="310"/>
      <c r="AD313" s="310"/>
      <c r="AE313" s="310"/>
      <c r="AF313" s="310"/>
      <c r="AG313" s="310"/>
      <c r="AH313" s="310"/>
      <c r="AI313" s="310"/>
      <c r="AJ313" s="310"/>
      <c r="AK313" s="310"/>
      <c r="AL313" s="311"/>
      <c r="AM313" s="311"/>
      <c r="AN313" s="311"/>
    </row>
    <row r="314">
      <c r="A314" s="310"/>
      <c r="B314" s="310"/>
      <c r="C314" s="310"/>
      <c r="D314" s="310"/>
      <c r="E314" s="310"/>
      <c r="F314" s="310"/>
      <c r="G314" s="310"/>
      <c r="H314" s="310"/>
      <c r="I314" s="310"/>
      <c r="J314" s="310"/>
      <c r="K314" s="310"/>
      <c r="L314" s="310"/>
      <c r="M314" s="310"/>
      <c r="N314" s="310"/>
      <c r="O314" s="310"/>
      <c r="P314" s="310"/>
      <c r="Q314" s="310"/>
      <c r="R314" s="310"/>
      <c r="S314" s="310"/>
      <c r="T314" s="310"/>
      <c r="U314" s="310"/>
      <c r="V314" s="310"/>
      <c r="W314" s="310"/>
      <c r="X314" s="310"/>
      <c r="Y314" s="310"/>
      <c r="Z314" s="310"/>
      <c r="AA314" s="310"/>
      <c r="AB314" s="310"/>
      <c r="AC314" s="310"/>
      <c r="AD314" s="310"/>
      <c r="AE314" s="310"/>
      <c r="AF314" s="310"/>
      <c r="AG314" s="310"/>
      <c r="AH314" s="310"/>
      <c r="AI314" s="310"/>
      <c r="AJ314" s="310"/>
      <c r="AK314" s="310"/>
      <c r="AL314" s="311"/>
      <c r="AM314" s="311"/>
      <c r="AN314" s="311"/>
    </row>
    <row r="315">
      <c r="A315" s="310"/>
      <c r="B315" s="310"/>
      <c r="C315" s="310"/>
      <c r="D315" s="310"/>
      <c r="E315" s="310"/>
      <c r="F315" s="310"/>
      <c r="G315" s="310"/>
      <c r="H315" s="310"/>
      <c r="I315" s="310"/>
      <c r="J315" s="310"/>
      <c r="K315" s="310"/>
      <c r="L315" s="310"/>
      <c r="M315" s="310"/>
      <c r="N315" s="310"/>
      <c r="O315" s="310"/>
      <c r="P315" s="310"/>
      <c r="Q315" s="310"/>
      <c r="R315" s="310"/>
      <c r="S315" s="310"/>
      <c r="T315" s="310"/>
      <c r="U315" s="310"/>
      <c r="V315" s="310"/>
      <c r="W315" s="310"/>
      <c r="X315" s="310"/>
      <c r="Y315" s="310"/>
      <c r="Z315" s="310"/>
      <c r="AA315" s="310"/>
      <c r="AB315" s="310"/>
      <c r="AC315" s="310"/>
      <c r="AD315" s="310"/>
      <c r="AE315" s="310"/>
      <c r="AF315" s="310"/>
      <c r="AG315" s="310"/>
      <c r="AH315" s="310"/>
      <c r="AI315" s="310"/>
      <c r="AJ315" s="310"/>
      <c r="AK315" s="310"/>
      <c r="AL315" s="311"/>
      <c r="AM315" s="311"/>
      <c r="AN315" s="311"/>
    </row>
    <row r="316">
      <c r="A316" s="310"/>
      <c r="B316" s="310"/>
      <c r="C316" s="310"/>
      <c r="D316" s="310"/>
      <c r="E316" s="310"/>
      <c r="F316" s="310"/>
      <c r="G316" s="310"/>
      <c r="H316" s="310"/>
      <c r="I316" s="310"/>
      <c r="J316" s="310"/>
      <c r="K316" s="310"/>
      <c r="L316" s="310"/>
      <c r="M316" s="310"/>
      <c r="N316" s="310"/>
      <c r="O316" s="310"/>
      <c r="P316" s="310"/>
      <c r="Q316" s="310"/>
      <c r="R316" s="310"/>
      <c r="S316" s="310"/>
      <c r="T316" s="310"/>
      <c r="U316" s="310"/>
      <c r="V316" s="310"/>
      <c r="W316" s="310"/>
      <c r="X316" s="310"/>
      <c r="Y316" s="310"/>
      <c r="Z316" s="310"/>
      <c r="AA316" s="310"/>
      <c r="AB316" s="310"/>
      <c r="AC316" s="310"/>
      <c r="AD316" s="310"/>
      <c r="AE316" s="310"/>
      <c r="AF316" s="310"/>
      <c r="AG316" s="310"/>
      <c r="AH316" s="310"/>
      <c r="AI316" s="310"/>
      <c r="AJ316" s="310"/>
      <c r="AK316" s="310"/>
      <c r="AL316" s="311"/>
      <c r="AM316" s="311"/>
      <c r="AN316" s="311"/>
    </row>
    <row r="317">
      <c r="A317" s="310"/>
      <c r="B317" s="310"/>
      <c r="C317" s="310"/>
      <c r="D317" s="310"/>
      <c r="E317" s="310"/>
      <c r="F317" s="310"/>
      <c r="G317" s="310"/>
      <c r="H317" s="310"/>
      <c r="I317" s="310"/>
      <c r="J317" s="310"/>
      <c r="K317" s="310"/>
      <c r="L317" s="310"/>
      <c r="M317" s="310"/>
      <c r="N317" s="310"/>
      <c r="O317" s="310"/>
      <c r="P317" s="310"/>
      <c r="Q317" s="310"/>
      <c r="R317" s="310"/>
      <c r="S317" s="310"/>
      <c r="T317" s="310"/>
      <c r="U317" s="310"/>
      <c r="V317" s="310"/>
      <c r="W317" s="310"/>
      <c r="X317" s="310"/>
      <c r="Y317" s="310"/>
      <c r="Z317" s="310"/>
      <c r="AA317" s="310"/>
      <c r="AB317" s="310"/>
      <c r="AC317" s="310"/>
      <c r="AD317" s="310"/>
      <c r="AE317" s="310"/>
      <c r="AF317" s="310"/>
      <c r="AG317" s="310"/>
      <c r="AH317" s="310"/>
      <c r="AI317" s="310"/>
      <c r="AJ317" s="310"/>
      <c r="AK317" s="310"/>
      <c r="AL317" s="311"/>
      <c r="AM317" s="311"/>
      <c r="AN317" s="311"/>
    </row>
    <row r="318">
      <c r="A318" s="310"/>
      <c r="B318" s="310"/>
      <c r="C318" s="310"/>
      <c r="D318" s="310"/>
      <c r="E318" s="310"/>
      <c r="F318" s="310"/>
      <c r="G318" s="310"/>
      <c r="H318" s="310"/>
      <c r="I318" s="310"/>
      <c r="J318" s="310"/>
      <c r="K318" s="310"/>
      <c r="L318" s="310"/>
      <c r="M318" s="310"/>
      <c r="N318" s="310"/>
      <c r="O318" s="310"/>
      <c r="P318" s="310"/>
      <c r="Q318" s="310"/>
      <c r="R318" s="310"/>
      <c r="S318" s="310"/>
      <c r="T318" s="310"/>
      <c r="U318" s="310"/>
      <c r="V318" s="310"/>
      <c r="W318" s="310"/>
      <c r="X318" s="310"/>
      <c r="Y318" s="310"/>
      <c r="Z318" s="310"/>
      <c r="AA318" s="310"/>
      <c r="AB318" s="310"/>
      <c r="AC318" s="310"/>
      <c r="AD318" s="310"/>
      <c r="AE318" s="310"/>
      <c r="AF318" s="310"/>
      <c r="AG318" s="310"/>
      <c r="AH318" s="310"/>
      <c r="AI318" s="310"/>
      <c r="AJ318" s="310"/>
      <c r="AK318" s="310"/>
      <c r="AL318" s="311"/>
      <c r="AM318" s="311"/>
      <c r="AN318" s="311"/>
    </row>
    <row r="319">
      <c r="A319" s="310"/>
      <c r="B319" s="310"/>
      <c r="C319" s="310"/>
      <c r="D319" s="310"/>
      <c r="E319" s="310"/>
      <c r="F319" s="310"/>
      <c r="G319" s="310"/>
      <c r="H319" s="310"/>
      <c r="I319" s="310"/>
      <c r="J319" s="310"/>
      <c r="K319" s="310"/>
      <c r="L319" s="310"/>
      <c r="M319" s="310"/>
      <c r="N319" s="310"/>
      <c r="O319" s="310"/>
      <c r="P319" s="310"/>
      <c r="Q319" s="310"/>
      <c r="R319" s="310"/>
      <c r="S319" s="310"/>
      <c r="T319" s="310"/>
      <c r="U319" s="310"/>
      <c r="V319" s="310"/>
      <c r="W319" s="310"/>
      <c r="X319" s="310"/>
      <c r="Y319" s="310"/>
      <c r="Z319" s="310"/>
      <c r="AA319" s="310"/>
      <c r="AB319" s="310"/>
      <c r="AC319" s="310"/>
      <c r="AD319" s="310"/>
      <c r="AE319" s="310"/>
      <c r="AF319" s="310"/>
      <c r="AG319" s="310"/>
      <c r="AH319" s="310"/>
      <c r="AI319" s="310"/>
      <c r="AJ319" s="310"/>
      <c r="AK319" s="310"/>
      <c r="AL319" s="311"/>
      <c r="AM319" s="311"/>
      <c r="AN319" s="311"/>
    </row>
    <row r="320">
      <c r="A320" s="310"/>
      <c r="B320" s="310"/>
      <c r="C320" s="310"/>
      <c r="D320" s="310"/>
      <c r="E320" s="310"/>
      <c r="F320" s="310"/>
      <c r="G320" s="310"/>
      <c r="H320" s="310"/>
      <c r="I320" s="310"/>
      <c r="J320" s="310"/>
      <c r="K320" s="310"/>
      <c r="L320" s="310"/>
      <c r="M320" s="310"/>
      <c r="N320" s="310"/>
      <c r="O320" s="310"/>
      <c r="P320" s="310"/>
      <c r="Q320" s="310"/>
      <c r="R320" s="310"/>
      <c r="S320" s="310"/>
      <c r="T320" s="310"/>
      <c r="U320" s="310"/>
      <c r="V320" s="310"/>
      <c r="W320" s="310"/>
      <c r="X320" s="310"/>
      <c r="Y320" s="310"/>
      <c r="Z320" s="310"/>
      <c r="AA320" s="310"/>
      <c r="AB320" s="310"/>
      <c r="AC320" s="310"/>
      <c r="AD320" s="310"/>
      <c r="AE320" s="310"/>
      <c r="AF320" s="310"/>
      <c r="AG320" s="310"/>
      <c r="AH320" s="310"/>
      <c r="AI320" s="310"/>
      <c r="AJ320" s="310"/>
      <c r="AK320" s="310"/>
      <c r="AL320" s="311"/>
      <c r="AM320" s="311"/>
      <c r="AN320" s="311"/>
    </row>
    <row r="321">
      <c r="A321" s="310"/>
      <c r="B321" s="310"/>
      <c r="C321" s="310"/>
      <c r="D321" s="310"/>
      <c r="E321" s="310"/>
      <c r="F321" s="310"/>
      <c r="G321" s="310"/>
      <c r="H321" s="310"/>
      <c r="I321" s="310"/>
      <c r="J321" s="310"/>
      <c r="K321" s="310"/>
      <c r="L321" s="310"/>
      <c r="M321" s="310"/>
      <c r="N321" s="310"/>
      <c r="O321" s="310"/>
      <c r="P321" s="310"/>
      <c r="Q321" s="310"/>
      <c r="R321" s="310"/>
      <c r="S321" s="310"/>
      <c r="T321" s="310"/>
      <c r="U321" s="310"/>
      <c r="V321" s="310"/>
      <c r="W321" s="310"/>
      <c r="X321" s="310"/>
      <c r="Y321" s="310"/>
      <c r="Z321" s="310"/>
      <c r="AA321" s="310"/>
      <c r="AB321" s="310"/>
      <c r="AC321" s="310"/>
      <c r="AD321" s="310"/>
      <c r="AE321" s="310"/>
      <c r="AF321" s="310"/>
      <c r="AG321" s="310"/>
      <c r="AH321" s="310"/>
      <c r="AI321" s="310"/>
      <c r="AJ321" s="310"/>
      <c r="AK321" s="310"/>
      <c r="AL321" s="311"/>
      <c r="AM321" s="311"/>
      <c r="AN321" s="311"/>
    </row>
    <row r="322">
      <c r="A322" s="310"/>
      <c r="B322" s="310"/>
      <c r="C322" s="310"/>
      <c r="D322" s="310"/>
      <c r="E322" s="310"/>
      <c r="F322" s="310"/>
      <c r="G322" s="310"/>
      <c r="H322" s="310"/>
      <c r="I322" s="310"/>
      <c r="J322" s="310"/>
      <c r="K322" s="310"/>
      <c r="L322" s="310"/>
      <c r="M322" s="310"/>
      <c r="N322" s="310"/>
      <c r="O322" s="310"/>
      <c r="P322" s="310"/>
      <c r="Q322" s="310"/>
      <c r="R322" s="310"/>
      <c r="S322" s="310"/>
      <c r="T322" s="310"/>
      <c r="U322" s="310"/>
      <c r="V322" s="310"/>
      <c r="W322" s="310"/>
      <c r="X322" s="310"/>
      <c r="Y322" s="310"/>
      <c r="Z322" s="310"/>
      <c r="AA322" s="310"/>
      <c r="AB322" s="310"/>
      <c r="AC322" s="310"/>
      <c r="AD322" s="310"/>
      <c r="AE322" s="310"/>
      <c r="AF322" s="310"/>
      <c r="AG322" s="310"/>
      <c r="AH322" s="310"/>
      <c r="AI322" s="310"/>
      <c r="AJ322" s="310"/>
      <c r="AK322" s="310"/>
      <c r="AL322" s="311"/>
      <c r="AM322" s="311"/>
      <c r="AN322" s="311"/>
    </row>
    <row r="323">
      <c r="A323" s="310"/>
      <c r="B323" s="310"/>
      <c r="C323" s="310"/>
      <c r="D323" s="310"/>
      <c r="E323" s="310"/>
      <c r="F323" s="310"/>
      <c r="G323" s="310"/>
      <c r="H323" s="310"/>
      <c r="I323" s="310"/>
      <c r="J323" s="310"/>
      <c r="K323" s="310"/>
      <c r="L323" s="310"/>
      <c r="M323" s="310"/>
      <c r="N323" s="310"/>
      <c r="O323" s="310"/>
      <c r="P323" s="310"/>
      <c r="Q323" s="310"/>
      <c r="R323" s="310"/>
      <c r="S323" s="310"/>
      <c r="T323" s="310"/>
      <c r="U323" s="310"/>
      <c r="V323" s="310"/>
      <c r="W323" s="310"/>
      <c r="X323" s="310"/>
      <c r="Y323" s="310"/>
      <c r="Z323" s="310"/>
      <c r="AA323" s="310"/>
      <c r="AB323" s="310"/>
      <c r="AC323" s="310"/>
      <c r="AD323" s="310"/>
      <c r="AE323" s="310"/>
      <c r="AF323" s="310"/>
      <c r="AG323" s="310"/>
      <c r="AH323" s="310"/>
      <c r="AI323" s="310"/>
      <c r="AJ323" s="310"/>
      <c r="AK323" s="310"/>
      <c r="AL323" s="311"/>
      <c r="AM323" s="311"/>
      <c r="AN323" s="311"/>
    </row>
    <row r="324">
      <c r="A324" s="310"/>
      <c r="B324" s="310"/>
      <c r="C324" s="310"/>
      <c r="D324" s="310"/>
      <c r="E324" s="310"/>
      <c r="F324" s="310"/>
      <c r="G324" s="310"/>
      <c r="H324" s="310"/>
      <c r="I324" s="310"/>
      <c r="J324" s="310"/>
      <c r="K324" s="310"/>
      <c r="L324" s="310"/>
      <c r="M324" s="310"/>
      <c r="N324" s="310"/>
      <c r="O324" s="310"/>
      <c r="P324" s="310"/>
      <c r="Q324" s="310"/>
      <c r="R324" s="310"/>
      <c r="S324" s="310"/>
      <c r="T324" s="310"/>
      <c r="U324" s="310"/>
      <c r="V324" s="310"/>
      <c r="W324" s="310"/>
      <c r="X324" s="310"/>
      <c r="Y324" s="310"/>
      <c r="Z324" s="310"/>
      <c r="AA324" s="310"/>
      <c r="AB324" s="310"/>
      <c r="AC324" s="310"/>
      <c r="AD324" s="310"/>
      <c r="AE324" s="310"/>
      <c r="AF324" s="310"/>
      <c r="AG324" s="310"/>
      <c r="AH324" s="310"/>
      <c r="AI324" s="310"/>
      <c r="AJ324" s="310"/>
      <c r="AK324" s="310"/>
      <c r="AL324" s="311"/>
      <c r="AM324" s="311"/>
      <c r="AN324" s="311"/>
    </row>
    <row r="325">
      <c r="A325" s="310"/>
      <c r="B325" s="310"/>
      <c r="C325" s="310"/>
      <c r="D325" s="310"/>
      <c r="E325" s="310"/>
      <c r="F325" s="310"/>
      <c r="G325" s="310"/>
      <c r="H325" s="310"/>
      <c r="I325" s="310"/>
      <c r="J325" s="310"/>
      <c r="K325" s="310"/>
      <c r="L325" s="310"/>
      <c r="M325" s="310"/>
      <c r="N325" s="310"/>
      <c r="O325" s="310"/>
      <c r="P325" s="310"/>
      <c r="Q325" s="310"/>
      <c r="R325" s="310"/>
      <c r="S325" s="310"/>
      <c r="T325" s="310"/>
      <c r="U325" s="310"/>
      <c r="V325" s="310"/>
      <c r="W325" s="310"/>
      <c r="X325" s="310"/>
      <c r="Y325" s="310"/>
      <c r="Z325" s="310"/>
      <c r="AA325" s="310"/>
      <c r="AB325" s="310"/>
      <c r="AC325" s="310"/>
      <c r="AD325" s="310"/>
      <c r="AE325" s="310"/>
      <c r="AF325" s="310"/>
      <c r="AG325" s="310"/>
      <c r="AH325" s="310"/>
      <c r="AI325" s="310"/>
      <c r="AJ325" s="310"/>
      <c r="AK325" s="310"/>
      <c r="AL325" s="311"/>
      <c r="AM325" s="311"/>
      <c r="AN325" s="311"/>
    </row>
    <row r="326">
      <c r="A326" s="310"/>
      <c r="B326" s="310"/>
      <c r="C326" s="310"/>
      <c r="D326" s="310"/>
      <c r="E326" s="310"/>
      <c r="F326" s="310"/>
      <c r="G326" s="310"/>
      <c r="H326" s="310"/>
      <c r="I326" s="310"/>
      <c r="J326" s="310"/>
      <c r="K326" s="310"/>
      <c r="L326" s="310"/>
      <c r="M326" s="310"/>
      <c r="N326" s="310"/>
      <c r="O326" s="310"/>
      <c r="P326" s="310"/>
      <c r="Q326" s="310"/>
      <c r="R326" s="310"/>
      <c r="S326" s="310"/>
      <c r="T326" s="310"/>
      <c r="U326" s="310"/>
      <c r="V326" s="310"/>
      <c r="W326" s="310"/>
      <c r="X326" s="310"/>
      <c r="Y326" s="310"/>
      <c r="Z326" s="310"/>
      <c r="AA326" s="310"/>
      <c r="AB326" s="310"/>
      <c r="AC326" s="310"/>
      <c r="AD326" s="310"/>
      <c r="AE326" s="310"/>
      <c r="AF326" s="310"/>
      <c r="AG326" s="310"/>
      <c r="AH326" s="310"/>
      <c r="AI326" s="310"/>
      <c r="AJ326" s="310"/>
      <c r="AK326" s="310"/>
      <c r="AL326" s="311"/>
      <c r="AM326" s="311"/>
      <c r="AN326" s="311"/>
    </row>
    <row r="327">
      <c r="A327" s="310"/>
      <c r="B327" s="310"/>
      <c r="C327" s="310"/>
      <c r="D327" s="310"/>
      <c r="E327" s="310"/>
      <c r="F327" s="310"/>
      <c r="G327" s="310"/>
      <c r="H327" s="310"/>
      <c r="I327" s="310"/>
      <c r="J327" s="310"/>
      <c r="K327" s="310"/>
      <c r="L327" s="310"/>
      <c r="M327" s="310"/>
      <c r="N327" s="310"/>
      <c r="O327" s="310"/>
      <c r="P327" s="310"/>
      <c r="Q327" s="310"/>
      <c r="R327" s="310"/>
      <c r="S327" s="310"/>
      <c r="T327" s="310"/>
      <c r="U327" s="310"/>
      <c r="V327" s="310"/>
      <c r="W327" s="310"/>
      <c r="X327" s="310"/>
      <c r="Y327" s="310"/>
      <c r="Z327" s="310"/>
      <c r="AA327" s="310"/>
      <c r="AB327" s="310"/>
      <c r="AC327" s="310"/>
      <c r="AD327" s="310"/>
      <c r="AE327" s="310"/>
      <c r="AF327" s="310"/>
      <c r="AG327" s="310"/>
      <c r="AH327" s="310"/>
      <c r="AI327" s="310"/>
      <c r="AJ327" s="310"/>
      <c r="AK327" s="310"/>
      <c r="AL327" s="311"/>
      <c r="AM327" s="311"/>
      <c r="AN327" s="311"/>
    </row>
    <row r="328">
      <c r="A328" s="310"/>
      <c r="B328" s="310"/>
      <c r="C328" s="310"/>
      <c r="D328" s="310"/>
      <c r="E328" s="310"/>
      <c r="F328" s="310"/>
      <c r="G328" s="310"/>
      <c r="H328" s="310"/>
      <c r="I328" s="310"/>
      <c r="J328" s="310"/>
      <c r="K328" s="310"/>
      <c r="L328" s="310"/>
      <c r="M328" s="310"/>
      <c r="N328" s="310"/>
      <c r="O328" s="310"/>
      <c r="P328" s="310"/>
      <c r="Q328" s="310"/>
      <c r="R328" s="310"/>
      <c r="S328" s="310"/>
      <c r="T328" s="310"/>
      <c r="U328" s="310"/>
      <c r="V328" s="310"/>
      <c r="W328" s="310"/>
      <c r="X328" s="310"/>
      <c r="Y328" s="310"/>
      <c r="Z328" s="310"/>
      <c r="AA328" s="310"/>
      <c r="AB328" s="310"/>
      <c r="AC328" s="310"/>
      <c r="AD328" s="310"/>
      <c r="AE328" s="310"/>
      <c r="AF328" s="310"/>
      <c r="AG328" s="310"/>
      <c r="AH328" s="310"/>
      <c r="AI328" s="310"/>
      <c r="AJ328" s="310"/>
      <c r="AK328" s="310"/>
      <c r="AL328" s="311"/>
      <c r="AM328" s="311"/>
      <c r="AN328" s="311"/>
    </row>
    <row r="329">
      <c r="A329" s="310"/>
      <c r="B329" s="310"/>
      <c r="C329" s="310"/>
      <c r="D329" s="310"/>
      <c r="E329" s="310"/>
      <c r="F329" s="310"/>
      <c r="G329" s="310"/>
      <c r="H329" s="310"/>
      <c r="I329" s="310"/>
      <c r="J329" s="310"/>
      <c r="K329" s="310"/>
      <c r="L329" s="310"/>
      <c r="M329" s="310"/>
      <c r="N329" s="310"/>
      <c r="O329" s="310"/>
      <c r="P329" s="310"/>
      <c r="Q329" s="310"/>
      <c r="R329" s="310"/>
      <c r="S329" s="310"/>
      <c r="T329" s="310"/>
      <c r="U329" s="310"/>
      <c r="V329" s="310"/>
      <c r="W329" s="310"/>
      <c r="X329" s="310"/>
      <c r="Y329" s="310"/>
      <c r="Z329" s="310"/>
      <c r="AA329" s="310"/>
      <c r="AB329" s="310"/>
      <c r="AC329" s="310"/>
      <c r="AD329" s="310"/>
      <c r="AE329" s="310"/>
      <c r="AF329" s="310"/>
      <c r="AG329" s="310"/>
      <c r="AH329" s="310"/>
      <c r="AI329" s="310"/>
      <c r="AJ329" s="310"/>
      <c r="AK329" s="310"/>
      <c r="AL329" s="311"/>
      <c r="AM329" s="311"/>
      <c r="AN329" s="311"/>
    </row>
    <row r="330">
      <c r="A330" s="310"/>
      <c r="B330" s="310"/>
      <c r="C330" s="310"/>
      <c r="D330" s="310"/>
      <c r="E330" s="310"/>
      <c r="F330" s="310"/>
      <c r="G330" s="310"/>
      <c r="H330" s="310"/>
      <c r="I330" s="310"/>
      <c r="J330" s="310"/>
      <c r="K330" s="310"/>
      <c r="L330" s="310"/>
      <c r="M330" s="310"/>
      <c r="N330" s="310"/>
      <c r="O330" s="310"/>
      <c r="P330" s="310"/>
      <c r="Q330" s="310"/>
      <c r="R330" s="310"/>
      <c r="S330" s="310"/>
      <c r="T330" s="310"/>
      <c r="U330" s="310"/>
      <c r="V330" s="310"/>
      <c r="W330" s="310"/>
      <c r="X330" s="310"/>
      <c r="Y330" s="310"/>
      <c r="Z330" s="310"/>
      <c r="AA330" s="310"/>
      <c r="AB330" s="310"/>
      <c r="AC330" s="310"/>
      <c r="AD330" s="310"/>
      <c r="AE330" s="310"/>
      <c r="AF330" s="310"/>
      <c r="AG330" s="310"/>
      <c r="AH330" s="310"/>
      <c r="AI330" s="310"/>
      <c r="AJ330" s="310"/>
      <c r="AK330" s="310"/>
      <c r="AL330" s="311"/>
      <c r="AM330" s="311"/>
      <c r="AN330" s="311"/>
    </row>
    <row r="331">
      <c r="A331" s="310"/>
      <c r="B331" s="310"/>
      <c r="C331" s="310"/>
      <c r="D331" s="310"/>
      <c r="E331" s="310"/>
      <c r="F331" s="310"/>
      <c r="G331" s="310"/>
      <c r="H331" s="310"/>
      <c r="I331" s="310"/>
      <c r="J331" s="310"/>
      <c r="K331" s="310"/>
      <c r="L331" s="310"/>
      <c r="M331" s="310"/>
      <c r="N331" s="310"/>
      <c r="O331" s="310"/>
      <c r="P331" s="310"/>
      <c r="Q331" s="310"/>
      <c r="R331" s="310"/>
      <c r="S331" s="310"/>
      <c r="T331" s="310"/>
      <c r="U331" s="310"/>
      <c r="V331" s="310"/>
      <c r="W331" s="310"/>
      <c r="X331" s="310"/>
      <c r="Y331" s="310"/>
      <c r="Z331" s="310"/>
      <c r="AA331" s="310"/>
      <c r="AB331" s="310"/>
      <c r="AC331" s="310"/>
      <c r="AD331" s="310"/>
      <c r="AE331" s="310"/>
      <c r="AF331" s="310"/>
      <c r="AG331" s="310"/>
      <c r="AH331" s="310"/>
      <c r="AI331" s="310"/>
      <c r="AJ331" s="310"/>
      <c r="AK331" s="310"/>
      <c r="AL331" s="311"/>
      <c r="AM331" s="311"/>
      <c r="AN331" s="311"/>
    </row>
    <row r="332">
      <c r="A332" s="310"/>
      <c r="B332" s="310"/>
      <c r="C332" s="310"/>
      <c r="D332" s="310"/>
      <c r="E332" s="310"/>
      <c r="F332" s="310"/>
      <c r="G332" s="310"/>
      <c r="H332" s="310"/>
      <c r="I332" s="310"/>
      <c r="J332" s="310"/>
      <c r="K332" s="310"/>
      <c r="L332" s="310"/>
      <c r="M332" s="310"/>
      <c r="N332" s="310"/>
      <c r="O332" s="310"/>
      <c r="P332" s="310"/>
      <c r="Q332" s="310"/>
      <c r="R332" s="310"/>
      <c r="S332" s="310"/>
      <c r="T332" s="310"/>
      <c r="U332" s="310"/>
      <c r="V332" s="310"/>
      <c r="W332" s="310"/>
      <c r="X332" s="310"/>
      <c r="Y332" s="310"/>
      <c r="Z332" s="310"/>
      <c r="AA332" s="310"/>
      <c r="AB332" s="310"/>
      <c r="AC332" s="310"/>
      <c r="AD332" s="310"/>
      <c r="AE332" s="310"/>
      <c r="AF332" s="310"/>
      <c r="AG332" s="310"/>
      <c r="AH332" s="310"/>
      <c r="AI332" s="310"/>
      <c r="AJ332" s="310"/>
      <c r="AK332" s="310"/>
      <c r="AL332" s="311"/>
      <c r="AM332" s="311"/>
      <c r="AN332" s="311"/>
    </row>
    <row r="333">
      <c r="A333" s="310"/>
      <c r="B333" s="310"/>
      <c r="C333" s="310"/>
      <c r="D333" s="310"/>
      <c r="E333" s="310"/>
      <c r="F333" s="310"/>
      <c r="G333" s="310"/>
      <c r="H333" s="310"/>
      <c r="I333" s="310"/>
      <c r="J333" s="310"/>
      <c r="K333" s="310"/>
      <c r="L333" s="310"/>
      <c r="M333" s="310"/>
      <c r="N333" s="310"/>
      <c r="O333" s="310"/>
      <c r="P333" s="310"/>
      <c r="Q333" s="310"/>
      <c r="R333" s="310"/>
      <c r="S333" s="310"/>
      <c r="T333" s="310"/>
      <c r="U333" s="310"/>
      <c r="V333" s="310"/>
      <c r="W333" s="310"/>
      <c r="X333" s="310"/>
      <c r="Y333" s="310"/>
      <c r="Z333" s="310"/>
      <c r="AA333" s="310"/>
      <c r="AB333" s="310"/>
      <c r="AC333" s="310"/>
      <c r="AD333" s="310"/>
      <c r="AE333" s="310"/>
      <c r="AF333" s="310"/>
      <c r="AG333" s="310"/>
      <c r="AH333" s="310"/>
      <c r="AI333" s="310"/>
      <c r="AJ333" s="310"/>
      <c r="AK333" s="310"/>
      <c r="AL333" s="311"/>
      <c r="AM333" s="311"/>
      <c r="AN333" s="311"/>
    </row>
    <row r="334">
      <c r="A334" s="310"/>
      <c r="B334" s="310"/>
      <c r="C334" s="310"/>
      <c r="D334" s="310"/>
      <c r="E334" s="310"/>
      <c r="F334" s="310"/>
      <c r="G334" s="310"/>
      <c r="H334" s="310"/>
      <c r="I334" s="310"/>
      <c r="J334" s="310"/>
      <c r="K334" s="310"/>
      <c r="L334" s="310"/>
      <c r="M334" s="310"/>
      <c r="N334" s="310"/>
      <c r="O334" s="310"/>
      <c r="P334" s="310"/>
      <c r="Q334" s="310"/>
      <c r="R334" s="310"/>
      <c r="S334" s="310"/>
      <c r="T334" s="310"/>
      <c r="U334" s="310"/>
      <c r="V334" s="310"/>
      <c r="W334" s="310"/>
      <c r="X334" s="310"/>
      <c r="Y334" s="310"/>
      <c r="Z334" s="310"/>
      <c r="AA334" s="310"/>
      <c r="AB334" s="310"/>
      <c r="AC334" s="310"/>
      <c r="AD334" s="310"/>
      <c r="AE334" s="310"/>
      <c r="AF334" s="310"/>
      <c r="AG334" s="310"/>
      <c r="AH334" s="310"/>
      <c r="AI334" s="310"/>
      <c r="AJ334" s="310"/>
      <c r="AK334" s="310"/>
      <c r="AL334" s="311"/>
      <c r="AM334" s="311"/>
      <c r="AN334" s="311"/>
    </row>
    <row r="335">
      <c r="A335" s="310"/>
      <c r="B335" s="310"/>
      <c r="C335" s="310"/>
      <c r="D335" s="310"/>
      <c r="E335" s="310"/>
      <c r="F335" s="310"/>
      <c r="G335" s="310"/>
      <c r="H335" s="310"/>
      <c r="I335" s="310"/>
      <c r="J335" s="310"/>
      <c r="K335" s="310"/>
      <c r="L335" s="310"/>
      <c r="M335" s="310"/>
      <c r="N335" s="310"/>
      <c r="O335" s="310"/>
      <c r="P335" s="310"/>
      <c r="Q335" s="310"/>
      <c r="R335" s="310"/>
      <c r="S335" s="310"/>
      <c r="T335" s="310"/>
      <c r="U335" s="310"/>
      <c r="V335" s="310"/>
      <c r="W335" s="310"/>
      <c r="X335" s="310"/>
      <c r="Y335" s="310"/>
      <c r="Z335" s="310"/>
      <c r="AA335" s="310"/>
      <c r="AB335" s="310"/>
      <c r="AC335" s="310"/>
      <c r="AD335" s="310"/>
      <c r="AE335" s="310"/>
      <c r="AF335" s="310"/>
      <c r="AG335" s="310"/>
      <c r="AH335" s="310"/>
      <c r="AI335" s="310"/>
      <c r="AJ335" s="310"/>
      <c r="AK335" s="310"/>
      <c r="AL335" s="311"/>
      <c r="AM335" s="311"/>
      <c r="AN335" s="311"/>
    </row>
    <row r="336">
      <c r="A336" s="310"/>
      <c r="B336" s="310"/>
      <c r="C336" s="310"/>
      <c r="D336" s="310"/>
      <c r="E336" s="310"/>
      <c r="F336" s="310"/>
      <c r="G336" s="310"/>
      <c r="H336" s="310"/>
      <c r="I336" s="310"/>
      <c r="J336" s="310"/>
      <c r="K336" s="310"/>
      <c r="L336" s="310"/>
      <c r="M336" s="310"/>
      <c r="N336" s="310"/>
      <c r="O336" s="310"/>
      <c r="P336" s="310"/>
      <c r="Q336" s="310"/>
      <c r="R336" s="310"/>
      <c r="S336" s="310"/>
      <c r="T336" s="310"/>
      <c r="U336" s="310"/>
      <c r="V336" s="310"/>
      <c r="W336" s="310"/>
      <c r="X336" s="310"/>
      <c r="Y336" s="310"/>
      <c r="Z336" s="310"/>
      <c r="AA336" s="310"/>
      <c r="AB336" s="310"/>
      <c r="AC336" s="310"/>
      <c r="AD336" s="310"/>
      <c r="AE336" s="310"/>
      <c r="AF336" s="310"/>
      <c r="AG336" s="310"/>
      <c r="AH336" s="310"/>
      <c r="AI336" s="310"/>
      <c r="AJ336" s="310"/>
      <c r="AK336" s="310"/>
      <c r="AL336" s="311"/>
      <c r="AM336" s="311"/>
      <c r="AN336" s="311"/>
    </row>
    <row r="337">
      <c r="A337" s="310"/>
      <c r="B337" s="310"/>
      <c r="C337" s="310"/>
      <c r="D337" s="310"/>
      <c r="E337" s="310"/>
      <c r="F337" s="310"/>
      <c r="G337" s="310"/>
      <c r="H337" s="310"/>
      <c r="I337" s="310"/>
      <c r="J337" s="310"/>
      <c r="K337" s="310"/>
      <c r="L337" s="310"/>
      <c r="M337" s="310"/>
      <c r="N337" s="310"/>
      <c r="O337" s="310"/>
      <c r="P337" s="310"/>
      <c r="Q337" s="310"/>
      <c r="R337" s="310"/>
      <c r="S337" s="310"/>
      <c r="T337" s="310"/>
      <c r="U337" s="310"/>
      <c r="V337" s="310"/>
      <c r="W337" s="310"/>
      <c r="X337" s="310"/>
      <c r="Y337" s="310"/>
      <c r="Z337" s="310"/>
      <c r="AA337" s="310"/>
      <c r="AB337" s="310"/>
      <c r="AC337" s="310"/>
      <c r="AD337" s="310"/>
      <c r="AE337" s="310"/>
      <c r="AF337" s="310"/>
      <c r="AG337" s="310"/>
      <c r="AH337" s="310"/>
      <c r="AI337" s="310"/>
      <c r="AJ337" s="310"/>
      <c r="AK337" s="310"/>
      <c r="AL337" s="311"/>
      <c r="AM337" s="311"/>
      <c r="AN337" s="311"/>
    </row>
    <row r="338">
      <c r="A338" s="310"/>
      <c r="B338" s="310"/>
      <c r="C338" s="310"/>
      <c r="D338" s="310"/>
      <c r="E338" s="310"/>
      <c r="F338" s="310"/>
      <c r="G338" s="310"/>
      <c r="H338" s="310"/>
      <c r="I338" s="310"/>
      <c r="J338" s="310"/>
      <c r="K338" s="310"/>
      <c r="L338" s="310"/>
      <c r="M338" s="310"/>
      <c r="N338" s="310"/>
      <c r="O338" s="310"/>
      <c r="P338" s="310"/>
      <c r="Q338" s="310"/>
      <c r="R338" s="310"/>
      <c r="S338" s="310"/>
      <c r="T338" s="310"/>
      <c r="U338" s="310"/>
      <c r="V338" s="310"/>
      <c r="W338" s="310"/>
      <c r="X338" s="310"/>
      <c r="Y338" s="310"/>
      <c r="Z338" s="310"/>
      <c r="AA338" s="310"/>
      <c r="AB338" s="310"/>
      <c r="AC338" s="310"/>
      <c r="AD338" s="310"/>
      <c r="AE338" s="310"/>
      <c r="AF338" s="310"/>
      <c r="AG338" s="310"/>
      <c r="AH338" s="310"/>
      <c r="AI338" s="310"/>
      <c r="AJ338" s="310"/>
      <c r="AK338" s="310"/>
      <c r="AL338" s="311"/>
      <c r="AM338" s="311"/>
      <c r="AN338" s="311"/>
    </row>
    <row r="339">
      <c r="A339" s="310"/>
      <c r="B339" s="310"/>
      <c r="C339" s="310"/>
      <c r="D339" s="310"/>
      <c r="E339" s="310"/>
      <c r="F339" s="310"/>
      <c r="G339" s="310"/>
      <c r="H339" s="310"/>
      <c r="I339" s="310"/>
      <c r="J339" s="310"/>
      <c r="K339" s="310"/>
      <c r="L339" s="310"/>
      <c r="M339" s="310"/>
      <c r="N339" s="310"/>
      <c r="O339" s="310"/>
      <c r="P339" s="310"/>
      <c r="Q339" s="310"/>
      <c r="R339" s="310"/>
      <c r="S339" s="310"/>
      <c r="T339" s="310"/>
      <c r="U339" s="310"/>
      <c r="V339" s="310"/>
      <c r="W339" s="310"/>
      <c r="X339" s="310"/>
      <c r="Y339" s="310"/>
      <c r="Z339" s="310"/>
      <c r="AA339" s="310"/>
      <c r="AB339" s="310"/>
      <c r="AC339" s="310"/>
      <c r="AD339" s="310"/>
      <c r="AE339" s="310"/>
      <c r="AF339" s="310"/>
      <c r="AG339" s="310"/>
      <c r="AH339" s="310"/>
      <c r="AI339" s="310"/>
      <c r="AJ339" s="310"/>
      <c r="AK339" s="310"/>
      <c r="AL339" s="311"/>
      <c r="AM339" s="311"/>
      <c r="AN339" s="311"/>
    </row>
    <row r="340">
      <c r="A340" s="310"/>
      <c r="B340" s="310"/>
      <c r="C340" s="310"/>
      <c r="D340" s="310"/>
      <c r="E340" s="310"/>
      <c r="F340" s="310"/>
      <c r="G340" s="310"/>
      <c r="H340" s="310"/>
      <c r="I340" s="310"/>
      <c r="J340" s="310"/>
      <c r="K340" s="310"/>
      <c r="L340" s="310"/>
      <c r="M340" s="310"/>
      <c r="N340" s="310"/>
      <c r="O340" s="310"/>
      <c r="P340" s="310"/>
      <c r="Q340" s="310"/>
      <c r="R340" s="310"/>
      <c r="S340" s="310"/>
      <c r="T340" s="310"/>
      <c r="U340" s="310"/>
      <c r="V340" s="310"/>
      <c r="W340" s="310"/>
      <c r="X340" s="310"/>
      <c r="Y340" s="310"/>
      <c r="Z340" s="310"/>
      <c r="AA340" s="310"/>
      <c r="AB340" s="310"/>
      <c r="AC340" s="310"/>
      <c r="AD340" s="310"/>
      <c r="AE340" s="310"/>
      <c r="AF340" s="310"/>
      <c r="AG340" s="310"/>
      <c r="AH340" s="310"/>
      <c r="AI340" s="310"/>
      <c r="AJ340" s="310"/>
      <c r="AK340" s="310"/>
      <c r="AL340" s="311"/>
      <c r="AM340" s="311"/>
      <c r="AN340" s="311"/>
    </row>
    <row r="341">
      <c r="A341" s="310"/>
      <c r="B341" s="310"/>
      <c r="C341" s="310"/>
      <c r="D341" s="310"/>
      <c r="E341" s="310"/>
      <c r="F341" s="310"/>
      <c r="G341" s="310"/>
      <c r="H341" s="310"/>
      <c r="I341" s="310"/>
      <c r="J341" s="310"/>
      <c r="K341" s="310"/>
      <c r="L341" s="310"/>
      <c r="M341" s="310"/>
      <c r="N341" s="310"/>
      <c r="O341" s="310"/>
      <c r="P341" s="310"/>
      <c r="Q341" s="310"/>
      <c r="R341" s="310"/>
      <c r="S341" s="310"/>
      <c r="T341" s="310"/>
      <c r="U341" s="310"/>
      <c r="V341" s="310"/>
      <c r="W341" s="310"/>
      <c r="X341" s="310"/>
      <c r="Y341" s="310"/>
      <c r="Z341" s="310"/>
      <c r="AA341" s="310"/>
      <c r="AB341" s="310"/>
      <c r="AC341" s="310"/>
      <c r="AD341" s="310"/>
      <c r="AE341" s="310"/>
      <c r="AF341" s="310"/>
      <c r="AG341" s="310"/>
      <c r="AH341" s="310"/>
      <c r="AI341" s="310"/>
      <c r="AJ341" s="310"/>
      <c r="AK341" s="310"/>
      <c r="AL341" s="311"/>
      <c r="AM341" s="311"/>
      <c r="AN341" s="311"/>
    </row>
    <row r="342">
      <c r="A342" s="310"/>
      <c r="B342" s="310"/>
      <c r="C342" s="310"/>
      <c r="D342" s="310"/>
      <c r="E342" s="310"/>
      <c r="F342" s="310"/>
      <c r="G342" s="310"/>
      <c r="H342" s="310"/>
      <c r="I342" s="310"/>
      <c r="J342" s="310"/>
      <c r="K342" s="310"/>
      <c r="L342" s="310"/>
      <c r="M342" s="310"/>
      <c r="N342" s="310"/>
      <c r="O342" s="310"/>
      <c r="P342" s="310"/>
      <c r="Q342" s="310"/>
      <c r="R342" s="310"/>
      <c r="S342" s="310"/>
      <c r="T342" s="310"/>
      <c r="U342" s="310"/>
      <c r="V342" s="310"/>
      <c r="W342" s="310"/>
      <c r="X342" s="310"/>
      <c r="Y342" s="310"/>
      <c r="Z342" s="310"/>
      <c r="AA342" s="310"/>
      <c r="AB342" s="310"/>
      <c r="AC342" s="310"/>
      <c r="AD342" s="310"/>
      <c r="AE342" s="310"/>
      <c r="AF342" s="310"/>
      <c r="AG342" s="310"/>
      <c r="AH342" s="310"/>
      <c r="AI342" s="310"/>
      <c r="AJ342" s="310"/>
      <c r="AK342" s="310"/>
      <c r="AL342" s="311"/>
      <c r="AM342" s="311"/>
      <c r="AN342" s="311"/>
    </row>
    <row r="343">
      <c r="A343" s="310"/>
      <c r="B343" s="310"/>
      <c r="C343" s="310"/>
      <c r="D343" s="310"/>
      <c r="E343" s="310"/>
      <c r="F343" s="310"/>
      <c r="G343" s="310"/>
      <c r="H343" s="310"/>
      <c r="I343" s="310"/>
      <c r="J343" s="310"/>
      <c r="K343" s="310"/>
      <c r="L343" s="310"/>
      <c r="M343" s="310"/>
      <c r="N343" s="310"/>
      <c r="O343" s="310"/>
      <c r="P343" s="310"/>
      <c r="Q343" s="310"/>
      <c r="R343" s="310"/>
      <c r="S343" s="310"/>
      <c r="T343" s="310"/>
      <c r="U343" s="310"/>
      <c r="V343" s="310"/>
      <c r="W343" s="310"/>
      <c r="X343" s="310"/>
      <c r="Y343" s="310"/>
      <c r="Z343" s="310"/>
      <c r="AA343" s="310"/>
      <c r="AB343" s="310"/>
      <c r="AC343" s="310"/>
      <c r="AD343" s="310"/>
      <c r="AE343" s="310"/>
      <c r="AF343" s="310"/>
      <c r="AG343" s="310"/>
      <c r="AH343" s="310"/>
      <c r="AI343" s="310"/>
      <c r="AJ343" s="310"/>
      <c r="AK343" s="310"/>
      <c r="AL343" s="311"/>
      <c r="AM343" s="311"/>
      <c r="AN343" s="311"/>
    </row>
    <row r="344">
      <c r="A344" s="310"/>
      <c r="B344" s="310"/>
      <c r="C344" s="310"/>
      <c r="D344" s="310"/>
      <c r="E344" s="310"/>
      <c r="F344" s="310"/>
      <c r="G344" s="310"/>
      <c r="H344" s="310"/>
      <c r="I344" s="310"/>
      <c r="J344" s="310"/>
      <c r="K344" s="310"/>
      <c r="L344" s="310"/>
      <c r="M344" s="310"/>
      <c r="N344" s="310"/>
      <c r="O344" s="310"/>
      <c r="P344" s="310"/>
      <c r="Q344" s="310"/>
      <c r="R344" s="310"/>
      <c r="S344" s="310"/>
      <c r="T344" s="310"/>
      <c r="U344" s="310"/>
      <c r="V344" s="310"/>
      <c r="W344" s="310"/>
      <c r="X344" s="310"/>
      <c r="Y344" s="310"/>
      <c r="Z344" s="310"/>
      <c r="AA344" s="310"/>
      <c r="AB344" s="310"/>
      <c r="AC344" s="310"/>
      <c r="AD344" s="310"/>
      <c r="AE344" s="310"/>
      <c r="AF344" s="310"/>
      <c r="AG344" s="310"/>
      <c r="AH344" s="310"/>
      <c r="AI344" s="310"/>
      <c r="AJ344" s="310"/>
      <c r="AK344" s="310"/>
      <c r="AL344" s="311"/>
      <c r="AM344" s="311"/>
      <c r="AN344" s="311"/>
    </row>
    <row r="345">
      <c r="A345" s="310"/>
      <c r="B345" s="310"/>
      <c r="C345" s="310"/>
      <c r="D345" s="310"/>
      <c r="E345" s="310"/>
      <c r="F345" s="310"/>
      <c r="G345" s="310"/>
      <c r="H345" s="310"/>
      <c r="I345" s="310"/>
      <c r="J345" s="310"/>
      <c r="K345" s="310"/>
      <c r="L345" s="310"/>
      <c r="M345" s="310"/>
      <c r="N345" s="310"/>
      <c r="O345" s="310"/>
      <c r="P345" s="310"/>
      <c r="Q345" s="310"/>
      <c r="R345" s="310"/>
      <c r="S345" s="310"/>
      <c r="T345" s="310"/>
      <c r="U345" s="310"/>
      <c r="V345" s="310"/>
      <c r="W345" s="310"/>
      <c r="X345" s="310"/>
      <c r="Y345" s="310"/>
      <c r="Z345" s="310"/>
      <c r="AA345" s="310"/>
      <c r="AB345" s="310"/>
      <c r="AC345" s="310"/>
      <c r="AD345" s="310"/>
      <c r="AE345" s="310"/>
      <c r="AF345" s="310"/>
      <c r="AG345" s="310"/>
      <c r="AH345" s="310"/>
      <c r="AI345" s="310"/>
      <c r="AJ345" s="310"/>
      <c r="AK345" s="310"/>
      <c r="AL345" s="311"/>
      <c r="AM345" s="311"/>
      <c r="AN345" s="311"/>
    </row>
    <row r="346">
      <c r="A346" s="310"/>
      <c r="B346" s="310"/>
      <c r="C346" s="310"/>
      <c r="D346" s="310"/>
      <c r="E346" s="310"/>
      <c r="F346" s="310"/>
      <c r="G346" s="310"/>
      <c r="H346" s="310"/>
      <c r="I346" s="310"/>
      <c r="J346" s="310"/>
      <c r="K346" s="310"/>
      <c r="L346" s="310"/>
      <c r="M346" s="310"/>
      <c r="N346" s="310"/>
      <c r="O346" s="310"/>
      <c r="P346" s="310"/>
      <c r="Q346" s="310"/>
      <c r="R346" s="310"/>
      <c r="S346" s="310"/>
      <c r="T346" s="310"/>
      <c r="U346" s="310"/>
      <c r="V346" s="310"/>
      <c r="W346" s="310"/>
      <c r="X346" s="310"/>
      <c r="Y346" s="310"/>
      <c r="Z346" s="310"/>
      <c r="AA346" s="310"/>
      <c r="AB346" s="310"/>
      <c r="AC346" s="310"/>
      <c r="AD346" s="310"/>
      <c r="AE346" s="310"/>
      <c r="AF346" s="310"/>
      <c r="AG346" s="310"/>
      <c r="AH346" s="310"/>
      <c r="AI346" s="310"/>
      <c r="AJ346" s="310"/>
      <c r="AK346" s="310"/>
      <c r="AL346" s="311"/>
      <c r="AM346" s="311"/>
      <c r="AN346" s="311"/>
    </row>
    <row r="347">
      <c r="A347" s="310"/>
      <c r="B347" s="310"/>
      <c r="C347" s="310"/>
      <c r="D347" s="310"/>
      <c r="E347" s="310"/>
      <c r="F347" s="310"/>
      <c r="G347" s="310"/>
      <c r="H347" s="310"/>
      <c r="I347" s="310"/>
      <c r="J347" s="310"/>
      <c r="K347" s="310"/>
      <c r="L347" s="310"/>
      <c r="M347" s="310"/>
      <c r="N347" s="310"/>
      <c r="O347" s="310"/>
      <c r="P347" s="310"/>
      <c r="Q347" s="310"/>
      <c r="R347" s="310"/>
      <c r="S347" s="310"/>
      <c r="T347" s="310"/>
      <c r="U347" s="310"/>
      <c r="V347" s="310"/>
      <c r="W347" s="310"/>
      <c r="X347" s="310"/>
      <c r="Y347" s="310"/>
      <c r="Z347" s="310"/>
      <c r="AA347" s="310"/>
      <c r="AB347" s="310"/>
      <c r="AC347" s="310"/>
      <c r="AD347" s="310"/>
      <c r="AE347" s="310"/>
      <c r="AF347" s="310"/>
      <c r="AG347" s="310"/>
      <c r="AH347" s="310"/>
      <c r="AI347" s="310"/>
      <c r="AJ347" s="310"/>
      <c r="AK347" s="310"/>
      <c r="AL347" s="311"/>
      <c r="AM347" s="311"/>
      <c r="AN347" s="311"/>
    </row>
    <row r="348">
      <c r="A348" s="310"/>
      <c r="B348" s="310"/>
      <c r="C348" s="310"/>
      <c r="D348" s="310"/>
      <c r="E348" s="310"/>
      <c r="F348" s="310"/>
      <c r="G348" s="310"/>
      <c r="H348" s="310"/>
      <c r="I348" s="310"/>
      <c r="J348" s="310"/>
      <c r="K348" s="310"/>
      <c r="L348" s="310"/>
      <c r="M348" s="310"/>
      <c r="N348" s="310"/>
      <c r="O348" s="310"/>
      <c r="P348" s="310"/>
      <c r="Q348" s="310"/>
      <c r="R348" s="310"/>
      <c r="S348" s="310"/>
      <c r="T348" s="310"/>
      <c r="U348" s="310"/>
      <c r="V348" s="310"/>
      <c r="W348" s="310"/>
      <c r="X348" s="310"/>
      <c r="Y348" s="310"/>
      <c r="Z348" s="310"/>
      <c r="AA348" s="310"/>
      <c r="AB348" s="310"/>
      <c r="AC348" s="310"/>
      <c r="AD348" s="310"/>
      <c r="AE348" s="310"/>
      <c r="AF348" s="310"/>
      <c r="AG348" s="310"/>
      <c r="AH348" s="310"/>
      <c r="AI348" s="310"/>
      <c r="AJ348" s="310"/>
      <c r="AK348" s="310"/>
      <c r="AL348" s="311"/>
      <c r="AM348" s="311"/>
      <c r="AN348" s="311"/>
    </row>
    <row r="349">
      <c r="A349" s="310"/>
      <c r="B349" s="310"/>
      <c r="C349" s="310"/>
      <c r="D349" s="310"/>
      <c r="E349" s="310"/>
      <c r="F349" s="310"/>
      <c r="G349" s="310"/>
      <c r="H349" s="310"/>
      <c r="I349" s="310"/>
      <c r="J349" s="310"/>
      <c r="K349" s="310"/>
      <c r="L349" s="310"/>
      <c r="M349" s="310"/>
      <c r="N349" s="310"/>
      <c r="O349" s="310"/>
      <c r="P349" s="310"/>
      <c r="Q349" s="310"/>
      <c r="R349" s="310"/>
      <c r="S349" s="310"/>
      <c r="T349" s="310"/>
      <c r="U349" s="310"/>
      <c r="V349" s="310"/>
      <c r="W349" s="310"/>
      <c r="X349" s="310"/>
      <c r="Y349" s="310"/>
      <c r="Z349" s="310"/>
      <c r="AA349" s="310"/>
      <c r="AB349" s="310"/>
      <c r="AC349" s="310"/>
      <c r="AD349" s="310"/>
      <c r="AE349" s="310"/>
      <c r="AF349" s="310"/>
      <c r="AG349" s="310"/>
      <c r="AH349" s="310"/>
      <c r="AI349" s="310"/>
      <c r="AJ349" s="310"/>
      <c r="AK349" s="310"/>
      <c r="AL349" s="311"/>
      <c r="AM349" s="311"/>
      <c r="AN349" s="311"/>
    </row>
    <row r="350">
      <c r="A350" s="310"/>
      <c r="B350" s="310"/>
      <c r="C350" s="310"/>
      <c r="D350" s="310"/>
      <c r="E350" s="310"/>
      <c r="F350" s="310"/>
      <c r="G350" s="310"/>
      <c r="H350" s="310"/>
      <c r="I350" s="310"/>
      <c r="J350" s="310"/>
      <c r="K350" s="310"/>
      <c r="L350" s="310"/>
      <c r="M350" s="310"/>
      <c r="N350" s="310"/>
      <c r="O350" s="310"/>
      <c r="P350" s="310"/>
      <c r="Q350" s="310"/>
      <c r="R350" s="310"/>
      <c r="S350" s="310"/>
      <c r="T350" s="310"/>
      <c r="U350" s="310"/>
      <c r="V350" s="310"/>
      <c r="W350" s="310"/>
      <c r="X350" s="310"/>
      <c r="Y350" s="310"/>
      <c r="Z350" s="310"/>
      <c r="AA350" s="310"/>
      <c r="AB350" s="310"/>
      <c r="AC350" s="310"/>
      <c r="AD350" s="310"/>
      <c r="AE350" s="310"/>
      <c r="AF350" s="310"/>
      <c r="AG350" s="310"/>
      <c r="AH350" s="310"/>
      <c r="AI350" s="310"/>
      <c r="AJ350" s="310"/>
      <c r="AK350" s="310"/>
      <c r="AL350" s="311"/>
      <c r="AM350" s="311"/>
      <c r="AN350" s="311"/>
    </row>
    <row r="351">
      <c r="A351" s="310"/>
      <c r="B351" s="310"/>
      <c r="C351" s="310"/>
      <c r="D351" s="310"/>
      <c r="E351" s="310"/>
      <c r="F351" s="310"/>
      <c r="G351" s="310"/>
      <c r="H351" s="310"/>
      <c r="I351" s="310"/>
      <c r="J351" s="310"/>
      <c r="K351" s="310"/>
      <c r="L351" s="310"/>
      <c r="M351" s="310"/>
      <c r="N351" s="310"/>
      <c r="O351" s="310"/>
      <c r="P351" s="310"/>
      <c r="Q351" s="310"/>
      <c r="R351" s="310"/>
      <c r="S351" s="310"/>
      <c r="T351" s="310"/>
      <c r="U351" s="310"/>
      <c r="V351" s="310"/>
      <c r="W351" s="310"/>
      <c r="X351" s="310"/>
      <c r="Y351" s="310"/>
      <c r="Z351" s="310"/>
      <c r="AA351" s="310"/>
      <c r="AB351" s="310"/>
      <c r="AC351" s="310"/>
      <c r="AD351" s="310"/>
      <c r="AE351" s="310"/>
      <c r="AF351" s="310"/>
      <c r="AG351" s="310"/>
      <c r="AH351" s="310"/>
      <c r="AI351" s="310"/>
      <c r="AJ351" s="310"/>
      <c r="AK351" s="310"/>
      <c r="AL351" s="311"/>
      <c r="AM351" s="311"/>
      <c r="AN351" s="311"/>
    </row>
    <row r="352">
      <c r="A352" s="310"/>
      <c r="B352" s="310"/>
      <c r="C352" s="310"/>
      <c r="D352" s="310"/>
      <c r="E352" s="310"/>
      <c r="F352" s="310"/>
      <c r="G352" s="310"/>
      <c r="H352" s="310"/>
      <c r="I352" s="310"/>
      <c r="J352" s="310"/>
      <c r="K352" s="310"/>
      <c r="L352" s="310"/>
      <c r="M352" s="310"/>
      <c r="N352" s="310"/>
      <c r="O352" s="310"/>
      <c r="P352" s="310"/>
      <c r="Q352" s="310"/>
      <c r="R352" s="310"/>
      <c r="S352" s="310"/>
      <c r="T352" s="310"/>
      <c r="U352" s="310"/>
      <c r="V352" s="310"/>
      <c r="W352" s="310"/>
      <c r="X352" s="310"/>
      <c r="Y352" s="310"/>
      <c r="Z352" s="310"/>
      <c r="AA352" s="310"/>
      <c r="AB352" s="310"/>
      <c r="AC352" s="310"/>
      <c r="AD352" s="310"/>
      <c r="AE352" s="310"/>
      <c r="AF352" s="310"/>
      <c r="AG352" s="310"/>
      <c r="AH352" s="310"/>
      <c r="AI352" s="310"/>
      <c r="AJ352" s="310"/>
      <c r="AK352" s="310"/>
      <c r="AL352" s="311"/>
      <c r="AM352" s="311"/>
      <c r="AN352" s="311"/>
    </row>
    <row r="353">
      <c r="A353" s="310"/>
      <c r="B353" s="310"/>
      <c r="C353" s="310"/>
      <c r="D353" s="310"/>
      <c r="E353" s="310"/>
      <c r="F353" s="310"/>
      <c r="G353" s="310"/>
      <c r="H353" s="310"/>
      <c r="I353" s="310"/>
      <c r="J353" s="310"/>
      <c r="K353" s="310"/>
      <c r="L353" s="310"/>
      <c r="M353" s="310"/>
      <c r="N353" s="310"/>
      <c r="O353" s="310"/>
      <c r="P353" s="310"/>
      <c r="Q353" s="310"/>
      <c r="R353" s="310"/>
      <c r="S353" s="310"/>
      <c r="T353" s="310"/>
      <c r="U353" s="310"/>
      <c r="V353" s="310"/>
      <c r="W353" s="310"/>
      <c r="X353" s="310"/>
      <c r="Y353" s="310"/>
      <c r="Z353" s="310"/>
      <c r="AA353" s="310"/>
      <c r="AB353" s="310"/>
      <c r="AC353" s="310"/>
      <c r="AD353" s="310"/>
      <c r="AE353" s="310"/>
      <c r="AF353" s="310"/>
      <c r="AG353" s="310"/>
      <c r="AH353" s="310"/>
      <c r="AI353" s="310"/>
      <c r="AJ353" s="310"/>
      <c r="AK353" s="310"/>
      <c r="AL353" s="311"/>
      <c r="AM353" s="311"/>
      <c r="AN353" s="311"/>
    </row>
    <row r="354">
      <c r="A354" s="310"/>
      <c r="B354" s="310"/>
      <c r="C354" s="310"/>
      <c r="D354" s="310"/>
      <c r="E354" s="310"/>
      <c r="F354" s="310"/>
      <c r="G354" s="310"/>
      <c r="H354" s="310"/>
      <c r="I354" s="310"/>
      <c r="J354" s="310"/>
      <c r="K354" s="310"/>
      <c r="L354" s="310"/>
      <c r="M354" s="310"/>
      <c r="N354" s="310"/>
      <c r="O354" s="310"/>
      <c r="P354" s="310"/>
      <c r="Q354" s="310"/>
      <c r="R354" s="310"/>
      <c r="S354" s="310"/>
      <c r="T354" s="310"/>
      <c r="U354" s="310"/>
      <c r="V354" s="310"/>
      <c r="W354" s="310"/>
      <c r="X354" s="310"/>
      <c r="Y354" s="310"/>
      <c r="Z354" s="310"/>
      <c r="AA354" s="310"/>
      <c r="AB354" s="310"/>
      <c r="AC354" s="310"/>
      <c r="AD354" s="310"/>
      <c r="AE354" s="310"/>
      <c r="AF354" s="310"/>
      <c r="AG354" s="310"/>
      <c r="AH354" s="310"/>
      <c r="AI354" s="310"/>
      <c r="AJ354" s="310"/>
      <c r="AK354" s="310"/>
      <c r="AL354" s="311"/>
      <c r="AM354" s="311"/>
      <c r="AN354" s="311"/>
    </row>
    <row r="355">
      <c r="A355" s="310"/>
      <c r="B355" s="310"/>
      <c r="C355" s="310"/>
      <c r="D355" s="310"/>
      <c r="E355" s="310"/>
      <c r="F355" s="310"/>
      <c r="G355" s="310"/>
      <c r="H355" s="310"/>
      <c r="I355" s="310"/>
      <c r="J355" s="310"/>
      <c r="K355" s="310"/>
      <c r="L355" s="310"/>
      <c r="M355" s="310"/>
      <c r="N355" s="310"/>
      <c r="O355" s="310"/>
      <c r="P355" s="310"/>
      <c r="Q355" s="310"/>
      <c r="R355" s="310"/>
      <c r="S355" s="310"/>
      <c r="T355" s="310"/>
      <c r="U355" s="310"/>
      <c r="V355" s="310"/>
      <c r="W355" s="310"/>
      <c r="X355" s="310"/>
      <c r="Y355" s="310"/>
      <c r="Z355" s="310"/>
      <c r="AA355" s="310"/>
      <c r="AB355" s="310"/>
      <c r="AC355" s="310"/>
      <c r="AD355" s="310"/>
      <c r="AE355" s="310"/>
      <c r="AF355" s="310"/>
      <c r="AG355" s="310"/>
      <c r="AH355" s="310"/>
      <c r="AI355" s="310"/>
      <c r="AJ355" s="310"/>
      <c r="AK355" s="310"/>
      <c r="AL355" s="311"/>
      <c r="AM355" s="311"/>
      <c r="AN355" s="311"/>
    </row>
    <row r="356">
      <c r="A356" s="310"/>
      <c r="B356" s="310"/>
      <c r="C356" s="310"/>
      <c r="D356" s="310"/>
      <c r="E356" s="310"/>
      <c r="F356" s="310"/>
      <c r="G356" s="310"/>
      <c r="H356" s="310"/>
      <c r="I356" s="310"/>
      <c r="J356" s="310"/>
      <c r="K356" s="310"/>
      <c r="L356" s="310"/>
      <c r="M356" s="310"/>
      <c r="N356" s="310"/>
      <c r="O356" s="310"/>
      <c r="P356" s="310"/>
      <c r="Q356" s="310"/>
      <c r="R356" s="310"/>
      <c r="S356" s="310"/>
      <c r="T356" s="310"/>
      <c r="U356" s="310"/>
      <c r="V356" s="310"/>
      <c r="W356" s="310"/>
      <c r="X356" s="310"/>
      <c r="Y356" s="310"/>
      <c r="Z356" s="310"/>
      <c r="AA356" s="310"/>
      <c r="AB356" s="310"/>
      <c r="AC356" s="310"/>
      <c r="AD356" s="310"/>
      <c r="AE356" s="310"/>
      <c r="AF356" s="310"/>
      <c r="AG356" s="310"/>
      <c r="AH356" s="310"/>
      <c r="AI356" s="310"/>
      <c r="AJ356" s="310"/>
      <c r="AK356" s="310"/>
      <c r="AL356" s="311"/>
      <c r="AM356" s="311"/>
      <c r="AN356" s="311"/>
    </row>
    <row r="357">
      <c r="A357" s="310"/>
      <c r="B357" s="310"/>
      <c r="C357" s="310"/>
      <c r="D357" s="310"/>
      <c r="E357" s="310"/>
      <c r="F357" s="310"/>
      <c r="G357" s="310"/>
      <c r="H357" s="310"/>
      <c r="I357" s="310"/>
      <c r="J357" s="310"/>
      <c r="K357" s="310"/>
      <c r="L357" s="310"/>
      <c r="M357" s="310"/>
      <c r="N357" s="310"/>
      <c r="O357" s="310"/>
      <c r="P357" s="310"/>
      <c r="Q357" s="310"/>
      <c r="R357" s="310"/>
      <c r="S357" s="310"/>
      <c r="T357" s="310"/>
      <c r="U357" s="310"/>
      <c r="V357" s="310"/>
      <c r="W357" s="310"/>
      <c r="X357" s="310"/>
      <c r="Y357" s="310"/>
      <c r="Z357" s="310"/>
      <c r="AA357" s="310"/>
      <c r="AB357" s="310"/>
      <c r="AC357" s="310"/>
      <c r="AD357" s="310"/>
      <c r="AE357" s="310"/>
      <c r="AF357" s="310"/>
      <c r="AG357" s="310"/>
      <c r="AH357" s="310"/>
      <c r="AI357" s="310"/>
      <c r="AJ357" s="310"/>
      <c r="AK357" s="310"/>
      <c r="AL357" s="311"/>
      <c r="AM357" s="311"/>
      <c r="AN357" s="311"/>
    </row>
    <row r="358">
      <c r="A358" s="310"/>
      <c r="B358" s="310"/>
      <c r="C358" s="310"/>
      <c r="D358" s="310"/>
      <c r="E358" s="310"/>
      <c r="F358" s="310"/>
      <c r="G358" s="310"/>
      <c r="H358" s="310"/>
      <c r="I358" s="310"/>
      <c r="J358" s="310"/>
      <c r="K358" s="310"/>
      <c r="L358" s="310"/>
      <c r="M358" s="310"/>
      <c r="N358" s="310"/>
      <c r="O358" s="310"/>
      <c r="P358" s="310"/>
      <c r="Q358" s="310"/>
      <c r="R358" s="310"/>
      <c r="S358" s="310"/>
      <c r="T358" s="310"/>
      <c r="U358" s="310"/>
      <c r="V358" s="310"/>
      <c r="W358" s="310"/>
      <c r="X358" s="310"/>
      <c r="Y358" s="310"/>
      <c r="Z358" s="310"/>
      <c r="AA358" s="310"/>
      <c r="AB358" s="310"/>
      <c r="AC358" s="310"/>
      <c r="AD358" s="310"/>
      <c r="AE358" s="310"/>
      <c r="AF358" s="310"/>
      <c r="AG358" s="310"/>
      <c r="AH358" s="310"/>
      <c r="AI358" s="310"/>
      <c r="AJ358" s="310"/>
      <c r="AK358" s="310"/>
      <c r="AL358" s="311"/>
      <c r="AM358" s="311"/>
      <c r="AN358" s="311"/>
    </row>
    <row r="359">
      <c r="A359" s="310"/>
      <c r="B359" s="310"/>
      <c r="C359" s="310"/>
      <c r="D359" s="310"/>
      <c r="E359" s="310"/>
      <c r="F359" s="310"/>
      <c r="G359" s="310"/>
      <c r="H359" s="310"/>
      <c r="I359" s="310"/>
      <c r="J359" s="310"/>
      <c r="K359" s="310"/>
      <c r="L359" s="310"/>
      <c r="M359" s="310"/>
      <c r="N359" s="310"/>
      <c r="O359" s="310"/>
      <c r="P359" s="310"/>
      <c r="Q359" s="310"/>
      <c r="R359" s="310"/>
      <c r="S359" s="310"/>
      <c r="T359" s="310"/>
      <c r="U359" s="310"/>
      <c r="V359" s="310"/>
      <c r="W359" s="310"/>
      <c r="X359" s="310"/>
      <c r="Y359" s="310"/>
      <c r="Z359" s="310"/>
      <c r="AA359" s="310"/>
      <c r="AB359" s="310"/>
      <c r="AC359" s="310"/>
      <c r="AD359" s="310"/>
      <c r="AE359" s="310"/>
      <c r="AF359" s="310"/>
      <c r="AG359" s="310"/>
      <c r="AH359" s="310"/>
      <c r="AI359" s="310"/>
      <c r="AJ359" s="310"/>
      <c r="AK359" s="310"/>
      <c r="AL359" s="311"/>
      <c r="AM359" s="311"/>
      <c r="AN359" s="311"/>
    </row>
    <row r="360">
      <c r="A360" s="310"/>
      <c r="B360" s="310"/>
      <c r="C360" s="310"/>
      <c r="D360" s="310"/>
      <c r="E360" s="310"/>
      <c r="F360" s="310"/>
      <c r="G360" s="310"/>
      <c r="H360" s="310"/>
      <c r="I360" s="310"/>
      <c r="J360" s="310"/>
      <c r="K360" s="310"/>
      <c r="L360" s="310"/>
      <c r="M360" s="310"/>
      <c r="N360" s="310"/>
      <c r="O360" s="310"/>
      <c r="P360" s="310"/>
      <c r="Q360" s="310"/>
      <c r="R360" s="310"/>
      <c r="S360" s="310"/>
      <c r="T360" s="310"/>
      <c r="U360" s="310"/>
      <c r="V360" s="310"/>
      <c r="W360" s="310"/>
      <c r="X360" s="310"/>
      <c r="Y360" s="310"/>
      <c r="Z360" s="310"/>
      <c r="AA360" s="310"/>
      <c r="AB360" s="310"/>
      <c r="AC360" s="310"/>
      <c r="AD360" s="310"/>
      <c r="AE360" s="310"/>
      <c r="AF360" s="310"/>
      <c r="AG360" s="310"/>
      <c r="AH360" s="310"/>
      <c r="AI360" s="310"/>
      <c r="AJ360" s="310"/>
      <c r="AK360" s="310"/>
      <c r="AL360" s="311"/>
      <c r="AM360" s="311"/>
      <c r="AN360" s="311"/>
    </row>
    <row r="361">
      <c r="A361" s="310"/>
      <c r="B361" s="310"/>
      <c r="C361" s="310"/>
      <c r="D361" s="310"/>
      <c r="E361" s="310"/>
      <c r="F361" s="310"/>
      <c r="G361" s="310"/>
      <c r="H361" s="310"/>
      <c r="I361" s="310"/>
      <c r="J361" s="310"/>
      <c r="K361" s="310"/>
      <c r="L361" s="310"/>
      <c r="M361" s="310"/>
      <c r="N361" s="310"/>
      <c r="O361" s="310"/>
      <c r="P361" s="310"/>
      <c r="Q361" s="310"/>
      <c r="R361" s="310"/>
      <c r="S361" s="310"/>
      <c r="T361" s="310"/>
      <c r="U361" s="310"/>
      <c r="V361" s="310"/>
      <c r="W361" s="310"/>
      <c r="X361" s="310"/>
      <c r="Y361" s="310"/>
      <c r="Z361" s="310"/>
      <c r="AA361" s="310"/>
      <c r="AB361" s="310"/>
      <c r="AC361" s="310"/>
      <c r="AD361" s="310"/>
      <c r="AE361" s="310"/>
      <c r="AF361" s="310"/>
      <c r="AG361" s="310"/>
      <c r="AH361" s="310"/>
      <c r="AI361" s="310"/>
      <c r="AJ361" s="310"/>
      <c r="AK361" s="310"/>
      <c r="AL361" s="311"/>
      <c r="AM361" s="311"/>
      <c r="AN361" s="311"/>
    </row>
    <row r="362">
      <c r="A362" s="310"/>
      <c r="B362" s="310"/>
      <c r="C362" s="310"/>
      <c r="D362" s="310"/>
      <c r="E362" s="310"/>
      <c r="F362" s="310"/>
      <c r="G362" s="310"/>
      <c r="H362" s="310"/>
      <c r="I362" s="310"/>
      <c r="J362" s="310"/>
      <c r="K362" s="310"/>
      <c r="L362" s="310"/>
      <c r="M362" s="310"/>
      <c r="N362" s="310"/>
      <c r="O362" s="310"/>
      <c r="P362" s="310"/>
      <c r="Q362" s="310"/>
      <c r="R362" s="310"/>
      <c r="S362" s="310"/>
      <c r="T362" s="310"/>
      <c r="U362" s="310"/>
      <c r="V362" s="310"/>
      <c r="W362" s="310"/>
      <c r="X362" s="310"/>
      <c r="Y362" s="310"/>
      <c r="Z362" s="310"/>
      <c r="AA362" s="310"/>
      <c r="AB362" s="310"/>
      <c r="AC362" s="310"/>
      <c r="AD362" s="310"/>
      <c r="AE362" s="310"/>
      <c r="AF362" s="310"/>
      <c r="AG362" s="310"/>
      <c r="AH362" s="310"/>
      <c r="AI362" s="310"/>
      <c r="AJ362" s="310"/>
      <c r="AK362" s="310"/>
      <c r="AL362" s="311"/>
      <c r="AM362" s="311"/>
      <c r="AN362" s="311"/>
    </row>
    <row r="363">
      <c r="A363" s="310"/>
      <c r="B363" s="310"/>
      <c r="C363" s="310"/>
      <c r="D363" s="310"/>
      <c r="E363" s="310"/>
      <c r="F363" s="310"/>
      <c r="G363" s="310"/>
      <c r="H363" s="310"/>
      <c r="I363" s="310"/>
      <c r="J363" s="310"/>
      <c r="K363" s="310"/>
      <c r="L363" s="310"/>
      <c r="M363" s="310"/>
      <c r="N363" s="310"/>
      <c r="O363" s="310"/>
      <c r="P363" s="310"/>
      <c r="Q363" s="310"/>
      <c r="R363" s="310"/>
      <c r="S363" s="310"/>
      <c r="T363" s="310"/>
      <c r="U363" s="310"/>
      <c r="V363" s="310"/>
      <c r="W363" s="310"/>
      <c r="X363" s="310"/>
      <c r="Y363" s="310"/>
      <c r="Z363" s="310"/>
      <c r="AA363" s="310"/>
      <c r="AB363" s="310"/>
      <c r="AC363" s="310"/>
      <c r="AD363" s="310"/>
      <c r="AE363" s="310"/>
      <c r="AF363" s="310"/>
      <c r="AG363" s="310"/>
      <c r="AH363" s="310"/>
      <c r="AI363" s="310"/>
      <c r="AJ363" s="310"/>
      <c r="AK363" s="310"/>
      <c r="AL363" s="311"/>
      <c r="AM363" s="311"/>
      <c r="AN363" s="311"/>
    </row>
    <row r="364">
      <c r="A364" s="310"/>
      <c r="B364" s="310"/>
      <c r="C364" s="310"/>
      <c r="D364" s="310"/>
      <c r="E364" s="310"/>
      <c r="F364" s="310"/>
      <c r="G364" s="310"/>
      <c r="H364" s="310"/>
      <c r="I364" s="310"/>
      <c r="J364" s="310"/>
      <c r="K364" s="310"/>
      <c r="L364" s="310"/>
      <c r="M364" s="310"/>
      <c r="N364" s="310"/>
      <c r="O364" s="310"/>
      <c r="P364" s="310"/>
      <c r="Q364" s="310"/>
      <c r="R364" s="310"/>
      <c r="S364" s="310"/>
      <c r="T364" s="310"/>
      <c r="U364" s="310"/>
      <c r="V364" s="310"/>
      <c r="W364" s="310"/>
      <c r="X364" s="310"/>
      <c r="Y364" s="310"/>
      <c r="Z364" s="310"/>
      <c r="AA364" s="310"/>
      <c r="AB364" s="310"/>
      <c r="AC364" s="310"/>
      <c r="AD364" s="310"/>
      <c r="AE364" s="310"/>
      <c r="AF364" s="310"/>
      <c r="AG364" s="310"/>
      <c r="AH364" s="310"/>
      <c r="AI364" s="310"/>
      <c r="AJ364" s="310"/>
      <c r="AK364" s="310"/>
      <c r="AL364" s="311"/>
      <c r="AM364" s="311"/>
      <c r="AN364" s="311"/>
    </row>
    <row r="365">
      <c r="A365" s="310"/>
      <c r="B365" s="310"/>
      <c r="C365" s="310"/>
      <c r="D365" s="310"/>
      <c r="E365" s="310"/>
      <c r="F365" s="310"/>
      <c r="G365" s="310"/>
      <c r="H365" s="310"/>
      <c r="I365" s="310"/>
      <c r="J365" s="310"/>
      <c r="K365" s="310"/>
      <c r="L365" s="310"/>
      <c r="M365" s="310"/>
      <c r="N365" s="310"/>
      <c r="O365" s="310"/>
      <c r="P365" s="310"/>
      <c r="Q365" s="310"/>
      <c r="R365" s="310"/>
      <c r="S365" s="310"/>
      <c r="T365" s="310"/>
      <c r="U365" s="310"/>
      <c r="V365" s="310"/>
      <c r="W365" s="310"/>
      <c r="X365" s="310"/>
      <c r="Y365" s="310"/>
      <c r="Z365" s="310"/>
      <c r="AA365" s="310"/>
      <c r="AB365" s="310"/>
      <c r="AC365" s="310"/>
      <c r="AD365" s="310"/>
      <c r="AE365" s="310"/>
      <c r="AF365" s="310"/>
      <c r="AG365" s="310"/>
      <c r="AH365" s="310"/>
      <c r="AI365" s="310"/>
      <c r="AJ365" s="310"/>
      <c r="AK365" s="310"/>
      <c r="AL365" s="311"/>
      <c r="AM365" s="311"/>
      <c r="AN365" s="311"/>
    </row>
    <row r="366">
      <c r="A366" s="310"/>
      <c r="B366" s="310"/>
      <c r="C366" s="310"/>
      <c r="D366" s="310"/>
      <c r="E366" s="310"/>
      <c r="F366" s="310"/>
      <c r="G366" s="310"/>
      <c r="H366" s="310"/>
      <c r="I366" s="310"/>
      <c r="J366" s="310"/>
      <c r="K366" s="310"/>
      <c r="L366" s="310"/>
      <c r="M366" s="310"/>
      <c r="N366" s="310"/>
      <c r="O366" s="310"/>
      <c r="P366" s="310"/>
      <c r="Q366" s="310"/>
      <c r="R366" s="310"/>
      <c r="S366" s="310"/>
      <c r="T366" s="310"/>
      <c r="U366" s="310"/>
      <c r="V366" s="310"/>
      <c r="W366" s="310"/>
      <c r="X366" s="310"/>
      <c r="Y366" s="310"/>
      <c r="Z366" s="310"/>
      <c r="AA366" s="310"/>
      <c r="AB366" s="310"/>
      <c r="AC366" s="310"/>
      <c r="AD366" s="310"/>
      <c r="AE366" s="310"/>
      <c r="AF366" s="310"/>
      <c r="AG366" s="310"/>
      <c r="AH366" s="310"/>
      <c r="AI366" s="310"/>
      <c r="AJ366" s="310"/>
      <c r="AK366" s="310"/>
      <c r="AL366" s="311"/>
      <c r="AM366" s="311"/>
      <c r="AN366" s="311"/>
    </row>
    <row r="367">
      <c r="A367" s="310"/>
      <c r="B367" s="310"/>
      <c r="C367" s="310"/>
      <c r="D367" s="310"/>
      <c r="E367" s="310"/>
      <c r="F367" s="310"/>
      <c r="G367" s="310"/>
      <c r="H367" s="310"/>
      <c r="I367" s="310"/>
      <c r="J367" s="310"/>
      <c r="K367" s="310"/>
      <c r="L367" s="310"/>
      <c r="M367" s="310"/>
      <c r="N367" s="310"/>
      <c r="O367" s="310"/>
      <c r="P367" s="310"/>
      <c r="Q367" s="310"/>
      <c r="R367" s="310"/>
      <c r="S367" s="310"/>
      <c r="T367" s="310"/>
      <c r="U367" s="310"/>
      <c r="V367" s="310"/>
      <c r="W367" s="310"/>
      <c r="X367" s="310"/>
      <c r="Y367" s="310"/>
      <c r="Z367" s="310"/>
      <c r="AA367" s="310"/>
      <c r="AB367" s="310"/>
      <c r="AC367" s="310"/>
      <c r="AD367" s="310"/>
      <c r="AE367" s="310"/>
      <c r="AF367" s="310"/>
      <c r="AG367" s="310"/>
      <c r="AH367" s="310"/>
      <c r="AI367" s="310"/>
      <c r="AJ367" s="310"/>
      <c r="AK367" s="310"/>
      <c r="AL367" s="311"/>
      <c r="AM367" s="311"/>
      <c r="AN367" s="311"/>
    </row>
    <row r="368">
      <c r="A368" s="310"/>
      <c r="B368" s="310"/>
      <c r="C368" s="310"/>
      <c r="D368" s="310"/>
      <c r="E368" s="310"/>
      <c r="F368" s="310"/>
      <c r="G368" s="310"/>
      <c r="H368" s="310"/>
      <c r="I368" s="310"/>
      <c r="J368" s="310"/>
      <c r="K368" s="310"/>
      <c r="L368" s="310"/>
      <c r="M368" s="310"/>
      <c r="N368" s="310"/>
      <c r="O368" s="310"/>
      <c r="P368" s="310"/>
      <c r="Q368" s="310"/>
      <c r="R368" s="310"/>
      <c r="S368" s="310"/>
      <c r="T368" s="310"/>
      <c r="U368" s="310"/>
      <c r="V368" s="310"/>
      <c r="W368" s="310"/>
      <c r="X368" s="310"/>
      <c r="Y368" s="310"/>
      <c r="Z368" s="310"/>
      <c r="AA368" s="310"/>
      <c r="AB368" s="310"/>
      <c r="AC368" s="310"/>
      <c r="AD368" s="310"/>
      <c r="AE368" s="310"/>
      <c r="AF368" s="310"/>
      <c r="AG368" s="310"/>
      <c r="AH368" s="310"/>
      <c r="AI368" s="310"/>
      <c r="AJ368" s="310"/>
      <c r="AK368" s="310"/>
      <c r="AL368" s="311"/>
      <c r="AM368" s="311"/>
      <c r="AN368" s="311"/>
    </row>
    <row r="369">
      <c r="A369" s="310"/>
      <c r="B369" s="310"/>
      <c r="C369" s="310"/>
      <c r="D369" s="310"/>
      <c r="E369" s="310"/>
      <c r="F369" s="310"/>
      <c r="G369" s="310"/>
      <c r="H369" s="310"/>
      <c r="I369" s="310"/>
      <c r="J369" s="310"/>
      <c r="K369" s="310"/>
      <c r="L369" s="310"/>
      <c r="M369" s="310"/>
      <c r="N369" s="310"/>
      <c r="O369" s="310"/>
      <c r="P369" s="310"/>
      <c r="Q369" s="310"/>
      <c r="R369" s="310"/>
      <c r="S369" s="310"/>
      <c r="T369" s="310"/>
      <c r="U369" s="310"/>
      <c r="V369" s="310"/>
      <c r="W369" s="310"/>
      <c r="X369" s="310"/>
      <c r="Y369" s="310"/>
      <c r="Z369" s="310"/>
      <c r="AA369" s="310"/>
      <c r="AB369" s="310"/>
      <c r="AC369" s="310"/>
      <c r="AD369" s="310"/>
      <c r="AE369" s="310"/>
      <c r="AF369" s="310"/>
      <c r="AG369" s="310"/>
      <c r="AH369" s="310"/>
      <c r="AI369" s="310"/>
      <c r="AJ369" s="310"/>
      <c r="AK369" s="310"/>
      <c r="AL369" s="311"/>
      <c r="AM369" s="311"/>
      <c r="AN369" s="311"/>
    </row>
    <row r="370">
      <c r="A370" s="310"/>
      <c r="B370" s="310"/>
      <c r="C370" s="310"/>
      <c r="D370" s="310"/>
      <c r="E370" s="310"/>
      <c r="F370" s="310"/>
      <c r="G370" s="310"/>
      <c r="H370" s="310"/>
      <c r="I370" s="310"/>
      <c r="J370" s="310"/>
      <c r="K370" s="310"/>
      <c r="L370" s="310"/>
      <c r="M370" s="310"/>
      <c r="N370" s="310"/>
      <c r="O370" s="310"/>
      <c r="P370" s="310"/>
      <c r="Q370" s="310"/>
      <c r="R370" s="310"/>
      <c r="S370" s="310"/>
      <c r="T370" s="310"/>
      <c r="U370" s="310"/>
      <c r="V370" s="310"/>
      <c r="W370" s="310"/>
      <c r="X370" s="310"/>
      <c r="Y370" s="310"/>
      <c r="Z370" s="310"/>
      <c r="AA370" s="310"/>
      <c r="AB370" s="310"/>
      <c r="AC370" s="310"/>
      <c r="AD370" s="310"/>
      <c r="AE370" s="310"/>
      <c r="AF370" s="310"/>
      <c r="AG370" s="310"/>
      <c r="AH370" s="310"/>
      <c r="AI370" s="310"/>
      <c r="AJ370" s="310"/>
      <c r="AK370" s="310"/>
      <c r="AL370" s="311"/>
      <c r="AM370" s="311"/>
      <c r="AN370" s="311"/>
    </row>
    <row r="371">
      <c r="A371" s="310"/>
      <c r="B371" s="310"/>
      <c r="C371" s="310"/>
      <c r="D371" s="310"/>
      <c r="E371" s="310"/>
      <c r="F371" s="310"/>
      <c r="G371" s="310"/>
      <c r="H371" s="310"/>
      <c r="I371" s="310"/>
      <c r="J371" s="310"/>
      <c r="K371" s="310"/>
      <c r="L371" s="310"/>
      <c r="M371" s="310"/>
      <c r="N371" s="310"/>
      <c r="O371" s="310"/>
      <c r="P371" s="310"/>
      <c r="Q371" s="310"/>
      <c r="R371" s="310"/>
      <c r="S371" s="310"/>
      <c r="T371" s="310"/>
      <c r="U371" s="310"/>
      <c r="V371" s="310"/>
      <c r="W371" s="310"/>
      <c r="X371" s="310"/>
      <c r="Y371" s="310"/>
      <c r="Z371" s="310"/>
      <c r="AA371" s="310"/>
      <c r="AB371" s="310"/>
      <c r="AC371" s="310"/>
      <c r="AD371" s="310"/>
      <c r="AE371" s="310"/>
      <c r="AF371" s="310"/>
      <c r="AG371" s="310"/>
      <c r="AH371" s="310"/>
      <c r="AI371" s="310"/>
      <c r="AJ371" s="310"/>
      <c r="AK371" s="310"/>
      <c r="AL371" s="311"/>
      <c r="AM371" s="311"/>
      <c r="AN371" s="311"/>
    </row>
    <row r="372">
      <c r="A372" s="310"/>
      <c r="B372" s="310"/>
      <c r="C372" s="310"/>
      <c r="D372" s="310"/>
      <c r="E372" s="310"/>
      <c r="F372" s="310"/>
      <c r="G372" s="310"/>
      <c r="H372" s="310"/>
      <c r="I372" s="310"/>
      <c r="J372" s="310"/>
      <c r="K372" s="310"/>
      <c r="L372" s="310"/>
      <c r="M372" s="310"/>
      <c r="N372" s="310"/>
      <c r="O372" s="310"/>
      <c r="P372" s="310"/>
      <c r="Q372" s="310"/>
      <c r="R372" s="310"/>
      <c r="S372" s="310"/>
      <c r="T372" s="310"/>
      <c r="U372" s="310"/>
      <c r="V372" s="310"/>
      <c r="W372" s="310"/>
      <c r="X372" s="310"/>
      <c r="Y372" s="310"/>
      <c r="Z372" s="310"/>
      <c r="AA372" s="310"/>
      <c r="AB372" s="310"/>
      <c r="AC372" s="310"/>
      <c r="AD372" s="310"/>
      <c r="AE372" s="310"/>
      <c r="AF372" s="310"/>
      <c r="AG372" s="310"/>
      <c r="AH372" s="310"/>
      <c r="AI372" s="310"/>
      <c r="AJ372" s="310"/>
      <c r="AK372" s="310"/>
      <c r="AL372" s="311"/>
      <c r="AM372" s="311"/>
      <c r="AN372" s="311"/>
    </row>
    <row r="373">
      <c r="A373" s="310"/>
      <c r="B373" s="310"/>
      <c r="C373" s="310"/>
      <c r="D373" s="310"/>
      <c r="E373" s="310"/>
      <c r="F373" s="310"/>
      <c r="G373" s="310"/>
      <c r="H373" s="310"/>
      <c r="I373" s="310"/>
      <c r="J373" s="310"/>
      <c r="K373" s="310"/>
      <c r="L373" s="310"/>
      <c r="M373" s="310"/>
      <c r="N373" s="310"/>
      <c r="O373" s="310"/>
      <c r="P373" s="310"/>
      <c r="Q373" s="310"/>
      <c r="R373" s="310"/>
      <c r="S373" s="310"/>
      <c r="T373" s="310"/>
      <c r="U373" s="310"/>
      <c r="V373" s="310"/>
      <c r="W373" s="310"/>
      <c r="X373" s="310"/>
      <c r="Y373" s="310"/>
      <c r="Z373" s="310"/>
      <c r="AA373" s="310"/>
      <c r="AB373" s="310"/>
      <c r="AC373" s="310"/>
      <c r="AD373" s="310"/>
      <c r="AE373" s="310"/>
      <c r="AF373" s="310"/>
      <c r="AG373" s="310"/>
      <c r="AH373" s="310"/>
      <c r="AI373" s="310"/>
      <c r="AJ373" s="310"/>
      <c r="AK373" s="310"/>
      <c r="AL373" s="311"/>
      <c r="AM373" s="311"/>
      <c r="AN373" s="311"/>
    </row>
    <row r="374">
      <c r="A374" s="310"/>
      <c r="B374" s="310"/>
      <c r="C374" s="310"/>
      <c r="D374" s="310"/>
      <c r="E374" s="310"/>
      <c r="F374" s="310"/>
      <c r="G374" s="310"/>
      <c r="H374" s="310"/>
      <c r="I374" s="310"/>
      <c r="J374" s="310"/>
      <c r="K374" s="310"/>
      <c r="L374" s="310"/>
      <c r="M374" s="310"/>
      <c r="N374" s="310"/>
      <c r="O374" s="310"/>
      <c r="P374" s="310"/>
      <c r="Q374" s="310"/>
      <c r="R374" s="310"/>
      <c r="S374" s="310"/>
      <c r="T374" s="310"/>
      <c r="U374" s="310"/>
      <c r="V374" s="310"/>
      <c r="W374" s="310"/>
      <c r="X374" s="310"/>
      <c r="Y374" s="310"/>
      <c r="Z374" s="310"/>
      <c r="AA374" s="310"/>
      <c r="AB374" s="310"/>
      <c r="AC374" s="310"/>
      <c r="AD374" s="310"/>
      <c r="AE374" s="310"/>
      <c r="AF374" s="310"/>
      <c r="AG374" s="310"/>
      <c r="AH374" s="310"/>
      <c r="AI374" s="310"/>
      <c r="AJ374" s="310"/>
      <c r="AK374" s="310"/>
      <c r="AL374" s="311"/>
      <c r="AM374" s="311"/>
      <c r="AN374" s="311"/>
    </row>
    <row r="375">
      <c r="A375" s="310"/>
      <c r="B375" s="310"/>
      <c r="C375" s="310"/>
      <c r="D375" s="310"/>
      <c r="E375" s="310"/>
      <c r="F375" s="310"/>
      <c r="G375" s="310"/>
      <c r="H375" s="310"/>
      <c r="I375" s="310"/>
      <c r="J375" s="310"/>
      <c r="K375" s="310"/>
      <c r="L375" s="310"/>
      <c r="M375" s="310"/>
      <c r="N375" s="310"/>
      <c r="O375" s="310"/>
      <c r="P375" s="310"/>
      <c r="Q375" s="310"/>
      <c r="R375" s="310"/>
      <c r="S375" s="310"/>
      <c r="T375" s="310"/>
      <c r="U375" s="310"/>
      <c r="V375" s="310"/>
      <c r="W375" s="310"/>
      <c r="X375" s="310"/>
      <c r="Y375" s="310"/>
      <c r="Z375" s="310"/>
      <c r="AA375" s="310"/>
      <c r="AB375" s="310"/>
      <c r="AC375" s="310"/>
      <c r="AD375" s="310"/>
      <c r="AE375" s="310"/>
      <c r="AF375" s="310"/>
      <c r="AG375" s="310"/>
      <c r="AH375" s="310"/>
      <c r="AI375" s="310"/>
      <c r="AJ375" s="310"/>
      <c r="AK375" s="310"/>
      <c r="AL375" s="311"/>
      <c r="AM375" s="311"/>
      <c r="AN375" s="311"/>
    </row>
    <row r="376">
      <c r="A376" s="310"/>
      <c r="B376" s="310"/>
      <c r="C376" s="310"/>
      <c r="D376" s="310"/>
      <c r="E376" s="310"/>
      <c r="F376" s="310"/>
      <c r="G376" s="310"/>
      <c r="H376" s="310"/>
      <c r="I376" s="310"/>
      <c r="J376" s="310"/>
      <c r="K376" s="310"/>
      <c r="L376" s="310"/>
      <c r="M376" s="310"/>
      <c r="N376" s="310"/>
      <c r="O376" s="310"/>
      <c r="P376" s="310"/>
      <c r="Q376" s="310"/>
      <c r="R376" s="310"/>
      <c r="S376" s="310"/>
      <c r="T376" s="310"/>
      <c r="U376" s="310"/>
      <c r="V376" s="310"/>
      <c r="W376" s="310"/>
      <c r="X376" s="310"/>
      <c r="Y376" s="310"/>
      <c r="Z376" s="310"/>
      <c r="AA376" s="310"/>
      <c r="AB376" s="310"/>
      <c r="AC376" s="310"/>
      <c r="AD376" s="310"/>
      <c r="AE376" s="310"/>
      <c r="AF376" s="310"/>
      <c r="AG376" s="310"/>
      <c r="AH376" s="310"/>
      <c r="AI376" s="310"/>
      <c r="AJ376" s="310"/>
      <c r="AK376" s="310"/>
      <c r="AL376" s="311"/>
      <c r="AM376" s="311"/>
      <c r="AN376" s="311"/>
    </row>
    <row r="377">
      <c r="A377" s="310"/>
      <c r="B377" s="310"/>
      <c r="C377" s="310"/>
      <c r="D377" s="310"/>
      <c r="E377" s="310"/>
      <c r="F377" s="310"/>
      <c r="G377" s="310"/>
      <c r="H377" s="310"/>
      <c r="I377" s="310"/>
      <c r="J377" s="310"/>
      <c r="K377" s="310"/>
      <c r="L377" s="310"/>
      <c r="M377" s="310"/>
      <c r="N377" s="310"/>
      <c r="O377" s="310"/>
      <c r="P377" s="310"/>
      <c r="Q377" s="310"/>
      <c r="R377" s="310"/>
      <c r="S377" s="310"/>
      <c r="T377" s="310"/>
      <c r="U377" s="310"/>
      <c r="V377" s="310"/>
      <c r="W377" s="310"/>
      <c r="X377" s="310"/>
      <c r="Y377" s="310"/>
      <c r="Z377" s="310"/>
      <c r="AA377" s="310"/>
      <c r="AB377" s="310"/>
      <c r="AC377" s="310"/>
      <c r="AD377" s="310"/>
      <c r="AE377" s="310"/>
      <c r="AF377" s="310"/>
      <c r="AG377" s="310"/>
      <c r="AH377" s="310"/>
      <c r="AI377" s="310"/>
      <c r="AJ377" s="310"/>
      <c r="AK377" s="310"/>
      <c r="AL377" s="311"/>
      <c r="AM377" s="311"/>
      <c r="AN377" s="311"/>
    </row>
    <row r="378">
      <c r="A378" s="310"/>
      <c r="B378" s="310"/>
      <c r="C378" s="310"/>
      <c r="D378" s="310"/>
      <c r="E378" s="310"/>
      <c r="F378" s="310"/>
      <c r="G378" s="310"/>
      <c r="H378" s="310"/>
      <c r="I378" s="310"/>
      <c r="J378" s="310"/>
      <c r="K378" s="310"/>
      <c r="L378" s="310"/>
      <c r="M378" s="310"/>
      <c r="N378" s="310"/>
      <c r="O378" s="310"/>
      <c r="P378" s="310"/>
      <c r="Q378" s="310"/>
      <c r="R378" s="310"/>
      <c r="S378" s="310"/>
      <c r="T378" s="310"/>
      <c r="U378" s="310"/>
      <c r="V378" s="310"/>
      <c r="W378" s="310"/>
      <c r="X378" s="310"/>
      <c r="Y378" s="310"/>
      <c r="Z378" s="310"/>
      <c r="AA378" s="310"/>
      <c r="AB378" s="310"/>
      <c r="AC378" s="310"/>
      <c r="AD378" s="310"/>
      <c r="AE378" s="310"/>
      <c r="AF378" s="310"/>
      <c r="AG378" s="310"/>
      <c r="AH378" s="310"/>
      <c r="AI378" s="310"/>
      <c r="AJ378" s="310"/>
      <c r="AK378" s="310"/>
      <c r="AL378" s="311"/>
      <c r="AM378" s="311"/>
      <c r="AN378" s="311"/>
    </row>
    <row r="379">
      <c r="A379" s="310"/>
      <c r="B379" s="310"/>
      <c r="C379" s="310"/>
      <c r="D379" s="310"/>
      <c r="E379" s="310"/>
      <c r="F379" s="310"/>
      <c r="G379" s="310"/>
      <c r="H379" s="310"/>
      <c r="I379" s="310"/>
      <c r="J379" s="310"/>
      <c r="K379" s="310"/>
      <c r="L379" s="310"/>
      <c r="M379" s="310"/>
      <c r="N379" s="310"/>
      <c r="O379" s="310"/>
      <c r="P379" s="310"/>
      <c r="Q379" s="310"/>
      <c r="R379" s="310"/>
      <c r="S379" s="310"/>
      <c r="T379" s="310"/>
      <c r="U379" s="310"/>
      <c r="V379" s="310"/>
      <c r="W379" s="310"/>
      <c r="X379" s="310"/>
      <c r="Y379" s="310"/>
      <c r="Z379" s="310"/>
      <c r="AA379" s="310"/>
      <c r="AB379" s="310"/>
      <c r="AC379" s="310"/>
      <c r="AD379" s="310"/>
      <c r="AE379" s="310"/>
      <c r="AF379" s="310"/>
      <c r="AG379" s="310"/>
      <c r="AH379" s="310"/>
      <c r="AI379" s="310"/>
      <c r="AJ379" s="310"/>
      <c r="AK379" s="310"/>
      <c r="AL379" s="311"/>
      <c r="AM379" s="311"/>
      <c r="AN379" s="311"/>
    </row>
    <row r="380">
      <c r="A380" s="310"/>
      <c r="B380" s="310"/>
      <c r="C380" s="310"/>
      <c r="D380" s="310"/>
      <c r="E380" s="310"/>
      <c r="F380" s="310"/>
      <c r="G380" s="310"/>
      <c r="H380" s="310"/>
      <c r="I380" s="310"/>
      <c r="J380" s="310"/>
      <c r="K380" s="310"/>
      <c r="L380" s="310"/>
      <c r="M380" s="310"/>
      <c r="N380" s="310"/>
      <c r="O380" s="310"/>
      <c r="P380" s="310"/>
      <c r="Q380" s="310"/>
      <c r="R380" s="310"/>
      <c r="S380" s="310"/>
      <c r="T380" s="310"/>
      <c r="U380" s="310"/>
      <c r="V380" s="310"/>
      <c r="W380" s="310"/>
      <c r="X380" s="310"/>
      <c r="Y380" s="310"/>
      <c r="Z380" s="310"/>
      <c r="AA380" s="310"/>
      <c r="AB380" s="310"/>
      <c r="AC380" s="310"/>
      <c r="AD380" s="310"/>
      <c r="AE380" s="310"/>
      <c r="AF380" s="310"/>
      <c r="AG380" s="310"/>
      <c r="AH380" s="310"/>
      <c r="AI380" s="310"/>
      <c r="AJ380" s="310"/>
      <c r="AK380" s="310"/>
      <c r="AL380" s="311"/>
      <c r="AM380" s="311"/>
      <c r="AN380" s="311"/>
    </row>
    <row r="381">
      <c r="A381" s="310"/>
      <c r="B381" s="310"/>
      <c r="C381" s="310"/>
      <c r="D381" s="310"/>
      <c r="E381" s="310"/>
      <c r="F381" s="310"/>
      <c r="G381" s="310"/>
      <c r="H381" s="310"/>
      <c r="I381" s="310"/>
      <c r="J381" s="310"/>
      <c r="K381" s="310"/>
      <c r="L381" s="310"/>
      <c r="M381" s="310"/>
      <c r="N381" s="310"/>
      <c r="O381" s="310"/>
      <c r="P381" s="310"/>
      <c r="Q381" s="310"/>
      <c r="R381" s="310"/>
      <c r="S381" s="310"/>
      <c r="T381" s="310"/>
      <c r="U381" s="310"/>
      <c r="V381" s="310"/>
      <c r="W381" s="310"/>
      <c r="X381" s="310"/>
      <c r="Y381" s="310"/>
      <c r="Z381" s="310"/>
      <c r="AA381" s="310"/>
      <c r="AB381" s="310"/>
      <c r="AC381" s="310"/>
      <c r="AD381" s="310"/>
      <c r="AE381" s="310"/>
      <c r="AF381" s="310"/>
      <c r="AG381" s="310"/>
      <c r="AH381" s="310"/>
      <c r="AI381" s="310"/>
      <c r="AJ381" s="310"/>
      <c r="AK381" s="310"/>
      <c r="AL381" s="311"/>
      <c r="AM381" s="311"/>
      <c r="AN381" s="311"/>
    </row>
    <row r="382">
      <c r="A382" s="310"/>
      <c r="B382" s="310"/>
      <c r="C382" s="310"/>
      <c r="D382" s="310"/>
      <c r="E382" s="310"/>
      <c r="F382" s="310"/>
      <c r="G382" s="310"/>
      <c r="H382" s="310"/>
      <c r="I382" s="310"/>
      <c r="J382" s="310"/>
      <c r="K382" s="310"/>
      <c r="L382" s="310"/>
      <c r="M382" s="310"/>
      <c r="N382" s="310"/>
      <c r="O382" s="310"/>
      <c r="P382" s="310"/>
      <c r="Q382" s="310"/>
      <c r="R382" s="310"/>
      <c r="S382" s="310"/>
      <c r="T382" s="310"/>
      <c r="U382" s="310"/>
      <c r="V382" s="310"/>
      <c r="W382" s="310"/>
      <c r="X382" s="310"/>
      <c r="Y382" s="310"/>
      <c r="Z382" s="310"/>
      <c r="AA382" s="310"/>
      <c r="AB382" s="310"/>
      <c r="AC382" s="310"/>
      <c r="AD382" s="310"/>
      <c r="AE382" s="310"/>
      <c r="AF382" s="310"/>
      <c r="AG382" s="310"/>
      <c r="AH382" s="310"/>
      <c r="AI382" s="310"/>
      <c r="AJ382" s="310"/>
      <c r="AK382" s="310"/>
      <c r="AL382" s="311"/>
      <c r="AM382" s="311"/>
      <c r="AN382" s="311"/>
    </row>
    <row r="383">
      <c r="A383" s="310"/>
      <c r="B383" s="310"/>
      <c r="C383" s="310"/>
      <c r="D383" s="310"/>
      <c r="E383" s="310"/>
      <c r="F383" s="310"/>
      <c r="G383" s="310"/>
      <c r="H383" s="310"/>
      <c r="I383" s="310"/>
      <c r="J383" s="310"/>
      <c r="K383" s="310"/>
      <c r="L383" s="310"/>
      <c r="M383" s="310"/>
      <c r="N383" s="310"/>
      <c r="O383" s="310"/>
      <c r="P383" s="310"/>
      <c r="Q383" s="310"/>
      <c r="R383" s="310"/>
      <c r="S383" s="310"/>
      <c r="T383" s="310"/>
      <c r="U383" s="310"/>
      <c r="V383" s="310"/>
      <c r="W383" s="310"/>
      <c r="X383" s="310"/>
      <c r="Y383" s="310"/>
      <c r="Z383" s="310"/>
      <c r="AA383" s="310"/>
      <c r="AB383" s="310"/>
      <c r="AC383" s="310"/>
      <c r="AD383" s="310"/>
      <c r="AE383" s="310"/>
      <c r="AF383" s="310"/>
      <c r="AG383" s="310"/>
      <c r="AH383" s="310"/>
      <c r="AI383" s="310"/>
      <c r="AJ383" s="310"/>
      <c r="AK383" s="310"/>
      <c r="AL383" s="311"/>
      <c r="AM383" s="311"/>
      <c r="AN383" s="311"/>
    </row>
    <row r="384">
      <c r="A384" s="310"/>
      <c r="B384" s="310"/>
      <c r="C384" s="310"/>
      <c r="D384" s="310"/>
      <c r="E384" s="310"/>
      <c r="F384" s="310"/>
      <c r="G384" s="310"/>
      <c r="H384" s="310"/>
      <c r="I384" s="310"/>
      <c r="J384" s="310"/>
      <c r="K384" s="310"/>
      <c r="L384" s="310"/>
      <c r="M384" s="310"/>
      <c r="N384" s="310"/>
      <c r="O384" s="310"/>
      <c r="P384" s="310"/>
      <c r="Q384" s="310"/>
      <c r="R384" s="310"/>
      <c r="S384" s="310"/>
      <c r="T384" s="310"/>
      <c r="U384" s="310"/>
      <c r="V384" s="310"/>
      <c r="W384" s="310"/>
      <c r="X384" s="310"/>
      <c r="Y384" s="310"/>
      <c r="Z384" s="310"/>
      <c r="AA384" s="310"/>
      <c r="AB384" s="310"/>
      <c r="AC384" s="310"/>
      <c r="AD384" s="310"/>
      <c r="AE384" s="310"/>
      <c r="AF384" s="310"/>
      <c r="AG384" s="310"/>
      <c r="AH384" s="310"/>
      <c r="AI384" s="310"/>
      <c r="AJ384" s="310"/>
      <c r="AK384" s="310"/>
      <c r="AL384" s="311"/>
      <c r="AM384" s="311"/>
      <c r="AN384" s="311"/>
    </row>
    <row r="385">
      <c r="A385" s="310"/>
      <c r="B385" s="310"/>
      <c r="C385" s="310"/>
      <c r="D385" s="310"/>
      <c r="E385" s="310"/>
      <c r="F385" s="310"/>
      <c r="G385" s="310"/>
      <c r="H385" s="310"/>
      <c r="I385" s="310"/>
      <c r="J385" s="310"/>
      <c r="K385" s="310"/>
      <c r="L385" s="310"/>
      <c r="M385" s="310"/>
      <c r="N385" s="310"/>
      <c r="O385" s="310"/>
      <c r="P385" s="310"/>
      <c r="Q385" s="310"/>
      <c r="R385" s="310"/>
      <c r="S385" s="310"/>
      <c r="T385" s="310"/>
      <c r="U385" s="310"/>
      <c r="V385" s="310"/>
      <c r="W385" s="310"/>
      <c r="X385" s="310"/>
      <c r="Y385" s="310"/>
      <c r="Z385" s="310"/>
      <c r="AA385" s="310"/>
      <c r="AB385" s="310"/>
      <c r="AC385" s="310"/>
      <c r="AD385" s="310"/>
      <c r="AE385" s="310"/>
      <c r="AF385" s="310"/>
      <c r="AG385" s="310"/>
      <c r="AH385" s="310"/>
      <c r="AI385" s="310"/>
      <c r="AJ385" s="310"/>
      <c r="AK385" s="310"/>
      <c r="AL385" s="311"/>
      <c r="AM385" s="311"/>
      <c r="AN385" s="311"/>
    </row>
    <row r="386">
      <c r="A386" s="310"/>
      <c r="B386" s="310"/>
      <c r="C386" s="310"/>
      <c r="D386" s="310"/>
      <c r="E386" s="310"/>
      <c r="F386" s="310"/>
      <c r="G386" s="310"/>
      <c r="H386" s="310"/>
      <c r="I386" s="310"/>
      <c r="J386" s="310"/>
      <c r="K386" s="310"/>
      <c r="L386" s="310"/>
      <c r="M386" s="310"/>
      <c r="N386" s="310"/>
      <c r="O386" s="310"/>
      <c r="P386" s="310"/>
      <c r="Q386" s="310"/>
      <c r="R386" s="310"/>
      <c r="S386" s="310"/>
      <c r="T386" s="310"/>
      <c r="U386" s="310"/>
      <c r="V386" s="310"/>
      <c r="W386" s="310"/>
      <c r="X386" s="310"/>
      <c r="Y386" s="310"/>
      <c r="Z386" s="310"/>
      <c r="AA386" s="310"/>
      <c r="AB386" s="310"/>
      <c r="AC386" s="310"/>
      <c r="AD386" s="310"/>
      <c r="AE386" s="310"/>
      <c r="AF386" s="310"/>
      <c r="AG386" s="310"/>
      <c r="AH386" s="310"/>
      <c r="AI386" s="310"/>
      <c r="AJ386" s="310"/>
      <c r="AK386" s="310"/>
      <c r="AL386" s="311"/>
      <c r="AM386" s="311"/>
      <c r="AN386" s="311"/>
    </row>
    <row r="387">
      <c r="A387" s="310"/>
      <c r="B387" s="310"/>
      <c r="C387" s="310"/>
      <c r="D387" s="310"/>
      <c r="E387" s="310"/>
      <c r="F387" s="310"/>
      <c r="G387" s="310"/>
      <c r="H387" s="310"/>
      <c r="I387" s="310"/>
      <c r="J387" s="310"/>
      <c r="K387" s="310"/>
      <c r="L387" s="310"/>
      <c r="M387" s="310"/>
      <c r="N387" s="310"/>
      <c r="O387" s="310"/>
      <c r="P387" s="310"/>
      <c r="Q387" s="310"/>
      <c r="R387" s="310"/>
      <c r="S387" s="310"/>
      <c r="T387" s="310"/>
      <c r="U387" s="310"/>
      <c r="V387" s="310"/>
      <c r="W387" s="310"/>
      <c r="X387" s="310"/>
      <c r="Y387" s="310"/>
      <c r="Z387" s="310"/>
      <c r="AA387" s="310"/>
      <c r="AB387" s="310"/>
      <c r="AC387" s="310"/>
      <c r="AD387" s="310"/>
      <c r="AE387" s="310"/>
      <c r="AF387" s="310"/>
      <c r="AG387" s="310"/>
      <c r="AH387" s="310"/>
      <c r="AI387" s="310"/>
      <c r="AJ387" s="310"/>
      <c r="AK387" s="310"/>
      <c r="AL387" s="311"/>
      <c r="AM387" s="311"/>
      <c r="AN387" s="311"/>
    </row>
    <row r="388">
      <c r="A388" s="310"/>
      <c r="B388" s="310"/>
      <c r="C388" s="310"/>
      <c r="D388" s="310"/>
      <c r="E388" s="310"/>
      <c r="F388" s="310"/>
      <c r="G388" s="310"/>
      <c r="H388" s="310"/>
      <c r="I388" s="310"/>
      <c r="J388" s="310"/>
      <c r="K388" s="310"/>
      <c r="L388" s="310"/>
      <c r="M388" s="310"/>
      <c r="N388" s="310"/>
      <c r="O388" s="310"/>
      <c r="P388" s="310"/>
      <c r="Q388" s="310"/>
      <c r="R388" s="310"/>
      <c r="S388" s="310"/>
      <c r="T388" s="310"/>
      <c r="U388" s="310"/>
      <c r="V388" s="310"/>
      <c r="W388" s="310"/>
      <c r="X388" s="310"/>
      <c r="Y388" s="310"/>
      <c r="Z388" s="310"/>
      <c r="AA388" s="310"/>
      <c r="AB388" s="310"/>
      <c r="AC388" s="310"/>
      <c r="AD388" s="310"/>
      <c r="AE388" s="310"/>
      <c r="AF388" s="310"/>
      <c r="AG388" s="310"/>
      <c r="AH388" s="310"/>
      <c r="AI388" s="310"/>
      <c r="AJ388" s="310"/>
      <c r="AK388" s="310"/>
      <c r="AL388" s="311"/>
      <c r="AM388" s="311"/>
      <c r="AN388" s="311"/>
    </row>
    <row r="389">
      <c r="A389" s="310"/>
      <c r="B389" s="310"/>
      <c r="C389" s="310"/>
      <c r="D389" s="310"/>
      <c r="E389" s="310"/>
      <c r="F389" s="310"/>
      <c r="G389" s="310"/>
      <c r="H389" s="310"/>
      <c r="I389" s="310"/>
      <c r="J389" s="310"/>
      <c r="K389" s="310"/>
      <c r="L389" s="310"/>
      <c r="M389" s="310"/>
      <c r="N389" s="310"/>
      <c r="O389" s="310"/>
      <c r="P389" s="310"/>
      <c r="Q389" s="310"/>
      <c r="R389" s="310"/>
      <c r="S389" s="310"/>
      <c r="T389" s="310"/>
      <c r="U389" s="310"/>
      <c r="V389" s="310"/>
      <c r="W389" s="310"/>
      <c r="X389" s="310"/>
      <c r="Y389" s="310"/>
      <c r="Z389" s="310"/>
      <c r="AA389" s="310"/>
      <c r="AB389" s="310"/>
      <c r="AC389" s="310"/>
      <c r="AD389" s="310"/>
      <c r="AE389" s="310"/>
      <c r="AF389" s="310"/>
      <c r="AG389" s="310"/>
      <c r="AH389" s="310"/>
      <c r="AI389" s="310"/>
      <c r="AJ389" s="310"/>
      <c r="AK389" s="310"/>
      <c r="AL389" s="311"/>
      <c r="AM389" s="311"/>
      <c r="AN389" s="311"/>
    </row>
    <row r="390">
      <c r="A390" s="310"/>
      <c r="B390" s="310"/>
      <c r="C390" s="310"/>
      <c r="D390" s="310"/>
      <c r="E390" s="310"/>
      <c r="F390" s="310"/>
      <c r="G390" s="310"/>
      <c r="H390" s="310"/>
      <c r="I390" s="310"/>
      <c r="J390" s="310"/>
      <c r="K390" s="310"/>
      <c r="L390" s="310"/>
      <c r="M390" s="310"/>
      <c r="N390" s="310"/>
      <c r="O390" s="310"/>
      <c r="P390" s="310"/>
      <c r="Q390" s="310"/>
      <c r="R390" s="310"/>
      <c r="S390" s="310"/>
      <c r="T390" s="310"/>
      <c r="U390" s="310"/>
      <c r="V390" s="310"/>
      <c r="W390" s="310"/>
      <c r="X390" s="310"/>
      <c r="Y390" s="310"/>
      <c r="Z390" s="310"/>
      <c r="AA390" s="310"/>
      <c r="AB390" s="310"/>
      <c r="AC390" s="310"/>
      <c r="AD390" s="310"/>
      <c r="AE390" s="310"/>
      <c r="AF390" s="310"/>
      <c r="AG390" s="310"/>
      <c r="AH390" s="310"/>
      <c r="AI390" s="310"/>
      <c r="AJ390" s="310"/>
      <c r="AK390" s="310"/>
      <c r="AL390" s="311"/>
      <c r="AM390" s="311"/>
      <c r="AN390" s="311"/>
    </row>
    <row r="391">
      <c r="A391" s="310"/>
      <c r="B391" s="310"/>
      <c r="C391" s="310"/>
      <c r="D391" s="310"/>
      <c r="E391" s="310"/>
      <c r="F391" s="310"/>
      <c r="G391" s="310"/>
      <c r="H391" s="310"/>
      <c r="I391" s="310"/>
      <c r="J391" s="310"/>
      <c r="K391" s="310"/>
      <c r="L391" s="310"/>
      <c r="M391" s="310"/>
      <c r="N391" s="310"/>
      <c r="O391" s="310"/>
      <c r="P391" s="310"/>
      <c r="Q391" s="310"/>
      <c r="R391" s="310"/>
      <c r="S391" s="310"/>
      <c r="T391" s="310"/>
      <c r="U391" s="310"/>
      <c r="V391" s="310"/>
      <c r="W391" s="310"/>
      <c r="X391" s="310"/>
      <c r="Y391" s="310"/>
      <c r="Z391" s="310"/>
      <c r="AA391" s="310"/>
      <c r="AB391" s="310"/>
      <c r="AC391" s="310"/>
      <c r="AD391" s="310"/>
      <c r="AE391" s="310"/>
      <c r="AF391" s="310"/>
      <c r="AG391" s="310"/>
      <c r="AH391" s="310"/>
      <c r="AI391" s="310"/>
      <c r="AJ391" s="310"/>
      <c r="AK391" s="310"/>
      <c r="AL391" s="311"/>
      <c r="AM391" s="311"/>
      <c r="AN391" s="311"/>
    </row>
    <row r="392">
      <c r="A392" s="310"/>
      <c r="B392" s="310"/>
      <c r="C392" s="310"/>
      <c r="D392" s="310"/>
      <c r="E392" s="310"/>
      <c r="F392" s="310"/>
      <c r="G392" s="310"/>
      <c r="H392" s="310"/>
      <c r="I392" s="310"/>
      <c r="J392" s="310"/>
      <c r="K392" s="310"/>
      <c r="L392" s="310"/>
      <c r="M392" s="310"/>
      <c r="N392" s="310"/>
      <c r="O392" s="310"/>
      <c r="P392" s="310"/>
      <c r="Q392" s="310"/>
      <c r="R392" s="310"/>
      <c r="S392" s="310"/>
      <c r="T392" s="310"/>
      <c r="U392" s="310"/>
      <c r="V392" s="310"/>
      <c r="W392" s="310"/>
      <c r="X392" s="310"/>
      <c r="Y392" s="310"/>
      <c r="Z392" s="310"/>
      <c r="AA392" s="310"/>
      <c r="AB392" s="310"/>
      <c r="AC392" s="310"/>
      <c r="AD392" s="310"/>
      <c r="AE392" s="310"/>
      <c r="AF392" s="310"/>
      <c r="AG392" s="310"/>
      <c r="AH392" s="310"/>
      <c r="AI392" s="310"/>
      <c r="AJ392" s="310"/>
      <c r="AK392" s="310"/>
      <c r="AL392" s="311"/>
      <c r="AM392" s="311"/>
      <c r="AN392" s="311"/>
    </row>
    <row r="393">
      <c r="A393" s="310"/>
      <c r="B393" s="310"/>
      <c r="C393" s="310"/>
      <c r="D393" s="310"/>
      <c r="E393" s="310"/>
      <c r="F393" s="310"/>
      <c r="G393" s="310"/>
      <c r="H393" s="310"/>
      <c r="I393" s="310"/>
      <c r="J393" s="310"/>
      <c r="K393" s="310"/>
      <c r="L393" s="310"/>
      <c r="M393" s="310"/>
      <c r="N393" s="310"/>
      <c r="O393" s="310"/>
      <c r="P393" s="310"/>
      <c r="Q393" s="310"/>
      <c r="R393" s="310"/>
      <c r="S393" s="310"/>
      <c r="T393" s="310"/>
      <c r="U393" s="310"/>
      <c r="V393" s="310"/>
      <c r="W393" s="310"/>
      <c r="X393" s="310"/>
      <c r="Y393" s="310"/>
      <c r="Z393" s="310"/>
      <c r="AA393" s="310"/>
      <c r="AB393" s="310"/>
      <c r="AC393" s="310"/>
      <c r="AD393" s="310"/>
      <c r="AE393" s="310"/>
      <c r="AF393" s="310"/>
      <c r="AG393" s="310"/>
      <c r="AH393" s="310"/>
      <c r="AI393" s="310"/>
      <c r="AJ393" s="310"/>
      <c r="AK393" s="310"/>
      <c r="AL393" s="311"/>
      <c r="AM393" s="311"/>
      <c r="AN393" s="311"/>
    </row>
  </sheetData>
  <mergeCells>
    <mergeCell ref="A1:B1"/>
    <mergeCell ref="C1:I1"/>
    <mergeCell ref="J1:N1"/>
    <mergeCell ref="C2:I2"/>
    <mergeCell ref="C3:I3"/>
    <mergeCell ref="C4:I4"/>
    <mergeCell ref="C5:I5"/>
    <mergeCell ref="C6:I6"/>
    <mergeCell ref="A8:B8"/>
    <mergeCell ref="C8:I8"/>
    <mergeCell ref="A19:B19"/>
    <mergeCell ref="M19:N19"/>
    <mergeCell ref="Y19:Z19"/>
    <mergeCell ref="A35:A37"/>
    <mergeCell ref="B35:I37"/>
    <mergeCell ref="A39:B39"/>
    <mergeCell ref="M39:N39"/>
    <mergeCell ref="Y39:Z39"/>
    <mergeCell ref="A55:A57"/>
    <mergeCell ref="B55:I57"/>
    <mergeCell ref="A59:B59"/>
    <mergeCell ref="M59:N59"/>
    <mergeCell ref="Y59:Z59"/>
    <mergeCell ref="A75:A77"/>
    <mergeCell ref="B75:I77"/>
    <mergeCell ref="A79:B79"/>
    <mergeCell ref="C79:I79"/>
    <mergeCell ref="A88:B88"/>
    <mergeCell ref="M88:N88"/>
    <mergeCell ref="Y88:Z88"/>
    <mergeCell ref="A104:A106"/>
    <mergeCell ref="B104:I106"/>
    <mergeCell ref="A108:B108"/>
    <mergeCell ref="M108:N108"/>
    <mergeCell ref="Y108:Z108"/>
    <mergeCell ref="A124:A126"/>
    <mergeCell ref="B124:I126"/>
    <mergeCell ref="A128:B128"/>
    <mergeCell ref="C128:I128"/>
    <mergeCell ref="A137:B137"/>
    <mergeCell ref="M137:N137"/>
    <mergeCell ref="Y137:Z137"/>
    <mergeCell ref="A153:A155"/>
    <mergeCell ref="B153:I155"/>
    <mergeCell ref="A157:B157"/>
    <mergeCell ref="M157:N157"/>
    <mergeCell ref="Y157:Z157"/>
    <mergeCell ref="A173:A175"/>
    <mergeCell ref="B173:I175"/>
    <mergeCell ref="A177:B177"/>
    <mergeCell ref="R177:S177"/>
    <mergeCell ref="B193:D193"/>
    <mergeCell ref="E193:G193"/>
    <mergeCell ref="H193:J193"/>
    <mergeCell ref="K193:M193"/>
    <mergeCell ref="N193:P193"/>
    <mergeCell ref="Q193:S193"/>
    <mergeCell ref="T193:V193"/>
    <mergeCell ref="W193:Y193"/>
    <mergeCell ref="Z193:AB193"/>
    <mergeCell ref="AC193:AE193"/>
    <mergeCell ref="AF193:AH193"/>
    <mergeCell ref="AI193:AK193"/>
  </mergeCells>
  <legacyDrawing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29" min="29" style="0" width="14.733333333333333"/>
    <col collapsed="false" customWidth="true" hidden="false" max="37" min="37" style="0" width="14.733333333333333"/>
    <col collapsed="false" customWidth="true" hidden="false" max="5" min="5" style="0" width="14.733333333333333"/>
    <col collapsed="false" customWidth="true" hidden="false" max="13" min="13" style="0" width="14.733333333333333"/>
    <col collapsed="false" customWidth="true" hidden="false" max="21" min="21" style="0" width="14.733333333333333"/>
    <col collapsed="false" customWidth="true" hidden="false" max="30" min="30" style="0" width="14.733333333333333"/>
    <col collapsed="false" customWidth="true" hidden="false" max="38" min="38" style="0" width="14.733333333333333"/>
    <col collapsed="false" customWidth="true" hidden="false" max="6" min="6" style="0" width="14.733333333333333"/>
    <col collapsed="false" customWidth="true" hidden="false" max="14" min="14" style="0" width="14.733333333333333"/>
    <col collapsed="false" customWidth="true" hidden="false" max="22" min="22" style="0" width="14.733333333333333"/>
    <col collapsed="false" customWidth="true" hidden="false" max="31" min="31" style="0" width="14.733333333333333"/>
    <col collapsed="false" customWidth="true" hidden="false" max="39" min="39" style="0" width="14.733333333333333"/>
    <col collapsed="false" customWidth="true" hidden="false" max="7" min="7" style="0" width="14.733333333333333"/>
    <col collapsed="false" customWidth="true" hidden="false" max="15" min="15" style="0" width="14.733333333333333"/>
    <col collapsed="false" customWidth="true" hidden="false" max="23" min="23" style="0" width="14.733333333333333"/>
    <col collapsed="false" customWidth="true" hidden="false" max="32" min="32" style="0" width="14.733333333333333"/>
    <col collapsed="false" customWidth="true" hidden="false" max="40" min="40" style="0" width="14.733333333333333"/>
    <col collapsed="false" customWidth="true" hidden="false" max="8" min="8" style="0" width="14.733333333333333"/>
    <col collapsed="false" customWidth="true" hidden="false" max="16" min="16" style="0" width="14.733333333333333"/>
    <col collapsed="false" customWidth="true" hidden="false" max="24" min="24" style="0" width="14.733333333333333"/>
    <col collapsed="false" customWidth="true" hidden="false" max="25" min="25" style="0" width="14.733333333333333"/>
    <col collapsed="false" customWidth="true" hidden="false" max="33" min="33" style="0" width="14.733333333333333"/>
    <col collapsed="false" customWidth="true" hidden="false" max="1" min="1" style="0" width="15.8"/>
    <col collapsed="false" customWidth="true" hidden="false" max="9" min="9" style="0" width="14.733333333333333"/>
    <col collapsed="false" customWidth="true" hidden="false" max="17" min="17" style="0" width="14.733333333333333"/>
    <col collapsed="false" customWidth="true" hidden="false" max="26" min="26" style="0" width="14.733333333333333"/>
    <col collapsed="false" customWidth="true" hidden="false" max="34" min="34" style="0" width="14.733333333333333"/>
    <col collapsed="false" customWidth="true" hidden="false" max="2" min="2" style="0" width="17.933333333333334"/>
    <col collapsed="false" customWidth="true" hidden="false" max="10" min="10" style="0" width="14.733333333333333"/>
    <col collapsed="false" customWidth="true" hidden="false" max="18" min="18" style="0" width="14.733333333333333"/>
    <col collapsed="false" customWidth="true" hidden="false" max="27" min="27" style="0" width="14.733333333333333"/>
    <col collapsed="false" customWidth="true" hidden="false" max="35" min="35" style="0" width="14.733333333333333"/>
    <col collapsed="false" customWidth="true" hidden="false" max="3" min="3" style="0" width="14.733333333333333"/>
    <col collapsed="false" customWidth="true" hidden="false" max="11" min="11" style="0" width="14.733333333333333"/>
    <col collapsed="false" customWidth="true" hidden="false" max="19" min="19" style="0" width="14.733333333333333"/>
    <col collapsed="false" customWidth="true" hidden="false" max="28" min="28" style="0" width="14.733333333333333"/>
    <col collapsed="false" customWidth="true" hidden="false" max="36" min="36" style="0" width="14.733333333333333"/>
    <col collapsed="false" customWidth="true" hidden="false" max="4" min="4" style="0" width="14.733333333333333"/>
    <col collapsed="false" customWidth="true" hidden="false" max="12" min="12" style="0" width="14.733333333333333"/>
    <col collapsed="false" customWidth="true" hidden="false" max="20" min="20" style="0" width="14.733333333333333"/>
  </cols>
  <sheetData>
    <row customHeight="true" ht="21.48148148148148" r="1">
      <c r="A1" s="312" t="s">
        <v>592</v>
      </c>
      <c r="B1" s="312"/>
      <c r="C1" s="313" t="s">
        <v>593</v>
      </c>
      <c r="D1" s="313"/>
      <c r="E1" s="313"/>
      <c r="F1" s="313"/>
      <c r="G1" s="313"/>
      <c r="H1" s="313"/>
      <c r="I1" s="313"/>
      <c r="J1" s="314" t="s">
        <v>594</v>
      </c>
      <c r="K1" s="314"/>
      <c r="L1" s="314"/>
      <c r="M1" s="314"/>
      <c r="N1" s="314"/>
      <c r="O1" s="315"/>
      <c r="P1" s="315"/>
      <c r="Q1" s="315"/>
      <c r="R1" s="315"/>
      <c r="S1" s="315"/>
      <c r="T1" s="315"/>
      <c r="U1" s="315"/>
      <c r="V1" s="315"/>
      <c r="W1" s="315"/>
      <c r="X1" s="315"/>
      <c r="Y1" s="315"/>
      <c r="Z1" s="315"/>
      <c r="AA1" s="315"/>
      <c r="AB1" s="315"/>
      <c r="AC1" s="315"/>
      <c r="AD1" s="315"/>
      <c r="AE1" s="315"/>
      <c r="AF1" s="315"/>
      <c r="AG1" s="315"/>
      <c r="AH1" s="315"/>
      <c r="AI1" s="315"/>
      <c r="AJ1" s="315"/>
      <c r="AK1" s="315"/>
      <c r="AL1" s="315"/>
      <c r="AM1" s="315"/>
      <c r="AN1" s="315"/>
    </row>
    <row customHeight="true" ht="21.48148148148148" r="2">
      <c r="A2" s="316" t="s">
        <v>595</v>
      </c>
      <c r="B2" s="317"/>
      <c r="D2" s="318" t="s">
        <v>596</v>
      </c>
      <c r="E2" s="318" t="s">
        <v>597</v>
      </c>
      <c r="N2" s="319"/>
      <c r="O2" s="315"/>
      <c r="P2" s="315"/>
      <c r="Q2" s="315"/>
      <c r="R2" s="315"/>
      <c r="S2" s="315"/>
      <c r="T2" s="315"/>
      <c r="U2" s="315"/>
      <c r="V2" s="315"/>
      <c r="W2" s="315"/>
      <c r="X2" s="315"/>
      <c r="Y2" s="315"/>
      <c r="Z2" s="315"/>
      <c r="AA2" s="315"/>
      <c r="AB2" s="315"/>
      <c r="AC2" s="315"/>
      <c r="AD2" s="315"/>
      <c r="AE2" s="315"/>
      <c r="AF2" s="315"/>
      <c r="AG2" s="315"/>
      <c r="AH2" s="315"/>
      <c r="AI2" s="315"/>
      <c r="AJ2" s="315"/>
      <c r="AK2" s="315"/>
      <c r="AL2" s="315"/>
      <c r="AM2" s="315"/>
      <c r="AN2" s="315"/>
    </row>
    <row customHeight="true" ht="21.48148148148148" r="3">
      <c r="A3" s="316" t="s">
        <v>598</v>
      </c>
      <c r="B3" s="320">
        <v>160</v>
      </c>
      <c r="D3" s="318" t="s">
        <v>599</v>
      </c>
      <c r="E3" s="321">
        <v>30</v>
      </c>
      <c r="N3" s="319"/>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row>
    <row customHeight="true" ht="21.48148148148148" r="4">
      <c r="A4" s="316" t="s">
        <v>600</v>
      </c>
      <c r="B4" s="322">
        <v>8</v>
      </c>
      <c r="D4" s="318" t="s">
        <v>601</v>
      </c>
      <c r="E4" s="318" t="s">
        <v>602</v>
      </c>
      <c r="O4" s="315"/>
      <c r="P4" s="315"/>
      <c r="Q4" s="315"/>
      <c r="R4" s="315"/>
      <c r="S4" s="315"/>
      <c r="T4" s="315"/>
      <c r="U4" s="315"/>
      <c r="V4" s="315"/>
      <c r="W4" s="315"/>
      <c r="X4" s="315"/>
      <c r="Y4" s="315"/>
      <c r="Z4" s="315"/>
      <c r="AA4" s="315"/>
      <c r="AB4" s="315"/>
      <c r="AC4" s="315"/>
      <c r="AD4" s="315"/>
      <c r="AE4" s="315"/>
      <c r="AF4" s="315"/>
      <c r="AG4" s="315"/>
      <c r="AH4" s="315"/>
      <c r="AI4" s="315"/>
      <c r="AJ4" s="315"/>
      <c r="AK4" s="315"/>
      <c r="AL4" s="315"/>
      <c r="AM4" s="315"/>
      <c r="AN4" s="315"/>
    </row>
    <row customHeight="true" ht="21.48148148148148" r="5">
      <c r="A5" s="316" t="s">
        <v>603</v>
      </c>
      <c r="B5" s="323">
        <v>0.003</v>
      </c>
      <c r="D5" s="318" t="s">
        <v>604</v>
      </c>
      <c r="E5" s="318" t="s">
        <v>605</v>
      </c>
      <c r="F5" s="324" t="s">
        <v>606</v>
      </c>
      <c r="O5" s="315"/>
      <c r="P5" s="315"/>
      <c r="Q5" s="315"/>
      <c r="R5" s="315"/>
      <c r="S5" s="315"/>
      <c r="T5" s="315"/>
      <c r="U5" s="315"/>
      <c r="V5" s="315"/>
      <c r="W5" s="315"/>
      <c r="X5" s="315"/>
      <c r="Y5" s="315"/>
      <c r="Z5" s="315"/>
      <c r="AA5" s="315"/>
      <c r="AB5" s="315"/>
      <c r="AC5" s="315"/>
      <c r="AD5" s="315"/>
      <c r="AE5" s="315"/>
      <c r="AF5" s="315"/>
      <c r="AG5" s="315"/>
      <c r="AH5" s="315"/>
      <c r="AI5" s="315"/>
      <c r="AJ5" s="315"/>
      <c r="AK5" s="315"/>
      <c r="AL5" s="315"/>
      <c r="AM5" s="315"/>
      <c r="AN5" s="315"/>
    </row>
    <row customHeight="true" ht="21.48148148148148" r="6">
      <c r="A6" s="316" t="s">
        <v>607</v>
      </c>
      <c r="B6" s="325">
        <v>0.05</v>
      </c>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row>
    <row customHeight="true" ht="21.48148148148148" r="7">
      <c r="A7" s="316" t="s">
        <v>608</v>
      </c>
      <c r="B7" s="325">
        <v>0.8</v>
      </c>
      <c r="O7" s="315"/>
      <c r="P7" s="315"/>
      <c r="Q7" s="315"/>
      <c r="R7" s="315"/>
      <c r="S7" s="315"/>
      <c r="T7" s="315"/>
      <c r="U7" s="315"/>
      <c r="V7" s="315"/>
      <c r="W7" s="315"/>
      <c r="X7" s="315"/>
      <c r="Y7" s="315"/>
      <c r="Z7" s="315"/>
      <c r="AA7" s="315"/>
      <c r="AB7" s="315"/>
      <c r="AC7" s="315"/>
      <c r="AD7" s="315"/>
      <c r="AE7" s="315"/>
      <c r="AF7" s="315"/>
      <c r="AG7" s="315"/>
      <c r="AH7" s="315"/>
      <c r="AI7" s="315"/>
      <c r="AJ7" s="315"/>
      <c r="AK7" s="315"/>
      <c r="AL7" s="315"/>
      <c r="AM7" s="315"/>
      <c r="AN7" s="315"/>
    </row>
    <row customHeight="true" ht="21.48148148148148" r="8">
      <c r="A8" s="326" t="s">
        <v>609</v>
      </c>
      <c r="B8" s="327">
        <v>5</v>
      </c>
      <c r="O8" s="315"/>
      <c r="P8" s="315"/>
      <c r="Q8" s="315"/>
      <c r="R8" s="315"/>
      <c r="S8" s="315"/>
      <c r="T8" s="315"/>
      <c r="U8" s="315"/>
      <c r="V8" s="315"/>
      <c r="W8" s="315"/>
      <c r="X8" s="315"/>
      <c r="Y8" s="315"/>
      <c r="Z8" s="315"/>
      <c r="AA8" s="315"/>
      <c r="AB8" s="315"/>
      <c r="AC8" s="315"/>
      <c r="AD8" s="315"/>
      <c r="AE8" s="315"/>
      <c r="AF8" s="315"/>
      <c r="AG8" s="315"/>
      <c r="AH8" s="315"/>
      <c r="AI8" s="315"/>
      <c r="AJ8" s="315"/>
      <c r="AK8" s="315"/>
      <c r="AL8" s="315"/>
      <c r="AM8" s="315"/>
      <c r="AN8" s="315"/>
    </row>
    <row customHeight="true" ht="21.48148148148148" r="9">
      <c r="A9" s="328" t="s">
        <v>610</v>
      </c>
      <c r="B9" s="329"/>
      <c r="O9" s="315"/>
      <c r="P9" s="315"/>
      <c r="Q9" s="315"/>
      <c r="R9" s="315"/>
      <c r="S9" s="315"/>
      <c r="T9" s="315"/>
      <c r="U9" s="315"/>
      <c r="V9" s="315"/>
      <c r="W9" s="315"/>
      <c r="X9" s="315"/>
      <c r="Y9" s="315"/>
      <c r="Z9" s="315"/>
      <c r="AA9" s="315"/>
      <c r="AB9" s="315"/>
      <c r="AC9" s="315"/>
      <c r="AD9" s="315"/>
      <c r="AE9" s="315"/>
      <c r="AF9" s="315"/>
      <c r="AG9" s="315"/>
      <c r="AH9" s="315"/>
      <c r="AI9" s="315"/>
      <c r="AJ9" s="315"/>
      <c r="AK9" s="315"/>
      <c r="AL9" s="315"/>
      <c r="AM9" s="315"/>
      <c r="AN9" s="315"/>
    </row>
    <row customHeight="true" ht="21.48148148148148" r="10">
      <c r="A10" s="330" t="s">
        <v>611</v>
      </c>
      <c r="B10" s="329"/>
      <c r="O10" s="315"/>
      <c r="P10" s="315"/>
      <c r="Q10" s="315"/>
      <c r="R10" s="315"/>
      <c r="S10" s="315"/>
      <c r="T10" s="315"/>
      <c r="U10" s="315"/>
      <c r="V10" s="315"/>
      <c r="W10" s="315"/>
      <c r="X10" s="315"/>
      <c r="Y10" s="315"/>
      <c r="Z10" s="315"/>
      <c r="AA10" s="315"/>
      <c r="AB10" s="315"/>
      <c r="AC10" s="315"/>
      <c r="AD10" s="315"/>
      <c r="AE10" s="315"/>
      <c r="AF10" s="315"/>
      <c r="AG10" s="315"/>
      <c r="AH10" s="315"/>
      <c r="AI10" s="315"/>
      <c r="AJ10" s="315"/>
      <c r="AK10" s="315"/>
      <c r="AL10" s="315"/>
      <c r="AM10" s="315"/>
      <c r="AN10" s="315"/>
    </row>
    <row customHeight="true" ht="21.48148148148148" r="11">
      <c r="A11" s="331" t="s">
        <v>612</v>
      </c>
      <c r="B11" s="329"/>
      <c r="O11" s="315"/>
      <c r="P11" s="315"/>
      <c r="Q11" s="315"/>
      <c r="R11" s="315"/>
      <c r="S11" s="315"/>
      <c r="T11" s="315"/>
      <c r="U11" s="315"/>
      <c r="V11" s="315"/>
      <c r="W11" s="315"/>
      <c r="X11" s="315"/>
      <c r="Y11" s="315"/>
      <c r="Z11" s="315"/>
      <c r="AA11" s="315"/>
      <c r="AB11" s="315"/>
      <c r="AC11" s="315"/>
      <c r="AD11" s="315"/>
      <c r="AE11" s="315"/>
      <c r="AF11" s="315"/>
      <c r="AG11" s="315"/>
      <c r="AH11" s="315"/>
      <c r="AI11" s="315"/>
      <c r="AJ11" s="315"/>
      <c r="AK11" s="315"/>
      <c r="AL11" s="315"/>
      <c r="AM11" s="315"/>
      <c r="AN11" s="315"/>
    </row>
    <row customHeight="true" ht="21.48148148148148" r="12">
      <c r="A12" s="331" t="s">
        <v>613</v>
      </c>
      <c r="B12" s="329"/>
      <c r="O12" s="315"/>
      <c r="P12" s="315"/>
      <c r="Q12" s="315"/>
      <c r="R12" s="315"/>
      <c r="S12" s="315"/>
      <c r="T12" s="315"/>
      <c r="U12" s="315"/>
      <c r="V12" s="315"/>
      <c r="W12" s="315"/>
      <c r="X12" s="315"/>
      <c r="Y12" s="315"/>
      <c r="Z12" s="315"/>
      <c r="AA12" s="315"/>
      <c r="AB12" s="315"/>
      <c r="AC12" s="315"/>
      <c r="AD12" s="315"/>
      <c r="AE12" s="315"/>
      <c r="AF12" s="315"/>
      <c r="AG12" s="315"/>
      <c r="AH12" s="315"/>
      <c r="AI12" s="315"/>
      <c r="AJ12" s="315"/>
      <c r="AK12" s="315"/>
      <c r="AL12" s="315"/>
      <c r="AM12" s="315"/>
      <c r="AN12" s="315"/>
    </row>
    <row customHeight="true" ht="21.48148148148148" r="13">
      <c r="A13" s="319"/>
      <c r="B13" s="319"/>
      <c r="O13" s="315"/>
      <c r="P13" s="315"/>
      <c r="Q13" s="315"/>
      <c r="R13" s="315"/>
      <c r="S13" s="315"/>
      <c r="T13" s="315"/>
      <c r="U13" s="315"/>
      <c r="V13" s="315"/>
      <c r="W13" s="315"/>
      <c r="X13" s="315"/>
      <c r="Y13" s="315"/>
      <c r="Z13" s="315"/>
      <c r="AA13" s="315"/>
      <c r="AB13" s="315"/>
      <c r="AC13" s="315"/>
      <c r="AD13" s="315"/>
      <c r="AE13" s="315"/>
      <c r="AF13" s="315"/>
      <c r="AG13" s="315"/>
      <c r="AH13" s="315"/>
      <c r="AI13" s="315"/>
      <c r="AJ13" s="315"/>
      <c r="AK13" s="315"/>
      <c r="AL13" s="315"/>
      <c r="AM13" s="315"/>
      <c r="AN13" s="315"/>
    </row>
    <row customHeight="true" ht="21.48148148148148" r="14">
      <c r="A14" s="332" t="s">
        <v>614</v>
      </c>
      <c r="B14" s="332"/>
      <c r="C14" s="333" t="s">
        <v>615</v>
      </c>
      <c r="D14" s="334"/>
      <c r="E14" s="334"/>
      <c r="F14" s="334"/>
      <c r="G14" s="334"/>
      <c r="H14" s="334"/>
      <c r="I14" s="334"/>
      <c r="J14" s="319"/>
      <c r="K14" s="335"/>
      <c r="L14" s="315"/>
      <c r="M14" s="332" t="s">
        <v>616</v>
      </c>
      <c r="N14" s="332"/>
      <c r="O14" s="333" t="s">
        <v>615</v>
      </c>
      <c r="P14" s="334"/>
      <c r="Q14" s="334"/>
      <c r="R14" s="334"/>
      <c r="S14" s="334"/>
      <c r="T14" s="334"/>
      <c r="U14" s="334"/>
      <c r="V14" s="319"/>
      <c r="W14" s="335"/>
      <c r="X14" s="315"/>
      <c r="Y14" s="332" t="s">
        <v>617</v>
      </c>
      <c r="Z14" s="332"/>
      <c r="AA14" s="333" t="s">
        <v>615</v>
      </c>
      <c r="AB14" s="334"/>
      <c r="AC14" s="334"/>
      <c r="AD14" s="334"/>
      <c r="AE14" s="334"/>
      <c r="AF14" s="334"/>
      <c r="AG14" s="334"/>
      <c r="AH14" s="319"/>
      <c r="AI14" s="335"/>
      <c r="AJ14" s="315"/>
      <c r="AK14" s="315"/>
      <c r="AL14" s="315"/>
      <c r="AM14" s="315"/>
      <c r="AN14" s="315"/>
    </row>
    <row customHeight="true" ht="21.48148148148148" r="15">
      <c r="A15" s="317" t="s">
        <v>618</v>
      </c>
      <c r="B15" s="336" t="s">
        <v>619</v>
      </c>
      <c r="C15" s="317" t="s">
        <v>620</v>
      </c>
      <c r="D15" s="317" t="s">
        <v>621</v>
      </c>
      <c r="E15" s="317" t="s">
        <v>622</v>
      </c>
      <c r="F15" s="317" t="s">
        <v>623</v>
      </c>
      <c r="G15" s="317" t="s">
        <v>624</v>
      </c>
      <c r="H15" s="317" t="s">
        <v>625</v>
      </c>
      <c r="I15" s="317" t="s">
        <v>626</v>
      </c>
      <c r="J15" s="319"/>
      <c r="K15" s="335"/>
      <c r="L15" s="315"/>
      <c r="M15" s="317" t="s">
        <v>618</v>
      </c>
      <c r="N15" s="336" t="s">
        <v>619</v>
      </c>
      <c r="O15" s="317" t="s">
        <v>620</v>
      </c>
      <c r="P15" s="317" t="s">
        <v>621</v>
      </c>
      <c r="Q15" s="317" t="s">
        <v>622</v>
      </c>
      <c r="R15" s="317" t="s">
        <v>623</v>
      </c>
      <c r="S15" s="317" t="s">
        <v>624</v>
      </c>
      <c r="T15" s="317" t="s">
        <v>625</v>
      </c>
      <c r="U15" s="317" t="s">
        <v>626</v>
      </c>
      <c r="V15" s="319"/>
      <c r="W15" s="335"/>
      <c r="X15" s="315"/>
      <c r="Y15" s="337" t="s">
        <v>618</v>
      </c>
      <c r="Z15" s="338" t="s">
        <v>619</v>
      </c>
      <c r="AA15" s="339" t="s">
        <v>620</v>
      </c>
      <c r="AB15" s="339" t="s">
        <v>621</v>
      </c>
      <c r="AC15" s="339" t="s">
        <v>622</v>
      </c>
      <c r="AD15" s="339" t="s">
        <v>623</v>
      </c>
      <c r="AE15" s="339" t="s">
        <v>624</v>
      </c>
      <c r="AF15" s="339" t="s">
        <v>625</v>
      </c>
      <c r="AG15" s="340" t="s">
        <v>626</v>
      </c>
      <c r="AH15" s="319"/>
      <c r="AI15" s="335"/>
      <c r="AJ15" s="315"/>
      <c r="AK15" s="315"/>
      <c r="AL15" s="315"/>
      <c r="AM15" s="315"/>
      <c r="AN15" s="315"/>
    </row>
    <row customHeight="true" ht="21.48148148148148" r="16">
      <c r="A16" s="316" t="s">
        <v>627</v>
      </c>
      <c r="B16" s="341">
        <v>1</v>
      </c>
      <c r="C16" s="341">
        <v>2</v>
      </c>
      <c r="D16" s="341">
        <v>3</v>
      </c>
      <c r="E16" s="341">
        <v>4</v>
      </c>
      <c r="F16" s="341">
        <v>5</v>
      </c>
      <c r="G16" s="341">
        <v>5</v>
      </c>
      <c r="H16" s="341">
        <v>6</v>
      </c>
      <c r="I16" s="342">
        <f t="shared" ref="I16:I17" si="69">SUM(B16:H16)</f>
      </c>
      <c r="J16" s="319"/>
      <c r="K16" s="335"/>
      <c r="L16" s="315"/>
      <c r="M16" s="316" t="s">
        <v>628</v>
      </c>
      <c r="N16" s="341">
        <v>12</v>
      </c>
      <c r="O16" s="341">
        <v>23</v>
      </c>
      <c r="P16" s="341">
        <v>26</v>
      </c>
      <c r="Q16" s="341">
        <v>25</v>
      </c>
      <c r="R16" s="341">
        <v>11</v>
      </c>
      <c r="S16" s="341">
        <v>52</v>
      </c>
      <c r="T16" s="341">
        <v>12</v>
      </c>
      <c r="U16" s="342">
        <f t="shared" ref="U16:U17" si="101">SUM(N16:T16)</f>
      </c>
      <c r="V16" s="319"/>
      <c r="W16" s="335"/>
      <c r="X16" s="315"/>
      <c r="Y16" s="343" t="s">
        <v>628</v>
      </c>
      <c r="Z16" s="341">
        <f t="shared" ref="Z16:Z29" si="12">N16-B16</f>
      </c>
      <c r="AA16" s="341">
        <f t="shared" ref="AA16:AA29" si="20">O16-C16</f>
      </c>
      <c r="AB16" s="341">
        <f t="shared" ref="AB16:AB29" si="28">P16-D16</f>
      </c>
      <c r="AC16" s="341">
        <f t="shared" ref="AC16:AC29" si="36">Q16-E16</f>
      </c>
      <c r="AD16" s="341">
        <f t="shared" ref="AD16:AD29" si="44">R16-F16</f>
      </c>
      <c r="AE16" s="341">
        <f t="shared" ref="AE16:AE29" si="52">S16-G16</f>
      </c>
      <c r="AF16" s="341">
        <f t="shared" ref="AF16:AF29" si="60">T16-H16</f>
      </c>
      <c r="AG16" s="344">
        <f t="shared" ref="AG16:AG17" si="133">SUM(Z16:AF16)</f>
      </c>
      <c r="AH16" s="319"/>
      <c r="AI16" s="335"/>
      <c r="AJ16" s="315"/>
      <c r="AK16" s="315"/>
      <c r="AL16" s="315"/>
      <c r="AM16" s="315"/>
      <c r="AN16" s="315"/>
    </row>
    <row customHeight="true" ht="21.48148148148148" r="17">
      <c r="A17" s="316" t="s">
        <v>629</v>
      </c>
      <c r="B17" s="345">
        <f>B16/B23</f>
      </c>
      <c r="C17" s="345">
        <f>C16/C23</f>
      </c>
      <c r="D17" s="345">
        <f>D16/D23</f>
      </c>
      <c r="E17" s="345">
        <f>E16/E23</f>
      </c>
      <c r="F17" s="345">
        <f>F16/F23</f>
      </c>
      <c r="G17" s="345">
        <f>G16/G23</f>
      </c>
      <c r="H17" s="345">
        <f>H16/H23</f>
      </c>
      <c r="I17" s="342">
        <f t="shared" si="69"/>
      </c>
      <c r="J17" s="319"/>
      <c r="K17" s="335"/>
      <c r="L17" s="315"/>
      <c r="M17" s="316" t="s">
        <v>629</v>
      </c>
      <c r="N17" s="345">
        <f>N16/N23</f>
      </c>
      <c r="O17" s="345">
        <f>O16/O23</f>
      </c>
      <c r="P17" s="345">
        <f>P16/P23</f>
      </c>
      <c r="Q17" s="345">
        <f>Q16/Q23</f>
      </c>
      <c r="R17" s="345">
        <f>R16/R23</f>
      </c>
      <c r="S17" s="345">
        <f>S16/S23</f>
      </c>
      <c r="T17" s="345">
        <f>T16/T23</f>
      </c>
      <c r="U17" s="342">
        <f t="shared" si="101"/>
      </c>
      <c r="V17" s="319"/>
      <c r="W17" s="335"/>
      <c r="X17" s="315"/>
      <c r="Y17" s="343" t="s">
        <v>629</v>
      </c>
      <c r="Z17" s="346">
        <f t="shared" si="12"/>
      </c>
      <c r="AA17" s="346">
        <f t="shared" si="20"/>
      </c>
      <c r="AB17" s="346">
        <f t="shared" si="28"/>
      </c>
      <c r="AC17" s="346">
        <f t="shared" si="36"/>
      </c>
      <c r="AD17" s="346">
        <f t="shared" si="44"/>
      </c>
      <c r="AE17" s="346">
        <f t="shared" si="52"/>
      </c>
      <c r="AF17" s="346">
        <f t="shared" si="60"/>
      </c>
      <c r="AG17" s="344">
        <f t="shared" si="133"/>
      </c>
      <c r="AH17" s="319"/>
      <c r="AI17" s="335"/>
      <c r="AJ17" s="315"/>
      <c r="AK17" s="315"/>
      <c r="AL17" s="315"/>
      <c r="AM17" s="315"/>
      <c r="AN17" s="315"/>
    </row>
    <row customHeight="true" ht="21.48148148148148" r="18">
      <c r="A18" s="316" t="s">
        <v>630</v>
      </c>
      <c r="B18" s="347">
        <v>1</v>
      </c>
      <c r="C18" s="347">
        <v>1</v>
      </c>
      <c r="D18" s="347">
        <v>1</v>
      </c>
      <c r="E18" s="347">
        <v>1</v>
      </c>
      <c r="F18" s="347">
        <v>1</v>
      </c>
      <c r="G18" s="347">
        <v>0.9</v>
      </c>
      <c r="H18" s="347">
        <v>0.9</v>
      </c>
      <c r="I18" s="348">
        <f>I20/I16</f>
      </c>
      <c r="J18" s="319"/>
      <c r="K18" s="335"/>
      <c r="L18" s="315"/>
      <c r="M18" s="316" t="s">
        <v>630</v>
      </c>
      <c r="N18" s="347">
        <v>1</v>
      </c>
      <c r="O18" s="347">
        <v>1</v>
      </c>
      <c r="P18" s="347">
        <v>1</v>
      </c>
      <c r="Q18" s="347">
        <v>1</v>
      </c>
      <c r="R18" s="347">
        <v>1</v>
      </c>
      <c r="S18" s="347">
        <v>0.9</v>
      </c>
      <c r="T18" s="347">
        <v>0.9</v>
      </c>
      <c r="U18" s="348">
        <f>U20/U16</f>
      </c>
      <c r="V18" s="319"/>
      <c r="W18" s="335"/>
      <c r="X18" s="315"/>
      <c r="Y18" s="343" t="s">
        <v>630</v>
      </c>
      <c r="Z18" s="349">
        <f t="shared" si="12"/>
      </c>
      <c r="AA18" s="349">
        <f t="shared" si="20"/>
      </c>
      <c r="AB18" s="349">
        <f t="shared" si="28"/>
      </c>
      <c r="AC18" s="349">
        <f t="shared" si="36"/>
      </c>
      <c r="AD18" s="349">
        <f t="shared" si="44"/>
      </c>
      <c r="AE18" s="349">
        <f t="shared" si="52"/>
      </c>
      <c r="AF18" s="349">
        <f t="shared" si="60"/>
      </c>
      <c r="AG18" s="350">
        <f>AG20/AG16</f>
      </c>
      <c r="AH18" s="319"/>
      <c r="AI18" s="335"/>
      <c r="AJ18" s="315"/>
      <c r="AK18" s="315"/>
      <c r="AL18" s="315"/>
      <c r="AM18" s="315"/>
      <c r="AN18" s="315"/>
    </row>
    <row customHeight="true" ht="21.48148148148148" r="19">
      <c r="A19" s="316" t="s">
        <v>631</v>
      </c>
      <c r="B19" s="345">
        <f>B16-B20</f>
      </c>
      <c r="C19" s="345">
        <f>C16-C20</f>
      </c>
      <c r="D19" s="345">
        <f>D16-D20</f>
      </c>
      <c r="E19" s="345">
        <f>E16-E20</f>
      </c>
      <c r="F19" s="345">
        <f>F16-F20</f>
      </c>
      <c r="G19" s="345">
        <f>G16-G20</f>
      </c>
      <c r="H19" s="345">
        <f>H16-H20</f>
      </c>
      <c r="I19" s="342">
        <f t="shared" ref="I19:I20" si="70">SUM(B19:H19)</f>
      </c>
      <c r="J19" s="319"/>
      <c r="K19" s="335"/>
      <c r="L19" s="315"/>
      <c r="M19" s="316" t="s">
        <v>631</v>
      </c>
      <c r="N19" s="345">
        <v>12</v>
      </c>
      <c r="O19" s="345">
        <f>O16-O20</f>
      </c>
      <c r="P19" s="345">
        <f>P16-P20</f>
      </c>
      <c r="Q19" s="345">
        <f>Q16-Q20</f>
      </c>
      <c r="R19" s="345">
        <f>R16-R20</f>
      </c>
      <c r="S19" s="345">
        <f>S16-S20</f>
      </c>
      <c r="T19" s="345">
        <f>T16-T20</f>
      </c>
      <c r="U19" s="342">
        <f t="shared" ref="U19:U20" si="102">SUM(N19:T19)</f>
      </c>
      <c r="V19" s="319"/>
      <c r="W19" s="335"/>
      <c r="X19" s="315"/>
      <c r="Y19" s="343" t="s">
        <v>631</v>
      </c>
      <c r="Z19" s="346">
        <f t="shared" si="12"/>
      </c>
      <c r="AA19" s="346">
        <f t="shared" si="20"/>
      </c>
      <c r="AB19" s="346">
        <f t="shared" si="28"/>
      </c>
      <c r="AC19" s="346">
        <f t="shared" si="36"/>
      </c>
      <c r="AD19" s="346">
        <f t="shared" si="44"/>
      </c>
      <c r="AE19" s="346">
        <f t="shared" si="52"/>
      </c>
      <c r="AF19" s="346">
        <f t="shared" si="60"/>
      </c>
      <c r="AG19" s="344">
        <f t="shared" ref="AG19:AG20" si="134">SUM(Z19:AF19)</f>
      </c>
      <c r="AH19" s="319"/>
      <c r="AI19" s="335"/>
      <c r="AJ19" s="315"/>
      <c r="AK19" s="315"/>
      <c r="AL19" s="315"/>
      <c r="AM19" s="315"/>
      <c r="AN19" s="315"/>
    </row>
    <row customHeight="true" ht="21.48148148148148" r="20">
      <c r="A20" s="316" t="s">
        <v>632</v>
      </c>
      <c r="B20" s="345">
        <f>B16*B18</f>
      </c>
      <c r="C20" s="345">
        <f>C16*C18</f>
      </c>
      <c r="D20" s="345">
        <f>D16*D18</f>
      </c>
      <c r="E20" s="345">
        <f>E16*E18</f>
      </c>
      <c r="F20" s="345">
        <f>F16*F18</f>
      </c>
      <c r="G20" s="345">
        <f>G16*G18</f>
      </c>
      <c r="H20" s="345">
        <f>H16*H18</f>
      </c>
      <c r="I20" s="342">
        <f t="shared" si="70"/>
      </c>
      <c r="J20" s="319"/>
      <c r="K20" s="335"/>
      <c r="L20" s="315"/>
      <c r="M20" s="316" t="s">
        <v>632</v>
      </c>
      <c r="N20" s="345">
        <f>N16*N18</f>
      </c>
      <c r="O20" s="345">
        <f>O16*O18</f>
      </c>
      <c r="P20" s="345">
        <f>P16*P18</f>
      </c>
      <c r="Q20" s="345">
        <f>Q16*Q18</f>
      </c>
      <c r="R20" s="345">
        <f>R16*R18</f>
      </c>
      <c r="S20" s="345">
        <f>S16*S18</f>
      </c>
      <c r="T20" s="345">
        <f>T16*T18</f>
      </c>
      <c r="U20" s="342">
        <f t="shared" si="102"/>
      </c>
      <c r="V20" s="319"/>
      <c r="W20" s="335"/>
      <c r="X20" s="315"/>
      <c r="Y20" s="343" t="s">
        <v>632</v>
      </c>
      <c r="Z20" s="346">
        <f t="shared" si="12"/>
      </c>
      <c r="AA20" s="346">
        <f t="shared" si="20"/>
      </c>
      <c r="AB20" s="346">
        <f t="shared" si="28"/>
      </c>
      <c r="AC20" s="346">
        <f t="shared" si="36"/>
      </c>
      <c r="AD20" s="346">
        <f t="shared" si="44"/>
      </c>
      <c r="AE20" s="346">
        <f t="shared" si="52"/>
      </c>
      <c r="AF20" s="346">
        <f t="shared" si="60"/>
      </c>
      <c r="AG20" s="344">
        <f t="shared" si="134"/>
      </c>
      <c r="AH20" s="319"/>
      <c r="AI20" s="335"/>
      <c r="AJ20" s="315"/>
      <c r="AK20" s="315"/>
      <c r="AL20" s="315"/>
      <c r="AM20" s="315"/>
      <c r="AN20" s="315"/>
    </row>
    <row customHeight="true" ht="21.48148148148148" r="21">
      <c r="A21" s="351" t="s">
        <v>633</v>
      </c>
      <c r="B21" s="352">
        <v>3.8</v>
      </c>
      <c r="C21" s="352">
        <v>3.8</v>
      </c>
      <c r="D21" s="352">
        <v>3.8</v>
      </c>
      <c r="E21" s="352">
        <v>3.8</v>
      </c>
      <c r="F21" s="352">
        <v>3.8</v>
      </c>
      <c r="G21" s="352">
        <v>3.8</v>
      </c>
      <c r="H21" s="352">
        <v>3.8</v>
      </c>
      <c r="I21" s="353">
        <f t="shared" ref="I21:I23" si="169">AVERAGE(B21:H21)</f>
      </c>
      <c r="J21" s="315"/>
      <c r="K21" s="315"/>
      <c r="L21" s="315"/>
      <c r="M21" s="351" t="s">
        <v>633</v>
      </c>
      <c r="N21" s="352">
        <v>3.8</v>
      </c>
      <c r="O21" s="352">
        <v>3.8</v>
      </c>
      <c r="P21" s="352">
        <v>3.8</v>
      </c>
      <c r="Q21" s="352">
        <v>3.8</v>
      </c>
      <c r="R21" s="352">
        <v>3.8</v>
      </c>
      <c r="S21" s="352">
        <v>3.8</v>
      </c>
      <c r="T21" s="352">
        <v>3.8</v>
      </c>
      <c r="U21" s="353">
        <f t="shared" ref="U21:U23" si="177">AVERAGE(N21:T21)</f>
      </c>
      <c r="V21" s="315"/>
      <c r="W21" s="315"/>
      <c r="X21" s="315"/>
      <c r="Y21" s="354" t="s">
        <v>633</v>
      </c>
      <c r="Z21" s="355">
        <f t="shared" si="12"/>
      </c>
      <c r="AA21" s="355">
        <f t="shared" si="20"/>
      </c>
      <c r="AB21" s="355">
        <f t="shared" si="28"/>
      </c>
      <c r="AC21" s="355">
        <f t="shared" si="36"/>
      </c>
      <c r="AD21" s="355">
        <f t="shared" si="44"/>
      </c>
      <c r="AE21" s="355">
        <f t="shared" si="52"/>
      </c>
      <c r="AF21" s="355">
        <f t="shared" si="60"/>
      </c>
      <c r="AG21" s="356">
        <f t="shared" ref="AG21:AG23" si="185">AVERAGE(Z21:AF21)</f>
      </c>
      <c r="AH21" s="315"/>
      <c r="AI21" s="315"/>
      <c r="AJ21" s="315"/>
      <c r="AK21" s="315"/>
      <c r="AL21" s="315"/>
      <c r="AM21" s="315"/>
      <c r="AN21" s="315"/>
    </row>
    <row customHeight="true" ht="21.48148148148148" r="22">
      <c r="A22" s="316" t="s">
        <v>634</v>
      </c>
      <c r="B22" s="349">
        <v>0.003</v>
      </c>
      <c r="C22" s="349">
        <v>0.003</v>
      </c>
      <c r="D22" s="349">
        <v>0.003</v>
      </c>
      <c r="E22" s="349">
        <v>0.003</v>
      </c>
      <c r="F22" s="349">
        <v>0.003</v>
      </c>
      <c r="G22" s="349">
        <v>0.003</v>
      </c>
      <c r="H22" s="349">
        <v>0.003</v>
      </c>
      <c r="I22" s="357">
        <f t="shared" si="169"/>
      </c>
      <c r="J22" s="315"/>
      <c r="K22" s="315"/>
      <c r="L22" s="315"/>
      <c r="M22" s="316" t="s">
        <v>634</v>
      </c>
      <c r="N22" s="349">
        <v>0.003</v>
      </c>
      <c r="O22" s="349">
        <v>0.003</v>
      </c>
      <c r="P22" s="349">
        <v>0.003</v>
      </c>
      <c r="Q22" s="349">
        <v>0.003</v>
      </c>
      <c r="R22" s="349">
        <v>0.003</v>
      </c>
      <c r="S22" s="349">
        <v>0.003</v>
      </c>
      <c r="T22" s="349">
        <v>0.003</v>
      </c>
      <c r="U22" s="357">
        <f t="shared" si="177"/>
      </c>
      <c r="V22" s="315"/>
      <c r="W22" s="315"/>
      <c r="X22" s="315"/>
      <c r="Y22" s="343" t="s">
        <v>634</v>
      </c>
      <c r="Z22" s="349">
        <f t="shared" si="12"/>
      </c>
      <c r="AA22" s="349">
        <f t="shared" si="20"/>
      </c>
      <c r="AB22" s="349">
        <f t="shared" si="28"/>
      </c>
      <c r="AC22" s="349">
        <f t="shared" si="36"/>
      </c>
      <c r="AD22" s="349">
        <f t="shared" si="44"/>
      </c>
      <c r="AE22" s="349">
        <f t="shared" si="52"/>
      </c>
      <c r="AF22" s="349">
        <f t="shared" si="60"/>
      </c>
      <c r="AG22" s="358">
        <f t="shared" si="185"/>
      </c>
      <c r="AH22" s="315"/>
      <c r="AI22" s="315"/>
      <c r="AJ22" s="315"/>
      <c r="AK22" s="315"/>
      <c r="AL22" s="315"/>
      <c r="AM22" s="315"/>
      <c r="AN22" s="315"/>
    </row>
    <row customHeight="true" ht="21.48148148148148" r="23">
      <c r="A23" s="316" t="s">
        <v>635</v>
      </c>
      <c r="B23" s="347">
        <v>0.04</v>
      </c>
      <c r="C23" s="347">
        <v>0.04</v>
      </c>
      <c r="D23" s="347">
        <v>0.04</v>
      </c>
      <c r="E23" s="347">
        <v>0.04</v>
      </c>
      <c r="F23" s="347">
        <v>0.04</v>
      </c>
      <c r="G23" s="347">
        <v>0.04</v>
      </c>
      <c r="H23" s="347">
        <v>0.04</v>
      </c>
      <c r="I23" s="359">
        <f t="shared" si="169"/>
      </c>
      <c r="J23" s="360" t="s">
        <v>636</v>
      </c>
      <c r="K23" s="361">
        <f>I16</f>
      </c>
      <c r="L23" s="315"/>
      <c r="M23" s="316" t="s">
        <v>635</v>
      </c>
      <c r="N23" s="347">
        <v>0.04</v>
      </c>
      <c r="O23" s="347">
        <v>0.04</v>
      </c>
      <c r="P23" s="347">
        <v>0.04</v>
      </c>
      <c r="Q23" s="347">
        <v>0.04</v>
      </c>
      <c r="R23" s="347">
        <v>0.04</v>
      </c>
      <c r="S23" s="347">
        <v>0.04</v>
      </c>
      <c r="T23" s="347">
        <v>0.04</v>
      </c>
      <c r="U23" s="359">
        <f t="shared" si="177"/>
      </c>
      <c r="V23" s="360" t="s">
        <v>636</v>
      </c>
      <c r="W23" s="361">
        <f>U16</f>
      </c>
      <c r="X23" s="315"/>
      <c r="Y23" s="343" t="s">
        <v>635</v>
      </c>
      <c r="Z23" s="349">
        <f t="shared" si="12"/>
      </c>
      <c r="AA23" s="349">
        <f t="shared" si="20"/>
      </c>
      <c r="AB23" s="349">
        <f t="shared" si="28"/>
      </c>
      <c r="AC23" s="349">
        <f t="shared" si="36"/>
      </c>
      <c r="AD23" s="349">
        <f t="shared" si="44"/>
      </c>
      <c r="AE23" s="349">
        <f t="shared" si="52"/>
      </c>
      <c r="AF23" s="349">
        <f t="shared" si="60"/>
      </c>
      <c r="AG23" s="362">
        <f t="shared" si="185"/>
      </c>
      <c r="AH23" s="360" t="s">
        <v>636</v>
      </c>
      <c r="AI23" s="361">
        <f>AG16</f>
      </c>
      <c r="AJ23" s="315"/>
      <c r="AK23" s="315"/>
      <c r="AL23" s="315"/>
      <c r="AM23" s="315"/>
      <c r="AN23" s="315"/>
    </row>
    <row customHeight="true" ht="21.48148148148148" r="24">
      <c r="A24" s="316" t="s">
        <v>637</v>
      </c>
      <c r="B24" s="345">
        <f>B20/B23</f>
      </c>
      <c r="C24" s="345">
        <f>C20/C23</f>
      </c>
      <c r="D24" s="345">
        <f>D20/D23</f>
      </c>
      <c r="E24" s="345">
        <f>E20/E23</f>
      </c>
      <c r="F24" s="345">
        <f>F20/F23</f>
      </c>
      <c r="G24" s="345">
        <f>G20/G23</f>
      </c>
      <c r="H24" s="345">
        <f>H20/H23</f>
      </c>
      <c r="I24" s="342">
        <f t="shared" ref="I24:I25" si="71">SUM(B24:H24)</f>
      </c>
      <c r="J24" s="360" t="s">
        <v>638</v>
      </c>
      <c r="K24" s="363">
        <f>I25/I20</f>
      </c>
      <c r="L24" s="315"/>
      <c r="M24" s="316" t="s">
        <v>637</v>
      </c>
      <c r="N24" s="345">
        <f>N20/N23</f>
      </c>
      <c r="O24" s="345">
        <f>O20/O23</f>
      </c>
      <c r="P24" s="345">
        <f>P20/P23</f>
      </c>
      <c r="Q24" s="345">
        <f>Q20/Q23</f>
      </c>
      <c r="R24" s="345">
        <f>R20/R23</f>
      </c>
      <c r="S24" s="345">
        <f>S20/S23</f>
      </c>
      <c r="T24" s="345">
        <f>T20/T23</f>
      </c>
      <c r="U24" s="342">
        <f t="shared" ref="U24:U25" si="103">SUM(N24:T24)</f>
      </c>
      <c r="V24" s="360" t="s">
        <v>638</v>
      </c>
      <c r="W24" s="363">
        <f>U25/U20</f>
      </c>
      <c r="X24" s="315"/>
      <c r="Y24" s="343" t="s">
        <v>637</v>
      </c>
      <c r="Z24" s="346">
        <f t="shared" si="12"/>
      </c>
      <c r="AA24" s="346">
        <f t="shared" si="20"/>
      </c>
      <c r="AB24" s="346">
        <f t="shared" si="28"/>
      </c>
      <c r="AC24" s="346">
        <f t="shared" si="36"/>
      </c>
      <c r="AD24" s="346">
        <f t="shared" si="44"/>
      </c>
      <c r="AE24" s="346">
        <f t="shared" si="52"/>
      </c>
      <c r="AF24" s="346">
        <f t="shared" si="60"/>
      </c>
      <c r="AG24" s="344">
        <f t="shared" ref="AG24:AG25" si="135">SUM(Z24:AF24)</f>
      </c>
      <c r="AH24" s="360" t="s">
        <v>638</v>
      </c>
      <c r="AI24" s="363">
        <f>AG25/AG20</f>
      </c>
      <c r="AJ24" s="315"/>
      <c r="AK24" s="315"/>
      <c r="AL24" s="315"/>
      <c r="AM24" s="315"/>
      <c r="AN24" s="315"/>
    </row>
    <row customHeight="true" ht="21.48148148148148" r="25">
      <c r="A25" s="316" t="s">
        <v>639</v>
      </c>
      <c r="B25" s="364">
        <f>B21*B24</f>
      </c>
      <c r="C25" s="364">
        <f>C21*C24</f>
      </c>
      <c r="D25" s="364">
        <f>D21*D24</f>
      </c>
      <c r="E25" s="364">
        <f>E21*E24</f>
      </c>
      <c r="F25" s="364">
        <f>F21*F24</f>
      </c>
      <c r="G25" s="364">
        <f>G21*G24</f>
      </c>
      <c r="H25" s="364">
        <f>H21*H24</f>
      </c>
      <c r="I25" s="365">
        <f t="shared" si="71"/>
      </c>
      <c r="J25" s="360" t="s">
        <v>640</v>
      </c>
      <c r="K25" s="366">
        <f>I25/I28</f>
      </c>
      <c r="L25" s="315"/>
      <c r="M25" s="316" t="s">
        <v>639</v>
      </c>
      <c r="N25" s="364">
        <f>N21*N24</f>
      </c>
      <c r="O25" s="364">
        <f>O21*O24</f>
      </c>
      <c r="P25" s="364">
        <f>P21*P24</f>
      </c>
      <c r="Q25" s="364">
        <f>Q21*Q24</f>
      </c>
      <c r="R25" s="364">
        <f>R21*R24</f>
      </c>
      <c r="S25" s="364">
        <f>S21*S24</f>
      </c>
      <c r="T25" s="364">
        <f>T21*T24</f>
      </c>
      <c r="U25" s="365">
        <f t="shared" si="103"/>
      </c>
      <c r="V25" s="360" t="s">
        <v>640</v>
      </c>
      <c r="W25" s="366">
        <f>U25/U28</f>
      </c>
      <c r="X25" s="315"/>
      <c r="Y25" s="343" t="s">
        <v>639</v>
      </c>
      <c r="Z25" s="367">
        <f t="shared" si="12"/>
      </c>
      <c r="AA25" s="367">
        <f t="shared" si="20"/>
      </c>
      <c r="AB25" s="367">
        <f t="shared" si="28"/>
      </c>
      <c r="AC25" s="367">
        <f t="shared" si="36"/>
      </c>
      <c r="AD25" s="367">
        <f t="shared" si="44"/>
      </c>
      <c r="AE25" s="367">
        <f t="shared" si="52"/>
      </c>
      <c r="AF25" s="367">
        <f t="shared" si="60"/>
      </c>
      <c r="AG25" s="368">
        <f t="shared" si="135"/>
      </c>
      <c r="AH25" s="360" t="s">
        <v>640</v>
      </c>
      <c r="AI25" s="366">
        <f>AG25/AG28</f>
      </c>
      <c r="AJ25" s="315"/>
      <c r="AK25" s="315"/>
      <c r="AL25" s="315"/>
      <c r="AM25" s="315"/>
      <c r="AN25" s="315"/>
    </row>
    <row customHeight="true" ht="21.48148148148148" r="26">
      <c r="A26" s="316" t="s">
        <v>641</v>
      </c>
      <c r="B26" s="369">
        <f>B25/B27</f>
      </c>
      <c r="C26" s="369">
        <f>C25/C27</f>
      </c>
      <c r="D26" s="369">
        <f>D25/D27</f>
      </c>
      <c r="E26" s="369">
        <f>E25/E27</f>
      </c>
      <c r="F26" s="369">
        <f>F25/F27</f>
      </c>
      <c r="G26" s="369">
        <f>G25/G27</f>
      </c>
      <c r="H26" s="369">
        <f>H25/H27</f>
      </c>
      <c r="I26" s="370">
        <f>I25/I27</f>
      </c>
      <c r="J26" s="360"/>
      <c r="K26" s="371"/>
      <c r="L26" s="315"/>
      <c r="M26" s="316" t="s">
        <v>641</v>
      </c>
      <c r="N26" s="369">
        <f>N25/N27</f>
      </c>
      <c r="O26" s="369">
        <f>O25/O27</f>
      </c>
      <c r="P26" s="369">
        <f>P25/P27</f>
      </c>
      <c r="Q26" s="369">
        <f>Q25/Q27</f>
      </c>
      <c r="R26" s="369">
        <f>R25/R27</f>
      </c>
      <c r="S26" s="369">
        <f>S25/S27</f>
      </c>
      <c r="T26" s="369">
        <f>T25/T27</f>
      </c>
      <c r="U26" s="370">
        <f>U25/U27</f>
      </c>
      <c r="V26" s="360"/>
      <c r="W26" s="371"/>
      <c r="X26" s="315"/>
      <c r="Y26" s="343" t="s">
        <v>641</v>
      </c>
      <c r="Z26" s="372">
        <f t="shared" si="12"/>
      </c>
      <c r="AA26" s="372">
        <f t="shared" si="20"/>
      </c>
      <c r="AB26" s="372">
        <f t="shared" si="28"/>
      </c>
      <c r="AC26" s="372">
        <f t="shared" si="36"/>
      </c>
      <c r="AD26" s="372">
        <f t="shared" si="44"/>
      </c>
      <c r="AE26" s="372">
        <f t="shared" si="52"/>
      </c>
      <c r="AF26" s="372">
        <f t="shared" si="60"/>
      </c>
      <c r="AG26" s="373">
        <f>AG25/AG27</f>
      </c>
      <c r="AH26" s="360"/>
      <c r="AI26" s="371"/>
      <c r="AJ26" s="315"/>
      <c r="AK26" s="315"/>
      <c r="AL26" s="315"/>
      <c r="AM26" s="315"/>
      <c r="AN26" s="315"/>
    </row>
    <row customHeight="true" ht="21.48148148148148" r="27">
      <c r="A27" s="316" t="s">
        <v>642</v>
      </c>
      <c r="B27" s="374">
        <f>B20*$E$11</f>
      </c>
      <c r="C27" s="374">
        <f>C20*$E$11</f>
      </c>
      <c r="D27" s="374">
        <f>D20*$E$11</f>
      </c>
      <c r="E27" s="374">
        <f>E20*$E$11</f>
      </c>
      <c r="F27" s="374">
        <f>F20*$E$11</f>
      </c>
      <c r="G27" s="374">
        <f>G20*$E$11</f>
      </c>
      <c r="H27" s="374">
        <f>H20*$E$11</f>
      </c>
      <c r="I27" s="365">
        <f t="shared" ref="I27:I29" si="72">SUM(B27:H27)</f>
      </c>
      <c r="J27" s="360" t="s">
        <v>643</v>
      </c>
      <c r="K27" s="375">
        <f>I29</f>
      </c>
      <c r="L27" s="315"/>
      <c r="M27" s="316" t="s">
        <v>642</v>
      </c>
      <c r="N27" s="374">
        <f>N20*$E$11</f>
      </c>
      <c r="O27" s="374">
        <f>O20*$E$11</f>
      </c>
      <c r="P27" s="374">
        <f>P20*$E$11</f>
      </c>
      <c r="Q27" s="374">
        <f>Q20*$E$11</f>
      </c>
      <c r="R27" s="374">
        <f>R20*$E$11</f>
      </c>
      <c r="S27" s="374">
        <f>S20*$E$11</f>
      </c>
      <c r="T27" s="374">
        <f>T20*$E$11</f>
      </c>
      <c r="U27" s="365">
        <f t="shared" ref="U27:U29" si="104">SUM(N27:T27)</f>
      </c>
      <c r="V27" s="360" t="s">
        <v>643</v>
      </c>
      <c r="W27" s="375">
        <f>U29</f>
      </c>
      <c r="X27" s="315"/>
      <c r="Y27" s="343" t="s">
        <v>642</v>
      </c>
      <c r="Z27" s="376">
        <f t="shared" si="12"/>
      </c>
      <c r="AA27" s="376">
        <f t="shared" si="20"/>
      </c>
      <c r="AB27" s="376">
        <f t="shared" si="28"/>
      </c>
      <c r="AC27" s="376">
        <f t="shared" si="36"/>
      </c>
      <c r="AD27" s="376">
        <f t="shared" si="44"/>
      </c>
      <c r="AE27" s="376">
        <f t="shared" si="52"/>
      </c>
      <c r="AF27" s="376">
        <f t="shared" si="60"/>
      </c>
      <c r="AG27" s="368">
        <f t="shared" ref="AG27:AG29" si="136">SUM(Z27:AF27)</f>
      </c>
      <c r="AH27" s="360" t="s">
        <v>643</v>
      </c>
      <c r="AI27" s="375">
        <f>AG29</f>
      </c>
      <c r="AJ27" s="315"/>
      <c r="AK27" s="315"/>
      <c r="AL27" s="315"/>
      <c r="AM27" s="315"/>
      <c r="AN27" s="315"/>
    </row>
    <row customHeight="true" ht="21.48148148148148" r="28">
      <c r="A28" s="316" t="s">
        <v>644</v>
      </c>
      <c r="B28" s="374">
        <f>B16*$E$11</f>
      </c>
      <c r="C28" s="374">
        <f>C16*$E$11</f>
      </c>
      <c r="D28" s="374">
        <f>D16*$E$11</f>
      </c>
      <c r="E28" s="374">
        <f>E16*$E$11</f>
      </c>
      <c r="F28" s="374">
        <f>F16*$E$11</f>
      </c>
      <c r="G28" s="374">
        <f>G16*$E$11</f>
      </c>
      <c r="H28" s="374">
        <f>H16*$E$11</f>
      </c>
      <c r="I28" s="365">
        <f t="shared" si="72"/>
      </c>
      <c r="J28" s="360" t="s">
        <v>645</v>
      </c>
      <c r="K28" s="366">
        <f>K27/I28</f>
      </c>
      <c r="L28" s="315"/>
      <c r="M28" s="316" t="s">
        <v>644</v>
      </c>
      <c r="N28" s="374">
        <f>N16*$E$11</f>
      </c>
      <c r="O28" s="374">
        <f>O16*$E$11</f>
      </c>
      <c r="P28" s="374">
        <f>P16*$E$11</f>
      </c>
      <c r="Q28" s="374">
        <f>Q16*$E$11</f>
      </c>
      <c r="R28" s="374">
        <f>R16*$E$11</f>
      </c>
      <c r="S28" s="374">
        <f>S16*$E$11</f>
      </c>
      <c r="T28" s="374">
        <f>T16*$E$11</f>
      </c>
      <c r="U28" s="365">
        <f t="shared" si="104"/>
      </c>
      <c r="V28" s="360" t="s">
        <v>645</v>
      </c>
      <c r="W28" s="366">
        <f>W27/U28</f>
      </c>
      <c r="X28" s="315"/>
      <c r="Y28" s="343" t="s">
        <v>644</v>
      </c>
      <c r="Z28" s="376">
        <f t="shared" si="12"/>
      </c>
      <c r="AA28" s="376">
        <f t="shared" si="20"/>
      </c>
      <c r="AB28" s="376">
        <f t="shared" si="28"/>
      </c>
      <c r="AC28" s="376">
        <f t="shared" si="36"/>
      </c>
      <c r="AD28" s="376">
        <f t="shared" si="44"/>
      </c>
      <c r="AE28" s="376">
        <f t="shared" si="52"/>
      </c>
      <c r="AF28" s="376">
        <f t="shared" si="60"/>
      </c>
      <c r="AG28" s="368">
        <f t="shared" si="136"/>
      </c>
      <c r="AH28" s="360" t="s">
        <v>645</v>
      </c>
      <c r="AI28" s="366">
        <f>AI27/AG28</f>
      </c>
      <c r="AJ28" s="315"/>
      <c r="AK28" s="315"/>
      <c r="AL28" s="315"/>
      <c r="AM28" s="315"/>
      <c r="AN28" s="315"/>
    </row>
    <row customHeight="true" ht="21.48148148148148" r="29">
      <c r="A29" s="316" t="s">
        <v>646</v>
      </c>
      <c r="B29" s="377">
        <f>B16*$E$12-B25</f>
      </c>
      <c r="C29" s="377">
        <f>C16*$E$12-C25</f>
      </c>
      <c r="D29" s="377">
        <f>D16*$E$12-D25</f>
      </c>
      <c r="E29" s="377">
        <f>E16*$E$12-E25</f>
      </c>
      <c r="F29" s="377">
        <f>F16*$E$12-F25</f>
      </c>
      <c r="G29" s="377">
        <f>G16*$E$12-G25</f>
      </c>
      <c r="H29" s="377">
        <f>H16*$E$12-H25</f>
      </c>
      <c r="I29" s="378">
        <f t="shared" si="72"/>
      </c>
      <c r="J29" s="360" t="s">
        <v>647</v>
      </c>
      <c r="K29" s="375">
        <f>K27</f>
      </c>
      <c r="L29" s="315"/>
      <c r="M29" s="316" t="s">
        <v>646</v>
      </c>
      <c r="N29" s="377">
        <f>N16*$E$12-N25</f>
      </c>
      <c r="O29" s="377">
        <f>O16*$E$12-O25</f>
      </c>
      <c r="P29" s="377">
        <f>P16*$E$12-P25</f>
      </c>
      <c r="Q29" s="377">
        <f>Q16*$E$12-Q25</f>
      </c>
      <c r="R29" s="377">
        <f>R16*$E$12-R25</f>
      </c>
      <c r="S29" s="377">
        <f>S16*$E$12-S25</f>
      </c>
      <c r="T29" s="377">
        <f>T16*$E$12-T25</f>
      </c>
      <c r="U29" s="378">
        <f t="shared" si="104"/>
      </c>
      <c r="V29" s="360" t="s">
        <v>647</v>
      </c>
      <c r="W29" s="375">
        <f>W27</f>
      </c>
      <c r="X29" s="315"/>
      <c r="Y29" s="379" t="s">
        <v>646</v>
      </c>
      <c r="Z29" s="380">
        <f t="shared" si="12"/>
      </c>
      <c r="AA29" s="380">
        <f t="shared" si="20"/>
      </c>
      <c r="AB29" s="380">
        <f t="shared" si="28"/>
      </c>
      <c r="AC29" s="380">
        <f t="shared" si="36"/>
      </c>
      <c r="AD29" s="380">
        <f t="shared" si="44"/>
      </c>
      <c r="AE29" s="380">
        <f t="shared" si="52"/>
      </c>
      <c r="AF29" s="380">
        <f t="shared" si="60"/>
      </c>
      <c r="AG29" s="381">
        <f t="shared" si="136"/>
      </c>
      <c r="AH29" s="360" t="s">
        <v>647</v>
      </c>
      <c r="AI29" s="375">
        <f>AI27</f>
      </c>
      <c r="AJ29" s="315"/>
      <c r="AK29" s="315"/>
      <c r="AL29" s="315"/>
      <c r="AM29" s="315"/>
      <c r="AN29" s="315"/>
    </row>
    <row customHeight="true" ht="21.48148148148148" r="30">
      <c r="A30" s="382" t="s">
        <v>648</v>
      </c>
      <c r="B30" s="382"/>
      <c r="C30" s="382"/>
      <c r="D30" s="382"/>
      <c r="E30" s="382"/>
      <c r="F30" s="382"/>
      <c r="G30" s="382"/>
      <c r="H30" s="382"/>
      <c r="I30" s="382"/>
      <c r="J30" s="315"/>
      <c r="K30" s="315"/>
      <c r="L30" s="315"/>
      <c r="M30" s="315"/>
      <c r="N30" s="315"/>
      <c r="O30" s="315"/>
      <c r="P30" s="315"/>
      <c r="Q30" s="315"/>
      <c r="R30" s="315"/>
      <c r="S30" s="315"/>
      <c r="T30" s="315"/>
      <c r="U30" s="315"/>
      <c r="V30" s="315"/>
      <c r="W30" s="315"/>
      <c r="X30" s="315"/>
      <c r="Y30" s="315"/>
      <c r="Z30" s="315"/>
      <c r="AA30" s="315"/>
      <c r="AB30" s="315"/>
      <c r="AC30" s="315"/>
      <c r="AD30" s="315"/>
      <c r="AE30" s="315"/>
      <c r="AF30" s="315"/>
      <c r="AG30" s="315"/>
      <c r="AH30" s="315"/>
      <c r="AI30" s="315"/>
      <c r="AJ30" s="315"/>
      <c r="AK30" s="315"/>
      <c r="AL30" s="315"/>
      <c r="AM30" s="315"/>
      <c r="AN30" s="315"/>
    </row>
    <row customHeight="true" ht="21.48148148148148" r="31">
      <c r="A31" s="382"/>
      <c r="B31" s="382"/>
      <c r="C31" s="382"/>
      <c r="D31" s="382"/>
      <c r="E31" s="382"/>
      <c r="F31" s="382"/>
      <c r="G31" s="382"/>
      <c r="H31" s="382"/>
      <c r="I31" s="382"/>
      <c r="J31" s="315"/>
      <c r="K31" s="315"/>
      <c r="L31" s="315"/>
      <c r="M31" s="315"/>
      <c r="N31" s="315"/>
      <c r="O31" s="315"/>
      <c r="P31" s="315"/>
      <c r="Q31" s="315"/>
      <c r="R31" s="315"/>
      <c r="S31" s="315"/>
      <c r="T31" s="315"/>
      <c r="U31" s="315"/>
      <c r="V31" s="315"/>
      <c r="W31" s="315"/>
      <c r="X31" s="315"/>
      <c r="Y31" s="315"/>
      <c r="Z31" s="315"/>
      <c r="AA31" s="315"/>
      <c r="AB31" s="315"/>
      <c r="AC31" s="315"/>
      <c r="AD31" s="315"/>
      <c r="AE31" s="315"/>
      <c r="AF31" s="315"/>
      <c r="AG31" s="315"/>
      <c r="AH31" s="315"/>
      <c r="AI31" s="315"/>
      <c r="AJ31" s="315"/>
      <c r="AK31" s="315"/>
      <c r="AL31" s="315"/>
      <c r="AM31" s="315"/>
      <c r="AN31" s="315"/>
    </row>
    <row customHeight="true" ht="21.48148148148148" r="32">
      <c r="A32" s="382"/>
      <c r="B32" s="382"/>
      <c r="C32" s="382"/>
      <c r="D32" s="382"/>
      <c r="E32" s="382"/>
      <c r="F32" s="382"/>
      <c r="G32" s="382"/>
      <c r="H32" s="382"/>
      <c r="I32" s="382"/>
      <c r="J32" s="315"/>
      <c r="K32" s="315"/>
      <c r="L32" s="315"/>
      <c r="M32" s="315"/>
      <c r="N32" s="315"/>
      <c r="O32" s="315"/>
      <c r="P32" s="315"/>
      <c r="Q32" s="315"/>
      <c r="R32" s="315"/>
      <c r="S32" s="315"/>
      <c r="T32" s="315"/>
      <c r="U32" s="315"/>
      <c r="V32" s="315"/>
      <c r="W32" s="315"/>
      <c r="X32" s="315"/>
      <c r="Y32" s="315"/>
      <c r="Z32" s="315"/>
      <c r="AA32" s="315"/>
      <c r="AB32" s="315"/>
      <c r="AC32" s="315"/>
      <c r="AD32" s="315"/>
      <c r="AE32" s="315"/>
      <c r="AF32" s="315"/>
      <c r="AG32" s="315"/>
      <c r="AH32" s="315"/>
      <c r="AI32" s="315"/>
      <c r="AJ32" s="315"/>
      <c r="AK32" s="315"/>
      <c r="AL32" s="315"/>
      <c r="AM32" s="315"/>
      <c r="AN32" s="315"/>
    </row>
    <row customHeight="true" ht="21.48148148148148" r="33">
      <c r="A33" s="319"/>
      <c r="B33" s="319"/>
      <c r="O33" s="315"/>
      <c r="P33" s="315"/>
      <c r="Q33" s="315"/>
      <c r="R33" s="315"/>
      <c r="S33" s="315"/>
      <c r="T33" s="315"/>
      <c r="U33" s="315"/>
      <c r="V33" s="315"/>
      <c r="W33" s="315"/>
      <c r="X33" s="315"/>
      <c r="Y33" s="315"/>
      <c r="Z33" s="315"/>
      <c r="AA33" s="315"/>
      <c r="AB33" s="315"/>
      <c r="AC33" s="315"/>
      <c r="AD33" s="315"/>
      <c r="AE33" s="315"/>
      <c r="AF33" s="315"/>
      <c r="AG33" s="315"/>
      <c r="AH33" s="315"/>
      <c r="AI33" s="315"/>
      <c r="AJ33" s="315"/>
      <c r="AK33" s="315"/>
      <c r="AL33" s="315"/>
      <c r="AM33" s="315"/>
      <c r="AN33" s="315"/>
    </row>
    <row customHeight="true" ht="21.48148148148148" r="34">
      <c r="A34" s="332" t="s">
        <v>614</v>
      </c>
      <c r="B34" s="332"/>
      <c r="C34" s="333" t="s">
        <v>649</v>
      </c>
      <c r="D34" s="334"/>
      <c r="E34" s="334"/>
      <c r="F34" s="334"/>
      <c r="G34" s="334"/>
      <c r="H34" s="334"/>
      <c r="I34" s="334"/>
      <c r="J34" s="319"/>
      <c r="K34" s="335"/>
      <c r="L34" s="315"/>
      <c r="M34" s="332" t="s">
        <v>616</v>
      </c>
      <c r="N34" s="332"/>
      <c r="O34" s="333" t="s">
        <v>649</v>
      </c>
      <c r="P34" s="334"/>
      <c r="Q34" s="334"/>
      <c r="R34" s="334"/>
      <c r="S34" s="334"/>
      <c r="T34" s="334"/>
      <c r="U34" s="334"/>
      <c r="V34" s="319"/>
      <c r="W34" s="335"/>
      <c r="X34" s="315"/>
      <c r="Y34" s="332" t="s">
        <v>617</v>
      </c>
      <c r="Z34" s="332"/>
      <c r="AA34" s="333" t="s">
        <v>649</v>
      </c>
      <c r="AB34" s="334"/>
      <c r="AC34" s="334"/>
      <c r="AD34" s="334"/>
      <c r="AE34" s="334"/>
      <c r="AF34" s="334"/>
      <c r="AG34" s="334"/>
      <c r="AH34" s="319"/>
      <c r="AI34" s="335"/>
      <c r="AJ34" s="315"/>
      <c r="AK34" s="315"/>
      <c r="AL34" s="315"/>
      <c r="AM34" s="315"/>
      <c r="AN34" s="315"/>
    </row>
    <row customHeight="true" ht="21.48148148148148" r="35">
      <c r="A35" s="317" t="s">
        <v>618</v>
      </c>
      <c r="B35" s="336" t="s">
        <v>619</v>
      </c>
      <c r="C35" s="317" t="s">
        <v>620</v>
      </c>
      <c r="D35" s="317" t="s">
        <v>621</v>
      </c>
      <c r="E35" s="317" t="s">
        <v>622</v>
      </c>
      <c r="F35" s="317" t="s">
        <v>623</v>
      </c>
      <c r="G35" s="317" t="s">
        <v>624</v>
      </c>
      <c r="H35" s="317" t="s">
        <v>625</v>
      </c>
      <c r="I35" s="317" t="s">
        <v>626</v>
      </c>
      <c r="J35" s="319"/>
      <c r="K35" s="335"/>
      <c r="L35" s="315"/>
      <c r="M35" s="317" t="s">
        <v>618</v>
      </c>
      <c r="N35" s="336" t="s">
        <v>619</v>
      </c>
      <c r="O35" s="317" t="s">
        <v>620</v>
      </c>
      <c r="P35" s="317" t="s">
        <v>621</v>
      </c>
      <c r="Q35" s="317" t="s">
        <v>622</v>
      </c>
      <c r="R35" s="317" t="s">
        <v>623</v>
      </c>
      <c r="S35" s="317" t="s">
        <v>624</v>
      </c>
      <c r="T35" s="317" t="s">
        <v>625</v>
      </c>
      <c r="U35" s="317" t="s">
        <v>626</v>
      </c>
      <c r="V35" s="319"/>
      <c r="W35" s="335"/>
      <c r="X35" s="315"/>
      <c r="Y35" s="337" t="s">
        <v>618</v>
      </c>
      <c r="Z35" s="338" t="s">
        <v>619</v>
      </c>
      <c r="AA35" s="339" t="s">
        <v>620</v>
      </c>
      <c r="AB35" s="339" t="s">
        <v>621</v>
      </c>
      <c r="AC35" s="339" t="s">
        <v>622</v>
      </c>
      <c r="AD35" s="339" t="s">
        <v>623</v>
      </c>
      <c r="AE35" s="339" t="s">
        <v>624</v>
      </c>
      <c r="AF35" s="339" t="s">
        <v>625</v>
      </c>
      <c r="AG35" s="340" t="s">
        <v>626</v>
      </c>
      <c r="AH35" s="319"/>
      <c r="AI35" s="335"/>
      <c r="AJ35" s="315"/>
      <c r="AK35" s="315"/>
      <c r="AL35" s="315"/>
      <c r="AM35" s="315"/>
      <c r="AN35" s="315"/>
    </row>
    <row customHeight="true" ht="21.48148148148148" r="36">
      <c r="A36" s="316" t="s">
        <v>627</v>
      </c>
      <c r="B36" s="341">
        <v>1</v>
      </c>
      <c r="C36" s="341">
        <v>2</v>
      </c>
      <c r="D36" s="341">
        <v>3</v>
      </c>
      <c r="E36" s="341">
        <v>4</v>
      </c>
      <c r="F36" s="341">
        <v>5</v>
      </c>
      <c r="G36" s="341">
        <v>5</v>
      </c>
      <c r="H36" s="341">
        <v>6</v>
      </c>
      <c r="I36" s="342">
        <f t="shared" ref="I36:I37" si="73">SUM(B36:H36)</f>
      </c>
      <c r="J36" s="319"/>
      <c r="K36" s="335"/>
      <c r="L36" s="315"/>
      <c r="M36" s="316" t="s">
        <v>628</v>
      </c>
      <c r="N36" s="341">
        <v>12</v>
      </c>
      <c r="O36" s="341">
        <v>23</v>
      </c>
      <c r="P36" s="341">
        <v>26</v>
      </c>
      <c r="Q36" s="341">
        <v>25</v>
      </c>
      <c r="R36" s="341">
        <v>11</v>
      </c>
      <c r="S36" s="341">
        <v>52</v>
      </c>
      <c r="T36" s="341">
        <v>12</v>
      </c>
      <c r="U36" s="342">
        <f t="shared" ref="U36:U37" si="105">SUM(N36:T36)</f>
      </c>
      <c r="V36" s="319"/>
      <c r="W36" s="335"/>
      <c r="X36" s="315"/>
      <c r="Y36" s="343" t="s">
        <v>628</v>
      </c>
      <c r="Z36" s="341">
        <f t="shared" ref="Z36:Z49" si="13">N36-B36</f>
      </c>
      <c r="AA36" s="341">
        <f t="shared" ref="AA36:AA49" si="21">O36-C36</f>
      </c>
      <c r="AB36" s="341">
        <f t="shared" ref="AB36:AB49" si="29">P36-D36</f>
      </c>
      <c r="AC36" s="341">
        <f t="shared" ref="AC36:AC49" si="37">Q36-E36</f>
      </c>
      <c r="AD36" s="341">
        <f t="shared" ref="AD36:AD49" si="45">R36-F36</f>
      </c>
      <c r="AE36" s="341">
        <f t="shared" ref="AE36:AE49" si="53">S36-G36</f>
      </c>
      <c r="AF36" s="341">
        <f t="shared" ref="AF36:AF49" si="61">T36-H36</f>
      </c>
      <c r="AG36" s="344">
        <f t="shared" ref="AG36:AG37" si="137">SUM(Z36:AF36)</f>
      </c>
      <c r="AH36" s="319"/>
      <c r="AI36" s="335"/>
      <c r="AJ36" s="315"/>
      <c r="AK36" s="315"/>
      <c r="AL36" s="315"/>
      <c r="AM36" s="315"/>
      <c r="AN36" s="315"/>
    </row>
    <row customHeight="true" ht="21.48148148148148" r="37">
      <c r="A37" s="316" t="s">
        <v>629</v>
      </c>
      <c r="B37" s="345">
        <f>B36/B43</f>
      </c>
      <c r="C37" s="345">
        <f>C36/C43</f>
      </c>
      <c r="D37" s="345">
        <f>D36/D43</f>
      </c>
      <c r="E37" s="345">
        <f>E36/E43</f>
      </c>
      <c r="F37" s="345">
        <f>F36/F43</f>
      </c>
      <c r="G37" s="345">
        <f>G36/G43</f>
      </c>
      <c r="H37" s="345">
        <f>H36/H43</f>
      </c>
      <c r="I37" s="342">
        <f t="shared" si="73"/>
      </c>
      <c r="J37" s="319"/>
      <c r="K37" s="335"/>
      <c r="L37" s="315"/>
      <c r="M37" s="316" t="s">
        <v>629</v>
      </c>
      <c r="N37" s="345">
        <f>N36/N43</f>
      </c>
      <c r="O37" s="345">
        <f>O36/O43</f>
      </c>
      <c r="P37" s="345">
        <f>P36/P43</f>
      </c>
      <c r="Q37" s="345">
        <f>Q36/Q43</f>
      </c>
      <c r="R37" s="345">
        <f>R36/R43</f>
      </c>
      <c r="S37" s="345">
        <f>S36/S43</f>
      </c>
      <c r="T37" s="345">
        <f>T36/T43</f>
      </c>
      <c r="U37" s="342">
        <f t="shared" si="105"/>
      </c>
      <c r="V37" s="319"/>
      <c r="W37" s="335"/>
      <c r="X37" s="315"/>
      <c r="Y37" s="343" t="s">
        <v>629</v>
      </c>
      <c r="Z37" s="346">
        <f t="shared" si="13"/>
      </c>
      <c r="AA37" s="346">
        <f t="shared" si="21"/>
      </c>
      <c r="AB37" s="346">
        <f t="shared" si="29"/>
      </c>
      <c r="AC37" s="346">
        <f t="shared" si="37"/>
      </c>
      <c r="AD37" s="346">
        <f t="shared" si="45"/>
      </c>
      <c r="AE37" s="346">
        <f t="shared" si="53"/>
      </c>
      <c r="AF37" s="346">
        <f t="shared" si="61"/>
      </c>
      <c r="AG37" s="344">
        <f t="shared" si="137"/>
      </c>
      <c r="AH37" s="319"/>
      <c r="AI37" s="335"/>
      <c r="AJ37" s="315"/>
      <c r="AK37" s="315"/>
      <c r="AL37" s="315"/>
      <c r="AM37" s="315"/>
      <c r="AN37" s="315"/>
    </row>
    <row customHeight="true" ht="21.48148148148148" r="38">
      <c r="A38" s="316" t="s">
        <v>630</v>
      </c>
      <c r="B38" s="347">
        <v>1</v>
      </c>
      <c r="C38" s="347">
        <v>1</v>
      </c>
      <c r="D38" s="347">
        <v>1</v>
      </c>
      <c r="E38" s="347">
        <v>1</v>
      </c>
      <c r="F38" s="347">
        <v>1</v>
      </c>
      <c r="G38" s="347">
        <v>0.9</v>
      </c>
      <c r="H38" s="347">
        <v>0.9</v>
      </c>
      <c r="I38" s="348">
        <f>I40/I36</f>
      </c>
      <c r="J38" s="319"/>
      <c r="K38" s="335"/>
      <c r="L38" s="315"/>
      <c r="M38" s="316" t="s">
        <v>630</v>
      </c>
      <c r="N38" s="347">
        <v>1</v>
      </c>
      <c r="O38" s="347">
        <v>1</v>
      </c>
      <c r="P38" s="347">
        <v>1</v>
      </c>
      <c r="Q38" s="347">
        <v>1</v>
      </c>
      <c r="R38" s="347">
        <v>1</v>
      </c>
      <c r="S38" s="347">
        <v>0.9</v>
      </c>
      <c r="T38" s="347">
        <v>0.9</v>
      </c>
      <c r="U38" s="348">
        <f>U40/U36</f>
      </c>
      <c r="V38" s="319"/>
      <c r="W38" s="335"/>
      <c r="X38" s="315"/>
      <c r="Y38" s="343" t="s">
        <v>630</v>
      </c>
      <c r="Z38" s="349">
        <f t="shared" si="13"/>
      </c>
      <c r="AA38" s="349">
        <f t="shared" si="21"/>
      </c>
      <c r="AB38" s="349">
        <f t="shared" si="29"/>
      </c>
      <c r="AC38" s="349">
        <f t="shared" si="37"/>
      </c>
      <c r="AD38" s="349">
        <f t="shared" si="45"/>
      </c>
      <c r="AE38" s="349">
        <f t="shared" si="53"/>
      </c>
      <c r="AF38" s="349">
        <f t="shared" si="61"/>
      </c>
      <c r="AG38" s="350">
        <f>AG40/AG36</f>
      </c>
      <c r="AH38" s="319"/>
      <c r="AI38" s="335"/>
      <c r="AJ38" s="315"/>
      <c r="AK38" s="315"/>
      <c r="AL38" s="315"/>
      <c r="AM38" s="315"/>
      <c r="AN38" s="315"/>
    </row>
    <row customHeight="true" ht="21.48148148148148" r="39">
      <c r="A39" s="316" t="s">
        <v>631</v>
      </c>
      <c r="B39" s="345">
        <f>B36-B40</f>
      </c>
      <c r="C39" s="345">
        <f>C36-C40</f>
      </c>
      <c r="D39" s="345">
        <f>D36-D40</f>
      </c>
      <c r="E39" s="345">
        <f>E36-E40</f>
      </c>
      <c r="F39" s="345">
        <f>F36-F40</f>
      </c>
      <c r="G39" s="345">
        <f>G36-G40</f>
      </c>
      <c r="H39" s="345">
        <f>H36-H40</f>
      </c>
      <c r="I39" s="342">
        <f t="shared" ref="I39:I40" si="74">SUM(B39:H39)</f>
      </c>
      <c r="J39" s="319"/>
      <c r="K39" s="335"/>
      <c r="L39" s="315"/>
      <c r="M39" s="316" t="s">
        <v>631</v>
      </c>
      <c r="N39" s="345">
        <v>12</v>
      </c>
      <c r="O39" s="345">
        <f>O36-O40</f>
      </c>
      <c r="P39" s="345">
        <f>P36-P40</f>
      </c>
      <c r="Q39" s="345">
        <f>Q36-Q40</f>
      </c>
      <c r="R39" s="345">
        <f>R36-R40</f>
      </c>
      <c r="S39" s="345">
        <f>S36-S40</f>
      </c>
      <c r="T39" s="345">
        <f>T36-T40</f>
      </c>
      <c r="U39" s="342">
        <f t="shared" ref="U39:U40" si="106">SUM(N39:T39)</f>
      </c>
      <c r="V39" s="319"/>
      <c r="W39" s="335"/>
      <c r="X39" s="315"/>
      <c r="Y39" s="343" t="s">
        <v>631</v>
      </c>
      <c r="Z39" s="346">
        <f t="shared" si="13"/>
      </c>
      <c r="AA39" s="346">
        <f t="shared" si="21"/>
      </c>
      <c r="AB39" s="346">
        <f t="shared" si="29"/>
      </c>
      <c r="AC39" s="346">
        <f t="shared" si="37"/>
      </c>
      <c r="AD39" s="346">
        <f t="shared" si="45"/>
      </c>
      <c r="AE39" s="346">
        <f t="shared" si="53"/>
      </c>
      <c r="AF39" s="346">
        <f t="shared" si="61"/>
      </c>
      <c r="AG39" s="344">
        <f t="shared" ref="AG39:AG40" si="138">SUM(Z39:AF39)</f>
      </c>
      <c r="AH39" s="319"/>
      <c r="AI39" s="335"/>
      <c r="AJ39" s="315"/>
      <c r="AK39" s="315"/>
      <c r="AL39" s="315"/>
      <c r="AM39" s="315"/>
      <c r="AN39" s="315"/>
    </row>
    <row customHeight="true" ht="21.48148148148148" r="40">
      <c r="A40" s="316" t="s">
        <v>632</v>
      </c>
      <c r="B40" s="345">
        <f>B36*B38</f>
      </c>
      <c r="C40" s="345">
        <f>C36*C38</f>
      </c>
      <c r="D40" s="345">
        <f>D36*D38</f>
      </c>
      <c r="E40" s="345">
        <f>E36*E38</f>
      </c>
      <c r="F40" s="345">
        <f>F36*F38</f>
      </c>
      <c r="G40" s="345">
        <f>G36*G38</f>
      </c>
      <c r="H40" s="345">
        <f>H36*H38</f>
      </c>
      <c r="I40" s="342">
        <f t="shared" si="74"/>
      </c>
      <c r="J40" s="319"/>
      <c r="K40" s="335"/>
      <c r="L40" s="315"/>
      <c r="M40" s="316" t="s">
        <v>632</v>
      </c>
      <c r="N40" s="345">
        <f>N36*N38</f>
      </c>
      <c r="O40" s="345">
        <f>O36*O38</f>
      </c>
      <c r="P40" s="345">
        <f>P36*P38</f>
      </c>
      <c r="Q40" s="345">
        <f>Q36*Q38</f>
      </c>
      <c r="R40" s="345">
        <f>R36*R38</f>
      </c>
      <c r="S40" s="345">
        <f>S36*S38</f>
      </c>
      <c r="T40" s="345">
        <f>T36*T38</f>
      </c>
      <c r="U40" s="342">
        <f t="shared" si="106"/>
      </c>
      <c r="V40" s="319"/>
      <c r="W40" s="335"/>
      <c r="X40" s="315"/>
      <c r="Y40" s="343" t="s">
        <v>632</v>
      </c>
      <c r="Z40" s="346">
        <f t="shared" si="13"/>
      </c>
      <c r="AA40" s="346">
        <f t="shared" si="21"/>
      </c>
      <c r="AB40" s="346">
        <f t="shared" si="29"/>
      </c>
      <c r="AC40" s="346">
        <f t="shared" si="37"/>
      </c>
      <c r="AD40" s="346">
        <f t="shared" si="45"/>
      </c>
      <c r="AE40" s="346">
        <f t="shared" si="53"/>
      </c>
      <c r="AF40" s="346">
        <f t="shared" si="61"/>
      </c>
      <c r="AG40" s="344">
        <f t="shared" si="138"/>
      </c>
      <c r="AH40" s="319"/>
      <c r="AI40" s="335"/>
      <c r="AJ40" s="315"/>
      <c r="AK40" s="315"/>
      <c r="AL40" s="315"/>
      <c r="AM40" s="315"/>
      <c r="AN40" s="315"/>
    </row>
    <row customHeight="true" ht="21.48148148148148" r="41">
      <c r="A41" s="351" t="s">
        <v>633</v>
      </c>
      <c r="B41" s="352">
        <v>3.8</v>
      </c>
      <c r="C41" s="352">
        <v>3.8</v>
      </c>
      <c r="D41" s="352">
        <v>3.8</v>
      </c>
      <c r="E41" s="352">
        <v>3.8</v>
      </c>
      <c r="F41" s="352">
        <v>3.8</v>
      </c>
      <c r="G41" s="352">
        <v>3.8</v>
      </c>
      <c r="H41" s="352">
        <v>3.8</v>
      </c>
      <c r="I41" s="353">
        <f t="shared" ref="I41:I43" si="170">AVERAGE(B41:H41)</f>
      </c>
      <c r="J41" s="315"/>
      <c r="K41" s="315"/>
      <c r="L41" s="315"/>
      <c r="M41" s="351" t="s">
        <v>633</v>
      </c>
      <c r="N41" s="352">
        <v>3.8</v>
      </c>
      <c r="O41" s="352">
        <v>3.8</v>
      </c>
      <c r="P41" s="352">
        <v>3.8</v>
      </c>
      <c r="Q41" s="352">
        <v>3.8</v>
      </c>
      <c r="R41" s="352">
        <v>3.8</v>
      </c>
      <c r="S41" s="352">
        <v>3.8</v>
      </c>
      <c r="T41" s="352">
        <v>3.8</v>
      </c>
      <c r="U41" s="353">
        <f t="shared" ref="U41:U43" si="178">AVERAGE(N41:T41)</f>
      </c>
      <c r="V41" s="315"/>
      <c r="W41" s="315"/>
      <c r="X41" s="315"/>
      <c r="Y41" s="354" t="s">
        <v>633</v>
      </c>
      <c r="Z41" s="355">
        <f t="shared" si="13"/>
      </c>
      <c r="AA41" s="355">
        <f t="shared" si="21"/>
      </c>
      <c r="AB41" s="355">
        <f t="shared" si="29"/>
      </c>
      <c r="AC41" s="355">
        <f t="shared" si="37"/>
      </c>
      <c r="AD41" s="355">
        <f t="shared" si="45"/>
      </c>
      <c r="AE41" s="355">
        <f t="shared" si="53"/>
      </c>
      <c r="AF41" s="355">
        <f t="shared" si="61"/>
      </c>
      <c r="AG41" s="356">
        <f t="shared" ref="AG41:AG43" si="186">AVERAGE(Z41:AF41)</f>
      </c>
      <c r="AH41" s="315"/>
      <c r="AI41" s="315"/>
      <c r="AJ41" s="315"/>
      <c r="AK41" s="315"/>
      <c r="AL41" s="315"/>
      <c r="AM41" s="315"/>
      <c r="AN41" s="315"/>
    </row>
    <row customHeight="true" ht="21.48148148148148" r="42">
      <c r="A42" s="316" t="s">
        <v>634</v>
      </c>
      <c r="B42" s="349">
        <v>0.003</v>
      </c>
      <c r="C42" s="349">
        <v>0.003</v>
      </c>
      <c r="D42" s="349">
        <v>0.003</v>
      </c>
      <c r="E42" s="349">
        <v>0.003</v>
      </c>
      <c r="F42" s="349">
        <v>0.003</v>
      </c>
      <c r="G42" s="349">
        <v>0.003</v>
      </c>
      <c r="H42" s="349">
        <v>0.003</v>
      </c>
      <c r="I42" s="357">
        <f t="shared" si="170"/>
      </c>
      <c r="J42" s="315"/>
      <c r="K42" s="315"/>
      <c r="L42" s="315"/>
      <c r="M42" s="316" t="s">
        <v>634</v>
      </c>
      <c r="N42" s="349">
        <v>0.003</v>
      </c>
      <c r="O42" s="349">
        <v>0.003</v>
      </c>
      <c r="P42" s="349">
        <v>0.003</v>
      </c>
      <c r="Q42" s="349">
        <v>0.003</v>
      </c>
      <c r="R42" s="349">
        <v>0.003</v>
      </c>
      <c r="S42" s="349">
        <v>0.003</v>
      </c>
      <c r="T42" s="349">
        <v>0.003</v>
      </c>
      <c r="U42" s="357">
        <f t="shared" si="178"/>
      </c>
      <c r="V42" s="315"/>
      <c r="W42" s="315"/>
      <c r="X42" s="315"/>
      <c r="Y42" s="343" t="s">
        <v>634</v>
      </c>
      <c r="Z42" s="349">
        <f t="shared" si="13"/>
      </c>
      <c r="AA42" s="349">
        <f t="shared" si="21"/>
      </c>
      <c r="AB42" s="349">
        <f t="shared" si="29"/>
      </c>
      <c r="AC42" s="349">
        <f t="shared" si="37"/>
      </c>
      <c r="AD42" s="349">
        <f t="shared" si="45"/>
      </c>
      <c r="AE42" s="349">
        <f t="shared" si="53"/>
      </c>
      <c r="AF42" s="349">
        <f t="shared" si="61"/>
      </c>
      <c r="AG42" s="358">
        <f t="shared" si="186"/>
      </c>
      <c r="AH42" s="315"/>
      <c r="AI42" s="315"/>
      <c r="AJ42" s="315"/>
      <c r="AK42" s="315"/>
      <c r="AL42" s="315"/>
      <c r="AM42" s="315"/>
      <c r="AN42" s="315"/>
    </row>
    <row customHeight="true" ht="21.48148148148148" r="43">
      <c r="A43" s="316" t="s">
        <v>635</v>
      </c>
      <c r="B43" s="347">
        <v>0.04</v>
      </c>
      <c r="C43" s="347">
        <v>0.04</v>
      </c>
      <c r="D43" s="347">
        <v>0.04</v>
      </c>
      <c r="E43" s="347">
        <v>0.04</v>
      </c>
      <c r="F43" s="347">
        <v>0.04</v>
      </c>
      <c r="G43" s="347">
        <v>0.04</v>
      </c>
      <c r="H43" s="347">
        <v>0.04</v>
      </c>
      <c r="I43" s="359">
        <f t="shared" si="170"/>
      </c>
      <c r="J43" s="360" t="s">
        <v>636</v>
      </c>
      <c r="K43" s="361">
        <f>I36</f>
      </c>
      <c r="L43" s="315"/>
      <c r="M43" s="316" t="s">
        <v>635</v>
      </c>
      <c r="N43" s="347">
        <v>0.04</v>
      </c>
      <c r="O43" s="347">
        <v>0.04</v>
      </c>
      <c r="P43" s="347">
        <v>0.04</v>
      </c>
      <c r="Q43" s="347">
        <v>0.04</v>
      </c>
      <c r="R43" s="347">
        <v>0.04</v>
      </c>
      <c r="S43" s="347">
        <v>0.04</v>
      </c>
      <c r="T43" s="347">
        <v>0.04</v>
      </c>
      <c r="U43" s="359">
        <f t="shared" si="178"/>
      </c>
      <c r="V43" s="360" t="s">
        <v>636</v>
      </c>
      <c r="W43" s="361">
        <f>U36</f>
      </c>
      <c r="X43" s="315"/>
      <c r="Y43" s="343" t="s">
        <v>635</v>
      </c>
      <c r="Z43" s="349">
        <f t="shared" si="13"/>
      </c>
      <c r="AA43" s="349">
        <f t="shared" si="21"/>
      </c>
      <c r="AB43" s="349">
        <f t="shared" si="29"/>
      </c>
      <c r="AC43" s="349">
        <f t="shared" si="37"/>
      </c>
      <c r="AD43" s="349">
        <f t="shared" si="45"/>
      </c>
      <c r="AE43" s="349">
        <f t="shared" si="53"/>
      </c>
      <c r="AF43" s="349">
        <f t="shared" si="61"/>
      </c>
      <c r="AG43" s="362">
        <f t="shared" si="186"/>
      </c>
      <c r="AH43" s="360" t="s">
        <v>636</v>
      </c>
      <c r="AI43" s="361">
        <f>AG36</f>
      </c>
      <c r="AJ43" s="315"/>
      <c r="AK43" s="315"/>
      <c r="AL43" s="315"/>
      <c r="AM43" s="315"/>
      <c r="AN43" s="315"/>
    </row>
    <row customHeight="true" ht="21.48148148148148" r="44">
      <c r="A44" s="316" t="s">
        <v>637</v>
      </c>
      <c r="B44" s="345">
        <f>B40/B43</f>
      </c>
      <c r="C44" s="345">
        <f>C40/C43</f>
      </c>
      <c r="D44" s="345">
        <f>D40/D43</f>
      </c>
      <c r="E44" s="345">
        <f>E40/E43</f>
      </c>
      <c r="F44" s="345">
        <f>F40/F43</f>
      </c>
      <c r="G44" s="345">
        <f>G40/G43</f>
      </c>
      <c r="H44" s="345">
        <f>H40/H43</f>
      </c>
      <c r="I44" s="342">
        <f t="shared" ref="I44:I45" si="75">SUM(B44:H44)</f>
      </c>
      <c r="J44" s="360" t="s">
        <v>638</v>
      </c>
      <c r="K44" s="363">
        <f>I45/I40</f>
      </c>
      <c r="L44" s="315"/>
      <c r="M44" s="316" t="s">
        <v>637</v>
      </c>
      <c r="N44" s="345">
        <f>N40/N43</f>
      </c>
      <c r="O44" s="345">
        <f>O40/O43</f>
      </c>
      <c r="P44" s="345">
        <f>P40/P43</f>
      </c>
      <c r="Q44" s="345">
        <f>Q40/Q43</f>
      </c>
      <c r="R44" s="345">
        <f>R40/R43</f>
      </c>
      <c r="S44" s="345">
        <f>S40/S43</f>
      </c>
      <c r="T44" s="345">
        <f>T40/T43</f>
      </c>
      <c r="U44" s="342">
        <f t="shared" ref="U44:U45" si="107">SUM(N44:T44)</f>
      </c>
      <c r="V44" s="360" t="s">
        <v>638</v>
      </c>
      <c r="W44" s="363">
        <f>U45/U40</f>
      </c>
      <c r="X44" s="315"/>
      <c r="Y44" s="343" t="s">
        <v>637</v>
      </c>
      <c r="Z44" s="346">
        <f t="shared" si="13"/>
      </c>
      <c r="AA44" s="346">
        <f t="shared" si="21"/>
      </c>
      <c r="AB44" s="346">
        <f t="shared" si="29"/>
      </c>
      <c r="AC44" s="346">
        <f t="shared" si="37"/>
      </c>
      <c r="AD44" s="346">
        <f t="shared" si="45"/>
      </c>
      <c r="AE44" s="346">
        <f t="shared" si="53"/>
      </c>
      <c r="AF44" s="346">
        <f t="shared" si="61"/>
      </c>
      <c r="AG44" s="344">
        <f t="shared" ref="AG44:AG45" si="139">SUM(Z44:AF44)</f>
      </c>
      <c r="AH44" s="360" t="s">
        <v>638</v>
      </c>
      <c r="AI44" s="363">
        <f>AG45/AG40</f>
      </c>
      <c r="AJ44" s="315"/>
      <c r="AK44" s="315"/>
      <c r="AL44" s="315"/>
      <c r="AM44" s="315"/>
      <c r="AN44" s="315"/>
    </row>
    <row customHeight="true" ht="21.48148148148148" r="45">
      <c r="A45" s="316" t="s">
        <v>639</v>
      </c>
      <c r="B45" s="364">
        <f>B41*B44</f>
      </c>
      <c r="C45" s="364">
        <f>C41*C44</f>
      </c>
      <c r="D45" s="364">
        <f>D41*D44</f>
      </c>
      <c r="E45" s="364">
        <f>E41*E44</f>
      </c>
      <c r="F45" s="364">
        <f>F41*F44</f>
      </c>
      <c r="G45" s="364">
        <f>G41*G44</f>
      </c>
      <c r="H45" s="364">
        <f>H41*H44</f>
      </c>
      <c r="I45" s="365">
        <f t="shared" si="75"/>
      </c>
      <c r="J45" s="360" t="s">
        <v>640</v>
      </c>
      <c r="K45" s="366">
        <f>I45/I48</f>
      </c>
      <c r="L45" s="315"/>
      <c r="M45" s="316" t="s">
        <v>639</v>
      </c>
      <c r="N45" s="364">
        <f>N41*N44</f>
      </c>
      <c r="O45" s="364">
        <f>O41*O44</f>
      </c>
      <c r="P45" s="364">
        <f>P41*P44</f>
      </c>
      <c r="Q45" s="364">
        <f>Q41*Q44</f>
      </c>
      <c r="R45" s="364">
        <f>R41*R44</f>
      </c>
      <c r="S45" s="364">
        <f>S41*S44</f>
      </c>
      <c r="T45" s="364">
        <f>T41*T44</f>
      </c>
      <c r="U45" s="365">
        <f t="shared" si="107"/>
      </c>
      <c r="V45" s="360" t="s">
        <v>640</v>
      </c>
      <c r="W45" s="366">
        <f>U45/U48</f>
      </c>
      <c r="X45" s="315"/>
      <c r="Y45" s="343" t="s">
        <v>639</v>
      </c>
      <c r="Z45" s="367">
        <f t="shared" si="13"/>
      </c>
      <c r="AA45" s="367">
        <f t="shared" si="21"/>
      </c>
      <c r="AB45" s="367">
        <f t="shared" si="29"/>
      </c>
      <c r="AC45" s="367">
        <f t="shared" si="37"/>
      </c>
      <c r="AD45" s="367">
        <f t="shared" si="45"/>
      </c>
      <c r="AE45" s="367">
        <f t="shared" si="53"/>
      </c>
      <c r="AF45" s="367">
        <f t="shared" si="61"/>
      </c>
      <c r="AG45" s="368">
        <f t="shared" si="139"/>
      </c>
      <c r="AH45" s="360" t="s">
        <v>640</v>
      </c>
      <c r="AI45" s="366">
        <f>AG45/AG48</f>
      </c>
      <c r="AJ45" s="315"/>
      <c r="AK45" s="315"/>
      <c r="AL45" s="315"/>
      <c r="AM45" s="315"/>
      <c r="AN45" s="315"/>
    </row>
    <row customHeight="true" ht="21.48148148148148" r="46">
      <c r="A46" s="316" t="s">
        <v>641</v>
      </c>
      <c r="B46" s="369">
        <f>B45/B47</f>
      </c>
      <c r="C46" s="369">
        <f>C45/C47</f>
      </c>
      <c r="D46" s="369">
        <f>D45/D47</f>
      </c>
      <c r="E46" s="369">
        <f>E45/E47</f>
      </c>
      <c r="F46" s="369">
        <f>F45/F47</f>
      </c>
      <c r="G46" s="369">
        <f>G45/G47</f>
      </c>
      <c r="H46" s="369">
        <f>H45/H47</f>
      </c>
      <c r="I46" s="370">
        <f>I45/I47</f>
      </c>
      <c r="J46" s="360"/>
      <c r="K46" s="371"/>
      <c r="L46" s="315"/>
      <c r="M46" s="316" t="s">
        <v>641</v>
      </c>
      <c r="N46" s="369">
        <f>N45/N47</f>
      </c>
      <c r="O46" s="369">
        <f>O45/O47</f>
      </c>
      <c r="P46" s="369">
        <f>P45/P47</f>
      </c>
      <c r="Q46" s="369">
        <f>Q45/Q47</f>
      </c>
      <c r="R46" s="369">
        <f>R45/R47</f>
      </c>
      <c r="S46" s="369">
        <f>S45/S47</f>
      </c>
      <c r="T46" s="369">
        <f>T45/T47</f>
      </c>
      <c r="U46" s="370">
        <f>U45/U47</f>
      </c>
      <c r="V46" s="360"/>
      <c r="W46" s="371"/>
      <c r="X46" s="315"/>
      <c r="Y46" s="343" t="s">
        <v>641</v>
      </c>
      <c r="Z46" s="372">
        <f t="shared" si="13"/>
      </c>
      <c r="AA46" s="372">
        <f t="shared" si="21"/>
      </c>
      <c r="AB46" s="372">
        <f t="shared" si="29"/>
      </c>
      <c r="AC46" s="372">
        <f t="shared" si="37"/>
      </c>
      <c r="AD46" s="372">
        <f t="shared" si="45"/>
      </c>
      <c r="AE46" s="372">
        <f t="shared" si="53"/>
      </c>
      <c r="AF46" s="372">
        <f t="shared" si="61"/>
      </c>
      <c r="AG46" s="373">
        <f>AG45/AG47</f>
      </c>
      <c r="AH46" s="360"/>
      <c r="AI46" s="371"/>
      <c r="AJ46" s="315"/>
      <c r="AK46" s="315"/>
      <c r="AL46" s="315"/>
      <c r="AM46" s="315"/>
      <c r="AN46" s="315"/>
    </row>
    <row customHeight="true" ht="21.48148148148148" r="47">
      <c r="A47" s="316" t="s">
        <v>642</v>
      </c>
      <c r="B47" s="374">
        <f>B40*$E$11</f>
      </c>
      <c r="C47" s="374">
        <f>C40*$E$11</f>
      </c>
      <c r="D47" s="374">
        <f>D40*$E$11</f>
      </c>
      <c r="E47" s="374">
        <f>E40*$E$11</f>
      </c>
      <c r="F47" s="374">
        <f>F40*$E$11</f>
      </c>
      <c r="G47" s="374">
        <f>G40*$E$11</f>
      </c>
      <c r="H47" s="374">
        <f>H40*$E$11</f>
      </c>
      <c r="I47" s="365">
        <f t="shared" ref="I47:I49" si="76">SUM(B47:H47)</f>
      </c>
      <c r="J47" s="360" t="s">
        <v>643</v>
      </c>
      <c r="K47" s="375">
        <f>I49</f>
      </c>
      <c r="L47" s="315"/>
      <c r="M47" s="316" t="s">
        <v>642</v>
      </c>
      <c r="N47" s="374">
        <f>N40*$E$11</f>
      </c>
      <c r="O47" s="374">
        <f>O40*$E$11</f>
      </c>
      <c r="P47" s="374">
        <f>P40*$E$11</f>
      </c>
      <c r="Q47" s="374">
        <f>Q40*$E$11</f>
      </c>
      <c r="R47" s="374">
        <f>R40*$E$11</f>
      </c>
      <c r="S47" s="374">
        <f>S40*$E$11</f>
      </c>
      <c r="T47" s="374">
        <f>T40*$E$11</f>
      </c>
      <c r="U47" s="365">
        <f t="shared" ref="U47:U49" si="108">SUM(N47:T47)</f>
      </c>
      <c r="V47" s="360" t="s">
        <v>643</v>
      </c>
      <c r="W47" s="375">
        <f>U49</f>
      </c>
      <c r="X47" s="315"/>
      <c r="Y47" s="343" t="s">
        <v>642</v>
      </c>
      <c r="Z47" s="376">
        <f t="shared" si="13"/>
      </c>
      <c r="AA47" s="376">
        <f t="shared" si="21"/>
      </c>
      <c r="AB47" s="376">
        <f t="shared" si="29"/>
      </c>
      <c r="AC47" s="376">
        <f t="shared" si="37"/>
      </c>
      <c r="AD47" s="376">
        <f t="shared" si="45"/>
      </c>
      <c r="AE47" s="376">
        <f t="shared" si="53"/>
      </c>
      <c r="AF47" s="376">
        <f t="shared" si="61"/>
      </c>
      <c r="AG47" s="368">
        <f t="shared" ref="AG47:AG49" si="140">SUM(Z47:AF47)</f>
      </c>
      <c r="AH47" s="360" t="s">
        <v>643</v>
      </c>
      <c r="AI47" s="375">
        <f>AG49</f>
      </c>
      <c r="AJ47" s="315"/>
      <c r="AK47" s="315"/>
      <c r="AL47" s="315"/>
      <c r="AM47" s="315"/>
      <c r="AN47" s="315"/>
    </row>
    <row customHeight="true" ht="21.48148148148148" r="48">
      <c r="A48" s="316" t="s">
        <v>644</v>
      </c>
      <c r="B48" s="374">
        <f>B36*$E$11</f>
      </c>
      <c r="C48" s="374">
        <f>C36*$E$11</f>
      </c>
      <c r="D48" s="374">
        <f>D36*$E$11</f>
      </c>
      <c r="E48" s="374">
        <f>E36*$E$11</f>
      </c>
      <c r="F48" s="374">
        <f>F36*$E$11</f>
      </c>
      <c r="G48" s="374">
        <f>G36*$E$11</f>
      </c>
      <c r="H48" s="374">
        <f>H36*$E$11</f>
      </c>
      <c r="I48" s="365">
        <f t="shared" si="76"/>
      </c>
      <c r="J48" s="360" t="s">
        <v>645</v>
      </c>
      <c r="K48" s="366">
        <f>K47/I48</f>
      </c>
      <c r="L48" s="315"/>
      <c r="M48" s="316" t="s">
        <v>644</v>
      </c>
      <c r="N48" s="374">
        <f>N36*$E$11</f>
      </c>
      <c r="O48" s="374">
        <f>O36*$E$11</f>
      </c>
      <c r="P48" s="374">
        <f>P36*$E$11</f>
      </c>
      <c r="Q48" s="374">
        <f>Q36*$E$11</f>
      </c>
      <c r="R48" s="374">
        <f>R36*$E$11</f>
      </c>
      <c r="S48" s="374">
        <f>S36*$E$11</f>
      </c>
      <c r="T48" s="374">
        <f>T36*$E$11</f>
      </c>
      <c r="U48" s="365">
        <f t="shared" si="108"/>
      </c>
      <c r="V48" s="360" t="s">
        <v>645</v>
      </c>
      <c r="W48" s="366">
        <f>W47/U48</f>
      </c>
      <c r="X48" s="315"/>
      <c r="Y48" s="343" t="s">
        <v>644</v>
      </c>
      <c r="Z48" s="376">
        <f t="shared" si="13"/>
      </c>
      <c r="AA48" s="376">
        <f t="shared" si="21"/>
      </c>
      <c r="AB48" s="376">
        <f t="shared" si="29"/>
      </c>
      <c r="AC48" s="376">
        <f t="shared" si="37"/>
      </c>
      <c r="AD48" s="376">
        <f t="shared" si="45"/>
      </c>
      <c r="AE48" s="376">
        <f t="shared" si="53"/>
      </c>
      <c r="AF48" s="376">
        <f t="shared" si="61"/>
      </c>
      <c r="AG48" s="368">
        <f t="shared" si="140"/>
      </c>
      <c r="AH48" s="360" t="s">
        <v>645</v>
      </c>
      <c r="AI48" s="366">
        <f>AI47/AG48</f>
      </c>
      <c r="AJ48" s="315"/>
      <c r="AK48" s="315"/>
      <c r="AL48" s="315"/>
      <c r="AM48" s="315"/>
      <c r="AN48" s="315"/>
    </row>
    <row customHeight="true" ht="21.48148148148148" r="49">
      <c r="A49" s="316" t="s">
        <v>646</v>
      </c>
      <c r="B49" s="377">
        <f>B36*$E$12-B45</f>
      </c>
      <c r="C49" s="377">
        <f>C36*$E$12-C45</f>
      </c>
      <c r="D49" s="377">
        <f>D36*$E$12-D45</f>
      </c>
      <c r="E49" s="377">
        <f>E36*$E$12-E45</f>
      </c>
      <c r="F49" s="377">
        <f>F36*$E$12-F45</f>
      </c>
      <c r="G49" s="377">
        <f>G36*$E$12-G45</f>
      </c>
      <c r="H49" s="377">
        <f>H36*$E$12-H45</f>
      </c>
      <c r="I49" s="378">
        <f t="shared" si="76"/>
      </c>
      <c r="J49" s="360" t="s">
        <v>647</v>
      </c>
      <c r="K49" s="375">
        <f>K47</f>
      </c>
      <c r="L49" s="315"/>
      <c r="M49" s="316" t="s">
        <v>646</v>
      </c>
      <c r="N49" s="377">
        <f>N36*$E$12-N45</f>
      </c>
      <c r="O49" s="377">
        <f>O36*$E$12-O45</f>
      </c>
      <c r="P49" s="377">
        <f>P36*$E$12-P45</f>
      </c>
      <c r="Q49" s="377">
        <f>Q36*$E$12-Q45</f>
      </c>
      <c r="R49" s="377">
        <f>R36*$E$12-R45</f>
      </c>
      <c r="S49" s="377">
        <f>S36*$E$12-S45</f>
      </c>
      <c r="T49" s="377">
        <f>T36*$E$12-T45</f>
      </c>
      <c r="U49" s="378">
        <f t="shared" si="108"/>
      </c>
      <c r="V49" s="360" t="s">
        <v>647</v>
      </c>
      <c r="W49" s="375">
        <f>W47</f>
      </c>
      <c r="X49" s="315"/>
      <c r="Y49" s="379" t="s">
        <v>646</v>
      </c>
      <c r="Z49" s="380">
        <f t="shared" si="13"/>
      </c>
      <c r="AA49" s="380">
        <f t="shared" si="21"/>
      </c>
      <c r="AB49" s="380">
        <f t="shared" si="29"/>
      </c>
      <c r="AC49" s="380">
        <f t="shared" si="37"/>
      </c>
      <c r="AD49" s="380">
        <f t="shared" si="45"/>
      </c>
      <c r="AE49" s="380">
        <f t="shared" si="53"/>
      </c>
      <c r="AF49" s="380">
        <f t="shared" si="61"/>
      </c>
      <c r="AG49" s="381">
        <f t="shared" si="140"/>
      </c>
      <c r="AH49" s="360" t="s">
        <v>647</v>
      </c>
      <c r="AI49" s="375">
        <f>AI47</f>
      </c>
      <c r="AJ49" s="315"/>
      <c r="AK49" s="315"/>
      <c r="AL49" s="315"/>
      <c r="AM49" s="315"/>
      <c r="AN49" s="315"/>
    </row>
    <row customHeight="true" ht="21.48148148148148" r="50">
      <c r="A50" s="382" t="s">
        <v>648</v>
      </c>
      <c r="B50" s="382"/>
      <c r="C50" s="382"/>
      <c r="D50" s="382"/>
      <c r="E50" s="382"/>
      <c r="F50" s="382"/>
      <c r="G50" s="382"/>
      <c r="H50" s="382"/>
      <c r="I50" s="382"/>
      <c r="J50" s="315"/>
      <c r="K50" s="315"/>
      <c r="L50" s="315"/>
      <c r="M50" s="315"/>
      <c r="N50" s="315"/>
      <c r="O50" s="315"/>
      <c r="P50" s="315"/>
      <c r="Q50" s="315"/>
      <c r="R50" s="315"/>
      <c r="S50" s="315"/>
      <c r="T50" s="315"/>
      <c r="U50" s="315"/>
      <c r="V50" s="315"/>
      <c r="W50" s="315"/>
      <c r="X50" s="315"/>
      <c r="Y50" s="315"/>
      <c r="Z50" s="315"/>
      <c r="AA50" s="315"/>
      <c r="AB50" s="315"/>
      <c r="AC50" s="315"/>
      <c r="AD50" s="315"/>
      <c r="AE50" s="315"/>
      <c r="AF50" s="315"/>
      <c r="AG50" s="315"/>
      <c r="AH50" s="315"/>
      <c r="AI50" s="315"/>
      <c r="AJ50" s="315"/>
      <c r="AK50" s="315"/>
      <c r="AL50" s="315"/>
      <c r="AM50" s="315"/>
      <c r="AN50" s="315"/>
    </row>
    <row customHeight="true" ht="21.48148148148148" r="51">
      <c r="A51" s="382"/>
      <c r="B51" s="382"/>
      <c r="C51" s="382"/>
      <c r="D51" s="382"/>
      <c r="E51" s="382"/>
      <c r="F51" s="382"/>
      <c r="G51" s="382"/>
      <c r="H51" s="382"/>
      <c r="I51" s="382"/>
      <c r="J51" s="315"/>
      <c r="K51" s="315"/>
      <c r="L51" s="315"/>
      <c r="M51" s="315"/>
      <c r="N51" s="315"/>
      <c r="O51" s="315"/>
      <c r="P51" s="315"/>
      <c r="Q51" s="315"/>
      <c r="R51" s="315"/>
      <c r="S51" s="315"/>
      <c r="T51" s="315"/>
      <c r="U51" s="315"/>
      <c r="V51" s="315"/>
      <c r="W51" s="315"/>
      <c r="X51" s="315"/>
      <c r="Y51" s="315"/>
      <c r="Z51" s="315"/>
      <c r="AA51" s="315"/>
      <c r="AB51" s="315"/>
      <c r="AC51" s="315"/>
      <c r="AD51" s="315"/>
      <c r="AE51" s="315"/>
      <c r="AF51" s="315"/>
      <c r="AG51" s="315"/>
      <c r="AH51" s="315"/>
      <c r="AI51" s="315"/>
      <c r="AJ51" s="315"/>
      <c r="AK51" s="315"/>
      <c r="AL51" s="315"/>
      <c r="AM51" s="315"/>
      <c r="AN51" s="315"/>
    </row>
    <row customHeight="true" ht="21.48148148148148" r="52">
      <c r="A52" s="382"/>
      <c r="B52" s="382"/>
      <c r="C52" s="382"/>
      <c r="D52" s="382"/>
      <c r="E52" s="382"/>
      <c r="F52" s="382"/>
      <c r="G52" s="382"/>
      <c r="H52" s="382"/>
      <c r="I52" s="382"/>
      <c r="J52" s="315"/>
      <c r="K52" s="315"/>
      <c r="L52" s="315"/>
      <c r="M52" s="315"/>
      <c r="N52" s="315"/>
      <c r="O52" s="315"/>
      <c r="P52" s="315"/>
      <c r="Q52" s="315"/>
      <c r="R52" s="315"/>
      <c r="S52" s="315"/>
      <c r="T52" s="315"/>
      <c r="U52" s="315"/>
      <c r="V52" s="315"/>
      <c r="W52" s="315"/>
      <c r="X52" s="315"/>
      <c r="Y52" s="315"/>
      <c r="Z52" s="315"/>
      <c r="AA52" s="315"/>
      <c r="AB52" s="315"/>
      <c r="AC52" s="315"/>
      <c r="AD52" s="315"/>
      <c r="AE52" s="315"/>
      <c r="AF52" s="315"/>
      <c r="AG52" s="315"/>
      <c r="AH52" s="315"/>
      <c r="AI52" s="315"/>
      <c r="AJ52" s="315"/>
      <c r="AK52" s="315"/>
      <c r="AL52" s="315"/>
      <c r="AM52" s="315"/>
      <c r="AN52" s="315"/>
    </row>
    <row customHeight="true" ht="21.48148148148148" r="53">
      <c r="A53" s="319"/>
      <c r="B53" s="319"/>
      <c r="O53" s="315"/>
      <c r="P53" s="315"/>
      <c r="Q53" s="315"/>
      <c r="R53" s="315"/>
      <c r="S53" s="315"/>
      <c r="T53" s="315"/>
      <c r="U53" s="315"/>
      <c r="V53" s="315"/>
      <c r="W53" s="315"/>
      <c r="X53" s="315"/>
      <c r="Y53" s="315"/>
      <c r="Z53" s="315"/>
      <c r="AA53" s="315"/>
      <c r="AB53" s="315"/>
      <c r="AC53" s="315"/>
      <c r="AD53" s="315"/>
      <c r="AE53" s="315"/>
      <c r="AF53" s="315"/>
      <c r="AG53" s="315"/>
      <c r="AH53" s="315"/>
      <c r="AI53" s="315"/>
      <c r="AJ53" s="315"/>
      <c r="AK53" s="315"/>
      <c r="AL53" s="315"/>
      <c r="AM53" s="315"/>
      <c r="AN53" s="315"/>
    </row>
    <row customHeight="true" ht="21.48148148148148" r="54">
      <c r="A54" s="312" t="s">
        <v>650</v>
      </c>
      <c r="B54" s="312"/>
      <c r="C54" s="383" t="s">
        <v>651</v>
      </c>
      <c r="D54" s="383"/>
      <c r="E54" s="383"/>
      <c r="F54" s="383"/>
      <c r="G54" s="383"/>
      <c r="H54" s="383"/>
      <c r="I54" s="383"/>
      <c r="O54" s="315"/>
      <c r="P54" s="315"/>
      <c r="Q54" s="315"/>
      <c r="R54" s="315"/>
      <c r="S54" s="315"/>
      <c r="T54" s="315"/>
      <c r="U54" s="315"/>
      <c r="V54" s="315"/>
      <c r="W54" s="315"/>
      <c r="X54" s="315"/>
      <c r="Y54" s="315"/>
      <c r="Z54" s="315"/>
      <c r="AA54" s="315"/>
      <c r="AB54" s="315"/>
      <c r="AC54" s="315"/>
      <c r="AD54" s="315"/>
      <c r="AE54" s="315"/>
      <c r="AF54" s="315"/>
      <c r="AG54" s="315"/>
      <c r="AH54" s="315"/>
      <c r="AI54" s="315"/>
      <c r="AJ54" s="315"/>
      <c r="AK54" s="315"/>
      <c r="AL54" s="315"/>
      <c r="AM54" s="315"/>
      <c r="AN54" s="315"/>
    </row>
    <row customHeight="true" ht="21.48148148148148" r="55">
      <c r="A55" s="316" t="s">
        <v>595</v>
      </c>
      <c r="B55" s="317"/>
      <c r="D55" s="318" t="s">
        <v>596</v>
      </c>
      <c r="E55" s="318" t="s">
        <v>597</v>
      </c>
      <c r="O55" s="315"/>
      <c r="P55" s="315"/>
      <c r="Q55" s="315"/>
      <c r="R55" s="315"/>
      <c r="S55" s="315"/>
      <c r="T55" s="315"/>
      <c r="U55" s="315"/>
      <c r="V55" s="315"/>
      <c r="W55" s="315"/>
      <c r="X55" s="315"/>
      <c r="Y55" s="315"/>
      <c r="Z55" s="315"/>
      <c r="AA55" s="315"/>
      <c r="AB55" s="315"/>
      <c r="AC55" s="315"/>
      <c r="AD55" s="315"/>
      <c r="AE55" s="315"/>
      <c r="AF55" s="315"/>
      <c r="AG55" s="315"/>
      <c r="AH55" s="315"/>
      <c r="AI55" s="315"/>
      <c r="AJ55" s="315"/>
      <c r="AK55" s="315"/>
      <c r="AL55" s="315"/>
      <c r="AM55" s="315"/>
      <c r="AN55" s="315"/>
    </row>
    <row customHeight="true" ht="21.48148148148148" r="56">
      <c r="A56" s="316" t="s">
        <v>598</v>
      </c>
      <c r="B56" s="320">
        <v>333</v>
      </c>
      <c r="D56" s="318" t="s">
        <v>599</v>
      </c>
      <c r="E56" s="321">
        <v>30</v>
      </c>
      <c r="O56" s="315"/>
      <c r="P56" s="315"/>
      <c r="Q56" s="315"/>
      <c r="R56" s="315"/>
      <c r="S56" s="315"/>
      <c r="T56" s="315"/>
      <c r="U56" s="315"/>
      <c r="V56" s="315"/>
      <c r="W56" s="315"/>
      <c r="X56" s="315"/>
      <c r="Y56" s="315"/>
      <c r="Z56" s="315"/>
      <c r="AA56" s="315"/>
      <c r="AB56" s="315"/>
      <c r="AC56" s="315"/>
      <c r="AD56" s="315"/>
      <c r="AE56" s="315"/>
      <c r="AF56" s="315"/>
      <c r="AG56" s="315"/>
      <c r="AH56" s="315"/>
      <c r="AI56" s="315"/>
      <c r="AJ56" s="315"/>
      <c r="AK56" s="315"/>
      <c r="AL56" s="315"/>
      <c r="AM56" s="315"/>
      <c r="AN56" s="315"/>
    </row>
    <row customHeight="true" ht="21.48148148148148" r="57">
      <c r="A57" s="316" t="s">
        <v>600</v>
      </c>
      <c r="B57" s="322">
        <v>20</v>
      </c>
      <c r="D57" s="318" t="s">
        <v>601</v>
      </c>
      <c r="E57" s="318" t="s">
        <v>602</v>
      </c>
      <c r="O57" s="315"/>
      <c r="P57" s="315"/>
      <c r="Q57" s="315"/>
      <c r="R57" s="315"/>
      <c r="S57" s="315"/>
      <c r="T57" s="315"/>
      <c r="U57" s="315"/>
      <c r="V57" s="315"/>
      <c r="W57" s="315"/>
      <c r="X57" s="315"/>
      <c r="Y57" s="315"/>
      <c r="Z57" s="315"/>
      <c r="AA57" s="315"/>
      <c r="AB57" s="315"/>
      <c r="AC57" s="315"/>
      <c r="AD57" s="315"/>
      <c r="AE57" s="315"/>
      <c r="AF57" s="315"/>
      <c r="AG57" s="315"/>
      <c r="AH57" s="315"/>
      <c r="AI57" s="315"/>
      <c r="AJ57" s="315"/>
      <c r="AK57" s="315"/>
      <c r="AL57" s="315"/>
      <c r="AM57" s="315"/>
      <c r="AN57" s="315"/>
    </row>
    <row customHeight="true" ht="21.48148148148148" r="58">
      <c r="A58" s="316" t="s">
        <v>603</v>
      </c>
      <c r="B58" s="323">
        <v>0.004</v>
      </c>
      <c r="D58" s="318" t="s">
        <v>604</v>
      </c>
      <c r="E58" s="318" t="s">
        <v>605</v>
      </c>
      <c r="F58" s="324" t="s">
        <v>606</v>
      </c>
      <c r="O58" s="315"/>
      <c r="P58" s="315"/>
      <c r="Q58" s="315"/>
      <c r="R58" s="315"/>
      <c r="S58" s="315"/>
      <c r="T58" s="315"/>
      <c r="U58" s="315"/>
      <c r="V58" s="315"/>
      <c r="W58" s="315"/>
      <c r="X58" s="315"/>
      <c r="Y58" s="315"/>
      <c r="Z58" s="315"/>
      <c r="AA58" s="315"/>
      <c r="AB58" s="315"/>
      <c r="AC58" s="315"/>
      <c r="AD58" s="315"/>
      <c r="AE58" s="315"/>
      <c r="AF58" s="315"/>
      <c r="AG58" s="315"/>
      <c r="AH58" s="315"/>
      <c r="AI58" s="315"/>
      <c r="AJ58" s="315"/>
      <c r="AK58" s="315"/>
      <c r="AL58" s="315"/>
      <c r="AM58" s="315"/>
      <c r="AN58" s="315"/>
    </row>
    <row customHeight="true" ht="21.48148148148148" r="59">
      <c r="A59" s="316" t="s">
        <v>607</v>
      </c>
      <c r="B59" s="325">
        <v>0.06</v>
      </c>
      <c r="O59" s="315"/>
      <c r="P59" s="315"/>
      <c r="Q59" s="315"/>
      <c r="R59" s="315"/>
      <c r="S59" s="315"/>
      <c r="T59" s="315"/>
      <c r="U59" s="315"/>
      <c r="V59" s="315"/>
      <c r="W59" s="315"/>
      <c r="X59" s="315"/>
      <c r="Y59" s="315"/>
      <c r="Z59" s="315"/>
      <c r="AA59" s="315"/>
      <c r="AB59" s="315"/>
      <c r="AC59" s="315"/>
      <c r="AD59" s="315"/>
      <c r="AE59" s="315"/>
      <c r="AF59" s="315"/>
      <c r="AG59" s="315"/>
      <c r="AH59" s="315"/>
      <c r="AI59" s="315"/>
      <c r="AJ59" s="315"/>
      <c r="AK59" s="315"/>
      <c r="AL59" s="315"/>
      <c r="AM59" s="315"/>
      <c r="AN59" s="315"/>
    </row>
    <row customHeight="true" ht="21.48148148148148" r="60">
      <c r="A60" s="316" t="s">
        <v>608</v>
      </c>
      <c r="B60" s="325">
        <v>0.6</v>
      </c>
      <c r="O60" s="315"/>
      <c r="P60" s="315"/>
      <c r="Q60" s="315"/>
      <c r="R60" s="315"/>
      <c r="S60" s="315"/>
      <c r="T60" s="315"/>
      <c r="U60" s="315"/>
      <c r="V60" s="315"/>
      <c r="W60" s="315"/>
      <c r="X60" s="315"/>
      <c r="Y60" s="315"/>
      <c r="Z60" s="315"/>
      <c r="AA60" s="315"/>
      <c r="AB60" s="315"/>
      <c r="AC60" s="315"/>
      <c r="AD60" s="315"/>
      <c r="AE60" s="315"/>
      <c r="AF60" s="315"/>
      <c r="AG60" s="315"/>
      <c r="AH60" s="315"/>
      <c r="AI60" s="315"/>
      <c r="AJ60" s="315"/>
      <c r="AK60" s="315"/>
      <c r="AL60" s="315"/>
      <c r="AM60" s="315"/>
      <c r="AN60" s="315"/>
    </row>
    <row customHeight="true" ht="21.48148148148148" r="61">
      <c r="A61" s="316" t="s">
        <v>609</v>
      </c>
      <c r="B61" s="317">
        <v>30</v>
      </c>
      <c r="O61" s="315"/>
      <c r="P61" s="315"/>
      <c r="Q61" s="315"/>
      <c r="R61" s="315"/>
      <c r="S61" s="315"/>
      <c r="T61" s="315"/>
      <c r="U61" s="315"/>
      <c r="V61" s="315"/>
      <c r="W61" s="315"/>
      <c r="X61" s="315"/>
      <c r="Y61" s="315"/>
      <c r="Z61" s="315"/>
      <c r="AA61" s="315"/>
      <c r="AB61" s="315"/>
      <c r="AC61" s="315"/>
      <c r="AD61" s="315"/>
      <c r="AE61" s="315"/>
      <c r="AF61" s="315"/>
      <c r="AG61" s="315"/>
      <c r="AH61" s="315"/>
      <c r="AI61" s="315"/>
      <c r="AJ61" s="315"/>
      <c r="AK61" s="315"/>
      <c r="AL61" s="315"/>
      <c r="AM61" s="315"/>
      <c r="AN61" s="315"/>
    </row>
    <row customHeight="true" ht="21.48148148148148" r="62">
      <c r="A62" s="319"/>
      <c r="B62" s="319"/>
      <c r="O62" s="315"/>
      <c r="P62" s="315"/>
      <c r="Q62" s="315"/>
      <c r="R62" s="315"/>
      <c r="S62" s="315"/>
      <c r="T62" s="315"/>
      <c r="U62" s="315"/>
      <c r="V62" s="315"/>
      <c r="W62" s="315"/>
      <c r="X62" s="315"/>
      <c r="Y62" s="315"/>
      <c r="Z62" s="315"/>
      <c r="AA62" s="315"/>
      <c r="AB62" s="315"/>
      <c r="AC62" s="315"/>
      <c r="AD62" s="315"/>
      <c r="AE62" s="315"/>
      <c r="AF62" s="315"/>
      <c r="AG62" s="315"/>
      <c r="AH62" s="315"/>
      <c r="AI62" s="315"/>
      <c r="AJ62" s="315"/>
      <c r="AK62" s="315"/>
      <c r="AL62" s="315"/>
      <c r="AM62" s="315"/>
      <c r="AN62" s="315"/>
    </row>
    <row customHeight="true" ht="21.48148148148148" r="63">
      <c r="A63" s="332" t="s">
        <v>652</v>
      </c>
      <c r="B63" s="332"/>
      <c r="C63" s="333" t="s">
        <v>653</v>
      </c>
      <c r="D63" s="334"/>
      <c r="E63" s="334"/>
      <c r="F63" s="334"/>
      <c r="G63" s="334"/>
      <c r="H63" s="334"/>
      <c r="I63" s="334"/>
      <c r="J63" s="319"/>
      <c r="K63" s="335"/>
      <c r="L63" s="315"/>
      <c r="M63" s="332" t="s">
        <v>616</v>
      </c>
      <c r="N63" s="332"/>
      <c r="O63" s="333" t="s">
        <v>653</v>
      </c>
      <c r="P63" s="334"/>
      <c r="Q63" s="334"/>
      <c r="R63" s="334"/>
      <c r="S63" s="334"/>
      <c r="T63" s="334"/>
      <c r="U63" s="334"/>
      <c r="V63" s="319"/>
      <c r="W63" s="335"/>
      <c r="X63" s="315"/>
      <c r="Y63" s="332" t="s">
        <v>617</v>
      </c>
      <c r="Z63" s="332"/>
      <c r="AA63" s="333" t="s">
        <v>653</v>
      </c>
      <c r="AB63" s="334"/>
      <c r="AC63" s="334"/>
      <c r="AD63" s="334"/>
      <c r="AE63" s="334"/>
      <c r="AF63" s="334"/>
      <c r="AG63" s="334"/>
      <c r="AH63" s="319"/>
      <c r="AI63" s="335"/>
      <c r="AJ63" s="315"/>
      <c r="AK63" s="315"/>
      <c r="AL63" s="315"/>
      <c r="AM63" s="315"/>
      <c r="AN63" s="315"/>
    </row>
    <row customHeight="true" ht="21.48148148148148" r="64">
      <c r="A64" s="317" t="s">
        <v>618</v>
      </c>
      <c r="B64" s="336" t="s">
        <v>619</v>
      </c>
      <c r="C64" s="317" t="s">
        <v>620</v>
      </c>
      <c r="D64" s="317" t="s">
        <v>621</v>
      </c>
      <c r="E64" s="317" t="s">
        <v>622</v>
      </c>
      <c r="F64" s="317" t="s">
        <v>623</v>
      </c>
      <c r="G64" s="317" t="s">
        <v>624</v>
      </c>
      <c r="H64" s="317" t="s">
        <v>625</v>
      </c>
      <c r="I64" s="317" t="s">
        <v>626</v>
      </c>
      <c r="J64" s="319"/>
      <c r="K64" s="335"/>
      <c r="L64" s="315"/>
      <c r="M64" s="317" t="s">
        <v>618</v>
      </c>
      <c r="N64" s="336" t="s">
        <v>619</v>
      </c>
      <c r="O64" s="317" t="s">
        <v>620</v>
      </c>
      <c r="P64" s="317" t="s">
        <v>621</v>
      </c>
      <c r="Q64" s="317" t="s">
        <v>622</v>
      </c>
      <c r="R64" s="317" t="s">
        <v>623</v>
      </c>
      <c r="S64" s="317" t="s">
        <v>624</v>
      </c>
      <c r="T64" s="317" t="s">
        <v>625</v>
      </c>
      <c r="U64" s="317" t="s">
        <v>626</v>
      </c>
      <c r="V64" s="319"/>
      <c r="W64" s="335"/>
      <c r="X64" s="315"/>
      <c r="Y64" s="337" t="s">
        <v>618</v>
      </c>
      <c r="Z64" s="338" t="s">
        <v>619</v>
      </c>
      <c r="AA64" s="339" t="s">
        <v>620</v>
      </c>
      <c r="AB64" s="339" t="s">
        <v>621</v>
      </c>
      <c r="AC64" s="339" t="s">
        <v>622</v>
      </c>
      <c r="AD64" s="339" t="s">
        <v>623</v>
      </c>
      <c r="AE64" s="339" t="s">
        <v>624</v>
      </c>
      <c r="AF64" s="339" t="s">
        <v>625</v>
      </c>
      <c r="AG64" s="340" t="s">
        <v>626</v>
      </c>
      <c r="AH64" s="319"/>
      <c r="AI64" s="335"/>
      <c r="AJ64" s="315"/>
      <c r="AK64" s="315"/>
      <c r="AL64" s="315"/>
      <c r="AM64" s="315"/>
      <c r="AN64" s="315"/>
    </row>
    <row customHeight="true" ht="21.48148148148148" r="65">
      <c r="A65" s="316" t="s">
        <v>627</v>
      </c>
      <c r="B65" s="341">
        <v>1</v>
      </c>
      <c r="C65" s="341">
        <v>2</v>
      </c>
      <c r="D65" s="341">
        <v>3</v>
      </c>
      <c r="E65" s="341">
        <v>4</v>
      </c>
      <c r="F65" s="341">
        <v>5</v>
      </c>
      <c r="G65" s="341">
        <v>5</v>
      </c>
      <c r="H65" s="341">
        <v>6</v>
      </c>
      <c r="I65" s="342">
        <f t="shared" ref="I65:I66" si="77">SUM(B65:H65)</f>
      </c>
      <c r="J65" s="319"/>
      <c r="K65" s="335"/>
      <c r="L65" s="315"/>
      <c r="M65" s="316" t="s">
        <v>628</v>
      </c>
      <c r="N65" s="341">
        <v>12</v>
      </c>
      <c r="O65" s="341">
        <v>23</v>
      </c>
      <c r="P65" s="341">
        <v>26</v>
      </c>
      <c r="Q65" s="341">
        <v>25</v>
      </c>
      <c r="R65" s="341">
        <v>11</v>
      </c>
      <c r="S65" s="341">
        <v>52</v>
      </c>
      <c r="T65" s="341">
        <v>12</v>
      </c>
      <c r="U65" s="342">
        <f t="shared" ref="U65:U66" si="109">SUM(N65:T65)</f>
      </c>
      <c r="V65" s="319"/>
      <c r="W65" s="335"/>
      <c r="X65" s="315"/>
      <c r="Y65" s="343" t="s">
        <v>628</v>
      </c>
      <c r="Z65" s="341">
        <f t="shared" ref="Z65:Z78" si="14">N65-B65</f>
      </c>
      <c r="AA65" s="341">
        <f t="shared" ref="AA65:AA78" si="22">O65-C65</f>
      </c>
      <c r="AB65" s="341">
        <f t="shared" ref="AB65:AB78" si="30">P65-D65</f>
      </c>
      <c r="AC65" s="341">
        <f t="shared" ref="AC65:AC78" si="38">Q65-E65</f>
      </c>
      <c r="AD65" s="341">
        <f t="shared" ref="AD65:AD78" si="46">R65-F65</f>
      </c>
      <c r="AE65" s="341">
        <f t="shared" ref="AE65:AE78" si="54">S65-G65</f>
      </c>
      <c r="AF65" s="341">
        <f t="shared" ref="AF65:AF78" si="62">T65-H65</f>
      </c>
      <c r="AG65" s="344">
        <f t="shared" ref="AG65:AG66" si="141">SUM(Z65:AF65)</f>
      </c>
      <c r="AH65" s="319"/>
      <c r="AI65" s="335"/>
      <c r="AJ65" s="315"/>
      <c r="AK65" s="315"/>
      <c r="AL65" s="315"/>
      <c r="AM65" s="315"/>
      <c r="AN65" s="315"/>
    </row>
    <row customHeight="true" ht="21.48148148148148" r="66">
      <c r="A66" s="316" t="s">
        <v>629</v>
      </c>
      <c r="B66" s="345">
        <f>B65/B72</f>
      </c>
      <c r="C66" s="345">
        <f>C65/C72</f>
      </c>
      <c r="D66" s="345">
        <f>D65/D72</f>
      </c>
      <c r="E66" s="345">
        <f>E65/E72</f>
      </c>
      <c r="F66" s="345">
        <f>F65/F72</f>
      </c>
      <c r="G66" s="345">
        <f>G65/G72</f>
      </c>
      <c r="H66" s="345">
        <f>H65/H72</f>
      </c>
      <c r="I66" s="342">
        <f t="shared" si="77"/>
      </c>
      <c r="J66" s="319"/>
      <c r="K66" s="335"/>
      <c r="L66" s="315"/>
      <c r="M66" s="316" t="s">
        <v>629</v>
      </c>
      <c r="N66" s="345">
        <f>N65/N72</f>
      </c>
      <c r="O66" s="345">
        <f>O65/O72</f>
      </c>
      <c r="P66" s="345">
        <f>P65/P72</f>
      </c>
      <c r="Q66" s="345">
        <f>Q65/Q72</f>
      </c>
      <c r="R66" s="345">
        <f>R65/R72</f>
      </c>
      <c r="S66" s="345">
        <f>S65/S72</f>
      </c>
      <c r="T66" s="345">
        <f>T65/T72</f>
      </c>
      <c r="U66" s="342">
        <f t="shared" si="109"/>
      </c>
      <c r="V66" s="319"/>
      <c r="W66" s="335"/>
      <c r="X66" s="315"/>
      <c r="Y66" s="343" t="s">
        <v>629</v>
      </c>
      <c r="Z66" s="346">
        <f t="shared" si="14"/>
      </c>
      <c r="AA66" s="346">
        <f t="shared" si="22"/>
      </c>
      <c r="AB66" s="346">
        <f t="shared" si="30"/>
      </c>
      <c r="AC66" s="346">
        <f t="shared" si="38"/>
      </c>
      <c r="AD66" s="346">
        <f t="shared" si="46"/>
      </c>
      <c r="AE66" s="346">
        <f t="shared" si="54"/>
      </c>
      <c r="AF66" s="346">
        <f t="shared" si="62"/>
      </c>
      <c r="AG66" s="344">
        <f t="shared" si="141"/>
      </c>
      <c r="AH66" s="319"/>
      <c r="AI66" s="335"/>
      <c r="AJ66" s="315"/>
      <c r="AK66" s="315"/>
      <c r="AL66" s="315"/>
      <c r="AM66" s="315"/>
      <c r="AN66" s="315"/>
    </row>
    <row customHeight="true" ht="21.48148148148148" r="67">
      <c r="A67" s="316" t="s">
        <v>630</v>
      </c>
      <c r="B67" s="347">
        <v>1</v>
      </c>
      <c r="C67" s="347">
        <v>1</v>
      </c>
      <c r="D67" s="347">
        <v>1</v>
      </c>
      <c r="E67" s="347">
        <v>1</v>
      </c>
      <c r="F67" s="347">
        <v>1</v>
      </c>
      <c r="G67" s="347">
        <v>0.9</v>
      </c>
      <c r="H67" s="347">
        <v>0.9</v>
      </c>
      <c r="I67" s="348">
        <f>I69/I65</f>
      </c>
      <c r="J67" s="319"/>
      <c r="K67" s="335"/>
      <c r="L67" s="315"/>
      <c r="M67" s="316" t="s">
        <v>630</v>
      </c>
      <c r="N67" s="347">
        <v>1</v>
      </c>
      <c r="O67" s="347">
        <v>1</v>
      </c>
      <c r="P67" s="347">
        <v>1</v>
      </c>
      <c r="Q67" s="347">
        <v>1</v>
      </c>
      <c r="R67" s="347">
        <v>1</v>
      </c>
      <c r="S67" s="347">
        <v>0.9</v>
      </c>
      <c r="T67" s="347">
        <v>0.9</v>
      </c>
      <c r="U67" s="348">
        <f>U69/U65</f>
      </c>
      <c r="V67" s="319"/>
      <c r="W67" s="335"/>
      <c r="X67" s="315"/>
      <c r="Y67" s="343" t="s">
        <v>630</v>
      </c>
      <c r="Z67" s="349">
        <f t="shared" si="14"/>
      </c>
      <c r="AA67" s="349">
        <f t="shared" si="22"/>
      </c>
      <c r="AB67" s="349">
        <f t="shared" si="30"/>
      </c>
      <c r="AC67" s="349">
        <f t="shared" si="38"/>
      </c>
      <c r="AD67" s="349">
        <f t="shared" si="46"/>
      </c>
      <c r="AE67" s="349">
        <f t="shared" si="54"/>
      </c>
      <c r="AF67" s="349">
        <f t="shared" si="62"/>
      </c>
      <c r="AG67" s="350">
        <f>AG69/AG65</f>
      </c>
      <c r="AH67" s="319"/>
      <c r="AI67" s="335"/>
      <c r="AJ67" s="315"/>
      <c r="AK67" s="315"/>
      <c r="AL67" s="315"/>
      <c r="AM67" s="315"/>
      <c r="AN67" s="315"/>
    </row>
    <row customHeight="true" ht="21.48148148148148" r="68">
      <c r="A68" s="316" t="s">
        <v>631</v>
      </c>
      <c r="B68" s="345">
        <f>B65-B69</f>
      </c>
      <c r="C68" s="345">
        <f>C65-C69</f>
      </c>
      <c r="D68" s="345">
        <f>D65-D69</f>
      </c>
      <c r="E68" s="345">
        <f>E65-E69</f>
      </c>
      <c r="F68" s="345">
        <f>F65-F69</f>
      </c>
      <c r="G68" s="345">
        <f>G65-G69</f>
      </c>
      <c r="H68" s="345">
        <f>H65-H69</f>
      </c>
      <c r="I68" s="342">
        <f t="shared" ref="I68:I69" si="78">SUM(B68:H68)</f>
      </c>
      <c r="J68" s="319"/>
      <c r="K68" s="335"/>
      <c r="L68" s="315"/>
      <c r="M68" s="316" t="s">
        <v>631</v>
      </c>
      <c r="N68" s="345">
        <v>12</v>
      </c>
      <c r="O68" s="345">
        <f>O65-O69</f>
      </c>
      <c r="P68" s="345">
        <f>P65-P69</f>
      </c>
      <c r="Q68" s="345">
        <f>Q65-Q69</f>
      </c>
      <c r="R68" s="345">
        <f>R65-R69</f>
      </c>
      <c r="S68" s="345">
        <f>S65-S69</f>
      </c>
      <c r="T68" s="345">
        <f>T65-T69</f>
      </c>
      <c r="U68" s="342">
        <f t="shared" ref="U68:U69" si="110">SUM(N68:T68)</f>
      </c>
      <c r="V68" s="319"/>
      <c r="W68" s="335"/>
      <c r="X68" s="315"/>
      <c r="Y68" s="343" t="s">
        <v>631</v>
      </c>
      <c r="Z68" s="346">
        <f t="shared" si="14"/>
      </c>
      <c r="AA68" s="346">
        <f t="shared" si="22"/>
      </c>
      <c r="AB68" s="346">
        <f t="shared" si="30"/>
      </c>
      <c r="AC68" s="346">
        <f t="shared" si="38"/>
      </c>
      <c r="AD68" s="346">
        <f t="shared" si="46"/>
      </c>
      <c r="AE68" s="346">
        <f t="shared" si="54"/>
      </c>
      <c r="AF68" s="346">
        <f t="shared" si="62"/>
      </c>
      <c r="AG68" s="344">
        <f t="shared" ref="AG68:AG69" si="142">SUM(Z68:AF68)</f>
      </c>
      <c r="AH68" s="319"/>
      <c r="AI68" s="335"/>
      <c r="AJ68" s="315"/>
      <c r="AK68" s="315"/>
      <c r="AL68" s="315"/>
      <c r="AM68" s="315"/>
      <c r="AN68" s="315"/>
    </row>
    <row customHeight="true" ht="21.48148148148148" r="69">
      <c r="A69" s="316" t="s">
        <v>632</v>
      </c>
      <c r="B69" s="345">
        <f>B65*B67</f>
      </c>
      <c r="C69" s="345">
        <f>C65*C67</f>
      </c>
      <c r="D69" s="345">
        <f>D65*D67</f>
      </c>
      <c r="E69" s="345">
        <f>E65*E67</f>
      </c>
      <c r="F69" s="345">
        <f>F65*F67</f>
      </c>
      <c r="G69" s="345">
        <f>G65*G67</f>
      </c>
      <c r="H69" s="345">
        <f>H65*H67</f>
      </c>
      <c r="I69" s="342">
        <f t="shared" si="78"/>
      </c>
      <c r="J69" s="319"/>
      <c r="K69" s="335"/>
      <c r="L69" s="315"/>
      <c r="M69" s="316" t="s">
        <v>632</v>
      </c>
      <c r="N69" s="345">
        <f>N65*N67</f>
      </c>
      <c r="O69" s="345">
        <f>O65*O67</f>
      </c>
      <c r="P69" s="345">
        <f>P65*P67</f>
      </c>
      <c r="Q69" s="345">
        <f>Q65*Q67</f>
      </c>
      <c r="R69" s="345">
        <f>R65*R67</f>
      </c>
      <c r="S69" s="345">
        <f>S65*S67</f>
      </c>
      <c r="T69" s="345">
        <f>T65*T67</f>
      </c>
      <c r="U69" s="342">
        <f t="shared" si="110"/>
      </c>
      <c r="V69" s="319"/>
      <c r="W69" s="335"/>
      <c r="X69" s="315"/>
      <c r="Y69" s="343" t="s">
        <v>632</v>
      </c>
      <c r="Z69" s="346">
        <f t="shared" si="14"/>
      </c>
      <c r="AA69" s="346">
        <f t="shared" si="22"/>
      </c>
      <c r="AB69" s="346">
        <f t="shared" si="30"/>
      </c>
      <c r="AC69" s="346">
        <f t="shared" si="38"/>
      </c>
      <c r="AD69" s="346">
        <f t="shared" si="46"/>
      </c>
      <c r="AE69" s="346">
        <f t="shared" si="54"/>
      </c>
      <c r="AF69" s="346">
        <f t="shared" si="62"/>
      </c>
      <c r="AG69" s="344">
        <f t="shared" si="142"/>
      </c>
      <c r="AH69" s="319"/>
      <c r="AI69" s="335"/>
      <c r="AJ69" s="315"/>
      <c r="AK69" s="315"/>
      <c r="AL69" s="315"/>
      <c r="AM69" s="315"/>
      <c r="AN69" s="315"/>
    </row>
    <row customHeight="true" ht="21.48148148148148" r="70">
      <c r="A70" s="351" t="s">
        <v>633</v>
      </c>
      <c r="B70" s="352">
        <v>3.8</v>
      </c>
      <c r="C70" s="352">
        <v>3.8</v>
      </c>
      <c r="D70" s="352">
        <v>3.8</v>
      </c>
      <c r="E70" s="352">
        <v>3.8</v>
      </c>
      <c r="F70" s="352">
        <v>3.8</v>
      </c>
      <c r="G70" s="352">
        <v>3.8</v>
      </c>
      <c r="H70" s="352">
        <v>3.8</v>
      </c>
      <c r="I70" s="353">
        <f t="shared" ref="I70:I72" si="171">AVERAGE(B70:H70)</f>
      </c>
      <c r="J70" s="315"/>
      <c r="K70" s="315"/>
      <c r="L70" s="315"/>
      <c r="M70" s="351" t="s">
        <v>633</v>
      </c>
      <c r="N70" s="352">
        <v>3.8</v>
      </c>
      <c r="O70" s="352">
        <v>3.8</v>
      </c>
      <c r="P70" s="352">
        <v>3.8</v>
      </c>
      <c r="Q70" s="352">
        <v>3.8</v>
      </c>
      <c r="R70" s="352">
        <v>3.8</v>
      </c>
      <c r="S70" s="352">
        <v>3.8</v>
      </c>
      <c r="T70" s="352">
        <v>3.8</v>
      </c>
      <c r="U70" s="353">
        <f t="shared" ref="U70:U72" si="179">AVERAGE(N70:T70)</f>
      </c>
      <c r="V70" s="315"/>
      <c r="W70" s="315"/>
      <c r="X70" s="315"/>
      <c r="Y70" s="354" t="s">
        <v>633</v>
      </c>
      <c r="Z70" s="355">
        <f t="shared" si="14"/>
      </c>
      <c r="AA70" s="355">
        <f t="shared" si="22"/>
      </c>
      <c r="AB70" s="355">
        <f t="shared" si="30"/>
      </c>
      <c r="AC70" s="355">
        <f t="shared" si="38"/>
      </c>
      <c r="AD70" s="355">
        <f t="shared" si="46"/>
      </c>
      <c r="AE70" s="355">
        <f t="shared" si="54"/>
      </c>
      <c r="AF70" s="355">
        <f t="shared" si="62"/>
      </c>
      <c r="AG70" s="356">
        <f t="shared" ref="AG70:AG72" si="187">AVERAGE(Z70:AF70)</f>
      </c>
      <c r="AH70" s="315"/>
      <c r="AI70" s="315"/>
      <c r="AJ70" s="315"/>
      <c r="AK70" s="315"/>
      <c r="AL70" s="315"/>
      <c r="AM70" s="315"/>
      <c r="AN70" s="315"/>
    </row>
    <row customHeight="true" ht="21.48148148148148" r="71">
      <c r="A71" s="316" t="s">
        <v>634</v>
      </c>
      <c r="B71" s="349">
        <v>0.003</v>
      </c>
      <c r="C71" s="349">
        <v>0.003</v>
      </c>
      <c r="D71" s="349">
        <v>0.003</v>
      </c>
      <c r="E71" s="349">
        <v>0.003</v>
      </c>
      <c r="F71" s="349">
        <v>0.003</v>
      </c>
      <c r="G71" s="349">
        <v>0.003</v>
      </c>
      <c r="H71" s="349">
        <v>0.003</v>
      </c>
      <c r="I71" s="357">
        <f t="shared" si="171"/>
      </c>
      <c r="J71" s="315"/>
      <c r="K71" s="315"/>
      <c r="L71" s="315"/>
      <c r="M71" s="316" t="s">
        <v>634</v>
      </c>
      <c r="N71" s="349">
        <v>0.003</v>
      </c>
      <c r="O71" s="349">
        <v>0.003</v>
      </c>
      <c r="P71" s="349">
        <v>0.003</v>
      </c>
      <c r="Q71" s="349">
        <v>0.003</v>
      </c>
      <c r="R71" s="349">
        <v>0.003</v>
      </c>
      <c r="S71" s="349">
        <v>0.003</v>
      </c>
      <c r="T71" s="349">
        <v>0.003</v>
      </c>
      <c r="U71" s="357">
        <f t="shared" si="179"/>
      </c>
      <c r="V71" s="315"/>
      <c r="W71" s="315"/>
      <c r="X71" s="315"/>
      <c r="Y71" s="343" t="s">
        <v>634</v>
      </c>
      <c r="Z71" s="349">
        <f t="shared" si="14"/>
      </c>
      <c r="AA71" s="349">
        <f t="shared" si="22"/>
      </c>
      <c r="AB71" s="349">
        <f t="shared" si="30"/>
      </c>
      <c r="AC71" s="349">
        <f t="shared" si="38"/>
      </c>
      <c r="AD71" s="349">
        <f t="shared" si="46"/>
      </c>
      <c r="AE71" s="349">
        <f t="shared" si="54"/>
      </c>
      <c r="AF71" s="349">
        <f t="shared" si="62"/>
      </c>
      <c r="AG71" s="358">
        <f t="shared" si="187"/>
      </c>
      <c r="AH71" s="315"/>
      <c r="AI71" s="315"/>
      <c r="AJ71" s="315"/>
      <c r="AK71" s="315"/>
      <c r="AL71" s="315"/>
      <c r="AM71" s="315"/>
      <c r="AN71" s="315"/>
    </row>
    <row customHeight="true" ht="21.48148148148148" r="72">
      <c r="A72" s="316" t="s">
        <v>635</v>
      </c>
      <c r="B72" s="347">
        <v>0.04</v>
      </c>
      <c r="C72" s="347">
        <v>0.04</v>
      </c>
      <c r="D72" s="347">
        <v>0.04</v>
      </c>
      <c r="E72" s="347">
        <v>0.04</v>
      </c>
      <c r="F72" s="347">
        <v>0.04</v>
      </c>
      <c r="G72" s="347">
        <v>0.04</v>
      </c>
      <c r="H72" s="347">
        <v>0.04</v>
      </c>
      <c r="I72" s="359">
        <f t="shared" si="171"/>
      </c>
      <c r="J72" s="360" t="s">
        <v>636</v>
      </c>
      <c r="K72" s="361">
        <f>I65</f>
      </c>
      <c r="L72" s="315"/>
      <c r="M72" s="316" t="s">
        <v>635</v>
      </c>
      <c r="N72" s="347">
        <v>0.04</v>
      </c>
      <c r="O72" s="347">
        <v>0.04</v>
      </c>
      <c r="P72" s="347">
        <v>0.04</v>
      </c>
      <c r="Q72" s="347">
        <v>0.04</v>
      </c>
      <c r="R72" s="347">
        <v>0.04</v>
      </c>
      <c r="S72" s="347">
        <v>0.04</v>
      </c>
      <c r="T72" s="347">
        <v>0.04</v>
      </c>
      <c r="U72" s="359">
        <f t="shared" si="179"/>
      </c>
      <c r="V72" s="360" t="s">
        <v>636</v>
      </c>
      <c r="W72" s="361">
        <f>U65</f>
      </c>
      <c r="X72" s="315"/>
      <c r="Y72" s="343" t="s">
        <v>635</v>
      </c>
      <c r="Z72" s="349">
        <f t="shared" si="14"/>
      </c>
      <c r="AA72" s="349">
        <f t="shared" si="22"/>
      </c>
      <c r="AB72" s="349">
        <f t="shared" si="30"/>
      </c>
      <c r="AC72" s="349">
        <f t="shared" si="38"/>
      </c>
      <c r="AD72" s="349">
        <f t="shared" si="46"/>
      </c>
      <c r="AE72" s="349">
        <f t="shared" si="54"/>
      </c>
      <c r="AF72" s="349">
        <f t="shared" si="62"/>
      </c>
      <c r="AG72" s="362">
        <f t="shared" si="187"/>
      </c>
      <c r="AH72" s="360" t="s">
        <v>636</v>
      </c>
      <c r="AI72" s="361">
        <f>AG65</f>
      </c>
      <c r="AJ72" s="315"/>
      <c r="AK72" s="315"/>
      <c r="AL72" s="315"/>
      <c r="AM72" s="315"/>
      <c r="AN72" s="315"/>
    </row>
    <row customHeight="true" ht="21.48148148148148" r="73">
      <c r="A73" s="316" t="s">
        <v>637</v>
      </c>
      <c r="B73" s="345">
        <f>B69/B72</f>
      </c>
      <c r="C73" s="345">
        <f>C69/C72</f>
      </c>
      <c r="D73" s="345">
        <f>D69/D72</f>
      </c>
      <c r="E73" s="345">
        <f>E69/E72</f>
      </c>
      <c r="F73" s="345">
        <f>F69/F72</f>
      </c>
      <c r="G73" s="345">
        <f>G69/G72</f>
      </c>
      <c r="H73" s="345">
        <f>H69/H72</f>
      </c>
      <c r="I73" s="342">
        <f t="shared" ref="I73:I74" si="79">SUM(B73:H73)</f>
      </c>
      <c r="J73" s="360" t="s">
        <v>638</v>
      </c>
      <c r="K73" s="363">
        <f>I74/I69</f>
      </c>
      <c r="L73" s="315"/>
      <c r="M73" s="316" t="s">
        <v>637</v>
      </c>
      <c r="N73" s="345">
        <f>N69/N72</f>
      </c>
      <c r="O73" s="345">
        <f>O69/O72</f>
      </c>
      <c r="P73" s="345">
        <f>P69/P72</f>
      </c>
      <c r="Q73" s="345">
        <f>Q69/Q72</f>
      </c>
      <c r="R73" s="345">
        <f>R69/R72</f>
      </c>
      <c r="S73" s="345">
        <f>S69/S72</f>
      </c>
      <c r="T73" s="345">
        <f>T69/T72</f>
      </c>
      <c r="U73" s="342">
        <f t="shared" ref="U73:U74" si="111">SUM(N73:T73)</f>
      </c>
      <c r="V73" s="360" t="s">
        <v>638</v>
      </c>
      <c r="W73" s="363">
        <f>U74/U69</f>
      </c>
      <c r="X73" s="315"/>
      <c r="Y73" s="343" t="s">
        <v>637</v>
      </c>
      <c r="Z73" s="346">
        <f t="shared" si="14"/>
      </c>
      <c r="AA73" s="346">
        <f t="shared" si="22"/>
      </c>
      <c r="AB73" s="346">
        <f t="shared" si="30"/>
      </c>
      <c r="AC73" s="346">
        <f t="shared" si="38"/>
      </c>
      <c r="AD73" s="346">
        <f t="shared" si="46"/>
      </c>
      <c r="AE73" s="346">
        <f t="shared" si="54"/>
      </c>
      <c r="AF73" s="346">
        <f t="shared" si="62"/>
      </c>
      <c r="AG73" s="344">
        <f t="shared" ref="AG73:AG74" si="143">SUM(Z73:AF73)</f>
      </c>
      <c r="AH73" s="360" t="s">
        <v>638</v>
      </c>
      <c r="AI73" s="363">
        <f>AG74/AG69</f>
      </c>
      <c r="AJ73" s="315"/>
      <c r="AK73" s="315"/>
      <c r="AL73" s="315"/>
      <c r="AM73" s="315"/>
      <c r="AN73" s="315"/>
    </row>
    <row customHeight="true" ht="21.48148148148148" r="74">
      <c r="A74" s="316" t="s">
        <v>639</v>
      </c>
      <c r="B74" s="364">
        <f>B70*B73</f>
      </c>
      <c r="C74" s="364">
        <f>C70*C73</f>
      </c>
      <c r="D74" s="364">
        <f>D70*D73</f>
      </c>
      <c r="E74" s="364">
        <f>E70*E73</f>
      </c>
      <c r="F74" s="364">
        <f>F70*F73</f>
      </c>
      <c r="G74" s="364">
        <f>G70*G73</f>
      </c>
      <c r="H74" s="364">
        <f>H70*H73</f>
      </c>
      <c r="I74" s="365">
        <f t="shared" si="79"/>
      </c>
      <c r="J74" s="360" t="s">
        <v>640</v>
      </c>
      <c r="K74" s="366">
        <f>I74/I77</f>
      </c>
      <c r="L74" s="315"/>
      <c r="M74" s="316" t="s">
        <v>639</v>
      </c>
      <c r="N74" s="364">
        <f>N70*N73</f>
      </c>
      <c r="O74" s="364">
        <f>O70*O73</f>
      </c>
      <c r="P74" s="364">
        <f>P70*P73</f>
      </c>
      <c r="Q74" s="364">
        <f>Q70*Q73</f>
      </c>
      <c r="R74" s="364">
        <f>R70*R73</f>
      </c>
      <c r="S74" s="364">
        <f>S70*S73</f>
      </c>
      <c r="T74" s="364">
        <f>T70*T73</f>
      </c>
      <c r="U74" s="365">
        <f t="shared" si="111"/>
      </c>
      <c r="V74" s="360" t="s">
        <v>640</v>
      </c>
      <c r="W74" s="366">
        <f>U74/U77</f>
      </c>
      <c r="X74" s="315"/>
      <c r="Y74" s="343" t="s">
        <v>639</v>
      </c>
      <c r="Z74" s="367">
        <f t="shared" si="14"/>
      </c>
      <c r="AA74" s="367">
        <f t="shared" si="22"/>
      </c>
      <c r="AB74" s="367">
        <f t="shared" si="30"/>
      </c>
      <c r="AC74" s="367">
        <f t="shared" si="38"/>
      </c>
      <c r="AD74" s="367">
        <f t="shared" si="46"/>
      </c>
      <c r="AE74" s="367">
        <f t="shared" si="54"/>
      </c>
      <c r="AF74" s="367">
        <f t="shared" si="62"/>
      </c>
      <c r="AG74" s="368">
        <f t="shared" si="143"/>
      </c>
      <c r="AH74" s="360" t="s">
        <v>640</v>
      </c>
      <c r="AI74" s="366">
        <f>AG74/AG77</f>
      </c>
      <c r="AJ74" s="315"/>
      <c r="AK74" s="315"/>
      <c r="AL74" s="315"/>
      <c r="AM74" s="315"/>
      <c r="AN74" s="315"/>
    </row>
    <row customHeight="true" ht="21.48148148148148" r="75">
      <c r="A75" s="316" t="s">
        <v>641</v>
      </c>
      <c r="B75" s="369">
        <f>B74/B76</f>
      </c>
      <c r="C75" s="369">
        <f>C74/C76</f>
      </c>
      <c r="D75" s="369">
        <f>D74/D76</f>
      </c>
      <c r="E75" s="369">
        <f>E74/E76</f>
      </c>
      <c r="F75" s="369">
        <f>F74/F76</f>
      </c>
      <c r="G75" s="369">
        <f>G74/G76</f>
      </c>
      <c r="H75" s="369">
        <f>H74/H76</f>
      </c>
      <c r="I75" s="370">
        <f>I74/I76</f>
      </c>
      <c r="J75" s="360"/>
      <c r="K75" s="371"/>
      <c r="L75" s="315"/>
      <c r="M75" s="316" t="s">
        <v>641</v>
      </c>
      <c r="N75" s="369">
        <f>N74/N76</f>
      </c>
      <c r="O75" s="369">
        <f>O74/O76</f>
      </c>
      <c r="P75" s="369">
        <f>P74/P76</f>
      </c>
      <c r="Q75" s="369">
        <f>Q74/Q76</f>
      </c>
      <c r="R75" s="369">
        <f>R74/R76</f>
      </c>
      <c r="S75" s="369">
        <f>S74/S76</f>
      </c>
      <c r="T75" s="369">
        <f>T74/T76</f>
      </c>
      <c r="U75" s="370">
        <f>U74/U76</f>
      </c>
      <c r="V75" s="360"/>
      <c r="W75" s="371"/>
      <c r="X75" s="315"/>
      <c r="Y75" s="343" t="s">
        <v>641</v>
      </c>
      <c r="Z75" s="372">
        <f t="shared" si="14"/>
      </c>
      <c r="AA75" s="372">
        <f t="shared" si="22"/>
      </c>
      <c r="AB75" s="372">
        <f t="shared" si="30"/>
      </c>
      <c r="AC75" s="372">
        <f t="shared" si="38"/>
      </c>
      <c r="AD75" s="372">
        <f t="shared" si="46"/>
      </c>
      <c r="AE75" s="372">
        <f t="shared" si="54"/>
      </c>
      <c r="AF75" s="372">
        <f t="shared" si="62"/>
      </c>
      <c r="AG75" s="373">
        <f>AG74/AG76</f>
      </c>
      <c r="AH75" s="360"/>
      <c r="AI75" s="371"/>
      <c r="AJ75" s="315"/>
      <c r="AK75" s="315"/>
      <c r="AL75" s="315"/>
      <c r="AM75" s="315"/>
      <c r="AN75" s="315"/>
    </row>
    <row customHeight="true" ht="21.48148148148148" r="76">
      <c r="A76" s="316" t="s">
        <v>642</v>
      </c>
      <c r="B76" s="374">
        <f>B69*$E$11</f>
      </c>
      <c r="C76" s="374">
        <f>C69*$E$11</f>
      </c>
      <c r="D76" s="374">
        <f>D69*$E$11</f>
      </c>
      <c r="E76" s="374">
        <f>E69*$E$11</f>
      </c>
      <c r="F76" s="374">
        <f>F69*$E$11</f>
      </c>
      <c r="G76" s="374">
        <f>G69*$E$11</f>
      </c>
      <c r="H76" s="374">
        <f>H69*$E$11</f>
      </c>
      <c r="I76" s="365">
        <f t="shared" ref="I76:I78" si="80">SUM(B76:H76)</f>
      </c>
      <c r="J76" s="360" t="s">
        <v>643</v>
      </c>
      <c r="K76" s="375">
        <f>I78</f>
      </c>
      <c r="L76" s="315"/>
      <c r="M76" s="316" t="s">
        <v>642</v>
      </c>
      <c r="N76" s="374">
        <f>N69*$E$11</f>
      </c>
      <c r="O76" s="374">
        <f>O69*$E$11</f>
      </c>
      <c r="P76" s="374">
        <f>P69*$E$11</f>
      </c>
      <c r="Q76" s="374">
        <f>Q69*$E$11</f>
      </c>
      <c r="R76" s="374">
        <f>R69*$E$11</f>
      </c>
      <c r="S76" s="374">
        <f>S69*$E$11</f>
      </c>
      <c r="T76" s="374">
        <f>T69*$E$11</f>
      </c>
      <c r="U76" s="365">
        <f t="shared" ref="U76:U78" si="112">SUM(N76:T76)</f>
      </c>
      <c r="V76" s="360" t="s">
        <v>643</v>
      </c>
      <c r="W76" s="375">
        <f>U78</f>
      </c>
      <c r="X76" s="315"/>
      <c r="Y76" s="343" t="s">
        <v>642</v>
      </c>
      <c r="Z76" s="376">
        <f t="shared" si="14"/>
      </c>
      <c r="AA76" s="376">
        <f t="shared" si="22"/>
      </c>
      <c r="AB76" s="376">
        <f t="shared" si="30"/>
      </c>
      <c r="AC76" s="376">
        <f t="shared" si="38"/>
      </c>
      <c r="AD76" s="376">
        <f t="shared" si="46"/>
      </c>
      <c r="AE76" s="376">
        <f t="shared" si="54"/>
      </c>
      <c r="AF76" s="376">
        <f t="shared" si="62"/>
      </c>
      <c r="AG76" s="368">
        <f t="shared" ref="AG76:AG78" si="144">SUM(Z76:AF76)</f>
      </c>
      <c r="AH76" s="360" t="s">
        <v>643</v>
      </c>
      <c r="AI76" s="375">
        <f>AG78</f>
      </c>
      <c r="AJ76" s="315"/>
      <c r="AK76" s="315"/>
      <c r="AL76" s="315"/>
      <c r="AM76" s="315"/>
      <c r="AN76" s="315"/>
    </row>
    <row customHeight="true" ht="21.48148148148148" r="77">
      <c r="A77" s="316" t="s">
        <v>644</v>
      </c>
      <c r="B77" s="374">
        <f>B65*$E$11</f>
      </c>
      <c r="C77" s="374">
        <f>C65*$E$11</f>
      </c>
      <c r="D77" s="374">
        <f>D65*$E$11</f>
      </c>
      <c r="E77" s="374">
        <f>E65*$E$11</f>
      </c>
      <c r="F77" s="374">
        <f>F65*$E$11</f>
      </c>
      <c r="G77" s="374">
        <f>G65*$E$11</f>
      </c>
      <c r="H77" s="374">
        <f>H65*$E$11</f>
      </c>
      <c r="I77" s="365">
        <f t="shared" si="80"/>
      </c>
      <c r="J77" s="360" t="s">
        <v>645</v>
      </c>
      <c r="K77" s="366">
        <f>K76/I77</f>
      </c>
      <c r="L77" s="315"/>
      <c r="M77" s="316" t="s">
        <v>644</v>
      </c>
      <c r="N77" s="374">
        <f>N65*$E$11</f>
      </c>
      <c r="O77" s="374">
        <f>O65*$E$11</f>
      </c>
      <c r="P77" s="374">
        <f>P65*$E$11</f>
      </c>
      <c r="Q77" s="374">
        <f>Q65*$E$11</f>
      </c>
      <c r="R77" s="374">
        <f>R65*$E$11</f>
      </c>
      <c r="S77" s="374">
        <f>S65*$E$11</f>
      </c>
      <c r="T77" s="374">
        <f>T65*$E$11</f>
      </c>
      <c r="U77" s="365">
        <f t="shared" si="112"/>
      </c>
      <c r="V77" s="360" t="s">
        <v>645</v>
      </c>
      <c r="W77" s="366">
        <f>W76/U77</f>
      </c>
      <c r="X77" s="315"/>
      <c r="Y77" s="343" t="s">
        <v>644</v>
      </c>
      <c r="Z77" s="376">
        <f t="shared" si="14"/>
      </c>
      <c r="AA77" s="376">
        <f t="shared" si="22"/>
      </c>
      <c r="AB77" s="376">
        <f t="shared" si="30"/>
      </c>
      <c r="AC77" s="376">
        <f t="shared" si="38"/>
      </c>
      <c r="AD77" s="376">
        <f t="shared" si="46"/>
      </c>
      <c r="AE77" s="376">
        <f t="shared" si="54"/>
      </c>
      <c r="AF77" s="376">
        <f t="shared" si="62"/>
      </c>
      <c r="AG77" s="368">
        <f t="shared" si="144"/>
      </c>
      <c r="AH77" s="360" t="s">
        <v>645</v>
      </c>
      <c r="AI77" s="366">
        <f>AI76/AG77</f>
      </c>
      <c r="AJ77" s="315"/>
      <c r="AK77" s="315"/>
      <c r="AL77" s="315"/>
      <c r="AM77" s="315"/>
      <c r="AN77" s="315"/>
    </row>
    <row customHeight="true" ht="21.48148148148148" r="78">
      <c r="A78" s="316" t="s">
        <v>646</v>
      </c>
      <c r="B78" s="377">
        <f>B65*$E$12-B74</f>
      </c>
      <c r="C78" s="377">
        <f>C65*$E$12-C74</f>
      </c>
      <c r="D78" s="377">
        <f>D65*$E$12-D74</f>
      </c>
      <c r="E78" s="377">
        <f>E65*$E$12-E74</f>
      </c>
      <c r="F78" s="377">
        <f>F65*$E$12-F74</f>
      </c>
      <c r="G78" s="377">
        <f>G65*$E$12-G74</f>
      </c>
      <c r="H78" s="377">
        <f>H65*$E$12-H74</f>
      </c>
      <c r="I78" s="378">
        <f t="shared" si="80"/>
      </c>
      <c r="J78" s="360" t="s">
        <v>647</v>
      </c>
      <c r="K78" s="375">
        <f>K76</f>
      </c>
      <c r="L78" s="315"/>
      <c r="M78" s="316" t="s">
        <v>646</v>
      </c>
      <c r="N78" s="377">
        <f>N65*$E$12-N74</f>
      </c>
      <c r="O78" s="377">
        <f>O65*$E$12-O74</f>
      </c>
      <c r="P78" s="377">
        <f>P65*$E$12-P74</f>
      </c>
      <c r="Q78" s="377">
        <f>Q65*$E$12-Q74</f>
      </c>
      <c r="R78" s="377">
        <f>R65*$E$12-R74</f>
      </c>
      <c r="S78" s="377">
        <f>S65*$E$12-S74</f>
      </c>
      <c r="T78" s="377">
        <f>T65*$E$12-T74</f>
      </c>
      <c r="U78" s="378">
        <f t="shared" si="112"/>
      </c>
      <c r="V78" s="360" t="s">
        <v>647</v>
      </c>
      <c r="W78" s="375">
        <f>W76</f>
      </c>
      <c r="X78" s="315"/>
      <c r="Y78" s="379" t="s">
        <v>646</v>
      </c>
      <c r="Z78" s="380">
        <f t="shared" si="14"/>
      </c>
      <c r="AA78" s="380">
        <f t="shared" si="22"/>
      </c>
      <c r="AB78" s="380">
        <f t="shared" si="30"/>
      </c>
      <c r="AC78" s="380">
        <f t="shared" si="38"/>
      </c>
      <c r="AD78" s="380">
        <f t="shared" si="46"/>
      </c>
      <c r="AE78" s="380">
        <f t="shared" si="54"/>
      </c>
      <c r="AF78" s="380">
        <f t="shared" si="62"/>
      </c>
      <c r="AG78" s="381">
        <f t="shared" si="144"/>
      </c>
      <c r="AH78" s="360" t="s">
        <v>647</v>
      </c>
      <c r="AI78" s="375">
        <f>AI76</f>
      </c>
      <c r="AJ78" s="315"/>
      <c r="AK78" s="315"/>
      <c r="AL78" s="315"/>
      <c r="AM78" s="315"/>
      <c r="AN78" s="315"/>
    </row>
    <row customHeight="true" ht="21.48148148148148" r="79">
      <c r="A79" s="382" t="s">
        <v>648</v>
      </c>
      <c r="B79" s="382"/>
      <c r="C79" s="382"/>
      <c r="D79" s="382"/>
      <c r="E79" s="382"/>
      <c r="F79" s="382"/>
      <c r="G79" s="382"/>
      <c r="H79" s="382"/>
      <c r="I79" s="382"/>
      <c r="J79" s="315"/>
      <c r="K79" s="315"/>
      <c r="L79" s="315"/>
      <c r="M79" s="315"/>
      <c r="N79" s="315"/>
      <c r="O79" s="315"/>
      <c r="P79" s="315"/>
      <c r="Q79" s="315"/>
      <c r="R79" s="315"/>
      <c r="S79" s="315"/>
      <c r="T79" s="315"/>
      <c r="U79" s="315"/>
      <c r="V79" s="315"/>
      <c r="W79" s="315"/>
      <c r="X79" s="315"/>
      <c r="Y79" s="315"/>
      <c r="Z79" s="315"/>
      <c r="AA79" s="315"/>
      <c r="AB79" s="315"/>
      <c r="AC79" s="315"/>
      <c r="AD79" s="315"/>
      <c r="AE79" s="315"/>
      <c r="AF79" s="315"/>
      <c r="AG79" s="315"/>
      <c r="AH79" s="315"/>
      <c r="AI79" s="315"/>
      <c r="AJ79" s="315"/>
      <c r="AK79" s="315"/>
      <c r="AL79" s="315"/>
      <c r="AM79" s="315"/>
      <c r="AN79" s="315"/>
    </row>
    <row customHeight="true" ht="21.48148148148148" r="80">
      <c r="A80" s="382"/>
      <c r="B80" s="382"/>
      <c r="C80" s="382"/>
      <c r="D80" s="382"/>
      <c r="E80" s="382"/>
      <c r="F80" s="382"/>
      <c r="G80" s="382"/>
      <c r="H80" s="382"/>
      <c r="I80" s="382"/>
      <c r="J80" s="315"/>
      <c r="K80" s="315"/>
      <c r="L80" s="315"/>
      <c r="M80" s="315"/>
      <c r="N80" s="315"/>
      <c r="O80" s="315"/>
      <c r="P80" s="315"/>
      <c r="Q80" s="315"/>
      <c r="R80" s="315"/>
      <c r="S80" s="315"/>
      <c r="T80" s="315"/>
      <c r="U80" s="315"/>
      <c r="V80" s="315"/>
      <c r="W80" s="315"/>
      <c r="X80" s="315"/>
      <c r="Y80" s="315"/>
      <c r="Z80" s="315"/>
      <c r="AA80" s="315"/>
      <c r="AB80" s="315"/>
      <c r="AC80" s="315"/>
      <c r="AD80" s="315"/>
      <c r="AE80" s="315"/>
      <c r="AF80" s="315"/>
      <c r="AG80" s="315"/>
      <c r="AH80" s="315"/>
      <c r="AI80" s="315"/>
      <c r="AJ80" s="315"/>
      <c r="AK80" s="315"/>
      <c r="AL80" s="315"/>
      <c r="AM80" s="315"/>
      <c r="AN80" s="315"/>
    </row>
    <row customHeight="true" ht="21.48148148148148" r="81">
      <c r="A81" s="382"/>
      <c r="B81" s="382"/>
      <c r="C81" s="382"/>
      <c r="D81" s="382"/>
      <c r="E81" s="382"/>
      <c r="F81" s="382"/>
      <c r="G81" s="382"/>
      <c r="H81" s="382"/>
      <c r="I81" s="382"/>
      <c r="J81" s="315"/>
      <c r="K81" s="315"/>
      <c r="L81" s="315"/>
      <c r="M81" s="315"/>
      <c r="N81" s="315"/>
      <c r="O81" s="315"/>
      <c r="P81" s="315"/>
      <c r="Q81" s="315"/>
      <c r="R81" s="315"/>
      <c r="S81" s="315"/>
      <c r="T81" s="315"/>
      <c r="U81" s="315"/>
      <c r="V81" s="315"/>
      <c r="W81" s="315"/>
      <c r="X81" s="315"/>
      <c r="Y81" s="315"/>
      <c r="Z81" s="315"/>
      <c r="AA81" s="315"/>
      <c r="AB81" s="315"/>
      <c r="AC81" s="315"/>
      <c r="AD81" s="315"/>
      <c r="AE81" s="315"/>
      <c r="AF81" s="315"/>
      <c r="AG81" s="315"/>
      <c r="AH81" s="315"/>
      <c r="AI81" s="315"/>
      <c r="AJ81" s="315"/>
      <c r="AK81" s="315"/>
      <c r="AL81" s="315"/>
      <c r="AM81" s="315"/>
      <c r="AN81" s="315"/>
    </row>
    <row customHeight="true" ht="21.48148148148148" r="82">
      <c r="A82" s="319"/>
      <c r="B82" s="319"/>
      <c r="O82" s="315"/>
      <c r="P82" s="315"/>
      <c r="Q82" s="315"/>
      <c r="R82" s="315"/>
      <c r="S82" s="315"/>
      <c r="T82" s="315"/>
      <c r="U82" s="315"/>
      <c r="V82" s="315"/>
      <c r="W82" s="315"/>
      <c r="X82" s="315"/>
      <c r="Y82" s="315"/>
      <c r="Z82" s="315"/>
      <c r="AA82" s="315"/>
      <c r="AB82" s="315"/>
      <c r="AC82" s="315"/>
      <c r="AD82" s="315"/>
      <c r="AE82" s="315"/>
      <c r="AF82" s="315"/>
      <c r="AG82" s="315"/>
      <c r="AH82" s="315"/>
      <c r="AI82" s="315"/>
      <c r="AJ82" s="315"/>
      <c r="AK82" s="315"/>
      <c r="AL82" s="315"/>
      <c r="AM82" s="315"/>
      <c r="AN82" s="315"/>
    </row>
    <row customHeight="true" ht="21.48148148148148" r="83">
      <c r="A83" s="332" t="s">
        <v>654</v>
      </c>
      <c r="B83" s="332"/>
      <c r="C83" s="333" t="s">
        <v>655</v>
      </c>
      <c r="D83" s="334"/>
      <c r="E83" s="334"/>
      <c r="F83" s="334"/>
      <c r="G83" s="334"/>
      <c r="H83" s="334"/>
      <c r="I83" s="334"/>
      <c r="J83" s="319"/>
      <c r="K83" s="335"/>
      <c r="L83" s="315"/>
      <c r="M83" s="332" t="s">
        <v>616</v>
      </c>
      <c r="N83" s="332"/>
      <c r="O83" s="333" t="s">
        <v>655</v>
      </c>
      <c r="P83" s="334"/>
      <c r="Q83" s="334"/>
      <c r="R83" s="334"/>
      <c r="S83" s="334"/>
      <c r="T83" s="334"/>
      <c r="U83" s="334"/>
      <c r="V83" s="319"/>
      <c r="W83" s="335"/>
      <c r="X83" s="315"/>
      <c r="Y83" s="332" t="s">
        <v>617</v>
      </c>
      <c r="Z83" s="332"/>
      <c r="AA83" s="333" t="s">
        <v>655</v>
      </c>
      <c r="AB83" s="334"/>
      <c r="AC83" s="334"/>
      <c r="AD83" s="334"/>
      <c r="AE83" s="334"/>
      <c r="AF83" s="334"/>
      <c r="AG83" s="334"/>
      <c r="AH83" s="319"/>
      <c r="AI83" s="335"/>
      <c r="AJ83" s="315"/>
      <c r="AK83" s="315"/>
      <c r="AL83" s="315"/>
      <c r="AM83" s="315"/>
      <c r="AN83" s="315"/>
    </row>
    <row customHeight="true" ht="21.48148148148148" r="84">
      <c r="A84" s="317" t="s">
        <v>618</v>
      </c>
      <c r="B84" s="336" t="s">
        <v>619</v>
      </c>
      <c r="C84" s="317" t="s">
        <v>620</v>
      </c>
      <c r="D84" s="317" t="s">
        <v>621</v>
      </c>
      <c r="E84" s="317" t="s">
        <v>622</v>
      </c>
      <c r="F84" s="317" t="s">
        <v>623</v>
      </c>
      <c r="G84" s="317" t="s">
        <v>624</v>
      </c>
      <c r="H84" s="317" t="s">
        <v>625</v>
      </c>
      <c r="I84" s="317" t="s">
        <v>626</v>
      </c>
      <c r="J84" s="319"/>
      <c r="K84" s="335"/>
      <c r="L84" s="315"/>
      <c r="M84" s="317" t="s">
        <v>618</v>
      </c>
      <c r="N84" s="336" t="s">
        <v>619</v>
      </c>
      <c r="O84" s="317" t="s">
        <v>620</v>
      </c>
      <c r="P84" s="317" t="s">
        <v>621</v>
      </c>
      <c r="Q84" s="317" t="s">
        <v>622</v>
      </c>
      <c r="R84" s="317" t="s">
        <v>623</v>
      </c>
      <c r="S84" s="317" t="s">
        <v>624</v>
      </c>
      <c r="T84" s="317" t="s">
        <v>625</v>
      </c>
      <c r="U84" s="317" t="s">
        <v>626</v>
      </c>
      <c r="V84" s="319"/>
      <c r="W84" s="335"/>
      <c r="X84" s="315"/>
      <c r="Y84" s="337" t="s">
        <v>618</v>
      </c>
      <c r="Z84" s="338" t="s">
        <v>619</v>
      </c>
      <c r="AA84" s="339" t="s">
        <v>620</v>
      </c>
      <c r="AB84" s="339" t="s">
        <v>621</v>
      </c>
      <c r="AC84" s="339" t="s">
        <v>622</v>
      </c>
      <c r="AD84" s="339" t="s">
        <v>623</v>
      </c>
      <c r="AE84" s="339" t="s">
        <v>624</v>
      </c>
      <c r="AF84" s="339" t="s">
        <v>625</v>
      </c>
      <c r="AG84" s="340" t="s">
        <v>626</v>
      </c>
      <c r="AH84" s="319"/>
      <c r="AI84" s="335"/>
      <c r="AJ84" s="315"/>
      <c r="AK84" s="315"/>
      <c r="AL84" s="315"/>
      <c r="AM84" s="315"/>
      <c r="AN84" s="315"/>
    </row>
    <row customHeight="true" ht="21.48148148148148" r="85">
      <c r="A85" s="316" t="s">
        <v>627</v>
      </c>
      <c r="B85" s="341">
        <v>1</v>
      </c>
      <c r="C85" s="341">
        <v>2</v>
      </c>
      <c r="D85" s="341">
        <v>3</v>
      </c>
      <c r="E85" s="341">
        <v>4</v>
      </c>
      <c r="F85" s="341">
        <v>5</v>
      </c>
      <c r="G85" s="341">
        <v>5</v>
      </c>
      <c r="H85" s="341">
        <v>6</v>
      </c>
      <c r="I85" s="342">
        <f t="shared" ref="I85:I86" si="81">SUM(B85:H85)</f>
      </c>
      <c r="J85" s="319"/>
      <c r="K85" s="335"/>
      <c r="L85" s="315"/>
      <c r="M85" s="316" t="s">
        <v>628</v>
      </c>
      <c r="N85" s="341">
        <v>12</v>
      </c>
      <c r="O85" s="341">
        <v>23</v>
      </c>
      <c r="P85" s="341">
        <v>26</v>
      </c>
      <c r="Q85" s="341">
        <v>25</v>
      </c>
      <c r="R85" s="341">
        <v>11</v>
      </c>
      <c r="S85" s="341">
        <v>52</v>
      </c>
      <c r="T85" s="341">
        <v>12</v>
      </c>
      <c r="U85" s="342">
        <f t="shared" ref="U85:U86" si="113">SUM(N85:T85)</f>
      </c>
      <c r="V85" s="319"/>
      <c r="W85" s="335"/>
      <c r="X85" s="315"/>
      <c r="Y85" s="343" t="s">
        <v>628</v>
      </c>
      <c r="Z85" s="341">
        <f t="shared" ref="Z85:Z98" si="15">N85-B85</f>
      </c>
      <c r="AA85" s="341">
        <f t="shared" ref="AA85:AA98" si="23">O85-C85</f>
      </c>
      <c r="AB85" s="341">
        <f t="shared" ref="AB85:AB98" si="31">P85-D85</f>
      </c>
      <c r="AC85" s="341">
        <f t="shared" ref="AC85:AC98" si="39">Q85-E85</f>
      </c>
      <c r="AD85" s="341">
        <f t="shared" ref="AD85:AD98" si="47">R85-F85</f>
      </c>
      <c r="AE85" s="341">
        <f t="shared" ref="AE85:AE98" si="55">S85-G85</f>
      </c>
      <c r="AF85" s="341">
        <f t="shared" ref="AF85:AF98" si="63">T85-H85</f>
      </c>
      <c r="AG85" s="344">
        <f t="shared" ref="AG85:AG86" si="145">SUM(Z85:AF85)</f>
      </c>
      <c r="AH85" s="319"/>
      <c r="AI85" s="335"/>
      <c r="AJ85" s="315"/>
      <c r="AK85" s="315"/>
      <c r="AL85" s="315"/>
      <c r="AM85" s="315"/>
      <c r="AN85" s="315"/>
    </row>
    <row customHeight="true" ht="21.48148148148148" r="86">
      <c r="A86" s="316" t="s">
        <v>629</v>
      </c>
      <c r="B86" s="345">
        <f>B85/B92</f>
      </c>
      <c r="C86" s="345">
        <f>C85/C92</f>
      </c>
      <c r="D86" s="345">
        <f>D85/D92</f>
      </c>
      <c r="E86" s="345">
        <f>E85/E92</f>
      </c>
      <c r="F86" s="345">
        <f>F85/F92</f>
      </c>
      <c r="G86" s="345">
        <f>G85/G92</f>
      </c>
      <c r="H86" s="345">
        <f>H85/H92</f>
      </c>
      <c r="I86" s="342">
        <f t="shared" si="81"/>
      </c>
      <c r="J86" s="319"/>
      <c r="K86" s="335"/>
      <c r="L86" s="315"/>
      <c r="M86" s="316" t="s">
        <v>629</v>
      </c>
      <c r="N86" s="345">
        <f>N85/N92</f>
      </c>
      <c r="O86" s="345">
        <f>O85/O92</f>
      </c>
      <c r="P86" s="345">
        <f>P85/P92</f>
      </c>
      <c r="Q86" s="345">
        <f>Q85/Q92</f>
      </c>
      <c r="R86" s="345">
        <f>R85/R92</f>
      </c>
      <c r="S86" s="345">
        <f>S85/S92</f>
      </c>
      <c r="T86" s="345">
        <f>T85/T92</f>
      </c>
      <c r="U86" s="342">
        <f t="shared" si="113"/>
      </c>
      <c r="V86" s="319"/>
      <c r="W86" s="335"/>
      <c r="X86" s="315"/>
      <c r="Y86" s="343" t="s">
        <v>629</v>
      </c>
      <c r="Z86" s="346">
        <f t="shared" si="15"/>
      </c>
      <c r="AA86" s="346">
        <f t="shared" si="23"/>
      </c>
      <c r="AB86" s="346">
        <f t="shared" si="31"/>
      </c>
      <c r="AC86" s="346">
        <f t="shared" si="39"/>
      </c>
      <c r="AD86" s="346">
        <f t="shared" si="47"/>
      </c>
      <c r="AE86" s="346">
        <f t="shared" si="55"/>
      </c>
      <c r="AF86" s="346">
        <f t="shared" si="63"/>
      </c>
      <c r="AG86" s="344">
        <f t="shared" si="145"/>
      </c>
      <c r="AH86" s="319"/>
      <c r="AI86" s="335"/>
      <c r="AJ86" s="315"/>
      <c r="AK86" s="315"/>
      <c r="AL86" s="315"/>
      <c r="AM86" s="315"/>
      <c r="AN86" s="315"/>
    </row>
    <row customHeight="true" ht="21.48148148148148" r="87">
      <c r="A87" s="316" t="s">
        <v>630</v>
      </c>
      <c r="B87" s="347">
        <v>1</v>
      </c>
      <c r="C87" s="347">
        <v>1</v>
      </c>
      <c r="D87" s="347">
        <v>1</v>
      </c>
      <c r="E87" s="347">
        <v>1</v>
      </c>
      <c r="F87" s="347">
        <v>1</v>
      </c>
      <c r="G87" s="347">
        <v>0.9</v>
      </c>
      <c r="H87" s="347">
        <v>0.9</v>
      </c>
      <c r="I87" s="348">
        <f>I89/I85</f>
      </c>
      <c r="J87" s="319"/>
      <c r="K87" s="335"/>
      <c r="L87" s="315"/>
      <c r="M87" s="316" t="s">
        <v>630</v>
      </c>
      <c r="N87" s="347">
        <v>1</v>
      </c>
      <c r="O87" s="347">
        <v>1</v>
      </c>
      <c r="P87" s="347">
        <v>1</v>
      </c>
      <c r="Q87" s="347">
        <v>1</v>
      </c>
      <c r="R87" s="347">
        <v>1</v>
      </c>
      <c r="S87" s="347">
        <v>0.9</v>
      </c>
      <c r="T87" s="347">
        <v>0.9</v>
      </c>
      <c r="U87" s="348">
        <f>U89/U85</f>
      </c>
      <c r="V87" s="319"/>
      <c r="W87" s="335"/>
      <c r="X87" s="315"/>
      <c r="Y87" s="343" t="s">
        <v>630</v>
      </c>
      <c r="Z87" s="349">
        <f t="shared" si="15"/>
      </c>
      <c r="AA87" s="349">
        <f t="shared" si="23"/>
      </c>
      <c r="AB87" s="349">
        <f t="shared" si="31"/>
      </c>
      <c r="AC87" s="349">
        <f t="shared" si="39"/>
      </c>
      <c r="AD87" s="349">
        <f t="shared" si="47"/>
      </c>
      <c r="AE87" s="349">
        <f t="shared" si="55"/>
      </c>
      <c r="AF87" s="349">
        <f t="shared" si="63"/>
      </c>
      <c r="AG87" s="350">
        <f>AG89/AG85</f>
      </c>
      <c r="AH87" s="319"/>
      <c r="AI87" s="335"/>
      <c r="AJ87" s="315"/>
      <c r="AK87" s="315"/>
      <c r="AL87" s="315"/>
      <c r="AM87" s="315"/>
      <c r="AN87" s="315"/>
    </row>
    <row customHeight="true" ht="21.48148148148148" r="88">
      <c r="A88" s="316" t="s">
        <v>631</v>
      </c>
      <c r="B88" s="345">
        <f>B85-B89</f>
      </c>
      <c r="C88" s="345">
        <f>C85-C89</f>
      </c>
      <c r="D88" s="345">
        <f>D85-D89</f>
      </c>
      <c r="E88" s="345">
        <f>E85-E89</f>
      </c>
      <c r="F88" s="345">
        <f>F85-F89</f>
      </c>
      <c r="G88" s="345">
        <f>G85-G89</f>
      </c>
      <c r="H88" s="345">
        <f>H85-H89</f>
      </c>
      <c r="I88" s="342">
        <f t="shared" ref="I88:I89" si="82">SUM(B88:H88)</f>
      </c>
      <c r="J88" s="319"/>
      <c r="K88" s="335"/>
      <c r="L88" s="315"/>
      <c r="M88" s="316" t="s">
        <v>631</v>
      </c>
      <c r="N88" s="345">
        <v>12</v>
      </c>
      <c r="O88" s="345">
        <f>O85-O89</f>
      </c>
      <c r="P88" s="345">
        <f>P85-P89</f>
      </c>
      <c r="Q88" s="345">
        <f>Q85-Q89</f>
      </c>
      <c r="R88" s="345">
        <f>R85-R89</f>
      </c>
      <c r="S88" s="345">
        <f>S85-S89</f>
      </c>
      <c r="T88" s="345">
        <f>T85-T89</f>
      </c>
      <c r="U88" s="342">
        <f t="shared" ref="U88:U89" si="114">SUM(N88:T88)</f>
      </c>
      <c r="V88" s="319"/>
      <c r="W88" s="335"/>
      <c r="X88" s="315"/>
      <c r="Y88" s="343" t="s">
        <v>631</v>
      </c>
      <c r="Z88" s="346">
        <f t="shared" si="15"/>
      </c>
      <c r="AA88" s="346">
        <f t="shared" si="23"/>
      </c>
      <c r="AB88" s="346">
        <f t="shared" si="31"/>
      </c>
      <c r="AC88" s="346">
        <f t="shared" si="39"/>
      </c>
      <c r="AD88" s="346">
        <f t="shared" si="47"/>
      </c>
      <c r="AE88" s="346">
        <f t="shared" si="55"/>
      </c>
      <c r="AF88" s="346">
        <f t="shared" si="63"/>
      </c>
      <c r="AG88" s="344">
        <f t="shared" ref="AG88:AG89" si="146">SUM(Z88:AF88)</f>
      </c>
      <c r="AH88" s="319"/>
      <c r="AI88" s="335"/>
      <c r="AJ88" s="315"/>
      <c r="AK88" s="315"/>
      <c r="AL88" s="315"/>
      <c r="AM88" s="315"/>
      <c r="AN88" s="315"/>
    </row>
    <row customHeight="true" ht="21.48148148148148" r="89">
      <c r="A89" s="316" t="s">
        <v>632</v>
      </c>
      <c r="B89" s="345">
        <f>B85*B87</f>
      </c>
      <c r="C89" s="345">
        <f>C85*C87</f>
      </c>
      <c r="D89" s="345">
        <f>D85*D87</f>
      </c>
      <c r="E89" s="345">
        <f>E85*E87</f>
      </c>
      <c r="F89" s="345">
        <f>F85*F87</f>
      </c>
      <c r="G89" s="345">
        <f>G85*G87</f>
      </c>
      <c r="H89" s="345">
        <f>H85*H87</f>
      </c>
      <c r="I89" s="342">
        <f t="shared" si="82"/>
      </c>
      <c r="J89" s="319"/>
      <c r="K89" s="335"/>
      <c r="L89" s="315"/>
      <c r="M89" s="316" t="s">
        <v>632</v>
      </c>
      <c r="N89" s="345">
        <f>N85*N87</f>
      </c>
      <c r="O89" s="345">
        <f>O85*O87</f>
      </c>
      <c r="P89" s="345">
        <f>P85*P87</f>
      </c>
      <c r="Q89" s="345">
        <f>Q85*Q87</f>
      </c>
      <c r="R89" s="345">
        <f>R85*R87</f>
      </c>
      <c r="S89" s="345">
        <f>S85*S87</f>
      </c>
      <c r="T89" s="345">
        <f>T85*T87</f>
      </c>
      <c r="U89" s="342">
        <f t="shared" si="114"/>
      </c>
      <c r="V89" s="319"/>
      <c r="W89" s="335"/>
      <c r="X89" s="315"/>
      <c r="Y89" s="343" t="s">
        <v>632</v>
      </c>
      <c r="Z89" s="346">
        <f t="shared" si="15"/>
      </c>
      <c r="AA89" s="346">
        <f t="shared" si="23"/>
      </c>
      <c r="AB89" s="346">
        <f t="shared" si="31"/>
      </c>
      <c r="AC89" s="346">
        <f t="shared" si="39"/>
      </c>
      <c r="AD89" s="346">
        <f t="shared" si="47"/>
      </c>
      <c r="AE89" s="346">
        <f t="shared" si="55"/>
      </c>
      <c r="AF89" s="346">
        <f t="shared" si="63"/>
      </c>
      <c r="AG89" s="344">
        <f t="shared" si="146"/>
      </c>
      <c r="AH89" s="319"/>
      <c r="AI89" s="335"/>
      <c r="AJ89" s="315"/>
      <c r="AK89" s="315"/>
      <c r="AL89" s="315"/>
      <c r="AM89" s="315"/>
      <c r="AN89" s="315"/>
    </row>
    <row customHeight="true" ht="21.48148148148148" r="90">
      <c r="A90" s="351" t="s">
        <v>633</v>
      </c>
      <c r="B90" s="352">
        <v>3.8</v>
      </c>
      <c r="C90" s="352">
        <v>3.8</v>
      </c>
      <c r="D90" s="352">
        <v>3.8</v>
      </c>
      <c r="E90" s="352">
        <v>3.8</v>
      </c>
      <c r="F90" s="352">
        <v>3.8</v>
      </c>
      <c r="G90" s="352">
        <v>3.8</v>
      </c>
      <c r="H90" s="352">
        <v>3.8</v>
      </c>
      <c r="I90" s="353">
        <f t="shared" ref="I90:I92" si="172">AVERAGE(B90:H90)</f>
      </c>
      <c r="J90" s="315"/>
      <c r="K90" s="315"/>
      <c r="L90" s="315"/>
      <c r="M90" s="351" t="s">
        <v>633</v>
      </c>
      <c r="N90" s="352">
        <v>3.8</v>
      </c>
      <c r="O90" s="352">
        <v>3.8</v>
      </c>
      <c r="P90" s="352">
        <v>3.8</v>
      </c>
      <c r="Q90" s="352">
        <v>3.8</v>
      </c>
      <c r="R90" s="352">
        <v>3.8</v>
      </c>
      <c r="S90" s="352">
        <v>3.8</v>
      </c>
      <c r="T90" s="352">
        <v>3.8</v>
      </c>
      <c r="U90" s="353">
        <f t="shared" ref="U90:U92" si="180">AVERAGE(N90:T90)</f>
      </c>
      <c r="V90" s="315"/>
      <c r="W90" s="315"/>
      <c r="X90" s="315"/>
      <c r="Y90" s="354" t="s">
        <v>633</v>
      </c>
      <c r="Z90" s="355">
        <f t="shared" si="15"/>
      </c>
      <c r="AA90" s="355">
        <f t="shared" si="23"/>
      </c>
      <c r="AB90" s="355">
        <f t="shared" si="31"/>
      </c>
      <c r="AC90" s="355">
        <f t="shared" si="39"/>
      </c>
      <c r="AD90" s="355">
        <f t="shared" si="47"/>
      </c>
      <c r="AE90" s="355">
        <f t="shared" si="55"/>
      </c>
      <c r="AF90" s="355">
        <f t="shared" si="63"/>
      </c>
      <c r="AG90" s="356">
        <f t="shared" ref="AG90:AG92" si="188">AVERAGE(Z90:AF90)</f>
      </c>
      <c r="AH90" s="315"/>
      <c r="AI90" s="315"/>
      <c r="AJ90" s="315"/>
      <c r="AK90" s="315"/>
      <c r="AL90" s="315"/>
      <c r="AM90" s="315"/>
      <c r="AN90" s="315"/>
    </row>
    <row customHeight="true" ht="21.48148148148148" r="91">
      <c r="A91" s="316" t="s">
        <v>634</v>
      </c>
      <c r="B91" s="349">
        <v>0.003</v>
      </c>
      <c r="C91" s="349">
        <v>0.003</v>
      </c>
      <c r="D91" s="349">
        <v>0.003</v>
      </c>
      <c r="E91" s="349">
        <v>0.003</v>
      </c>
      <c r="F91" s="349">
        <v>0.003</v>
      </c>
      <c r="G91" s="349">
        <v>0.003</v>
      </c>
      <c r="H91" s="349">
        <v>0.003</v>
      </c>
      <c r="I91" s="357">
        <f t="shared" si="172"/>
      </c>
      <c r="J91" s="315"/>
      <c r="K91" s="315"/>
      <c r="L91" s="315"/>
      <c r="M91" s="316" t="s">
        <v>634</v>
      </c>
      <c r="N91" s="349">
        <v>0.003</v>
      </c>
      <c r="O91" s="349">
        <v>0.003</v>
      </c>
      <c r="P91" s="349">
        <v>0.003</v>
      </c>
      <c r="Q91" s="349">
        <v>0.003</v>
      </c>
      <c r="R91" s="349">
        <v>0.003</v>
      </c>
      <c r="S91" s="349">
        <v>0.003</v>
      </c>
      <c r="T91" s="349">
        <v>0.003</v>
      </c>
      <c r="U91" s="357">
        <f t="shared" si="180"/>
      </c>
      <c r="V91" s="315"/>
      <c r="W91" s="315"/>
      <c r="X91" s="315"/>
      <c r="Y91" s="343" t="s">
        <v>634</v>
      </c>
      <c r="Z91" s="349">
        <f t="shared" si="15"/>
      </c>
      <c r="AA91" s="349">
        <f t="shared" si="23"/>
      </c>
      <c r="AB91" s="349">
        <f t="shared" si="31"/>
      </c>
      <c r="AC91" s="349">
        <f t="shared" si="39"/>
      </c>
      <c r="AD91" s="349">
        <f t="shared" si="47"/>
      </c>
      <c r="AE91" s="349">
        <f t="shared" si="55"/>
      </c>
      <c r="AF91" s="349">
        <f t="shared" si="63"/>
      </c>
      <c r="AG91" s="358">
        <f t="shared" si="188"/>
      </c>
      <c r="AH91" s="315"/>
      <c r="AI91" s="315"/>
      <c r="AJ91" s="315"/>
      <c r="AK91" s="315"/>
      <c r="AL91" s="315"/>
      <c r="AM91" s="315"/>
      <c r="AN91" s="315"/>
    </row>
    <row customHeight="true" ht="21.48148148148148" r="92">
      <c r="A92" s="316" t="s">
        <v>635</v>
      </c>
      <c r="B92" s="347">
        <v>0.04</v>
      </c>
      <c r="C92" s="347">
        <v>0.04</v>
      </c>
      <c r="D92" s="347">
        <v>0.04</v>
      </c>
      <c r="E92" s="347">
        <v>0.04</v>
      </c>
      <c r="F92" s="347">
        <v>0.04</v>
      </c>
      <c r="G92" s="347">
        <v>0.04</v>
      </c>
      <c r="H92" s="347">
        <v>0.04</v>
      </c>
      <c r="I92" s="359">
        <f t="shared" si="172"/>
      </c>
      <c r="J92" s="360" t="s">
        <v>636</v>
      </c>
      <c r="K92" s="361">
        <f>I85</f>
      </c>
      <c r="L92" s="315"/>
      <c r="M92" s="316" t="s">
        <v>635</v>
      </c>
      <c r="N92" s="347">
        <v>0.04</v>
      </c>
      <c r="O92" s="347">
        <v>0.04</v>
      </c>
      <c r="P92" s="347">
        <v>0.04</v>
      </c>
      <c r="Q92" s="347">
        <v>0.04</v>
      </c>
      <c r="R92" s="347">
        <v>0.04</v>
      </c>
      <c r="S92" s="347">
        <v>0.04</v>
      </c>
      <c r="T92" s="347">
        <v>0.04</v>
      </c>
      <c r="U92" s="359">
        <f t="shared" si="180"/>
      </c>
      <c r="V92" s="360" t="s">
        <v>636</v>
      </c>
      <c r="W92" s="361">
        <f>U85</f>
      </c>
      <c r="X92" s="315"/>
      <c r="Y92" s="343" t="s">
        <v>635</v>
      </c>
      <c r="Z92" s="349">
        <f t="shared" si="15"/>
      </c>
      <c r="AA92" s="349">
        <f t="shared" si="23"/>
      </c>
      <c r="AB92" s="349">
        <f t="shared" si="31"/>
      </c>
      <c r="AC92" s="349">
        <f t="shared" si="39"/>
      </c>
      <c r="AD92" s="349">
        <f t="shared" si="47"/>
      </c>
      <c r="AE92" s="349">
        <f t="shared" si="55"/>
      </c>
      <c r="AF92" s="349">
        <f t="shared" si="63"/>
      </c>
      <c r="AG92" s="362">
        <f t="shared" si="188"/>
      </c>
      <c r="AH92" s="360" t="s">
        <v>636</v>
      </c>
      <c r="AI92" s="361">
        <f>AG85</f>
      </c>
      <c r="AJ92" s="315"/>
      <c r="AK92" s="315"/>
      <c r="AL92" s="315"/>
      <c r="AM92" s="315"/>
      <c r="AN92" s="315"/>
    </row>
    <row customHeight="true" ht="21.48148148148148" r="93">
      <c r="A93" s="316" t="s">
        <v>637</v>
      </c>
      <c r="B93" s="345">
        <f>B89/B92</f>
      </c>
      <c r="C93" s="345">
        <f>C89/C92</f>
      </c>
      <c r="D93" s="345">
        <f>D89/D92</f>
      </c>
      <c r="E93" s="345">
        <f>E89/E92</f>
      </c>
      <c r="F93" s="345">
        <f>F89/F92</f>
      </c>
      <c r="G93" s="345">
        <f>G89/G92</f>
      </c>
      <c r="H93" s="345">
        <f>H89/H92</f>
      </c>
      <c r="I93" s="342">
        <f t="shared" ref="I93:I94" si="83">SUM(B93:H93)</f>
      </c>
      <c r="J93" s="360" t="s">
        <v>638</v>
      </c>
      <c r="K93" s="363">
        <f>I94/I89</f>
      </c>
      <c r="L93" s="315"/>
      <c r="M93" s="316" t="s">
        <v>637</v>
      </c>
      <c r="N93" s="345">
        <f>N89/N92</f>
      </c>
      <c r="O93" s="345">
        <f>O89/O92</f>
      </c>
      <c r="P93" s="345">
        <f>P89/P92</f>
      </c>
      <c r="Q93" s="345">
        <f>Q89/Q92</f>
      </c>
      <c r="R93" s="345">
        <f>R89/R92</f>
      </c>
      <c r="S93" s="345">
        <f>S89/S92</f>
      </c>
      <c r="T93" s="345">
        <f>T89/T92</f>
      </c>
      <c r="U93" s="342">
        <f t="shared" ref="U93:U94" si="115">SUM(N93:T93)</f>
      </c>
      <c r="V93" s="360" t="s">
        <v>638</v>
      </c>
      <c r="W93" s="363">
        <f>U94/U89</f>
      </c>
      <c r="X93" s="315"/>
      <c r="Y93" s="343" t="s">
        <v>637</v>
      </c>
      <c r="Z93" s="346">
        <f t="shared" si="15"/>
      </c>
      <c r="AA93" s="346">
        <f t="shared" si="23"/>
      </c>
      <c r="AB93" s="346">
        <f t="shared" si="31"/>
      </c>
      <c r="AC93" s="346">
        <f t="shared" si="39"/>
      </c>
      <c r="AD93" s="346">
        <f t="shared" si="47"/>
      </c>
      <c r="AE93" s="346">
        <f t="shared" si="55"/>
      </c>
      <c r="AF93" s="346">
        <f t="shared" si="63"/>
      </c>
      <c r="AG93" s="344">
        <f t="shared" ref="AG93:AG94" si="147">SUM(Z93:AF93)</f>
      </c>
      <c r="AH93" s="360" t="s">
        <v>638</v>
      </c>
      <c r="AI93" s="363">
        <f>AG94/AG89</f>
      </c>
      <c r="AJ93" s="315"/>
      <c r="AK93" s="315"/>
      <c r="AL93" s="315"/>
      <c r="AM93" s="315"/>
      <c r="AN93" s="315"/>
    </row>
    <row customHeight="true" ht="21.48148148148148" r="94">
      <c r="A94" s="316" t="s">
        <v>639</v>
      </c>
      <c r="B94" s="364">
        <f>B90*B93</f>
      </c>
      <c r="C94" s="364">
        <f>C90*C93</f>
      </c>
      <c r="D94" s="364">
        <f>D90*D93</f>
      </c>
      <c r="E94" s="364">
        <f>E90*E93</f>
      </c>
      <c r="F94" s="364">
        <f>F90*F93</f>
      </c>
      <c r="G94" s="364">
        <f>G90*G93</f>
      </c>
      <c r="H94" s="364">
        <f>H90*H93</f>
      </c>
      <c r="I94" s="365">
        <f t="shared" si="83"/>
      </c>
      <c r="J94" s="360" t="s">
        <v>640</v>
      </c>
      <c r="K94" s="366">
        <f>I94/I97</f>
      </c>
      <c r="L94" s="315"/>
      <c r="M94" s="316" t="s">
        <v>639</v>
      </c>
      <c r="N94" s="364">
        <f>N90*N93</f>
      </c>
      <c r="O94" s="364">
        <f>O90*O93</f>
      </c>
      <c r="P94" s="364">
        <f>P90*P93</f>
      </c>
      <c r="Q94" s="364">
        <f>Q90*Q93</f>
      </c>
      <c r="R94" s="364">
        <f>R90*R93</f>
      </c>
      <c r="S94" s="364">
        <f>S90*S93</f>
      </c>
      <c r="T94" s="364">
        <f>T90*T93</f>
      </c>
      <c r="U94" s="365">
        <f t="shared" si="115"/>
      </c>
      <c r="V94" s="360" t="s">
        <v>640</v>
      </c>
      <c r="W94" s="366">
        <f>U94/U97</f>
      </c>
      <c r="X94" s="315"/>
      <c r="Y94" s="343" t="s">
        <v>639</v>
      </c>
      <c r="Z94" s="367">
        <f t="shared" si="15"/>
      </c>
      <c r="AA94" s="367">
        <f t="shared" si="23"/>
      </c>
      <c r="AB94" s="367">
        <f t="shared" si="31"/>
      </c>
      <c r="AC94" s="367">
        <f t="shared" si="39"/>
      </c>
      <c r="AD94" s="367">
        <f t="shared" si="47"/>
      </c>
      <c r="AE94" s="367">
        <f t="shared" si="55"/>
      </c>
      <c r="AF94" s="367">
        <f t="shared" si="63"/>
      </c>
      <c r="AG94" s="368">
        <f t="shared" si="147"/>
      </c>
      <c r="AH94" s="360" t="s">
        <v>640</v>
      </c>
      <c r="AI94" s="366">
        <f>AG94/AG97</f>
      </c>
      <c r="AJ94" s="315"/>
      <c r="AK94" s="315"/>
      <c r="AL94" s="315"/>
      <c r="AM94" s="315"/>
      <c r="AN94" s="315"/>
    </row>
    <row customHeight="true" ht="21.48148148148148" r="95">
      <c r="A95" s="316" t="s">
        <v>641</v>
      </c>
      <c r="B95" s="369">
        <f>B94/B96</f>
      </c>
      <c r="C95" s="369">
        <f>C94/C96</f>
      </c>
      <c r="D95" s="369">
        <f>D94/D96</f>
      </c>
      <c r="E95" s="369">
        <f>E94/E96</f>
      </c>
      <c r="F95" s="369">
        <f>F94/F96</f>
      </c>
      <c r="G95" s="369">
        <f>G94/G96</f>
      </c>
      <c r="H95" s="369">
        <f>H94/H96</f>
      </c>
      <c r="I95" s="370">
        <f>I94/I96</f>
      </c>
      <c r="J95" s="360"/>
      <c r="K95" s="371"/>
      <c r="L95" s="315"/>
      <c r="M95" s="316" t="s">
        <v>641</v>
      </c>
      <c r="N95" s="369">
        <f>N94/N96</f>
      </c>
      <c r="O95" s="369">
        <f>O94/O96</f>
      </c>
      <c r="P95" s="369">
        <f>P94/P96</f>
      </c>
      <c r="Q95" s="369">
        <f>Q94/Q96</f>
      </c>
      <c r="R95" s="369">
        <f>R94/R96</f>
      </c>
      <c r="S95" s="369">
        <f>S94/S96</f>
      </c>
      <c r="T95" s="369">
        <f>T94/T96</f>
      </c>
      <c r="U95" s="370">
        <f>U94/U96</f>
      </c>
      <c r="V95" s="360"/>
      <c r="W95" s="371"/>
      <c r="X95" s="315"/>
      <c r="Y95" s="343" t="s">
        <v>641</v>
      </c>
      <c r="Z95" s="372">
        <f t="shared" si="15"/>
      </c>
      <c r="AA95" s="372">
        <f t="shared" si="23"/>
      </c>
      <c r="AB95" s="372">
        <f t="shared" si="31"/>
      </c>
      <c r="AC95" s="372">
        <f t="shared" si="39"/>
      </c>
      <c r="AD95" s="372">
        <f t="shared" si="47"/>
      </c>
      <c r="AE95" s="372">
        <f t="shared" si="55"/>
      </c>
      <c r="AF95" s="372">
        <f t="shared" si="63"/>
      </c>
      <c r="AG95" s="373">
        <f>AG94/AG96</f>
      </c>
      <c r="AH95" s="360"/>
      <c r="AI95" s="371"/>
      <c r="AJ95" s="315"/>
      <c r="AK95" s="315"/>
      <c r="AL95" s="315"/>
      <c r="AM95" s="315"/>
      <c r="AN95" s="315"/>
    </row>
    <row customHeight="true" ht="21.48148148148148" r="96">
      <c r="A96" s="316" t="s">
        <v>642</v>
      </c>
      <c r="B96" s="374">
        <f>B89*$E$11</f>
      </c>
      <c r="C96" s="374">
        <f>C89*$E$11</f>
      </c>
      <c r="D96" s="374">
        <f>D89*$E$11</f>
      </c>
      <c r="E96" s="374">
        <f>E89*$E$11</f>
      </c>
      <c r="F96" s="374">
        <f>F89*$E$11</f>
      </c>
      <c r="G96" s="374">
        <f>G89*$E$11</f>
      </c>
      <c r="H96" s="374">
        <f>H89*$E$11</f>
      </c>
      <c r="I96" s="365">
        <f t="shared" ref="I96:I98" si="84">SUM(B96:H96)</f>
      </c>
      <c r="J96" s="360" t="s">
        <v>643</v>
      </c>
      <c r="K96" s="375">
        <f>I98</f>
      </c>
      <c r="L96" s="315"/>
      <c r="M96" s="316" t="s">
        <v>642</v>
      </c>
      <c r="N96" s="374">
        <f>N89*$E$11</f>
      </c>
      <c r="O96" s="374">
        <f>O89*$E$11</f>
      </c>
      <c r="P96" s="374">
        <f>P89*$E$11</f>
      </c>
      <c r="Q96" s="374">
        <f>Q89*$E$11</f>
      </c>
      <c r="R96" s="374">
        <f>R89*$E$11</f>
      </c>
      <c r="S96" s="374">
        <f>S89*$E$11</f>
      </c>
      <c r="T96" s="374">
        <f>T89*$E$11</f>
      </c>
      <c r="U96" s="365">
        <f t="shared" ref="U96:U98" si="116">SUM(N96:T96)</f>
      </c>
      <c r="V96" s="360" t="s">
        <v>643</v>
      </c>
      <c r="W96" s="375">
        <f>U98</f>
      </c>
      <c r="X96" s="315"/>
      <c r="Y96" s="343" t="s">
        <v>642</v>
      </c>
      <c r="Z96" s="376">
        <f t="shared" si="15"/>
      </c>
      <c r="AA96" s="376">
        <f t="shared" si="23"/>
      </c>
      <c r="AB96" s="376">
        <f t="shared" si="31"/>
      </c>
      <c r="AC96" s="376">
        <f t="shared" si="39"/>
      </c>
      <c r="AD96" s="376">
        <f t="shared" si="47"/>
      </c>
      <c r="AE96" s="376">
        <f t="shared" si="55"/>
      </c>
      <c r="AF96" s="376">
        <f t="shared" si="63"/>
      </c>
      <c r="AG96" s="368">
        <f t="shared" ref="AG96:AG98" si="148">SUM(Z96:AF96)</f>
      </c>
      <c r="AH96" s="360" t="s">
        <v>643</v>
      </c>
      <c r="AI96" s="375">
        <f>AG98</f>
      </c>
      <c r="AJ96" s="315"/>
      <c r="AK96" s="315"/>
      <c r="AL96" s="315"/>
      <c r="AM96" s="315"/>
      <c r="AN96" s="315"/>
    </row>
    <row customHeight="true" ht="21.48148148148148" r="97">
      <c r="A97" s="316" t="s">
        <v>644</v>
      </c>
      <c r="B97" s="374">
        <f>B85*$E$11</f>
      </c>
      <c r="C97" s="374">
        <f>C85*$E$11</f>
      </c>
      <c r="D97" s="374">
        <f>D85*$E$11</f>
      </c>
      <c r="E97" s="374">
        <f>E85*$E$11</f>
      </c>
      <c r="F97" s="374">
        <f>F85*$E$11</f>
      </c>
      <c r="G97" s="374">
        <f>G85*$E$11</f>
      </c>
      <c r="H97" s="374">
        <f>H85*$E$11</f>
      </c>
      <c r="I97" s="365">
        <f t="shared" si="84"/>
      </c>
      <c r="J97" s="360" t="s">
        <v>645</v>
      </c>
      <c r="K97" s="366">
        <f>K96/I97</f>
      </c>
      <c r="L97" s="315"/>
      <c r="M97" s="316" t="s">
        <v>644</v>
      </c>
      <c r="N97" s="374">
        <f>N85*$E$11</f>
      </c>
      <c r="O97" s="374">
        <f>O85*$E$11</f>
      </c>
      <c r="P97" s="374">
        <f>P85*$E$11</f>
      </c>
      <c r="Q97" s="374">
        <f>Q85*$E$11</f>
      </c>
      <c r="R97" s="374">
        <f>R85*$E$11</f>
      </c>
      <c r="S97" s="374">
        <f>S85*$E$11</f>
      </c>
      <c r="T97" s="374">
        <f>T85*$E$11</f>
      </c>
      <c r="U97" s="365">
        <f t="shared" si="116"/>
      </c>
      <c r="V97" s="360" t="s">
        <v>645</v>
      </c>
      <c r="W97" s="366">
        <f>W96/U97</f>
      </c>
      <c r="X97" s="315"/>
      <c r="Y97" s="343" t="s">
        <v>644</v>
      </c>
      <c r="Z97" s="376">
        <f t="shared" si="15"/>
      </c>
      <c r="AA97" s="376">
        <f t="shared" si="23"/>
      </c>
      <c r="AB97" s="376">
        <f t="shared" si="31"/>
      </c>
      <c r="AC97" s="376">
        <f t="shared" si="39"/>
      </c>
      <c r="AD97" s="376">
        <f t="shared" si="47"/>
      </c>
      <c r="AE97" s="376">
        <f t="shared" si="55"/>
      </c>
      <c r="AF97" s="376">
        <f t="shared" si="63"/>
      </c>
      <c r="AG97" s="368">
        <f t="shared" si="148"/>
      </c>
      <c r="AH97" s="360" t="s">
        <v>645</v>
      </c>
      <c r="AI97" s="366">
        <f>AI96/AG97</f>
      </c>
      <c r="AJ97" s="315"/>
      <c r="AK97" s="315"/>
      <c r="AL97" s="315"/>
      <c r="AM97" s="315"/>
      <c r="AN97" s="315"/>
    </row>
    <row customHeight="true" ht="21.48148148148148" r="98">
      <c r="A98" s="316" t="s">
        <v>646</v>
      </c>
      <c r="B98" s="377">
        <f>B85*$E$12-B94</f>
      </c>
      <c r="C98" s="377">
        <f>C85*$E$12-C94</f>
      </c>
      <c r="D98" s="377">
        <f>D85*$E$12-D94</f>
      </c>
      <c r="E98" s="377">
        <f>E85*$E$12-E94</f>
      </c>
      <c r="F98" s="377">
        <f>F85*$E$12-F94</f>
      </c>
      <c r="G98" s="377">
        <f>G85*$E$12-G94</f>
      </c>
      <c r="H98" s="377">
        <f>H85*$E$12-H94</f>
      </c>
      <c r="I98" s="378">
        <f t="shared" si="84"/>
      </c>
      <c r="J98" s="360" t="s">
        <v>647</v>
      </c>
      <c r="K98" s="375">
        <f>K96</f>
      </c>
      <c r="L98" s="315"/>
      <c r="M98" s="316" t="s">
        <v>646</v>
      </c>
      <c r="N98" s="377">
        <f>N85*$E$12-N94</f>
      </c>
      <c r="O98" s="377">
        <f>O85*$E$12-O94</f>
      </c>
      <c r="P98" s="377">
        <f>P85*$E$12-P94</f>
      </c>
      <c r="Q98" s="377">
        <f>Q85*$E$12-Q94</f>
      </c>
      <c r="R98" s="377">
        <f>R85*$E$12-R94</f>
      </c>
      <c r="S98" s="377">
        <f>S85*$E$12-S94</f>
      </c>
      <c r="T98" s="377">
        <f>T85*$E$12-T94</f>
      </c>
      <c r="U98" s="378">
        <f t="shared" si="116"/>
      </c>
      <c r="V98" s="360" t="s">
        <v>647</v>
      </c>
      <c r="W98" s="375">
        <f>W96</f>
      </c>
      <c r="X98" s="315"/>
      <c r="Y98" s="379" t="s">
        <v>646</v>
      </c>
      <c r="Z98" s="380">
        <f t="shared" si="15"/>
      </c>
      <c r="AA98" s="380">
        <f t="shared" si="23"/>
      </c>
      <c r="AB98" s="380">
        <f t="shared" si="31"/>
      </c>
      <c r="AC98" s="380">
        <f t="shared" si="39"/>
      </c>
      <c r="AD98" s="380">
        <f t="shared" si="47"/>
      </c>
      <c r="AE98" s="380">
        <f t="shared" si="55"/>
      </c>
      <c r="AF98" s="380">
        <f t="shared" si="63"/>
      </c>
      <c r="AG98" s="381">
        <f t="shared" si="148"/>
      </c>
      <c r="AH98" s="360" t="s">
        <v>647</v>
      </c>
      <c r="AI98" s="375">
        <f>AI96</f>
      </c>
      <c r="AJ98" s="315"/>
      <c r="AK98" s="315"/>
      <c r="AL98" s="315"/>
      <c r="AM98" s="315"/>
      <c r="AN98" s="315"/>
    </row>
    <row customHeight="true" ht="21.48148148148148" r="99">
      <c r="A99" s="382" t="s">
        <v>648</v>
      </c>
      <c r="B99" s="382"/>
      <c r="C99" s="382"/>
      <c r="D99" s="382"/>
      <c r="E99" s="382"/>
      <c r="F99" s="382"/>
      <c r="G99" s="382"/>
      <c r="H99" s="382"/>
      <c r="I99" s="382"/>
      <c r="J99" s="315"/>
      <c r="K99" s="315"/>
      <c r="L99" s="315"/>
      <c r="M99" s="315"/>
      <c r="N99" s="315"/>
      <c r="O99" s="315"/>
      <c r="P99" s="315"/>
      <c r="Q99" s="315"/>
      <c r="R99" s="315"/>
      <c r="S99" s="315"/>
      <c r="T99" s="315"/>
      <c r="U99" s="315"/>
      <c r="V99" s="315"/>
      <c r="W99" s="315"/>
      <c r="X99" s="315"/>
      <c r="Y99" s="315"/>
      <c r="Z99" s="315"/>
      <c r="AA99" s="315"/>
      <c r="AB99" s="315"/>
      <c r="AC99" s="315"/>
      <c r="AD99" s="315"/>
      <c r="AE99" s="315"/>
      <c r="AF99" s="315"/>
      <c r="AG99" s="315"/>
      <c r="AH99" s="315"/>
      <c r="AI99" s="315"/>
      <c r="AJ99" s="315"/>
      <c r="AK99" s="315"/>
      <c r="AL99" s="315"/>
      <c r="AM99" s="315"/>
      <c r="AN99" s="315"/>
    </row>
    <row customHeight="true" ht="21.48148148148148" r="100">
      <c r="A100" s="382"/>
      <c r="B100" s="382"/>
      <c r="C100" s="382"/>
      <c r="D100" s="382"/>
      <c r="E100" s="382"/>
      <c r="F100" s="382"/>
      <c r="G100" s="382"/>
      <c r="H100" s="382"/>
      <c r="I100" s="382"/>
      <c r="J100" s="315"/>
      <c r="K100" s="315"/>
      <c r="L100" s="315"/>
      <c r="M100" s="315"/>
      <c r="N100" s="315"/>
      <c r="O100" s="315"/>
      <c r="P100" s="315"/>
      <c r="Q100" s="315"/>
      <c r="R100" s="315"/>
      <c r="S100" s="315"/>
      <c r="T100" s="315"/>
      <c r="U100" s="315"/>
      <c r="V100" s="315"/>
      <c r="W100" s="315"/>
      <c r="X100" s="315"/>
      <c r="Y100" s="315"/>
      <c r="Z100" s="315"/>
      <c r="AA100" s="315"/>
      <c r="AB100" s="315"/>
      <c r="AC100" s="315"/>
      <c r="AD100" s="315"/>
      <c r="AE100" s="315"/>
      <c r="AF100" s="315"/>
      <c r="AG100" s="315"/>
      <c r="AH100" s="315"/>
      <c r="AI100" s="315"/>
      <c r="AJ100" s="315"/>
      <c r="AK100" s="315"/>
      <c r="AL100" s="315"/>
      <c r="AM100" s="315"/>
      <c r="AN100" s="315"/>
    </row>
    <row customHeight="true" ht="21.48148148148148" r="101">
      <c r="A101" s="382"/>
      <c r="B101" s="382"/>
      <c r="C101" s="382"/>
      <c r="D101" s="382"/>
      <c r="E101" s="382"/>
      <c r="F101" s="382"/>
      <c r="G101" s="382"/>
      <c r="H101" s="382"/>
      <c r="I101" s="382"/>
      <c r="J101" s="315"/>
      <c r="K101" s="315"/>
      <c r="L101" s="315"/>
      <c r="M101" s="315"/>
      <c r="N101" s="315"/>
      <c r="O101" s="315"/>
      <c r="P101" s="315"/>
      <c r="Q101" s="315"/>
      <c r="R101" s="315"/>
      <c r="S101" s="315"/>
      <c r="T101" s="315"/>
      <c r="U101" s="315"/>
      <c r="V101" s="315"/>
      <c r="W101" s="315"/>
      <c r="X101" s="315"/>
      <c r="Y101" s="315"/>
      <c r="Z101" s="315"/>
      <c r="AA101" s="315"/>
      <c r="AB101" s="315"/>
      <c r="AC101" s="315"/>
      <c r="AD101" s="315"/>
      <c r="AE101" s="315"/>
      <c r="AF101" s="315"/>
      <c r="AG101" s="315"/>
      <c r="AH101" s="315"/>
      <c r="AI101" s="315"/>
      <c r="AJ101" s="315"/>
      <c r="AK101" s="315"/>
      <c r="AL101" s="315"/>
      <c r="AM101" s="315"/>
      <c r="AN101" s="315"/>
    </row>
    <row customHeight="true" ht="21.48148148148148" r="102">
      <c r="O102" s="315"/>
      <c r="P102" s="315"/>
      <c r="Q102" s="315"/>
      <c r="R102" s="315"/>
      <c r="S102" s="315"/>
      <c r="T102" s="315"/>
      <c r="U102" s="315"/>
      <c r="V102" s="315"/>
      <c r="W102" s="315"/>
      <c r="X102" s="315"/>
      <c r="Y102" s="315"/>
      <c r="Z102" s="315"/>
      <c r="AA102" s="315"/>
      <c r="AB102" s="315"/>
      <c r="AC102" s="315"/>
      <c r="AD102" s="315"/>
      <c r="AE102" s="315"/>
      <c r="AF102" s="315"/>
      <c r="AG102" s="315"/>
      <c r="AH102" s="315"/>
      <c r="AI102" s="315"/>
      <c r="AJ102" s="315"/>
      <c r="AK102" s="315"/>
      <c r="AL102" s="315"/>
      <c r="AM102" s="315"/>
      <c r="AN102" s="315"/>
    </row>
    <row customHeight="true" ht="21.48148148148148" r="103">
      <c r="A103" s="332" t="s">
        <v>656</v>
      </c>
      <c r="B103" s="332"/>
      <c r="C103" s="333" t="s">
        <v>657</v>
      </c>
      <c r="D103" s="334"/>
      <c r="E103" s="334"/>
      <c r="F103" s="334"/>
      <c r="G103" s="334"/>
      <c r="H103" s="334"/>
      <c r="I103" s="334"/>
      <c r="J103" s="319"/>
      <c r="K103" s="335"/>
      <c r="L103" s="315"/>
      <c r="M103" s="332" t="s">
        <v>616</v>
      </c>
      <c r="N103" s="332"/>
      <c r="O103" s="333" t="s">
        <v>657</v>
      </c>
      <c r="P103" s="334"/>
      <c r="Q103" s="334"/>
      <c r="R103" s="334"/>
      <c r="S103" s="334"/>
      <c r="T103" s="334"/>
      <c r="U103" s="334"/>
      <c r="V103" s="319"/>
      <c r="W103" s="335"/>
      <c r="X103" s="315"/>
      <c r="Y103" s="332" t="s">
        <v>617</v>
      </c>
      <c r="Z103" s="332"/>
      <c r="AA103" s="333" t="s">
        <v>657</v>
      </c>
      <c r="AB103" s="334"/>
      <c r="AC103" s="334"/>
      <c r="AD103" s="334"/>
      <c r="AE103" s="334"/>
      <c r="AF103" s="334"/>
      <c r="AG103" s="334"/>
      <c r="AH103" s="319"/>
      <c r="AI103" s="335"/>
      <c r="AJ103" s="315"/>
      <c r="AK103" s="315"/>
      <c r="AL103" s="315"/>
      <c r="AM103" s="315"/>
      <c r="AN103" s="315"/>
    </row>
    <row customHeight="true" ht="21.48148148148148" r="104">
      <c r="A104" s="317" t="s">
        <v>618</v>
      </c>
      <c r="B104" s="336" t="s">
        <v>619</v>
      </c>
      <c r="C104" s="317" t="s">
        <v>620</v>
      </c>
      <c r="D104" s="317" t="s">
        <v>621</v>
      </c>
      <c r="E104" s="317" t="s">
        <v>622</v>
      </c>
      <c r="F104" s="317" t="s">
        <v>623</v>
      </c>
      <c r="G104" s="317" t="s">
        <v>624</v>
      </c>
      <c r="H104" s="317" t="s">
        <v>625</v>
      </c>
      <c r="I104" s="317" t="s">
        <v>626</v>
      </c>
      <c r="J104" s="319"/>
      <c r="K104" s="335"/>
      <c r="L104" s="315"/>
      <c r="M104" s="317" t="s">
        <v>618</v>
      </c>
      <c r="N104" s="336" t="s">
        <v>619</v>
      </c>
      <c r="O104" s="317" t="s">
        <v>620</v>
      </c>
      <c r="P104" s="317" t="s">
        <v>621</v>
      </c>
      <c r="Q104" s="317" t="s">
        <v>622</v>
      </c>
      <c r="R104" s="317" t="s">
        <v>623</v>
      </c>
      <c r="S104" s="317" t="s">
        <v>624</v>
      </c>
      <c r="T104" s="317" t="s">
        <v>625</v>
      </c>
      <c r="U104" s="317" t="s">
        <v>626</v>
      </c>
      <c r="V104" s="319"/>
      <c r="W104" s="335"/>
      <c r="X104" s="315"/>
      <c r="Y104" s="337" t="s">
        <v>618</v>
      </c>
      <c r="Z104" s="338" t="s">
        <v>619</v>
      </c>
      <c r="AA104" s="339" t="s">
        <v>620</v>
      </c>
      <c r="AB104" s="339" t="s">
        <v>621</v>
      </c>
      <c r="AC104" s="339" t="s">
        <v>622</v>
      </c>
      <c r="AD104" s="339" t="s">
        <v>623</v>
      </c>
      <c r="AE104" s="339" t="s">
        <v>624</v>
      </c>
      <c r="AF104" s="339" t="s">
        <v>625</v>
      </c>
      <c r="AG104" s="340" t="s">
        <v>626</v>
      </c>
      <c r="AH104" s="319"/>
      <c r="AI104" s="335"/>
      <c r="AJ104" s="315"/>
      <c r="AK104" s="315"/>
      <c r="AL104" s="315"/>
      <c r="AM104" s="315"/>
      <c r="AN104" s="315"/>
    </row>
    <row customHeight="true" ht="21.48148148148148" r="105">
      <c r="A105" s="316" t="s">
        <v>627</v>
      </c>
      <c r="B105" s="341">
        <v>1</v>
      </c>
      <c r="C105" s="341">
        <v>2</v>
      </c>
      <c r="D105" s="341">
        <v>3</v>
      </c>
      <c r="E105" s="341">
        <v>4</v>
      </c>
      <c r="F105" s="341">
        <v>5</v>
      </c>
      <c r="G105" s="341">
        <v>5</v>
      </c>
      <c r="H105" s="341">
        <v>6</v>
      </c>
      <c r="I105" s="342">
        <f t="shared" ref="I105:I106" si="85">SUM(B105:H105)</f>
      </c>
      <c r="J105" s="319"/>
      <c r="K105" s="335"/>
      <c r="L105" s="315"/>
      <c r="M105" s="316" t="s">
        <v>628</v>
      </c>
      <c r="N105" s="341">
        <v>12</v>
      </c>
      <c r="O105" s="341">
        <v>23</v>
      </c>
      <c r="P105" s="341">
        <v>26</v>
      </c>
      <c r="Q105" s="341">
        <v>25</v>
      </c>
      <c r="R105" s="341">
        <v>11</v>
      </c>
      <c r="S105" s="341">
        <v>52</v>
      </c>
      <c r="T105" s="341">
        <v>12</v>
      </c>
      <c r="U105" s="342">
        <f t="shared" ref="U105:U106" si="117">SUM(N105:T105)</f>
      </c>
      <c r="V105" s="319"/>
      <c r="W105" s="335"/>
      <c r="X105" s="315"/>
      <c r="Y105" s="343" t="s">
        <v>628</v>
      </c>
      <c r="Z105" s="341">
        <f t="shared" ref="Z105:Z118" si="16">N105-B105</f>
      </c>
      <c r="AA105" s="341">
        <f t="shared" ref="AA105:AA118" si="24">O105-C105</f>
      </c>
      <c r="AB105" s="341">
        <f t="shared" ref="AB105:AB118" si="32">P105-D105</f>
      </c>
      <c r="AC105" s="341">
        <f t="shared" ref="AC105:AC118" si="40">Q105-E105</f>
      </c>
      <c r="AD105" s="341">
        <f t="shared" ref="AD105:AD118" si="48">R105-F105</f>
      </c>
      <c r="AE105" s="341">
        <f t="shared" ref="AE105:AE118" si="56">S105-G105</f>
      </c>
      <c r="AF105" s="341">
        <f t="shared" ref="AF105:AF118" si="64">T105-H105</f>
      </c>
      <c r="AG105" s="344">
        <f t="shared" ref="AG105:AG106" si="149">SUM(Z105:AF105)</f>
      </c>
      <c r="AH105" s="319"/>
      <c r="AI105" s="335"/>
      <c r="AJ105" s="315"/>
      <c r="AK105" s="315"/>
      <c r="AL105" s="315"/>
      <c r="AM105" s="315"/>
      <c r="AN105" s="315"/>
    </row>
    <row customHeight="true" ht="21.48148148148148" r="106">
      <c r="A106" s="316" t="s">
        <v>629</v>
      </c>
      <c r="B106" s="345">
        <f>B105/B112</f>
      </c>
      <c r="C106" s="345">
        <f>C105/C112</f>
      </c>
      <c r="D106" s="345">
        <f>D105/D112</f>
      </c>
      <c r="E106" s="345">
        <f>E105/E112</f>
      </c>
      <c r="F106" s="345">
        <f>F105/F112</f>
      </c>
      <c r="G106" s="345">
        <f>G105/G112</f>
      </c>
      <c r="H106" s="345">
        <f>H105/H112</f>
      </c>
      <c r="I106" s="342">
        <f t="shared" si="85"/>
      </c>
      <c r="J106" s="319"/>
      <c r="K106" s="335"/>
      <c r="L106" s="315"/>
      <c r="M106" s="316" t="s">
        <v>629</v>
      </c>
      <c r="N106" s="345">
        <f>N105/N112</f>
      </c>
      <c r="O106" s="345">
        <f>O105/O112</f>
      </c>
      <c r="P106" s="345">
        <f>P105/P112</f>
      </c>
      <c r="Q106" s="345">
        <f>Q105/Q112</f>
      </c>
      <c r="R106" s="345">
        <f>R105/R112</f>
      </c>
      <c r="S106" s="345">
        <f>S105/S112</f>
      </c>
      <c r="T106" s="345">
        <f>T105/T112</f>
      </c>
      <c r="U106" s="342">
        <f t="shared" si="117"/>
      </c>
      <c r="V106" s="319"/>
      <c r="W106" s="335"/>
      <c r="X106" s="315"/>
      <c r="Y106" s="343" t="s">
        <v>629</v>
      </c>
      <c r="Z106" s="346">
        <f t="shared" si="16"/>
      </c>
      <c r="AA106" s="346">
        <f t="shared" si="24"/>
      </c>
      <c r="AB106" s="346">
        <f t="shared" si="32"/>
      </c>
      <c r="AC106" s="346">
        <f t="shared" si="40"/>
      </c>
      <c r="AD106" s="346">
        <f t="shared" si="48"/>
      </c>
      <c r="AE106" s="346">
        <f t="shared" si="56"/>
      </c>
      <c r="AF106" s="346">
        <f t="shared" si="64"/>
      </c>
      <c r="AG106" s="344">
        <f t="shared" si="149"/>
      </c>
      <c r="AH106" s="319"/>
      <c r="AI106" s="335"/>
      <c r="AJ106" s="315"/>
      <c r="AK106" s="315"/>
      <c r="AL106" s="315"/>
      <c r="AM106" s="315"/>
      <c r="AN106" s="315"/>
    </row>
    <row customHeight="true" ht="21.48148148148148" r="107">
      <c r="A107" s="316" t="s">
        <v>630</v>
      </c>
      <c r="B107" s="347">
        <v>1</v>
      </c>
      <c r="C107" s="347">
        <v>1</v>
      </c>
      <c r="D107" s="347">
        <v>1</v>
      </c>
      <c r="E107" s="347">
        <v>1</v>
      </c>
      <c r="F107" s="347">
        <v>1</v>
      </c>
      <c r="G107" s="347">
        <v>0.9</v>
      </c>
      <c r="H107" s="347">
        <v>0.9</v>
      </c>
      <c r="I107" s="348">
        <f>I109/I105</f>
      </c>
      <c r="J107" s="319"/>
      <c r="K107" s="335"/>
      <c r="L107" s="315"/>
      <c r="M107" s="316" t="s">
        <v>630</v>
      </c>
      <c r="N107" s="347">
        <v>1</v>
      </c>
      <c r="O107" s="347">
        <v>1</v>
      </c>
      <c r="P107" s="347">
        <v>1</v>
      </c>
      <c r="Q107" s="347">
        <v>1</v>
      </c>
      <c r="R107" s="347">
        <v>1</v>
      </c>
      <c r="S107" s="347">
        <v>0.9</v>
      </c>
      <c r="T107" s="347">
        <v>0.9</v>
      </c>
      <c r="U107" s="348">
        <f>U109/U105</f>
      </c>
      <c r="V107" s="319"/>
      <c r="W107" s="335"/>
      <c r="X107" s="315"/>
      <c r="Y107" s="343" t="s">
        <v>630</v>
      </c>
      <c r="Z107" s="349">
        <f t="shared" si="16"/>
      </c>
      <c r="AA107" s="349">
        <f t="shared" si="24"/>
      </c>
      <c r="AB107" s="349">
        <f t="shared" si="32"/>
      </c>
      <c r="AC107" s="349">
        <f t="shared" si="40"/>
      </c>
      <c r="AD107" s="349">
        <f t="shared" si="48"/>
      </c>
      <c r="AE107" s="349">
        <f t="shared" si="56"/>
      </c>
      <c r="AF107" s="349">
        <f t="shared" si="64"/>
      </c>
      <c r="AG107" s="350">
        <f>AG109/AG105</f>
      </c>
      <c r="AH107" s="319"/>
      <c r="AI107" s="335"/>
      <c r="AJ107" s="315"/>
      <c r="AK107" s="315"/>
      <c r="AL107" s="315"/>
      <c r="AM107" s="315"/>
      <c r="AN107" s="315"/>
    </row>
    <row customHeight="true" ht="21.48148148148148" r="108">
      <c r="A108" s="316" t="s">
        <v>631</v>
      </c>
      <c r="B108" s="345">
        <f>B105-B109</f>
      </c>
      <c r="C108" s="345">
        <f>C105-C109</f>
      </c>
      <c r="D108" s="345">
        <f>D105-D109</f>
      </c>
      <c r="E108" s="345">
        <f>E105-E109</f>
      </c>
      <c r="F108" s="345">
        <f>F105-F109</f>
      </c>
      <c r="G108" s="345">
        <f>G105-G109</f>
      </c>
      <c r="H108" s="345">
        <f>H105-H109</f>
      </c>
      <c r="I108" s="342">
        <f t="shared" ref="I108:I109" si="86">SUM(B108:H108)</f>
      </c>
      <c r="J108" s="319"/>
      <c r="K108" s="335"/>
      <c r="L108" s="315"/>
      <c r="M108" s="316" t="s">
        <v>631</v>
      </c>
      <c r="N108" s="345">
        <v>12</v>
      </c>
      <c r="O108" s="345">
        <f>O105-O109</f>
      </c>
      <c r="P108" s="345">
        <f>P105-P109</f>
      </c>
      <c r="Q108" s="345">
        <f>Q105-Q109</f>
      </c>
      <c r="R108" s="345">
        <f>R105-R109</f>
      </c>
      <c r="S108" s="345">
        <f>S105-S109</f>
      </c>
      <c r="T108" s="345">
        <f>T105-T109</f>
      </c>
      <c r="U108" s="342">
        <f t="shared" ref="U108:U109" si="118">SUM(N108:T108)</f>
      </c>
      <c r="V108" s="319"/>
      <c r="W108" s="335"/>
      <c r="X108" s="315"/>
      <c r="Y108" s="343" t="s">
        <v>631</v>
      </c>
      <c r="Z108" s="346">
        <f t="shared" si="16"/>
      </c>
      <c r="AA108" s="346">
        <f t="shared" si="24"/>
      </c>
      <c r="AB108" s="346">
        <f t="shared" si="32"/>
      </c>
      <c r="AC108" s="346">
        <f t="shared" si="40"/>
      </c>
      <c r="AD108" s="346">
        <f t="shared" si="48"/>
      </c>
      <c r="AE108" s="346">
        <f t="shared" si="56"/>
      </c>
      <c r="AF108" s="346">
        <f t="shared" si="64"/>
      </c>
      <c r="AG108" s="344">
        <f t="shared" ref="AG108:AG109" si="150">SUM(Z108:AF108)</f>
      </c>
      <c r="AH108" s="319"/>
      <c r="AI108" s="335"/>
      <c r="AJ108" s="315"/>
      <c r="AK108" s="315"/>
      <c r="AL108" s="315"/>
      <c r="AM108" s="315"/>
      <c r="AN108" s="315"/>
    </row>
    <row customHeight="true" ht="21.48148148148148" r="109">
      <c r="A109" s="316" t="s">
        <v>632</v>
      </c>
      <c r="B109" s="345">
        <f>B105*B107</f>
      </c>
      <c r="C109" s="345">
        <f>C105*C107</f>
      </c>
      <c r="D109" s="345">
        <f>D105*D107</f>
      </c>
      <c r="E109" s="345">
        <f>E105*E107</f>
      </c>
      <c r="F109" s="345">
        <f>F105*F107</f>
      </c>
      <c r="G109" s="345">
        <f>G105*G107</f>
      </c>
      <c r="H109" s="345">
        <f>H105*H107</f>
      </c>
      <c r="I109" s="342">
        <f t="shared" si="86"/>
      </c>
      <c r="J109" s="319"/>
      <c r="K109" s="335"/>
      <c r="L109" s="315"/>
      <c r="M109" s="316" t="s">
        <v>632</v>
      </c>
      <c r="N109" s="345">
        <f>N105*N107</f>
      </c>
      <c r="O109" s="345">
        <f>O105*O107</f>
      </c>
      <c r="P109" s="345">
        <f>P105*P107</f>
      </c>
      <c r="Q109" s="345">
        <f>Q105*Q107</f>
      </c>
      <c r="R109" s="345">
        <f>R105*R107</f>
      </c>
      <c r="S109" s="345">
        <f>S105*S107</f>
      </c>
      <c r="T109" s="345">
        <f>T105*T107</f>
      </c>
      <c r="U109" s="342">
        <f t="shared" si="118"/>
      </c>
      <c r="V109" s="319"/>
      <c r="W109" s="335"/>
      <c r="X109" s="315"/>
      <c r="Y109" s="343" t="s">
        <v>632</v>
      </c>
      <c r="Z109" s="346">
        <f t="shared" si="16"/>
      </c>
      <c r="AA109" s="346">
        <f t="shared" si="24"/>
      </c>
      <c r="AB109" s="346">
        <f t="shared" si="32"/>
      </c>
      <c r="AC109" s="346">
        <f t="shared" si="40"/>
      </c>
      <c r="AD109" s="346">
        <f t="shared" si="48"/>
      </c>
      <c r="AE109" s="346">
        <f t="shared" si="56"/>
      </c>
      <c r="AF109" s="346">
        <f t="shared" si="64"/>
      </c>
      <c r="AG109" s="344">
        <f t="shared" si="150"/>
      </c>
      <c r="AH109" s="319"/>
      <c r="AI109" s="335"/>
      <c r="AJ109" s="315"/>
      <c r="AK109" s="315"/>
      <c r="AL109" s="315"/>
      <c r="AM109" s="315"/>
      <c r="AN109" s="315"/>
    </row>
    <row customHeight="true" ht="21.48148148148148" r="110">
      <c r="A110" s="351" t="s">
        <v>633</v>
      </c>
      <c r="B110" s="352">
        <v>3.8</v>
      </c>
      <c r="C110" s="352">
        <v>3.8</v>
      </c>
      <c r="D110" s="352">
        <v>3.8</v>
      </c>
      <c r="E110" s="352">
        <v>3.8</v>
      </c>
      <c r="F110" s="352">
        <v>3.8</v>
      </c>
      <c r="G110" s="352">
        <v>3.8</v>
      </c>
      <c r="H110" s="352">
        <v>3.8</v>
      </c>
      <c r="I110" s="353">
        <f t="shared" ref="I110:I112" si="173">AVERAGE(B110:H110)</f>
      </c>
      <c r="J110" s="315"/>
      <c r="K110" s="315"/>
      <c r="L110" s="315"/>
      <c r="M110" s="351" t="s">
        <v>633</v>
      </c>
      <c r="N110" s="352">
        <v>3.8</v>
      </c>
      <c r="O110" s="352">
        <v>3.8</v>
      </c>
      <c r="P110" s="352">
        <v>3.8</v>
      </c>
      <c r="Q110" s="352">
        <v>3.8</v>
      </c>
      <c r="R110" s="352">
        <v>3.8</v>
      </c>
      <c r="S110" s="352">
        <v>3.8</v>
      </c>
      <c r="T110" s="352">
        <v>3.8</v>
      </c>
      <c r="U110" s="353">
        <f t="shared" ref="U110:U112" si="181">AVERAGE(N110:T110)</f>
      </c>
      <c r="V110" s="315"/>
      <c r="W110" s="315"/>
      <c r="X110" s="315"/>
      <c r="Y110" s="354" t="s">
        <v>633</v>
      </c>
      <c r="Z110" s="355">
        <f t="shared" si="16"/>
      </c>
      <c r="AA110" s="355">
        <f t="shared" si="24"/>
      </c>
      <c r="AB110" s="355">
        <f t="shared" si="32"/>
      </c>
      <c r="AC110" s="355">
        <f t="shared" si="40"/>
      </c>
      <c r="AD110" s="355">
        <f t="shared" si="48"/>
      </c>
      <c r="AE110" s="355">
        <f t="shared" si="56"/>
      </c>
      <c r="AF110" s="355">
        <f t="shared" si="64"/>
      </c>
      <c r="AG110" s="356">
        <f t="shared" ref="AG110:AG112" si="189">AVERAGE(Z110:AF110)</f>
      </c>
      <c r="AH110" s="315"/>
      <c r="AI110" s="315"/>
      <c r="AJ110" s="315"/>
      <c r="AK110" s="315"/>
      <c r="AL110" s="315"/>
      <c r="AM110" s="315"/>
      <c r="AN110" s="315"/>
    </row>
    <row customHeight="true" ht="21.48148148148148" r="111">
      <c r="A111" s="316" t="s">
        <v>634</v>
      </c>
      <c r="B111" s="349">
        <v>0.003</v>
      </c>
      <c r="C111" s="349">
        <v>0.003</v>
      </c>
      <c r="D111" s="349">
        <v>0.003</v>
      </c>
      <c r="E111" s="349">
        <v>0.003</v>
      </c>
      <c r="F111" s="349">
        <v>0.003</v>
      </c>
      <c r="G111" s="349">
        <v>0.003</v>
      </c>
      <c r="H111" s="349">
        <v>0.003</v>
      </c>
      <c r="I111" s="357">
        <f t="shared" si="173"/>
      </c>
      <c r="J111" s="315"/>
      <c r="K111" s="315"/>
      <c r="L111" s="315"/>
      <c r="M111" s="316" t="s">
        <v>634</v>
      </c>
      <c r="N111" s="349">
        <v>0.003</v>
      </c>
      <c r="O111" s="349">
        <v>0.003</v>
      </c>
      <c r="P111" s="349">
        <v>0.003</v>
      </c>
      <c r="Q111" s="349">
        <v>0.003</v>
      </c>
      <c r="R111" s="349">
        <v>0.003</v>
      </c>
      <c r="S111" s="349">
        <v>0.003</v>
      </c>
      <c r="T111" s="349">
        <v>0.003</v>
      </c>
      <c r="U111" s="357">
        <f t="shared" si="181"/>
      </c>
      <c r="V111" s="315"/>
      <c r="W111" s="315"/>
      <c r="X111" s="315"/>
      <c r="Y111" s="343" t="s">
        <v>634</v>
      </c>
      <c r="Z111" s="349">
        <f t="shared" si="16"/>
      </c>
      <c r="AA111" s="349">
        <f t="shared" si="24"/>
      </c>
      <c r="AB111" s="349">
        <f t="shared" si="32"/>
      </c>
      <c r="AC111" s="349">
        <f t="shared" si="40"/>
      </c>
      <c r="AD111" s="349">
        <f t="shared" si="48"/>
      </c>
      <c r="AE111" s="349">
        <f t="shared" si="56"/>
      </c>
      <c r="AF111" s="349">
        <f t="shared" si="64"/>
      </c>
      <c r="AG111" s="358">
        <f t="shared" si="189"/>
      </c>
      <c r="AH111" s="315"/>
      <c r="AI111" s="315"/>
      <c r="AJ111" s="315"/>
      <c r="AK111" s="315"/>
      <c r="AL111" s="315"/>
      <c r="AM111" s="315"/>
      <c r="AN111" s="315"/>
    </row>
    <row customHeight="true" ht="21.48148148148148" r="112">
      <c r="A112" s="316" t="s">
        <v>635</v>
      </c>
      <c r="B112" s="347">
        <v>0.04</v>
      </c>
      <c r="C112" s="347">
        <v>0.04</v>
      </c>
      <c r="D112" s="347">
        <v>0.04</v>
      </c>
      <c r="E112" s="347">
        <v>0.04</v>
      </c>
      <c r="F112" s="347">
        <v>0.04</v>
      </c>
      <c r="G112" s="347">
        <v>0.04</v>
      </c>
      <c r="H112" s="347">
        <v>0.04</v>
      </c>
      <c r="I112" s="359">
        <f t="shared" si="173"/>
      </c>
      <c r="J112" s="360" t="s">
        <v>636</v>
      </c>
      <c r="K112" s="361">
        <f>I105</f>
      </c>
      <c r="L112" s="315"/>
      <c r="M112" s="316" t="s">
        <v>635</v>
      </c>
      <c r="N112" s="347">
        <v>0.04</v>
      </c>
      <c r="O112" s="347">
        <v>0.04</v>
      </c>
      <c r="P112" s="347">
        <v>0.04</v>
      </c>
      <c r="Q112" s="347">
        <v>0.04</v>
      </c>
      <c r="R112" s="347">
        <v>0.04</v>
      </c>
      <c r="S112" s="347">
        <v>0.04</v>
      </c>
      <c r="T112" s="347">
        <v>0.04</v>
      </c>
      <c r="U112" s="359">
        <f t="shared" si="181"/>
      </c>
      <c r="V112" s="360" t="s">
        <v>636</v>
      </c>
      <c r="W112" s="361">
        <f>U105</f>
      </c>
      <c r="X112" s="315"/>
      <c r="Y112" s="343" t="s">
        <v>635</v>
      </c>
      <c r="Z112" s="349">
        <f t="shared" si="16"/>
      </c>
      <c r="AA112" s="349">
        <f t="shared" si="24"/>
      </c>
      <c r="AB112" s="349">
        <f t="shared" si="32"/>
      </c>
      <c r="AC112" s="349">
        <f t="shared" si="40"/>
      </c>
      <c r="AD112" s="349">
        <f t="shared" si="48"/>
      </c>
      <c r="AE112" s="349">
        <f t="shared" si="56"/>
      </c>
      <c r="AF112" s="349">
        <f t="shared" si="64"/>
      </c>
      <c r="AG112" s="362">
        <f t="shared" si="189"/>
      </c>
      <c r="AH112" s="360" t="s">
        <v>636</v>
      </c>
      <c r="AI112" s="361">
        <f>AG105</f>
      </c>
      <c r="AJ112" s="315"/>
      <c r="AK112" s="315"/>
      <c r="AL112" s="315"/>
      <c r="AM112" s="315"/>
      <c r="AN112" s="315"/>
    </row>
    <row customHeight="true" ht="21.48148148148148" r="113">
      <c r="A113" s="316" t="s">
        <v>637</v>
      </c>
      <c r="B113" s="345">
        <f>B109/B112</f>
      </c>
      <c r="C113" s="345">
        <f>C109/C112</f>
      </c>
      <c r="D113" s="345">
        <f>D109/D112</f>
      </c>
      <c r="E113" s="345">
        <f>E109/E112</f>
      </c>
      <c r="F113" s="345">
        <f>F109/F112</f>
      </c>
      <c r="G113" s="345">
        <f>G109/G112</f>
      </c>
      <c r="H113" s="345">
        <f>H109/H112</f>
      </c>
      <c r="I113" s="342">
        <f t="shared" ref="I113:I114" si="87">SUM(B113:H113)</f>
      </c>
      <c r="J113" s="360" t="s">
        <v>638</v>
      </c>
      <c r="K113" s="363">
        <f>I114/I109</f>
      </c>
      <c r="L113" s="315"/>
      <c r="M113" s="316" t="s">
        <v>637</v>
      </c>
      <c r="N113" s="345">
        <f>N109/N112</f>
      </c>
      <c r="O113" s="345">
        <f>O109/O112</f>
      </c>
      <c r="P113" s="345">
        <f>P109/P112</f>
      </c>
      <c r="Q113" s="345">
        <f>Q109/Q112</f>
      </c>
      <c r="R113" s="345">
        <f>R109/R112</f>
      </c>
      <c r="S113" s="345">
        <f>S109/S112</f>
      </c>
      <c r="T113" s="345">
        <f>T109/T112</f>
      </c>
      <c r="U113" s="342">
        <f t="shared" ref="U113:U114" si="119">SUM(N113:T113)</f>
      </c>
      <c r="V113" s="360" t="s">
        <v>638</v>
      </c>
      <c r="W113" s="363">
        <f>U114/U109</f>
      </c>
      <c r="X113" s="315"/>
      <c r="Y113" s="343" t="s">
        <v>637</v>
      </c>
      <c r="Z113" s="346">
        <f t="shared" si="16"/>
      </c>
      <c r="AA113" s="346">
        <f t="shared" si="24"/>
      </c>
      <c r="AB113" s="346">
        <f t="shared" si="32"/>
      </c>
      <c r="AC113" s="346">
        <f t="shared" si="40"/>
      </c>
      <c r="AD113" s="346">
        <f t="shared" si="48"/>
      </c>
      <c r="AE113" s="346">
        <f t="shared" si="56"/>
      </c>
      <c r="AF113" s="346">
        <f t="shared" si="64"/>
      </c>
      <c r="AG113" s="344">
        <f t="shared" ref="AG113:AG114" si="151">SUM(Z113:AF113)</f>
      </c>
      <c r="AH113" s="360" t="s">
        <v>638</v>
      </c>
      <c r="AI113" s="363">
        <f>AG114/AG109</f>
      </c>
      <c r="AJ113" s="315"/>
      <c r="AK113" s="315"/>
      <c r="AL113" s="315"/>
      <c r="AM113" s="315"/>
      <c r="AN113" s="315"/>
    </row>
    <row customHeight="true" ht="21.48148148148148" r="114">
      <c r="A114" s="316" t="s">
        <v>639</v>
      </c>
      <c r="B114" s="364">
        <f>B110*B113</f>
      </c>
      <c r="C114" s="364">
        <f>C110*C113</f>
      </c>
      <c r="D114" s="364">
        <f>D110*D113</f>
      </c>
      <c r="E114" s="364">
        <f>E110*E113</f>
      </c>
      <c r="F114" s="364">
        <f>F110*F113</f>
      </c>
      <c r="G114" s="364">
        <f>G110*G113</f>
      </c>
      <c r="H114" s="364">
        <f>H110*H113</f>
      </c>
      <c r="I114" s="365">
        <f t="shared" si="87"/>
      </c>
      <c r="J114" s="360" t="s">
        <v>640</v>
      </c>
      <c r="K114" s="366">
        <f>I114/I117</f>
      </c>
      <c r="L114" s="315"/>
      <c r="M114" s="316" t="s">
        <v>639</v>
      </c>
      <c r="N114" s="364">
        <f>N110*N113</f>
      </c>
      <c r="O114" s="364">
        <f>O110*O113</f>
      </c>
      <c r="P114" s="364">
        <f>P110*P113</f>
      </c>
      <c r="Q114" s="364">
        <f>Q110*Q113</f>
      </c>
      <c r="R114" s="364">
        <f>R110*R113</f>
      </c>
      <c r="S114" s="364">
        <f>S110*S113</f>
      </c>
      <c r="T114" s="364">
        <f>T110*T113</f>
      </c>
      <c r="U114" s="365">
        <f t="shared" si="119"/>
      </c>
      <c r="V114" s="360" t="s">
        <v>640</v>
      </c>
      <c r="W114" s="366">
        <f>U114/U117</f>
      </c>
      <c r="X114" s="315"/>
      <c r="Y114" s="343" t="s">
        <v>639</v>
      </c>
      <c r="Z114" s="367">
        <f t="shared" si="16"/>
      </c>
      <c r="AA114" s="367">
        <f t="shared" si="24"/>
      </c>
      <c r="AB114" s="367">
        <f t="shared" si="32"/>
      </c>
      <c r="AC114" s="367">
        <f t="shared" si="40"/>
      </c>
      <c r="AD114" s="367">
        <f t="shared" si="48"/>
      </c>
      <c r="AE114" s="367">
        <f t="shared" si="56"/>
      </c>
      <c r="AF114" s="367">
        <f t="shared" si="64"/>
      </c>
      <c r="AG114" s="368">
        <f t="shared" si="151"/>
      </c>
      <c r="AH114" s="360" t="s">
        <v>640</v>
      </c>
      <c r="AI114" s="366">
        <f>AG114/AG117</f>
      </c>
      <c r="AJ114" s="315"/>
      <c r="AK114" s="315"/>
      <c r="AL114" s="315"/>
      <c r="AM114" s="315"/>
      <c r="AN114" s="315"/>
    </row>
    <row customHeight="true" ht="21.48148148148148" r="115">
      <c r="A115" s="316" t="s">
        <v>641</v>
      </c>
      <c r="B115" s="369">
        <f>B114/B116</f>
      </c>
      <c r="C115" s="369">
        <f>C114/C116</f>
      </c>
      <c r="D115" s="369">
        <f>D114/D116</f>
      </c>
      <c r="E115" s="369">
        <f>E114/E116</f>
      </c>
      <c r="F115" s="369">
        <f>F114/F116</f>
      </c>
      <c r="G115" s="369">
        <f>G114/G116</f>
      </c>
      <c r="H115" s="369">
        <f>H114/H116</f>
      </c>
      <c r="I115" s="370">
        <f>I114/I116</f>
      </c>
      <c r="J115" s="360"/>
      <c r="K115" s="371"/>
      <c r="L115" s="315"/>
      <c r="M115" s="316" t="s">
        <v>641</v>
      </c>
      <c r="N115" s="369">
        <f>N114/N116</f>
      </c>
      <c r="O115" s="369">
        <f>O114/O116</f>
      </c>
      <c r="P115" s="369">
        <f>P114/P116</f>
      </c>
      <c r="Q115" s="369">
        <f>Q114/Q116</f>
      </c>
      <c r="R115" s="369">
        <f>R114/R116</f>
      </c>
      <c r="S115" s="369">
        <f>S114/S116</f>
      </c>
      <c r="T115" s="369">
        <f>T114/T116</f>
      </c>
      <c r="U115" s="370">
        <f>U114/U116</f>
      </c>
      <c r="V115" s="360"/>
      <c r="W115" s="371"/>
      <c r="X115" s="315"/>
      <c r="Y115" s="343" t="s">
        <v>641</v>
      </c>
      <c r="Z115" s="372">
        <f t="shared" si="16"/>
      </c>
      <c r="AA115" s="372">
        <f t="shared" si="24"/>
      </c>
      <c r="AB115" s="372">
        <f t="shared" si="32"/>
      </c>
      <c r="AC115" s="372">
        <f t="shared" si="40"/>
      </c>
      <c r="AD115" s="372">
        <f t="shared" si="48"/>
      </c>
      <c r="AE115" s="372">
        <f t="shared" si="56"/>
      </c>
      <c r="AF115" s="372">
        <f t="shared" si="64"/>
      </c>
      <c r="AG115" s="373">
        <f>AG114/AG116</f>
      </c>
      <c r="AH115" s="360"/>
      <c r="AI115" s="371"/>
      <c r="AJ115" s="315"/>
      <c r="AK115" s="315"/>
      <c r="AL115" s="315"/>
      <c r="AM115" s="315"/>
      <c r="AN115" s="315"/>
    </row>
    <row customHeight="true" ht="21.48148148148148" r="116">
      <c r="A116" s="316" t="s">
        <v>642</v>
      </c>
      <c r="B116" s="374">
        <f>B109*$E$11</f>
      </c>
      <c r="C116" s="374">
        <f>C109*$E$11</f>
      </c>
      <c r="D116" s="374">
        <f>D109*$E$11</f>
      </c>
      <c r="E116" s="374">
        <f>E109*$E$11</f>
      </c>
      <c r="F116" s="374">
        <f>F109*$E$11</f>
      </c>
      <c r="G116" s="374">
        <f>G109*$E$11</f>
      </c>
      <c r="H116" s="374">
        <f>H109*$E$11</f>
      </c>
      <c r="I116" s="365">
        <f t="shared" ref="I116:I118" si="88">SUM(B116:H116)</f>
      </c>
      <c r="J116" s="360" t="s">
        <v>643</v>
      </c>
      <c r="K116" s="375">
        <f>I118</f>
      </c>
      <c r="L116" s="315"/>
      <c r="M116" s="316" t="s">
        <v>642</v>
      </c>
      <c r="N116" s="374">
        <f>N109*$E$11</f>
      </c>
      <c r="O116" s="374">
        <f>O109*$E$11</f>
      </c>
      <c r="P116" s="374">
        <f>P109*$E$11</f>
      </c>
      <c r="Q116" s="374">
        <f>Q109*$E$11</f>
      </c>
      <c r="R116" s="374">
        <f>R109*$E$11</f>
      </c>
      <c r="S116" s="374">
        <f>S109*$E$11</f>
      </c>
      <c r="T116" s="374">
        <f>T109*$E$11</f>
      </c>
      <c r="U116" s="365">
        <f t="shared" ref="U116:U118" si="120">SUM(N116:T116)</f>
      </c>
      <c r="V116" s="360" t="s">
        <v>643</v>
      </c>
      <c r="W116" s="375">
        <f>U118</f>
      </c>
      <c r="X116" s="315"/>
      <c r="Y116" s="343" t="s">
        <v>642</v>
      </c>
      <c r="Z116" s="376">
        <f t="shared" si="16"/>
      </c>
      <c r="AA116" s="376">
        <f t="shared" si="24"/>
      </c>
      <c r="AB116" s="376">
        <f t="shared" si="32"/>
      </c>
      <c r="AC116" s="376">
        <f t="shared" si="40"/>
      </c>
      <c r="AD116" s="376">
        <f t="shared" si="48"/>
      </c>
      <c r="AE116" s="376">
        <f t="shared" si="56"/>
      </c>
      <c r="AF116" s="376">
        <f t="shared" si="64"/>
      </c>
      <c r="AG116" s="368">
        <f t="shared" ref="AG116:AG118" si="152">SUM(Z116:AF116)</f>
      </c>
      <c r="AH116" s="360" t="s">
        <v>643</v>
      </c>
      <c r="AI116" s="375">
        <f>AG118</f>
      </c>
      <c r="AJ116" s="315"/>
      <c r="AK116" s="315"/>
      <c r="AL116" s="315"/>
      <c r="AM116" s="315"/>
      <c r="AN116" s="315"/>
    </row>
    <row customHeight="true" ht="21.48148148148148" r="117">
      <c r="A117" s="316" t="s">
        <v>644</v>
      </c>
      <c r="B117" s="374">
        <f>B105*$E$11</f>
      </c>
      <c r="C117" s="374">
        <f>C105*$E$11</f>
      </c>
      <c r="D117" s="374">
        <f>D105*$E$11</f>
      </c>
      <c r="E117" s="374">
        <f>E105*$E$11</f>
      </c>
      <c r="F117" s="374">
        <f>F105*$E$11</f>
      </c>
      <c r="G117" s="374">
        <f>G105*$E$11</f>
      </c>
      <c r="H117" s="374">
        <f>H105*$E$11</f>
      </c>
      <c r="I117" s="365">
        <f t="shared" si="88"/>
      </c>
      <c r="J117" s="360" t="s">
        <v>645</v>
      </c>
      <c r="K117" s="366">
        <f>K116/I117</f>
      </c>
      <c r="L117" s="315"/>
      <c r="M117" s="316" t="s">
        <v>644</v>
      </c>
      <c r="N117" s="374">
        <f>N105*$E$11</f>
      </c>
      <c r="O117" s="374">
        <f>O105*$E$11</f>
      </c>
      <c r="P117" s="374">
        <f>P105*$E$11</f>
      </c>
      <c r="Q117" s="374">
        <f>Q105*$E$11</f>
      </c>
      <c r="R117" s="374">
        <f>R105*$E$11</f>
      </c>
      <c r="S117" s="374">
        <f>S105*$E$11</f>
      </c>
      <c r="T117" s="374">
        <f>T105*$E$11</f>
      </c>
      <c r="U117" s="365">
        <f t="shared" si="120"/>
      </c>
      <c r="V117" s="360" t="s">
        <v>645</v>
      </c>
      <c r="W117" s="366">
        <f>W116/U117</f>
      </c>
      <c r="X117" s="315"/>
      <c r="Y117" s="343" t="s">
        <v>644</v>
      </c>
      <c r="Z117" s="376">
        <f t="shared" si="16"/>
      </c>
      <c r="AA117" s="376">
        <f t="shared" si="24"/>
      </c>
      <c r="AB117" s="376">
        <f t="shared" si="32"/>
      </c>
      <c r="AC117" s="376">
        <f t="shared" si="40"/>
      </c>
      <c r="AD117" s="376">
        <f t="shared" si="48"/>
      </c>
      <c r="AE117" s="376">
        <f t="shared" si="56"/>
      </c>
      <c r="AF117" s="376">
        <f t="shared" si="64"/>
      </c>
      <c r="AG117" s="368">
        <f t="shared" si="152"/>
      </c>
      <c r="AH117" s="360" t="s">
        <v>645</v>
      </c>
      <c r="AI117" s="366">
        <f>AI116/AG117</f>
      </c>
      <c r="AJ117" s="315"/>
      <c r="AK117" s="315"/>
      <c r="AL117" s="315"/>
      <c r="AM117" s="315"/>
      <c r="AN117" s="315"/>
    </row>
    <row customHeight="true" ht="21.48148148148148" r="118">
      <c r="A118" s="316" t="s">
        <v>646</v>
      </c>
      <c r="B118" s="377">
        <f>B105*$E$12-B114</f>
      </c>
      <c r="C118" s="377">
        <f>C105*$E$12-C114</f>
      </c>
      <c r="D118" s="377">
        <f>D105*$E$12-D114</f>
      </c>
      <c r="E118" s="377">
        <f>E105*$E$12-E114</f>
      </c>
      <c r="F118" s="377">
        <f>F105*$E$12-F114</f>
      </c>
      <c r="G118" s="377">
        <f>G105*$E$12-G114</f>
      </c>
      <c r="H118" s="377">
        <f>H105*$E$12-H114</f>
      </c>
      <c r="I118" s="378">
        <f t="shared" si="88"/>
      </c>
      <c r="J118" s="360" t="s">
        <v>647</v>
      </c>
      <c r="K118" s="375">
        <f>K116</f>
      </c>
      <c r="L118" s="315"/>
      <c r="M118" s="316" t="s">
        <v>646</v>
      </c>
      <c r="N118" s="377">
        <f>N105*$E$12-N114</f>
      </c>
      <c r="O118" s="377">
        <f>O105*$E$12-O114</f>
      </c>
      <c r="P118" s="377">
        <f>P105*$E$12-P114</f>
      </c>
      <c r="Q118" s="377">
        <f>Q105*$E$12-Q114</f>
      </c>
      <c r="R118" s="377">
        <f>R105*$E$12-R114</f>
      </c>
      <c r="S118" s="377">
        <f>S105*$E$12-S114</f>
      </c>
      <c r="T118" s="377">
        <f>T105*$E$12-T114</f>
      </c>
      <c r="U118" s="378">
        <f t="shared" si="120"/>
      </c>
      <c r="V118" s="360" t="s">
        <v>647</v>
      </c>
      <c r="W118" s="375">
        <f>W116</f>
      </c>
      <c r="X118" s="315"/>
      <c r="Y118" s="379" t="s">
        <v>646</v>
      </c>
      <c r="Z118" s="380">
        <f t="shared" si="16"/>
      </c>
      <c r="AA118" s="380">
        <f t="shared" si="24"/>
      </c>
      <c r="AB118" s="380">
        <f t="shared" si="32"/>
      </c>
      <c r="AC118" s="380">
        <f t="shared" si="40"/>
      </c>
      <c r="AD118" s="380">
        <f t="shared" si="48"/>
      </c>
      <c r="AE118" s="380">
        <f t="shared" si="56"/>
      </c>
      <c r="AF118" s="380">
        <f t="shared" si="64"/>
      </c>
      <c r="AG118" s="381">
        <f t="shared" si="152"/>
      </c>
      <c r="AH118" s="360" t="s">
        <v>647</v>
      </c>
      <c r="AI118" s="375">
        <f>AI116</f>
      </c>
      <c r="AJ118" s="315"/>
      <c r="AK118" s="315"/>
      <c r="AL118" s="315"/>
      <c r="AM118" s="315"/>
      <c r="AN118" s="315"/>
    </row>
    <row customHeight="true" ht="21.48148148148148" r="119">
      <c r="A119" s="382" t="s">
        <v>648</v>
      </c>
      <c r="B119" s="382"/>
      <c r="C119" s="382"/>
      <c r="D119" s="382"/>
      <c r="E119" s="382"/>
      <c r="F119" s="382"/>
      <c r="G119" s="382"/>
      <c r="H119" s="382"/>
      <c r="I119" s="382"/>
      <c r="J119" s="315"/>
      <c r="K119" s="315"/>
      <c r="L119" s="315"/>
      <c r="M119" s="315"/>
      <c r="N119" s="315"/>
      <c r="O119" s="315"/>
      <c r="P119" s="315"/>
      <c r="Q119" s="315"/>
      <c r="R119" s="315"/>
      <c r="S119" s="315"/>
      <c r="T119" s="315"/>
      <c r="U119" s="315"/>
      <c r="V119" s="315"/>
      <c r="W119" s="315"/>
      <c r="X119" s="315"/>
      <c r="Y119" s="315"/>
      <c r="Z119" s="315"/>
      <c r="AA119" s="315"/>
      <c r="AB119" s="315"/>
      <c r="AC119" s="315"/>
      <c r="AD119" s="315"/>
      <c r="AE119" s="315"/>
      <c r="AF119" s="315"/>
      <c r="AG119" s="315"/>
      <c r="AH119" s="315"/>
      <c r="AI119" s="315"/>
      <c r="AJ119" s="315"/>
      <c r="AK119" s="315"/>
      <c r="AL119" s="315"/>
      <c r="AM119" s="315"/>
      <c r="AN119" s="315"/>
    </row>
    <row customHeight="true" ht="21.48148148148148" r="120">
      <c r="A120" s="382"/>
      <c r="B120" s="382"/>
      <c r="C120" s="382"/>
      <c r="D120" s="382"/>
      <c r="E120" s="382"/>
      <c r="F120" s="382"/>
      <c r="G120" s="382"/>
      <c r="H120" s="382"/>
      <c r="I120" s="382"/>
      <c r="J120" s="315"/>
      <c r="K120" s="315"/>
      <c r="L120" s="315"/>
      <c r="M120" s="315"/>
      <c r="N120" s="315"/>
      <c r="O120" s="315"/>
      <c r="P120" s="315"/>
      <c r="Q120" s="315"/>
      <c r="R120" s="315"/>
      <c r="S120" s="315"/>
      <c r="T120" s="315"/>
      <c r="U120" s="315"/>
      <c r="V120" s="315"/>
      <c r="W120" s="315"/>
      <c r="X120" s="315"/>
      <c r="Y120" s="315"/>
      <c r="Z120" s="315"/>
      <c r="AA120" s="315"/>
      <c r="AB120" s="315"/>
      <c r="AC120" s="315"/>
      <c r="AD120" s="315"/>
      <c r="AE120" s="315"/>
      <c r="AF120" s="315"/>
      <c r="AG120" s="315"/>
      <c r="AH120" s="315"/>
      <c r="AI120" s="315"/>
      <c r="AJ120" s="315"/>
      <c r="AK120" s="315"/>
      <c r="AL120" s="315"/>
      <c r="AM120" s="315"/>
      <c r="AN120" s="315"/>
    </row>
    <row customHeight="true" ht="21.48148148148148" r="121">
      <c r="A121" s="382"/>
      <c r="B121" s="382"/>
      <c r="C121" s="382"/>
      <c r="D121" s="382"/>
      <c r="E121" s="382"/>
      <c r="F121" s="382"/>
      <c r="G121" s="382"/>
      <c r="H121" s="382"/>
      <c r="I121" s="382"/>
      <c r="J121" s="315"/>
      <c r="K121" s="315"/>
      <c r="L121" s="315"/>
      <c r="M121" s="315"/>
      <c r="N121" s="315"/>
      <c r="O121" s="315"/>
      <c r="P121" s="315"/>
      <c r="Q121" s="315"/>
      <c r="R121" s="315"/>
      <c r="S121" s="315"/>
      <c r="T121" s="315"/>
      <c r="U121" s="315"/>
      <c r="V121" s="315"/>
      <c r="W121" s="315"/>
      <c r="X121" s="315"/>
      <c r="Y121" s="315"/>
      <c r="Z121" s="315"/>
      <c r="AA121" s="315"/>
      <c r="AB121" s="315"/>
      <c r="AC121" s="315"/>
      <c r="AD121" s="315"/>
      <c r="AE121" s="315"/>
      <c r="AF121" s="315"/>
      <c r="AG121" s="315"/>
      <c r="AH121" s="315"/>
      <c r="AI121" s="315"/>
      <c r="AJ121" s="315"/>
      <c r="AK121" s="315"/>
      <c r="AL121" s="315"/>
      <c r="AM121" s="315"/>
      <c r="AN121" s="315"/>
    </row>
    <row customHeight="true" ht="21.48148148148148" r="122">
      <c r="O122" s="315"/>
      <c r="P122" s="315"/>
      <c r="Q122" s="315"/>
      <c r="R122" s="315"/>
      <c r="S122" s="315"/>
      <c r="T122" s="315"/>
      <c r="U122" s="315"/>
      <c r="V122" s="315"/>
      <c r="W122" s="315"/>
      <c r="X122" s="315"/>
      <c r="Y122" s="315"/>
      <c r="Z122" s="315"/>
      <c r="AA122" s="315"/>
      <c r="AB122" s="315"/>
      <c r="AC122" s="315"/>
      <c r="AD122" s="315"/>
      <c r="AE122" s="315"/>
      <c r="AF122" s="315"/>
      <c r="AG122" s="315"/>
      <c r="AH122" s="315"/>
      <c r="AI122" s="315"/>
      <c r="AJ122" s="315"/>
      <c r="AK122" s="315"/>
      <c r="AL122" s="315"/>
      <c r="AM122" s="315"/>
      <c r="AN122" s="315"/>
    </row>
    <row customHeight="true" ht="21.48148148148148" r="123">
      <c r="A123" s="332" t="s">
        <v>658</v>
      </c>
      <c r="B123" s="332"/>
      <c r="C123" s="333" t="s">
        <v>659</v>
      </c>
      <c r="D123" s="334"/>
      <c r="E123" s="334"/>
      <c r="F123" s="334"/>
      <c r="G123" s="334"/>
      <c r="H123" s="334"/>
      <c r="I123" s="334"/>
      <c r="J123" s="319"/>
      <c r="K123" s="335"/>
      <c r="L123" s="315"/>
      <c r="M123" s="332" t="s">
        <v>616</v>
      </c>
      <c r="N123" s="332"/>
      <c r="O123" s="333" t="s">
        <v>659</v>
      </c>
      <c r="P123" s="334"/>
      <c r="Q123" s="334"/>
      <c r="R123" s="334"/>
      <c r="S123" s="334"/>
      <c r="T123" s="334"/>
      <c r="U123" s="334"/>
      <c r="V123" s="319"/>
      <c r="W123" s="335"/>
      <c r="X123" s="315"/>
      <c r="Y123" s="332" t="s">
        <v>617</v>
      </c>
      <c r="Z123" s="332"/>
      <c r="AA123" s="333" t="s">
        <v>659</v>
      </c>
      <c r="AB123" s="334"/>
      <c r="AC123" s="334"/>
      <c r="AD123" s="334"/>
      <c r="AE123" s="334"/>
      <c r="AF123" s="334"/>
      <c r="AG123" s="334"/>
      <c r="AH123" s="319"/>
      <c r="AI123" s="335"/>
      <c r="AJ123" s="315"/>
      <c r="AK123" s="315"/>
      <c r="AL123" s="315"/>
      <c r="AM123" s="315"/>
      <c r="AN123" s="315"/>
    </row>
    <row customHeight="true" ht="21.48148148148148" r="124">
      <c r="A124" s="317" t="s">
        <v>618</v>
      </c>
      <c r="B124" s="336" t="s">
        <v>619</v>
      </c>
      <c r="C124" s="317" t="s">
        <v>620</v>
      </c>
      <c r="D124" s="317" t="s">
        <v>621</v>
      </c>
      <c r="E124" s="317" t="s">
        <v>622</v>
      </c>
      <c r="F124" s="317" t="s">
        <v>623</v>
      </c>
      <c r="G124" s="317" t="s">
        <v>624</v>
      </c>
      <c r="H124" s="317" t="s">
        <v>625</v>
      </c>
      <c r="I124" s="317" t="s">
        <v>626</v>
      </c>
      <c r="J124" s="319"/>
      <c r="K124" s="335"/>
      <c r="L124" s="315"/>
      <c r="M124" s="317" t="s">
        <v>618</v>
      </c>
      <c r="N124" s="336" t="s">
        <v>619</v>
      </c>
      <c r="O124" s="317" t="s">
        <v>620</v>
      </c>
      <c r="P124" s="317" t="s">
        <v>621</v>
      </c>
      <c r="Q124" s="317" t="s">
        <v>622</v>
      </c>
      <c r="R124" s="317" t="s">
        <v>623</v>
      </c>
      <c r="S124" s="317" t="s">
        <v>624</v>
      </c>
      <c r="T124" s="317" t="s">
        <v>625</v>
      </c>
      <c r="U124" s="317" t="s">
        <v>626</v>
      </c>
      <c r="V124" s="319"/>
      <c r="W124" s="335"/>
      <c r="X124" s="315"/>
      <c r="Y124" s="337" t="s">
        <v>618</v>
      </c>
      <c r="Z124" s="338" t="s">
        <v>619</v>
      </c>
      <c r="AA124" s="339" t="s">
        <v>620</v>
      </c>
      <c r="AB124" s="339" t="s">
        <v>621</v>
      </c>
      <c r="AC124" s="339" t="s">
        <v>622</v>
      </c>
      <c r="AD124" s="339" t="s">
        <v>623</v>
      </c>
      <c r="AE124" s="339" t="s">
        <v>624</v>
      </c>
      <c r="AF124" s="339" t="s">
        <v>625</v>
      </c>
      <c r="AG124" s="340" t="s">
        <v>626</v>
      </c>
      <c r="AH124" s="319"/>
      <c r="AI124" s="335"/>
      <c r="AJ124" s="315"/>
      <c r="AK124" s="315"/>
      <c r="AL124" s="315"/>
      <c r="AM124" s="315"/>
      <c r="AN124" s="315"/>
    </row>
    <row customHeight="true" ht="21.48148148148148" r="125">
      <c r="A125" s="316" t="s">
        <v>627</v>
      </c>
      <c r="B125" s="341">
        <v>1</v>
      </c>
      <c r="C125" s="341">
        <v>2</v>
      </c>
      <c r="D125" s="341">
        <v>3</v>
      </c>
      <c r="E125" s="341">
        <v>4</v>
      </c>
      <c r="F125" s="341">
        <v>5</v>
      </c>
      <c r="G125" s="341">
        <v>5</v>
      </c>
      <c r="H125" s="341">
        <v>6</v>
      </c>
      <c r="I125" s="342">
        <f t="shared" ref="I125:I126" si="89">SUM(B125:H125)</f>
      </c>
      <c r="J125" s="319"/>
      <c r="K125" s="335"/>
      <c r="L125" s="315"/>
      <c r="M125" s="316" t="s">
        <v>628</v>
      </c>
      <c r="N125" s="341">
        <v>12</v>
      </c>
      <c r="O125" s="341">
        <v>23</v>
      </c>
      <c r="P125" s="341">
        <v>26</v>
      </c>
      <c r="Q125" s="341">
        <v>25</v>
      </c>
      <c r="R125" s="341">
        <v>11</v>
      </c>
      <c r="S125" s="341">
        <v>52</v>
      </c>
      <c r="T125" s="341">
        <v>12</v>
      </c>
      <c r="U125" s="342">
        <f t="shared" ref="U125:U126" si="121">SUM(N125:T125)</f>
      </c>
      <c r="V125" s="319"/>
      <c r="W125" s="335"/>
      <c r="X125" s="315"/>
      <c r="Y125" s="343" t="s">
        <v>628</v>
      </c>
      <c r="Z125" s="341">
        <f t="shared" ref="Z125:Z138" si="17">N125-B125</f>
      </c>
      <c r="AA125" s="341">
        <f t="shared" ref="AA125:AA138" si="25">O125-C125</f>
      </c>
      <c r="AB125" s="341">
        <f t="shared" ref="AB125:AB138" si="33">P125-D125</f>
      </c>
      <c r="AC125" s="341">
        <f t="shared" ref="AC125:AC138" si="41">Q125-E125</f>
      </c>
      <c r="AD125" s="341">
        <f t="shared" ref="AD125:AD138" si="49">R125-F125</f>
      </c>
      <c r="AE125" s="341">
        <f t="shared" ref="AE125:AE138" si="57">S125-G125</f>
      </c>
      <c r="AF125" s="341">
        <f t="shared" ref="AF125:AF138" si="65">T125-H125</f>
      </c>
      <c r="AG125" s="344">
        <f t="shared" ref="AG125:AG126" si="153">SUM(Z125:AF125)</f>
      </c>
      <c r="AH125" s="319"/>
      <c r="AI125" s="335"/>
      <c r="AJ125" s="315"/>
      <c r="AK125" s="315"/>
      <c r="AL125" s="315"/>
      <c r="AM125" s="315"/>
      <c r="AN125" s="315"/>
    </row>
    <row customHeight="true" ht="21.48148148148148" r="126">
      <c r="A126" s="316" t="s">
        <v>629</v>
      </c>
      <c r="B126" s="345">
        <f>B125/B132</f>
      </c>
      <c r="C126" s="345">
        <f>C125/C132</f>
      </c>
      <c r="D126" s="345">
        <f>D125/D132</f>
      </c>
      <c r="E126" s="345">
        <f>E125/E132</f>
      </c>
      <c r="F126" s="345">
        <f>F125/F132</f>
      </c>
      <c r="G126" s="345">
        <f>G125/G132</f>
      </c>
      <c r="H126" s="345">
        <f>H125/H132</f>
      </c>
      <c r="I126" s="342">
        <f t="shared" si="89"/>
      </c>
      <c r="J126" s="319"/>
      <c r="K126" s="335"/>
      <c r="L126" s="315"/>
      <c r="M126" s="316" t="s">
        <v>629</v>
      </c>
      <c r="N126" s="345">
        <f>N125/N132</f>
      </c>
      <c r="O126" s="345">
        <f>O125/O132</f>
      </c>
      <c r="P126" s="345">
        <f>P125/P132</f>
      </c>
      <c r="Q126" s="345">
        <f>Q125/Q132</f>
      </c>
      <c r="R126" s="345">
        <f>R125/R132</f>
      </c>
      <c r="S126" s="345">
        <f>S125/S132</f>
      </c>
      <c r="T126" s="345">
        <f>T125/T132</f>
      </c>
      <c r="U126" s="342">
        <f t="shared" si="121"/>
      </c>
      <c r="V126" s="319"/>
      <c r="W126" s="335"/>
      <c r="X126" s="315"/>
      <c r="Y126" s="343" t="s">
        <v>629</v>
      </c>
      <c r="Z126" s="346">
        <f t="shared" si="17"/>
      </c>
      <c r="AA126" s="346">
        <f t="shared" si="25"/>
      </c>
      <c r="AB126" s="346">
        <f t="shared" si="33"/>
      </c>
      <c r="AC126" s="346">
        <f t="shared" si="41"/>
      </c>
      <c r="AD126" s="346">
        <f t="shared" si="49"/>
      </c>
      <c r="AE126" s="346">
        <f t="shared" si="57"/>
      </c>
      <c r="AF126" s="346">
        <f t="shared" si="65"/>
      </c>
      <c r="AG126" s="344">
        <f t="shared" si="153"/>
      </c>
      <c r="AH126" s="319"/>
      <c r="AI126" s="335"/>
      <c r="AJ126" s="315"/>
      <c r="AK126" s="315"/>
      <c r="AL126" s="315"/>
      <c r="AM126" s="315"/>
      <c r="AN126" s="315"/>
    </row>
    <row customHeight="true" ht="21.48148148148148" r="127">
      <c r="A127" s="316" t="s">
        <v>630</v>
      </c>
      <c r="B127" s="347">
        <v>1</v>
      </c>
      <c r="C127" s="347">
        <v>1</v>
      </c>
      <c r="D127" s="347">
        <v>1</v>
      </c>
      <c r="E127" s="347">
        <v>1</v>
      </c>
      <c r="F127" s="347">
        <v>1</v>
      </c>
      <c r="G127" s="347">
        <v>0.9</v>
      </c>
      <c r="H127" s="347">
        <v>0.9</v>
      </c>
      <c r="I127" s="348">
        <f>I129/I125</f>
      </c>
      <c r="J127" s="319"/>
      <c r="K127" s="335"/>
      <c r="L127" s="315"/>
      <c r="M127" s="316" t="s">
        <v>630</v>
      </c>
      <c r="N127" s="347">
        <v>1</v>
      </c>
      <c r="O127" s="347">
        <v>1</v>
      </c>
      <c r="P127" s="347">
        <v>1</v>
      </c>
      <c r="Q127" s="347">
        <v>1</v>
      </c>
      <c r="R127" s="347">
        <v>1</v>
      </c>
      <c r="S127" s="347">
        <v>0.9</v>
      </c>
      <c r="T127" s="347">
        <v>0.9</v>
      </c>
      <c r="U127" s="348">
        <f>U129/U125</f>
      </c>
      <c r="V127" s="319"/>
      <c r="W127" s="335"/>
      <c r="X127" s="315"/>
      <c r="Y127" s="343" t="s">
        <v>630</v>
      </c>
      <c r="Z127" s="349">
        <f t="shared" si="17"/>
      </c>
      <c r="AA127" s="349">
        <f t="shared" si="25"/>
      </c>
      <c r="AB127" s="349">
        <f t="shared" si="33"/>
      </c>
      <c r="AC127" s="349">
        <f t="shared" si="41"/>
      </c>
      <c r="AD127" s="349">
        <f t="shared" si="49"/>
      </c>
      <c r="AE127" s="349">
        <f t="shared" si="57"/>
      </c>
      <c r="AF127" s="349">
        <f t="shared" si="65"/>
      </c>
      <c r="AG127" s="350">
        <f>AG129/AG125</f>
      </c>
      <c r="AH127" s="319"/>
      <c r="AI127" s="335"/>
      <c r="AJ127" s="315"/>
      <c r="AK127" s="315"/>
      <c r="AL127" s="315"/>
      <c r="AM127" s="315"/>
      <c r="AN127" s="315"/>
    </row>
    <row customHeight="true" ht="21.48148148148148" r="128">
      <c r="A128" s="316" t="s">
        <v>631</v>
      </c>
      <c r="B128" s="345">
        <f>B125-B129</f>
      </c>
      <c r="C128" s="345">
        <f>C125-C129</f>
      </c>
      <c r="D128" s="345">
        <f>D125-D129</f>
      </c>
      <c r="E128" s="345">
        <f>E125-E129</f>
      </c>
      <c r="F128" s="345">
        <f>F125-F129</f>
      </c>
      <c r="G128" s="345">
        <f>G125-G129</f>
      </c>
      <c r="H128" s="345">
        <f>H125-H129</f>
      </c>
      <c r="I128" s="342">
        <f t="shared" ref="I128:I129" si="90">SUM(B128:H128)</f>
      </c>
      <c r="J128" s="319"/>
      <c r="K128" s="335"/>
      <c r="L128" s="315"/>
      <c r="M128" s="316" t="s">
        <v>631</v>
      </c>
      <c r="N128" s="345">
        <v>12</v>
      </c>
      <c r="O128" s="345">
        <f>O125-O129</f>
      </c>
      <c r="P128" s="345">
        <f>P125-P129</f>
      </c>
      <c r="Q128" s="345">
        <f>Q125-Q129</f>
      </c>
      <c r="R128" s="345">
        <f>R125-R129</f>
      </c>
      <c r="S128" s="345">
        <f>S125-S129</f>
      </c>
      <c r="T128" s="345">
        <f>T125-T129</f>
      </c>
      <c r="U128" s="342">
        <f t="shared" ref="U128:U129" si="122">SUM(N128:T128)</f>
      </c>
      <c r="V128" s="319"/>
      <c r="W128" s="335"/>
      <c r="X128" s="315"/>
      <c r="Y128" s="343" t="s">
        <v>631</v>
      </c>
      <c r="Z128" s="346">
        <f t="shared" si="17"/>
      </c>
      <c r="AA128" s="346">
        <f t="shared" si="25"/>
      </c>
      <c r="AB128" s="346">
        <f t="shared" si="33"/>
      </c>
      <c r="AC128" s="346">
        <f t="shared" si="41"/>
      </c>
      <c r="AD128" s="346">
        <f t="shared" si="49"/>
      </c>
      <c r="AE128" s="346">
        <f t="shared" si="57"/>
      </c>
      <c r="AF128" s="346">
        <f t="shared" si="65"/>
      </c>
      <c r="AG128" s="344">
        <f t="shared" ref="AG128:AG129" si="154">SUM(Z128:AF128)</f>
      </c>
      <c r="AH128" s="319"/>
      <c r="AI128" s="335"/>
      <c r="AJ128" s="315"/>
      <c r="AK128" s="315"/>
      <c r="AL128" s="315"/>
      <c r="AM128" s="315"/>
      <c r="AN128" s="315"/>
    </row>
    <row customHeight="true" ht="21.48148148148148" r="129">
      <c r="A129" s="316" t="s">
        <v>632</v>
      </c>
      <c r="B129" s="345">
        <f>B125*B127</f>
      </c>
      <c r="C129" s="345">
        <f>C125*C127</f>
      </c>
      <c r="D129" s="345">
        <f>D125*D127</f>
      </c>
      <c r="E129" s="345">
        <f>E125*E127</f>
      </c>
      <c r="F129" s="345">
        <f>F125*F127</f>
      </c>
      <c r="G129" s="345">
        <f>G125*G127</f>
      </c>
      <c r="H129" s="345">
        <f>H125*H127</f>
      </c>
      <c r="I129" s="342">
        <f t="shared" si="90"/>
      </c>
      <c r="J129" s="319"/>
      <c r="K129" s="335"/>
      <c r="L129" s="315"/>
      <c r="M129" s="316" t="s">
        <v>632</v>
      </c>
      <c r="N129" s="345">
        <f>N125*N127</f>
      </c>
      <c r="O129" s="345">
        <f>O125*O127</f>
      </c>
      <c r="P129" s="345">
        <f>P125*P127</f>
      </c>
      <c r="Q129" s="345">
        <f>Q125*Q127</f>
      </c>
      <c r="R129" s="345">
        <f>R125*R127</f>
      </c>
      <c r="S129" s="345">
        <f>S125*S127</f>
      </c>
      <c r="T129" s="345">
        <f>T125*T127</f>
      </c>
      <c r="U129" s="342">
        <f t="shared" si="122"/>
      </c>
      <c r="V129" s="319"/>
      <c r="W129" s="335"/>
      <c r="X129" s="315"/>
      <c r="Y129" s="343" t="s">
        <v>632</v>
      </c>
      <c r="Z129" s="346">
        <f t="shared" si="17"/>
      </c>
      <c r="AA129" s="346">
        <f t="shared" si="25"/>
      </c>
      <c r="AB129" s="346">
        <f t="shared" si="33"/>
      </c>
      <c r="AC129" s="346">
        <f t="shared" si="41"/>
      </c>
      <c r="AD129" s="346">
        <f t="shared" si="49"/>
      </c>
      <c r="AE129" s="346">
        <f t="shared" si="57"/>
      </c>
      <c r="AF129" s="346">
        <f t="shared" si="65"/>
      </c>
      <c r="AG129" s="344">
        <f t="shared" si="154"/>
      </c>
      <c r="AH129" s="319"/>
      <c r="AI129" s="335"/>
      <c r="AJ129" s="315"/>
      <c r="AK129" s="315"/>
      <c r="AL129" s="315"/>
      <c r="AM129" s="315"/>
      <c r="AN129" s="315"/>
    </row>
    <row customHeight="true" ht="21.48148148148148" r="130">
      <c r="A130" s="351" t="s">
        <v>633</v>
      </c>
      <c r="B130" s="352">
        <v>3.8</v>
      </c>
      <c r="C130" s="352">
        <v>3.8</v>
      </c>
      <c r="D130" s="352">
        <v>3.8</v>
      </c>
      <c r="E130" s="352">
        <v>3.8</v>
      </c>
      <c r="F130" s="352">
        <v>3.8</v>
      </c>
      <c r="G130" s="352">
        <v>3.8</v>
      </c>
      <c r="H130" s="352">
        <v>3.8</v>
      </c>
      <c r="I130" s="353">
        <f t="shared" ref="I130:I132" si="174">AVERAGE(B130:H130)</f>
      </c>
      <c r="J130" s="315"/>
      <c r="K130" s="315"/>
      <c r="L130" s="315"/>
      <c r="M130" s="351" t="s">
        <v>633</v>
      </c>
      <c r="N130" s="352">
        <v>3.8</v>
      </c>
      <c r="O130" s="352">
        <v>3.8</v>
      </c>
      <c r="P130" s="352">
        <v>3.8</v>
      </c>
      <c r="Q130" s="352">
        <v>3.8</v>
      </c>
      <c r="R130" s="352">
        <v>3.8</v>
      </c>
      <c r="S130" s="352">
        <v>3.8</v>
      </c>
      <c r="T130" s="352">
        <v>3.8</v>
      </c>
      <c r="U130" s="353">
        <f t="shared" ref="U130:U132" si="182">AVERAGE(N130:T130)</f>
      </c>
      <c r="V130" s="315"/>
      <c r="W130" s="315"/>
      <c r="X130" s="315"/>
      <c r="Y130" s="354" t="s">
        <v>633</v>
      </c>
      <c r="Z130" s="355">
        <f t="shared" si="17"/>
      </c>
      <c r="AA130" s="355">
        <f t="shared" si="25"/>
      </c>
      <c r="AB130" s="355">
        <f t="shared" si="33"/>
      </c>
      <c r="AC130" s="355">
        <f t="shared" si="41"/>
      </c>
      <c r="AD130" s="355">
        <f t="shared" si="49"/>
      </c>
      <c r="AE130" s="355">
        <f t="shared" si="57"/>
      </c>
      <c r="AF130" s="355">
        <f t="shared" si="65"/>
      </c>
      <c r="AG130" s="356">
        <f t="shared" ref="AG130:AG132" si="190">AVERAGE(Z130:AF130)</f>
      </c>
      <c r="AH130" s="315"/>
      <c r="AI130" s="315"/>
      <c r="AJ130" s="315"/>
      <c r="AK130" s="315"/>
      <c r="AL130" s="315"/>
      <c r="AM130" s="315"/>
      <c r="AN130" s="315"/>
    </row>
    <row customHeight="true" ht="21.48148148148148" r="131">
      <c r="A131" s="316" t="s">
        <v>634</v>
      </c>
      <c r="B131" s="349">
        <v>0.003</v>
      </c>
      <c r="C131" s="349">
        <v>0.003</v>
      </c>
      <c r="D131" s="349">
        <v>0.003</v>
      </c>
      <c r="E131" s="349">
        <v>0.003</v>
      </c>
      <c r="F131" s="349">
        <v>0.003</v>
      </c>
      <c r="G131" s="349">
        <v>0.003</v>
      </c>
      <c r="H131" s="349">
        <v>0.003</v>
      </c>
      <c r="I131" s="357">
        <f t="shared" si="174"/>
      </c>
      <c r="J131" s="315"/>
      <c r="K131" s="315"/>
      <c r="L131" s="315"/>
      <c r="M131" s="316" t="s">
        <v>634</v>
      </c>
      <c r="N131" s="349">
        <v>0.003</v>
      </c>
      <c r="O131" s="349">
        <v>0.003</v>
      </c>
      <c r="P131" s="349">
        <v>0.003</v>
      </c>
      <c r="Q131" s="349">
        <v>0.003</v>
      </c>
      <c r="R131" s="349">
        <v>0.003</v>
      </c>
      <c r="S131" s="349">
        <v>0.003</v>
      </c>
      <c r="T131" s="349">
        <v>0.003</v>
      </c>
      <c r="U131" s="357">
        <f t="shared" si="182"/>
      </c>
      <c r="V131" s="315"/>
      <c r="W131" s="315"/>
      <c r="X131" s="315"/>
      <c r="Y131" s="343" t="s">
        <v>634</v>
      </c>
      <c r="Z131" s="349">
        <f t="shared" si="17"/>
      </c>
      <c r="AA131" s="349">
        <f t="shared" si="25"/>
      </c>
      <c r="AB131" s="349">
        <f t="shared" si="33"/>
      </c>
      <c r="AC131" s="349">
        <f t="shared" si="41"/>
      </c>
      <c r="AD131" s="349">
        <f t="shared" si="49"/>
      </c>
      <c r="AE131" s="349">
        <f t="shared" si="57"/>
      </c>
      <c r="AF131" s="349">
        <f t="shared" si="65"/>
      </c>
      <c r="AG131" s="358">
        <f t="shared" si="190"/>
      </c>
      <c r="AH131" s="315"/>
      <c r="AI131" s="315"/>
      <c r="AJ131" s="315"/>
      <c r="AK131" s="315"/>
      <c r="AL131" s="315"/>
      <c r="AM131" s="315"/>
      <c r="AN131" s="315"/>
    </row>
    <row customHeight="true" ht="21.48148148148148" r="132">
      <c r="A132" s="316" t="s">
        <v>635</v>
      </c>
      <c r="B132" s="347">
        <v>0.04</v>
      </c>
      <c r="C132" s="347">
        <v>0.04</v>
      </c>
      <c r="D132" s="347">
        <v>0.04</v>
      </c>
      <c r="E132" s="347">
        <v>0.04</v>
      </c>
      <c r="F132" s="347">
        <v>0.04</v>
      </c>
      <c r="G132" s="347">
        <v>0.04</v>
      </c>
      <c r="H132" s="347">
        <v>0.04</v>
      </c>
      <c r="I132" s="359">
        <f t="shared" si="174"/>
      </c>
      <c r="J132" s="360" t="s">
        <v>636</v>
      </c>
      <c r="K132" s="361">
        <f>I125</f>
      </c>
      <c r="L132" s="315"/>
      <c r="M132" s="316" t="s">
        <v>635</v>
      </c>
      <c r="N132" s="347">
        <v>0.04</v>
      </c>
      <c r="O132" s="347">
        <v>0.04</v>
      </c>
      <c r="P132" s="347">
        <v>0.04</v>
      </c>
      <c r="Q132" s="347">
        <v>0.04</v>
      </c>
      <c r="R132" s="347">
        <v>0.04</v>
      </c>
      <c r="S132" s="347">
        <v>0.04</v>
      </c>
      <c r="T132" s="347">
        <v>0.04</v>
      </c>
      <c r="U132" s="359">
        <f t="shared" si="182"/>
      </c>
      <c r="V132" s="360" t="s">
        <v>636</v>
      </c>
      <c r="W132" s="361">
        <f>U125</f>
      </c>
      <c r="X132" s="315"/>
      <c r="Y132" s="343" t="s">
        <v>635</v>
      </c>
      <c r="Z132" s="349">
        <f t="shared" si="17"/>
      </c>
      <c r="AA132" s="349">
        <f t="shared" si="25"/>
      </c>
      <c r="AB132" s="349">
        <f t="shared" si="33"/>
      </c>
      <c r="AC132" s="349">
        <f t="shared" si="41"/>
      </c>
      <c r="AD132" s="349">
        <f t="shared" si="49"/>
      </c>
      <c r="AE132" s="349">
        <f t="shared" si="57"/>
      </c>
      <c r="AF132" s="349">
        <f t="shared" si="65"/>
      </c>
      <c r="AG132" s="362">
        <f t="shared" si="190"/>
      </c>
      <c r="AH132" s="360" t="s">
        <v>636</v>
      </c>
      <c r="AI132" s="361">
        <f>AG125</f>
      </c>
      <c r="AJ132" s="315"/>
      <c r="AK132" s="315"/>
      <c r="AL132" s="315"/>
      <c r="AM132" s="315"/>
      <c r="AN132" s="315"/>
    </row>
    <row customHeight="true" ht="21.48148148148148" r="133">
      <c r="A133" s="316" t="s">
        <v>637</v>
      </c>
      <c r="B133" s="345">
        <f>B129/B132</f>
      </c>
      <c r="C133" s="345">
        <f>C129/C132</f>
      </c>
      <c r="D133" s="345">
        <f>D129/D132</f>
      </c>
      <c r="E133" s="345">
        <f>E129/E132</f>
      </c>
      <c r="F133" s="345">
        <f>F129/F132</f>
      </c>
      <c r="G133" s="345">
        <f>G129/G132</f>
      </c>
      <c r="H133" s="345">
        <f>H129/H132</f>
      </c>
      <c r="I133" s="342">
        <f t="shared" ref="I133:I134" si="91">SUM(B133:H133)</f>
      </c>
      <c r="J133" s="360" t="s">
        <v>638</v>
      </c>
      <c r="K133" s="363">
        <f>I134/I129</f>
      </c>
      <c r="L133" s="315"/>
      <c r="M133" s="316" t="s">
        <v>637</v>
      </c>
      <c r="N133" s="345">
        <f>N129/N132</f>
      </c>
      <c r="O133" s="345">
        <f>O129/O132</f>
      </c>
      <c r="P133" s="345">
        <f>P129/P132</f>
      </c>
      <c r="Q133" s="345">
        <f>Q129/Q132</f>
      </c>
      <c r="R133" s="345">
        <f>R129/R132</f>
      </c>
      <c r="S133" s="345">
        <f>S129/S132</f>
      </c>
      <c r="T133" s="345">
        <f>T129/T132</f>
      </c>
      <c r="U133" s="342">
        <f t="shared" ref="U133:U134" si="123">SUM(N133:T133)</f>
      </c>
      <c r="V133" s="360" t="s">
        <v>638</v>
      </c>
      <c r="W133" s="363">
        <f>U134/U129</f>
      </c>
      <c r="X133" s="315"/>
      <c r="Y133" s="343" t="s">
        <v>637</v>
      </c>
      <c r="Z133" s="346">
        <f t="shared" si="17"/>
      </c>
      <c r="AA133" s="346">
        <f t="shared" si="25"/>
      </c>
      <c r="AB133" s="346">
        <f t="shared" si="33"/>
      </c>
      <c r="AC133" s="346">
        <f t="shared" si="41"/>
      </c>
      <c r="AD133" s="346">
        <f t="shared" si="49"/>
      </c>
      <c r="AE133" s="346">
        <f t="shared" si="57"/>
      </c>
      <c r="AF133" s="346">
        <f t="shared" si="65"/>
      </c>
      <c r="AG133" s="344">
        <f t="shared" ref="AG133:AG134" si="155">SUM(Z133:AF133)</f>
      </c>
      <c r="AH133" s="360" t="s">
        <v>638</v>
      </c>
      <c r="AI133" s="363">
        <f>AG134/AG129</f>
      </c>
      <c r="AJ133" s="315"/>
      <c r="AK133" s="315"/>
      <c r="AL133" s="315"/>
      <c r="AM133" s="315"/>
      <c r="AN133" s="315"/>
    </row>
    <row customHeight="true" ht="21.48148148148148" r="134">
      <c r="A134" s="316" t="s">
        <v>639</v>
      </c>
      <c r="B134" s="364">
        <f>B130*B133</f>
      </c>
      <c r="C134" s="364">
        <f>C130*C133</f>
      </c>
      <c r="D134" s="364">
        <f>D130*D133</f>
      </c>
      <c r="E134" s="364">
        <f>E130*E133</f>
      </c>
      <c r="F134" s="364">
        <f>F130*F133</f>
      </c>
      <c r="G134" s="364">
        <f>G130*G133</f>
      </c>
      <c r="H134" s="364">
        <f>H130*H133</f>
      </c>
      <c r="I134" s="365">
        <f t="shared" si="91"/>
      </c>
      <c r="J134" s="360" t="s">
        <v>640</v>
      </c>
      <c r="K134" s="366">
        <f>I134/I137</f>
      </c>
      <c r="L134" s="315"/>
      <c r="M134" s="316" t="s">
        <v>639</v>
      </c>
      <c r="N134" s="364">
        <f>N130*N133</f>
      </c>
      <c r="O134" s="364">
        <f>O130*O133</f>
      </c>
      <c r="P134" s="364">
        <f>P130*P133</f>
      </c>
      <c r="Q134" s="364">
        <f>Q130*Q133</f>
      </c>
      <c r="R134" s="364">
        <f>R130*R133</f>
      </c>
      <c r="S134" s="364">
        <f>S130*S133</f>
      </c>
      <c r="T134" s="364">
        <f>T130*T133</f>
      </c>
      <c r="U134" s="365">
        <f t="shared" si="123"/>
      </c>
      <c r="V134" s="360" t="s">
        <v>640</v>
      </c>
      <c r="W134" s="366">
        <f>U134/U137</f>
      </c>
      <c r="X134" s="315"/>
      <c r="Y134" s="343" t="s">
        <v>639</v>
      </c>
      <c r="Z134" s="367">
        <f t="shared" si="17"/>
      </c>
      <c r="AA134" s="367">
        <f t="shared" si="25"/>
      </c>
      <c r="AB134" s="367">
        <f t="shared" si="33"/>
      </c>
      <c r="AC134" s="367">
        <f t="shared" si="41"/>
      </c>
      <c r="AD134" s="367">
        <f t="shared" si="49"/>
      </c>
      <c r="AE134" s="367">
        <f t="shared" si="57"/>
      </c>
      <c r="AF134" s="367">
        <f t="shared" si="65"/>
      </c>
      <c r="AG134" s="368">
        <f t="shared" si="155"/>
      </c>
      <c r="AH134" s="360" t="s">
        <v>640</v>
      </c>
      <c r="AI134" s="366">
        <f>AG134/AG137</f>
      </c>
      <c r="AJ134" s="315"/>
      <c r="AK134" s="315"/>
      <c r="AL134" s="315"/>
      <c r="AM134" s="315"/>
      <c r="AN134" s="315"/>
    </row>
    <row customHeight="true" ht="21.48148148148148" r="135">
      <c r="A135" s="316" t="s">
        <v>641</v>
      </c>
      <c r="B135" s="369">
        <f>B134/B136</f>
      </c>
      <c r="C135" s="369">
        <f>C134/C136</f>
      </c>
      <c r="D135" s="369">
        <f>D134/D136</f>
      </c>
      <c r="E135" s="369">
        <f>E134/E136</f>
      </c>
      <c r="F135" s="369">
        <f>F134/F136</f>
      </c>
      <c r="G135" s="369">
        <f>G134/G136</f>
      </c>
      <c r="H135" s="369">
        <f>H134/H136</f>
      </c>
      <c r="I135" s="370">
        <f>I134/I136</f>
      </c>
      <c r="J135" s="360"/>
      <c r="K135" s="371"/>
      <c r="L135" s="315"/>
      <c r="M135" s="316" t="s">
        <v>641</v>
      </c>
      <c r="N135" s="369">
        <f>N134/N136</f>
      </c>
      <c r="O135" s="369">
        <f>O134/O136</f>
      </c>
      <c r="P135" s="369">
        <f>P134/P136</f>
      </c>
      <c r="Q135" s="369">
        <f>Q134/Q136</f>
      </c>
      <c r="R135" s="369">
        <f>R134/R136</f>
      </c>
      <c r="S135" s="369">
        <f>S134/S136</f>
      </c>
      <c r="T135" s="369">
        <f>T134/T136</f>
      </c>
      <c r="U135" s="370">
        <f>U134/U136</f>
      </c>
      <c r="V135" s="360"/>
      <c r="W135" s="371"/>
      <c r="X135" s="315"/>
      <c r="Y135" s="343" t="s">
        <v>641</v>
      </c>
      <c r="Z135" s="372">
        <f t="shared" si="17"/>
      </c>
      <c r="AA135" s="372">
        <f t="shared" si="25"/>
      </c>
      <c r="AB135" s="372">
        <f t="shared" si="33"/>
      </c>
      <c r="AC135" s="372">
        <f t="shared" si="41"/>
      </c>
      <c r="AD135" s="372">
        <f t="shared" si="49"/>
      </c>
      <c r="AE135" s="372">
        <f t="shared" si="57"/>
      </c>
      <c r="AF135" s="372">
        <f t="shared" si="65"/>
      </c>
      <c r="AG135" s="373">
        <f>AG134/AG136</f>
      </c>
      <c r="AH135" s="360"/>
      <c r="AI135" s="371"/>
      <c r="AJ135" s="315"/>
      <c r="AK135" s="315"/>
      <c r="AL135" s="315"/>
      <c r="AM135" s="315"/>
      <c r="AN135" s="315"/>
    </row>
    <row customHeight="true" ht="21.48148148148148" r="136">
      <c r="A136" s="316" t="s">
        <v>642</v>
      </c>
      <c r="B136" s="374">
        <f>B129*$E$11</f>
      </c>
      <c r="C136" s="374">
        <f>C129*$E$11</f>
      </c>
      <c r="D136" s="374">
        <f>D129*$E$11</f>
      </c>
      <c r="E136" s="374">
        <f>E129*$E$11</f>
      </c>
      <c r="F136" s="374">
        <f>F129*$E$11</f>
      </c>
      <c r="G136" s="374">
        <f>G129*$E$11</f>
      </c>
      <c r="H136" s="374">
        <f>H129*$E$11</f>
      </c>
      <c r="I136" s="365">
        <f t="shared" ref="I136:I138" si="92">SUM(B136:H136)</f>
      </c>
      <c r="J136" s="360" t="s">
        <v>643</v>
      </c>
      <c r="K136" s="375">
        <f>I138</f>
      </c>
      <c r="L136" s="315"/>
      <c r="M136" s="316" t="s">
        <v>642</v>
      </c>
      <c r="N136" s="374">
        <f>N129*$E$11</f>
      </c>
      <c r="O136" s="374">
        <f>O129*$E$11</f>
      </c>
      <c r="P136" s="374">
        <f>P129*$E$11</f>
      </c>
      <c r="Q136" s="374">
        <f>Q129*$E$11</f>
      </c>
      <c r="R136" s="374">
        <f>R129*$E$11</f>
      </c>
      <c r="S136" s="374">
        <f>S129*$E$11</f>
      </c>
      <c r="T136" s="374">
        <f>T129*$E$11</f>
      </c>
      <c r="U136" s="365">
        <f t="shared" ref="U136:U138" si="124">SUM(N136:T136)</f>
      </c>
      <c r="V136" s="360" t="s">
        <v>643</v>
      </c>
      <c r="W136" s="375">
        <f>U138</f>
      </c>
      <c r="X136" s="315"/>
      <c r="Y136" s="343" t="s">
        <v>642</v>
      </c>
      <c r="Z136" s="376">
        <f t="shared" si="17"/>
      </c>
      <c r="AA136" s="376">
        <f t="shared" si="25"/>
      </c>
      <c r="AB136" s="376">
        <f t="shared" si="33"/>
      </c>
      <c r="AC136" s="376">
        <f t="shared" si="41"/>
      </c>
      <c r="AD136" s="376">
        <f t="shared" si="49"/>
      </c>
      <c r="AE136" s="376">
        <f t="shared" si="57"/>
      </c>
      <c r="AF136" s="376">
        <f t="shared" si="65"/>
      </c>
      <c r="AG136" s="368">
        <f t="shared" ref="AG136:AG138" si="156">SUM(Z136:AF136)</f>
      </c>
      <c r="AH136" s="360" t="s">
        <v>643</v>
      </c>
      <c r="AI136" s="375">
        <f>AG138</f>
      </c>
      <c r="AJ136" s="315"/>
      <c r="AK136" s="315"/>
      <c r="AL136" s="315"/>
      <c r="AM136" s="315"/>
      <c r="AN136" s="315"/>
    </row>
    <row customHeight="true" ht="21.48148148148148" r="137">
      <c r="A137" s="316" t="s">
        <v>644</v>
      </c>
      <c r="B137" s="374">
        <f>B125*$E$11</f>
      </c>
      <c r="C137" s="374">
        <f>C125*$E$11</f>
      </c>
      <c r="D137" s="374">
        <f>D125*$E$11</f>
      </c>
      <c r="E137" s="374">
        <f>E125*$E$11</f>
      </c>
      <c r="F137" s="374">
        <f>F125*$E$11</f>
      </c>
      <c r="G137" s="374">
        <f>G125*$E$11</f>
      </c>
      <c r="H137" s="374">
        <f>H125*$E$11</f>
      </c>
      <c r="I137" s="365">
        <f t="shared" si="92"/>
      </c>
      <c r="J137" s="360" t="s">
        <v>645</v>
      </c>
      <c r="K137" s="366">
        <f>K136/I137</f>
      </c>
      <c r="L137" s="315"/>
      <c r="M137" s="316" t="s">
        <v>644</v>
      </c>
      <c r="N137" s="374">
        <f>N125*$E$11</f>
      </c>
      <c r="O137" s="374">
        <f>O125*$E$11</f>
      </c>
      <c r="P137" s="374">
        <f>P125*$E$11</f>
      </c>
      <c r="Q137" s="374">
        <f>Q125*$E$11</f>
      </c>
      <c r="R137" s="374">
        <f>R125*$E$11</f>
      </c>
      <c r="S137" s="374">
        <f>S125*$E$11</f>
      </c>
      <c r="T137" s="374">
        <f>T125*$E$11</f>
      </c>
      <c r="U137" s="365">
        <f t="shared" si="124"/>
      </c>
      <c r="V137" s="360" t="s">
        <v>645</v>
      </c>
      <c r="W137" s="366">
        <f>W136/U137</f>
      </c>
      <c r="X137" s="315"/>
      <c r="Y137" s="343" t="s">
        <v>644</v>
      </c>
      <c r="Z137" s="376">
        <f t="shared" si="17"/>
      </c>
      <c r="AA137" s="376">
        <f t="shared" si="25"/>
      </c>
      <c r="AB137" s="376">
        <f t="shared" si="33"/>
      </c>
      <c r="AC137" s="376">
        <f t="shared" si="41"/>
      </c>
      <c r="AD137" s="376">
        <f t="shared" si="49"/>
      </c>
      <c r="AE137" s="376">
        <f t="shared" si="57"/>
      </c>
      <c r="AF137" s="376">
        <f t="shared" si="65"/>
      </c>
      <c r="AG137" s="368">
        <f t="shared" si="156"/>
      </c>
      <c r="AH137" s="360" t="s">
        <v>645</v>
      </c>
      <c r="AI137" s="366">
        <f>AI136/AG137</f>
      </c>
      <c r="AJ137" s="315"/>
      <c r="AK137" s="315"/>
      <c r="AL137" s="315"/>
      <c r="AM137" s="315"/>
      <c r="AN137" s="315"/>
    </row>
    <row customHeight="true" ht="21.48148148148148" r="138">
      <c r="A138" s="316" t="s">
        <v>646</v>
      </c>
      <c r="B138" s="377">
        <f>B125*$E$12-B134</f>
      </c>
      <c r="C138" s="377">
        <f>C125*$E$12-C134</f>
      </c>
      <c r="D138" s="377">
        <f>D125*$E$12-D134</f>
      </c>
      <c r="E138" s="377">
        <f>E125*$E$12-E134</f>
      </c>
      <c r="F138" s="377">
        <f>F125*$E$12-F134</f>
      </c>
      <c r="G138" s="377">
        <f>G125*$E$12-G134</f>
      </c>
      <c r="H138" s="377">
        <f>H125*$E$12-H134</f>
      </c>
      <c r="I138" s="378">
        <f t="shared" si="92"/>
      </c>
      <c r="J138" s="360" t="s">
        <v>647</v>
      </c>
      <c r="K138" s="375">
        <f>K136</f>
      </c>
      <c r="L138" s="315"/>
      <c r="M138" s="316" t="s">
        <v>646</v>
      </c>
      <c r="N138" s="377">
        <f>N125*$E$12-N134</f>
      </c>
      <c r="O138" s="377">
        <f>O125*$E$12-O134</f>
      </c>
      <c r="P138" s="377">
        <f>P125*$E$12-P134</f>
      </c>
      <c r="Q138" s="377">
        <f>Q125*$E$12-Q134</f>
      </c>
      <c r="R138" s="377">
        <f>R125*$E$12-R134</f>
      </c>
      <c r="S138" s="377">
        <f>S125*$E$12-S134</f>
      </c>
      <c r="T138" s="377">
        <f>T125*$E$12-T134</f>
      </c>
      <c r="U138" s="378">
        <f t="shared" si="124"/>
      </c>
      <c r="V138" s="360" t="s">
        <v>647</v>
      </c>
      <c r="W138" s="375">
        <f>W136</f>
      </c>
      <c r="X138" s="315"/>
      <c r="Y138" s="379" t="s">
        <v>646</v>
      </c>
      <c r="Z138" s="380">
        <f t="shared" si="17"/>
      </c>
      <c r="AA138" s="380">
        <f t="shared" si="25"/>
      </c>
      <c r="AB138" s="380">
        <f t="shared" si="33"/>
      </c>
      <c r="AC138" s="380">
        <f t="shared" si="41"/>
      </c>
      <c r="AD138" s="380">
        <f t="shared" si="49"/>
      </c>
      <c r="AE138" s="380">
        <f t="shared" si="57"/>
      </c>
      <c r="AF138" s="380">
        <f t="shared" si="65"/>
      </c>
      <c r="AG138" s="381">
        <f t="shared" si="156"/>
      </c>
      <c r="AH138" s="360" t="s">
        <v>647</v>
      </c>
      <c r="AI138" s="375">
        <f>AI136</f>
      </c>
      <c r="AJ138" s="315"/>
      <c r="AK138" s="315"/>
      <c r="AL138" s="315"/>
      <c r="AM138" s="315"/>
      <c r="AN138" s="315"/>
    </row>
    <row customHeight="true" ht="21.48148148148148" r="139">
      <c r="A139" s="382" t="s">
        <v>648</v>
      </c>
      <c r="B139" s="382"/>
      <c r="C139" s="382"/>
      <c r="D139" s="382"/>
      <c r="E139" s="382"/>
      <c r="F139" s="382"/>
      <c r="G139" s="382"/>
      <c r="H139" s="382"/>
      <c r="I139" s="382"/>
      <c r="J139" s="315"/>
      <c r="K139" s="315"/>
      <c r="L139" s="315"/>
      <c r="M139" s="315"/>
      <c r="N139" s="315"/>
      <c r="O139" s="315"/>
      <c r="P139" s="315"/>
      <c r="Q139" s="315"/>
      <c r="R139" s="315"/>
      <c r="S139" s="315"/>
      <c r="T139" s="315"/>
      <c r="U139" s="315"/>
      <c r="V139" s="315"/>
      <c r="W139" s="315"/>
      <c r="X139" s="315"/>
      <c r="Y139" s="315"/>
      <c r="Z139" s="315"/>
      <c r="AA139" s="315"/>
      <c r="AB139" s="315"/>
      <c r="AC139" s="315"/>
      <c r="AD139" s="315"/>
      <c r="AE139" s="315"/>
      <c r="AF139" s="315"/>
      <c r="AG139" s="315"/>
      <c r="AH139" s="315"/>
      <c r="AI139" s="315"/>
      <c r="AJ139" s="315"/>
      <c r="AK139" s="315"/>
      <c r="AL139" s="315"/>
      <c r="AM139" s="315"/>
      <c r="AN139" s="315"/>
    </row>
    <row customHeight="true" ht="21.48148148148148" r="140">
      <c r="A140" s="382"/>
      <c r="B140" s="382"/>
      <c r="C140" s="382"/>
      <c r="D140" s="382"/>
      <c r="E140" s="382"/>
      <c r="F140" s="382"/>
      <c r="G140" s="382"/>
      <c r="H140" s="382"/>
      <c r="I140" s="382"/>
      <c r="J140" s="315"/>
      <c r="K140" s="315"/>
      <c r="L140" s="315"/>
      <c r="M140" s="315"/>
      <c r="N140" s="315"/>
      <c r="O140" s="315"/>
      <c r="P140" s="315"/>
      <c r="Q140" s="315"/>
      <c r="R140" s="315"/>
      <c r="S140" s="315"/>
      <c r="T140" s="315"/>
      <c r="U140" s="315"/>
      <c r="V140" s="315"/>
      <c r="W140" s="315"/>
      <c r="X140" s="315"/>
      <c r="Y140" s="315"/>
      <c r="Z140" s="315"/>
      <c r="AA140" s="315"/>
      <c r="AB140" s="315"/>
      <c r="AC140" s="315"/>
      <c r="AD140" s="315"/>
      <c r="AE140" s="315"/>
      <c r="AF140" s="315"/>
      <c r="AG140" s="315"/>
      <c r="AH140" s="315"/>
      <c r="AI140" s="315"/>
      <c r="AJ140" s="315"/>
      <c r="AK140" s="315"/>
      <c r="AL140" s="315"/>
      <c r="AM140" s="315"/>
      <c r="AN140" s="315"/>
    </row>
    <row customHeight="true" ht="21.48148148148148" r="141">
      <c r="A141" s="382"/>
      <c r="B141" s="382"/>
      <c r="C141" s="382"/>
      <c r="D141" s="382"/>
      <c r="E141" s="382"/>
      <c r="F141" s="382"/>
      <c r="G141" s="382"/>
      <c r="H141" s="382"/>
      <c r="I141" s="382"/>
      <c r="J141" s="315"/>
      <c r="K141" s="315"/>
      <c r="L141" s="315"/>
      <c r="M141" s="315"/>
      <c r="N141" s="315"/>
      <c r="O141" s="315"/>
      <c r="P141" s="315"/>
      <c r="Q141" s="315"/>
      <c r="R141" s="315"/>
      <c r="S141" s="315"/>
      <c r="T141" s="315"/>
      <c r="U141" s="315"/>
      <c r="V141" s="315"/>
      <c r="W141" s="315"/>
      <c r="X141" s="315"/>
      <c r="Y141" s="315"/>
      <c r="Z141" s="315"/>
      <c r="AA141" s="315"/>
      <c r="AB141" s="315"/>
      <c r="AC141" s="315"/>
      <c r="AD141" s="315"/>
      <c r="AE141" s="315"/>
      <c r="AF141" s="315"/>
      <c r="AG141" s="315"/>
      <c r="AH141" s="315"/>
      <c r="AI141" s="315"/>
      <c r="AJ141" s="315"/>
      <c r="AK141" s="315"/>
      <c r="AL141" s="315"/>
      <c r="AM141" s="315"/>
      <c r="AN141" s="315"/>
    </row>
    <row customHeight="true" ht="21.48148148148148" r="142">
      <c r="O142" s="315"/>
      <c r="P142" s="315"/>
      <c r="Q142" s="315"/>
      <c r="R142" s="315"/>
      <c r="S142" s="315"/>
      <c r="T142" s="315"/>
      <c r="U142" s="315"/>
      <c r="V142" s="315"/>
      <c r="W142" s="315"/>
      <c r="X142" s="315"/>
      <c r="Y142" s="315"/>
      <c r="Z142" s="315"/>
      <c r="AA142" s="315"/>
      <c r="AB142" s="315"/>
      <c r="AC142" s="315"/>
      <c r="AD142" s="315"/>
      <c r="AE142" s="315"/>
      <c r="AF142" s="315"/>
      <c r="AG142" s="315"/>
      <c r="AH142" s="315"/>
      <c r="AI142" s="315"/>
      <c r="AJ142" s="315"/>
      <c r="AK142" s="315"/>
      <c r="AL142" s="315"/>
      <c r="AM142" s="315"/>
      <c r="AN142" s="315"/>
    </row>
    <row customHeight="true" ht="21.48148148148148" r="143">
      <c r="A143" s="312" t="s">
        <v>660</v>
      </c>
      <c r="B143" s="312"/>
      <c r="C143" s="383" t="s">
        <v>661</v>
      </c>
      <c r="D143" s="383"/>
      <c r="E143" s="383"/>
      <c r="F143" s="383"/>
      <c r="G143" s="383"/>
      <c r="H143" s="383"/>
      <c r="I143" s="383"/>
      <c r="O143" s="315"/>
      <c r="P143" s="315"/>
      <c r="Q143" s="315"/>
      <c r="R143" s="315"/>
      <c r="S143" s="315"/>
      <c r="T143" s="315"/>
      <c r="U143" s="315"/>
      <c r="V143" s="315"/>
      <c r="W143" s="315"/>
      <c r="X143" s="315"/>
      <c r="Y143" s="315"/>
      <c r="Z143" s="315"/>
      <c r="AA143" s="315"/>
      <c r="AB143" s="315"/>
      <c r="AC143" s="315"/>
      <c r="AD143" s="315"/>
      <c r="AE143" s="315"/>
      <c r="AF143" s="315"/>
      <c r="AG143" s="315"/>
      <c r="AH143" s="315"/>
      <c r="AI143" s="315"/>
      <c r="AJ143" s="315"/>
      <c r="AK143" s="315"/>
      <c r="AL143" s="315"/>
      <c r="AM143" s="315"/>
      <c r="AN143" s="315"/>
    </row>
    <row customHeight="true" ht="21.48148148148148" r="144">
      <c r="A144" s="316" t="s">
        <v>595</v>
      </c>
      <c r="B144" s="317"/>
      <c r="D144" s="318" t="s">
        <v>596</v>
      </c>
      <c r="E144" s="318" t="s">
        <v>597</v>
      </c>
      <c r="O144" s="315"/>
      <c r="P144" s="315"/>
      <c r="Q144" s="315"/>
      <c r="R144" s="315"/>
      <c r="S144" s="315"/>
      <c r="T144" s="315"/>
      <c r="U144" s="315"/>
      <c r="V144" s="315"/>
      <c r="W144" s="315"/>
      <c r="X144" s="315"/>
      <c r="Y144" s="315"/>
      <c r="Z144" s="315"/>
      <c r="AA144" s="315"/>
      <c r="AB144" s="315"/>
      <c r="AC144" s="315"/>
      <c r="AD144" s="315"/>
      <c r="AE144" s="315"/>
      <c r="AF144" s="315"/>
      <c r="AG144" s="315"/>
      <c r="AH144" s="315"/>
      <c r="AI144" s="315"/>
      <c r="AJ144" s="315"/>
      <c r="AK144" s="315"/>
      <c r="AL144" s="315"/>
      <c r="AM144" s="315"/>
      <c r="AN144" s="315"/>
    </row>
    <row customHeight="true" ht="21.48148148148148" r="145">
      <c r="A145" s="316" t="s">
        <v>598</v>
      </c>
      <c r="B145" s="320">
        <v>500</v>
      </c>
      <c r="D145" s="318" t="s">
        <v>599</v>
      </c>
      <c r="E145" s="321">
        <v>20</v>
      </c>
      <c r="O145" s="315"/>
      <c r="P145" s="315"/>
      <c r="Q145" s="315"/>
      <c r="R145" s="315"/>
      <c r="S145" s="315"/>
      <c r="T145" s="315"/>
      <c r="U145" s="315"/>
      <c r="V145" s="315"/>
      <c r="W145" s="315"/>
      <c r="X145" s="315"/>
      <c r="Y145" s="315"/>
      <c r="Z145" s="315"/>
      <c r="AA145" s="315"/>
      <c r="AB145" s="315"/>
      <c r="AC145" s="315"/>
      <c r="AD145" s="315"/>
      <c r="AE145" s="315"/>
      <c r="AF145" s="315"/>
      <c r="AG145" s="315"/>
      <c r="AH145" s="315"/>
      <c r="AI145" s="315"/>
      <c r="AJ145" s="315"/>
      <c r="AK145" s="315"/>
      <c r="AL145" s="315"/>
      <c r="AM145" s="315"/>
      <c r="AN145" s="315"/>
    </row>
    <row customHeight="true" ht="21.48148148148148" r="146">
      <c r="A146" s="316" t="s">
        <v>600</v>
      </c>
      <c r="B146" s="322">
        <v>35</v>
      </c>
      <c r="D146" s="318" t="s">
        <v>601</v>
      </c>
      <c r="E146" s="318" t="s">
        <v>662</v>
      </c>
      <c r="O146" s="315"/>
      <c r="P146" s="315"/>
      <c r="Q146" s="315"/>
      <c r="R146" s="315"/>
      <c r="S146" s="315"/>
      <c r="T146" s="315"/>
      <c r="U146" s="315"/>
      <c r="V146" s="315"/>
      <c r="W146" s="315"/>
      <c r="X146" s="315"/>
      <c r="Y146" s="315"/>
      <c r="Z146" s="315"/>
      <c r="AA146" s="315"/>
      <c r="AB146" s="315"/>
      <c r="AC146" s="315"/>
      <c r="AD146" s="315"/>
      <c r="AE146" s="315"/>
      <c r="AF146" s="315"/>
      <c r="AG146" s="315"/>
      <c r="AH146" s="315"/>
      <c r="AI146" s="315"/>
      <c r="AJ146" s="315"/>
      <c r="AK146" s="315"/>
      <c r="AL146" s="315"/>
      <c r="AM146" s="315"/>
      <c r="AN146" s="315"/>
    </row>
    <row customHeight="true" ht="21.48148148148148" r="147">
      <c r="A147" s="316" t="s">
        <v>603</v>
      </c>
      <c r="B147" s="323">
        <v>0.0045</v>
      </c>
      <c r="D147" s="318" t="s">
        <v>604</v>
      </c>
      <c r="E147" s="318" t="s">
        <v>663</v>
      </c>
      <c r="F147" s="324" t="s">
        <v>606</v>
      </c>
      <c r="O147" s="315"/>
      <c r="P147" s="315"/>
      <c r="Q147" s="315"/>
      <c r="R147" s="315"/>
      <c r="S147" s="315"/>
      <c r="T147" s="315"/>
      <c r="U147" s="315"/>
      <c r="V147" s="315"/>
      <c r="W147" s="315"/>
      <c r="X147" s="315"/>
      <c r="Y147" s="315"/>
      <c r="Z147" s="315"/>
      <c r="AA147" s="315"/>
      <c r="AB147" s="315"/>
      <c r="AC147" s="315"/>
      <c r="AD147" s="315"/>
      <c r="AE147" s="315"/>
      <c r="AF147" s="315"/>
      <c r="AG147" s="315"/>
      <c r="AH147" s="315"/>
      <c r="AI147" s="315"/>
      <c r="AJ147" s="315"/>
      <c r="AK147" s="315"/>
      <c r="AL147" s="315"/>
      <c r="AM147" s="315"/>
      <c r="AN147" s="315"/>
    </row>
    <row customHeight="true" ht="21.48148148148148" r="148">
      <c r="A148" s="316" t="s">
        <v>607</v>
      </c>
      <c r="B148" s="325">
        <v>0.07</v>
      </c>
      <c r="O148" s="315"/>
      <c r="P148" s="315"/>
      <c r="Q148" s="315"/>
      <c r="R148" s="315"/>
      <c r="S148" s="315"/>
      <c r="T148" s="315"/>
      <c r="U148" s="315"/>
      <c r="V148" s="315"/>
      <c r="W148" s="315"/>
      <c r="X148" s="315"/>
      <c r="Y148" s="315"/>
      <c r="Z148" s="315"/>
      <c r="AA148" s="315"/>
      <c r="AB148" s="315"/>
      <c r="AC148" s="315"/>
      <c r="AD148" s="315"/>
      <c r="AE148" s="315"/>
      <c r="AF148" s="315"/>
      <c r="AG148" s="315"/>
      <c r="AH148" s="315"/>
      <c r="AI148" s="315"/>
      <c r="AJ148" s="315"/>
      <c r="AK148" s="315"/>
      <c r="AL148" s="315"/>
      <c r="AM148" s="315"/>
      <c r="AN148" s="315"/>
    </row>
    <row customHeight="true" ht="21.48148148148148" r="149">
      <c r="A149" s="316" t="s">
        <v>608</v>
      </c>
      <c r="B149" s="325">
        <v>0.5</v>
      </c>
      <c r="O149" s="315"/>
      <c r="P149" s="315"/>
      <c r="Q149" s="315"/>
      <c r="R149" s="315"/>
      <c r="S149" s="315"/>
      <c r="T149" s="315"/>
      <c r="U149" s="315"/>
      <c r="V149" s="315"/>
      <c r="W149" s="315"/>
      <c r="X149" s="315"/>
      <c r="Y149" s="315"/>
      <c r="Z149" s="315"/>
      <c r="AA149" s="315"/>
      <c r="AB149" s="315"/>
      <c r="AC149" s="315"/>
      <c r="AD149" s="315"/>
      <c r="AE149" s="315"/>
      <c r="AF149" s="315"/>
      <c r="AG149" s="315"/>
      <c r="AH149" s="315"/>
      <c r="AI149" s="315"/>
      <c r="AJ149" s="315"/>
      <c r="AK149" s="315"/>
      <c r="AL149" s="315"/>
      <c r="AM149" s="315"/>
      <c r="AN149" s="315"/>
    </row>
    <row customHeight="true" ht="21.48148148148148" r="150">
      <c r="A150" s="316" t="s">
        <v>609</v>
      </c>
      <c r="B150" s="317">
        <v>30</v>
      </c>
      <c r="O150" s="315"/>
      <c r="P150" s="315"/>
      <c r="Q150" s="315"/>
      <c r="R150" s="315"/>
      <c r="S150" s="315"/>
      <c r="T150" s="315"/>
      <c r="U150" s="315"/>
      <c r="V150" s="315"/>
      <c r="W150" s="315"/>
      <c r="X150" s="315"/>
      <c r="Y150" s="315"/>
      <c r="Z150" s="315"/>
      <c r="AA150" s="315"/>
      <c r="AB150" s="315"/>
      <c r="AC150" s="315"/>
      <c r="AD150" s="315"/>
      <c r="AE150" s="315"/>
      <c r="AF150" s="315"/>
      <c r="AG150" s="315"/>
      <c r="AH150" s="315"/>
      <c r="AI150" s="315"/>
      <c r="AJ150" s="315"/>
      <c r="AK150" s="315"/>
      <c r="AL150" s="315"/>
      <c r="AM150" s="315"/>
      <c r="AN150" s="315"/>
    </row>
    <row customHeight="true" ht="21.48148148148148" r="151">
      <c r="A151" s="319"/>
      <c r="B151" s="319"/>
      <c r="O151" s="315"/>
      <c r="P151" s="315"/>
      <c r="Q151" s="315"/>
      <c r="R151" s="315"/>
      <c r="S151" s="315"/>
      <c r="T151" s="315"/>
      <c r="U151" s="315"/>
      <c r="V151" s="315"/>
      <c r="W151" s="315"/>
      <c r="X151" s="315"/>
      <c r="Y151" s="315"/>
      <c r="Z151" s="315"/>
      <c r="AA151" s="315"/>
      <c r="AB151" s="315"/>
      <c r="AC151" s="315"/>
      <c r="AD151" s="315"/>
      <c r="AE151" s="315"/>
      <c r="AF151" s="315"/>
      <c r="AG151" s="315"/>
      <c r="AH151" s="315"/>
      <c r="AI151" s="315"/>
      <c r="AJ151" s="315"/>
      <c r="AK151" s="315"/>
      <c r="AL151" s="315"/>
      <c r="AM151" s="315"/>
      <c r="AN151" s="315"/>
    </row>
    <row customHeight="true" ht="21.48148148148148" r="152">
      <c r="A152" s="332" t="s">
        <v>664</v>
      </c>
      <c r="B152" s="332"/>
      <c r="C152" s="333" t="s">
        <v>665</v>
      </c>
      <c r="D152" s="334"/>
      <c r="E152" s="334"/>
      <c r="F152" s="334"/>
      <c r="G152" s="334"/>
      <c r="H152" s="334"/>
      <c r="I152" s="334"/>
      <c r="J152" s="319"/>
      <c r="K152" s="335"/>
      <c r="L152" s="315"/>
      <c r="M152" s="332" t="s">
        <v>616</v>
      </c>
      <c r="N152" s="332"/>
      <c r="O152" s="333" t="s">
        <v>665</v>
      </c>
      <c r="P152" s="334"/>
      <c r="Q152" s="334"/>
      <c r="R152" s="334"/>
      <c r="S152" s="334"/>
      <c r="T152" s="334"/>
      <c r="U152" s="334"/>
      <c r="V152" s="319"/>
      <c r="W152" s="335"/>
      <c r="X152" s="315"/>
      <c r="Y152" s="332" t="s">
        <v>617</v>
      </c>
      <c r="Z152" s="332"/>
      <c r="AA152" s="333" t="s">
        <v>665</v>
      </c>
      <c r="AB152" s="334"/>
      <c r="AC152" s="334"/>
      <c r="AD152" s="334"/>
      <c r="AE152" s="334"/>
      <c r="AF152" s="334"/>
      <c r="AG152" s="334"/>
      <c r="AH152" s="319"/>
      <c r="AI152" s="335"/>
      <c r="AJ152" s="315"/>
      <c r="AK152" s="315"/>
      <c r="AL152" s="315"/>
      <c r="AM152" s="315"/>
      <c r="AN152" s="315"/>
    </row>
    <row customHeight="true" ht="21.48148148148148" r="153">
      <c r="A153" s="317" t="s">
        <v>618</v>
      </c>
      <c r="B153" s="336" t="s">
        <v>619</v>
      </c>
      <c r="C153" s="317" t="s">
        <v>620</v>
      </c>
      <c r="D153" s="317" t="s">
        <v>621</v>
      </c>
      <c r="E153" s="317" t="s">
        <v>622</v>
      </c>
      <c r="F153" s="317" t="s">
        <v>623</v>
      </c>
      <c r="G153" s="317" t="s">
        <v>624</v>
      </c>
      <c r="H153" s="317" t="s">
        <v>625</v>
      </c>
      <c r="I153" s="317" t="s">
        <v>626</v>
      </c>
      <c r="J153" s="319"/>
      <c r="K153" s="335"/>
      <c r="L153" s="315"/>
      <c r="M153" s="317" t="s">
        <v>618</v>
      </c>
      <c r="N153" s="336" t="s">
        <v>619</v>
      </c>
      <c r="O153" s="317" t="s">
        <v>620</v>
      </c>
      <c r="P153" s="317" t="s">
        <v>621</v>
      </c>
      <c r="Q153" s="317" t="s">
        <v>622</v>
      </c>
      <c r="R153" s="317" t="s">
        <v>623</v>
      </c>
      <c r="S153" s="317" t="s">
        <v>624</v>
      </c>
      <c r="T153" s="317" t="s">
        <v>625</v>
      </c>
      <c r="U153" s="317" t="s">
        <v>626</v>
      </c>
      <c r="V153" s="319"/>
      <c r="W153" s="335"/>
      <c r="X153" s="315"/>
      <c r="Y153" s="337" t="s">
        <v>618</v>
      </c>
      <c r="Z153" s="338" t="s">
        <v>619</v>
      </c>
      <c r="AA153" s="339" t="s">
        <v>620</v>
      </c>
      <c r="AB153" s="339" t="s">
        <v>621</v>
      </c>
      <c r="AC153" s="339" t="s">
        <v>622</v>
      </c>
      <c r="AD153" s="339" t="s">
        <v>623</v>
      </c>
      <c r="AE153" s="339" t="s">
        <v>624</v>
      </c>
      <c r="AF153" s="339" t="s">
        <v>625</v>
      </c>
      <c r="AG153" s="340" t="s">
        <v>626</v>
      </c>
      <c r="AH153" s="319"/>
      <c r="AI153" s="335"/>
      <c r="AJ153" s="315"/>
      <c r="AK153" s="315"/>
      <c r="AL153" s="315"/>
      <c r="AM153" s="315"/>
      <c r="AN153" s="315"/>
    </row>
    <row customHeight="true" ht="21.48148148148148" r="154">
      <c r="A154" s="316" t="s">
        <v>627</v>
      </c>
      <c r="B154" s="341">
        <v>1</v>
      </c>
      <c r="C154" s="341">
        <v>2</v>
      </c>
      <c r="D154" s="341">
        <v>3</v>
      </c>
      <c r="E154" s="341">
        <v>4</v>
      </c>
      <c r="F154" s="341">
        <v>5</v>
      </c>
      <c r="G154" s="341">
        <v>5</v>
      </c>
      <c r="H154" s="341">
        <v>6</v>
      </c>
      <c r="I154" s="342">
        <f t="shared" ref="I154:I155" si="93">SUM(B154:H154)</f>
      </c>
      <c r="J154" s="319"/>
      <c r="K154" s="335"/>
      <c r="L154" s="315"/>
      <c r="M154" s="316" t="s">
        <v>628</v>
      </c>
      <c r="N154" s="341">
        <v>12</v>
      </c>
      <c r="O154" s="341">
        <v>23</v>
      </c>
      <c r="P154" s="341">
        <v>26</v>
      </c>
      <c r="Q154" s="341">
        <v>25</v>
      </c>
      <c r="R154" s="341">
        <v>11</v>
      </c>
      <c r="S154" s="341">
        <v>52</v>
      </c>
      <c r="T154" s="341">
        <v>12</v>
      </c>
      <c r="U154" s="342">
        <f t="shared" ref="U154:U155" si="125">SUM(N154:T154)</f>
      </c>
      <c r="V154" s="319"/>
      <c r="W154" s="335"/>
      <c r="X154" s="315"/>
      <c r="Y154" s="343" t="s">
        <v>628</v>
      </c>
      <c r="Z154" s="341">
        <f t="shared" ref="Z154:Z167" si="18">N154-B154</f>
      </c>
      <c r="AA154" s="341">
        <f t="shared" ref="AA154:AA167" si="26">O154-C154</f>
      </c>
      <c r="AB154" s="341">
        <f t="shared" ref="AB154:AB167" si="34">P154-D154</f>
      </c>
      <c r="AC154" s="341">
        <f t="shared" ref="AC154:AC167" si="42">Q154-E154</f>
      </c>
      <c r="AD154" s="341">
        <f t="shared" ref="AD154:AD167" si="50">R154-F154</f>
      </c>
      <c r="AE154" s="341">
        <f t="shared" ref="AE154:AE167" si="58">S154-G154</f>
      </c>
      <c r="AF154" s="341">
        <f t="shared" ref="AF154:AF167" si="66">T154-H154</f>
      </c>
      <c r="AG154" s="344">
        <f t="shared" ref="AG154:AG155" si="157">SUM(Z154:AF154)</f>
      </c>
      <c r="AH154" s="319"/>
      <c r="AI154" s="335"/>
      <c r="AJ154" s="315"/>
      <c r="AK154" s="315"/>
      <c r="AL154" s="315"/>
      <c r="AM154" s="315"/>
      <c r="AN154" s="315"/>
    </row>
    <row customHeight="true" ht="21.48148148148148" r="155">
      <c r="A155" s="316" t="s">
        <v>629</v>
      </c>
      <c r="B155" s="345">
        <f>B154/B161</f>
      </c>
      <c r="C155" s="345">
        <f>C154/C161</f>
      </c>
      <c r="D155" s="345">
        <f>D154/D161</f>
      </c>
      <c r="E155" s="345">
        <f>E154/E161</f>
      </c>
      <c r="F155" s="345">
        <f>F154/F161</f>
      </c>
      <c r="G155" s="345">
        <f>G154/G161</f>
      </c>
      <c r="H155" s="345">
        <f>H154/H161</f>
      </c>
      <c r="I155" s="342">
        <f t="shared" si="93"/>
      </c>
      <c r="J155" s="319"/>
      <c r="K155" s="335"/>
      <c r="L155" s="315"/>
      <c r="M155" s="316" t="s">
        <v>629</v>
      </c>
      <c r="N155" s="345">
        <f>N154/N161</f>
      </c>
      <c r="O155" s="345">
        <f>O154/O161</f>
      </c>
      <c r="P155" s="345">
        <f>P154/P161</f>
      </c>
      <c r="Q155" s="345">
        <f>Q154/Q161</f>
      </c>
      <c r="R155" s="345">
        <f>R154/R161</f>
      </c>
      <c r="S155" s="345">
        <f>S154/S161</f>
      </c>
      <c r="T155" s="345">
        <f>T154/T161</f>
      </c>
      <c r="U155" s="342">
        <f t="shared" si="125"/>
      </c>
      <c r="V155" s="319"/>
      <c r="W155" s="335"/>
      <c r="X155" s="315"/>
      <c r="Y155" s="343" t="s">
        <v>629</v>
      </c>
      <c r="Z155" s="346">
        <f t="shared" si="18"/>
      </c>
      <c r="AA155" s="346">
        <f t="shared" si="26"/>
      </c>
      <c r="AB155" s="346">
        <f t="shared" si="34"/>
      </c>
      <c r="AC155" s="346">
        <f t="shared" si="42"/>
      </c>
      <c r="AD155" s="346">
        <f t="shared" si="50"/>
      </c>
      <c r="AE155" s="346">
        <f t="shared" si="58"/>
      </c>
      <c r="AF155" s="346">
        <f t="shared" si="66"/>
      </c>
      <c r="AG155" s="344">
        <f t="shared" si="157"/>
      </c>
      <c r="AH155" s="319"/>
      <c r="AI155" s="335"/>
      <c r="AJ155" s="315"/>
      <c r="AK155" s="315"/>
      <c r="AL155" s="315"/>
      <c r="AM155" s="315"/>
      <c r="AN155" s="315"/>
    </row>
    <row customHeight="true" ht="21.48148148148148" r="156">
      <c r="A156" s="316" t="s">
        <v>630</v>
      </c>
      <c r="B156" s="347">
        <v>1</v>
      </c>
      <c r="C156" s="347">
        <v>1</v>
      </c>
      <c r="D156" s="347">
        <v>1</v>
      </c>
      <c r="E156" s="347">
        <v>1</v>
      </c>
      <c r="F156" s="347">
        <v>1</v>
      </c>
      <c r="G156" s="347">
        <v>0.9</v>
      </c>
      <c r="H156" s="347">
        <v>0.9</v>
      </c>
      <c r="I156" s="348">
        <f>I158/I154</f>
      </c>
      <c r="J156" s="319"/>
      <c r="K156" s="335"/>
      <c r="L156" s="315"/>
      <c r="M156" s="316" t="s">
        <v>630</v>
      </c>
      <c r="N156" s="347">
        <v>1</v>
      </c>
      <c r="O156" s="347">
        <v>1</v>
      </c>
      <c r="P156" s="347">
        <v>1</v>
      </c>
      <c r="Q156" s="347">
        <v>1</v>
      </c>
      <c r="R156" s="347">
        <v>1</v>
      </c>
      <c r="S156" s="347">
        <v>0.9</v>
      </c>
      <c r="T156" s="347">
        <v>0.9</v>
      </c>
      <c r="U156" s="348">
        <f>U158/U154</f>
      </c>
      <c r="V156" s="319"/>
      <c r="W156" s="335"/>
      <c r="X156" s="315"/>
      <c r="Y156" s="343" t="s">
        <v>630</v>
      </c>
      <c r="Z156" s="349">
        <f t="shared" si="18"/>
      </c>
      <c r="AA156" s="349">
        <f t="shared" si="26"/>
      </c>
      <c r="AB156" s="349">
        <f t="shared" si="34"/>
      </c>
      <c r="AC156" s="349">
        <f t="shared" si="42"/>
      </c>
      <c r="AD156" s="349">
        <f t="shared" si="50"/>
      </c>
      <c r="AE156" s="349">
        <f t="shared" si="58"/>
      </c>
      <c r="AF156" s="349">
        <f t="shared" si="66"/>
      </c>
      <c r="AG156" s="350">
        <f>AG158/AG154</f>
      </c>
      <c r="AH156" s="319"/>
      <c r="AI156" s="335"/>
      <c r="AJ156" s="315"/>
      <c r="AK156" s="315"/>
      <c r="AL156" s="315"/>
      <c r="AM156" s="315"/>
      <c r="AN156" s="315"/>
    </row>
    <row customHeight="true" ht="21.48148148148148" r="157">
      <c r="A157" s="316" t="s">
        <v>631</v>
      </c>
      <c r="B157" s="345">
        <f>B154-B158</f>
      </c>
      <c r="C157" s="345">
        <f>C154-C158</f>
      </c>
      <c r="D157" s="345">
        <f>D154-D158</f>
      </c>
      <c r="E157" s="345">
        <f>E154-E158</f>
      </c>
      <c r="F157" s="345">
        <f>F154-F158</f>
      </c>
      <c r="G157" s="345">
        <f>G154-G158</f>
      </c>
      <c r="H157" s="345">
        <f>H154-H158</f>
      </c>
      <c r="I157" s="342">
        <f t="shared" ref="I157:I158" si="94">SUM(B157:H157)</f>
      </c>
      <c r="J157" s="319"/>
      <c r="K157" s="335"/>
      <c r="L157" s="315"/>
      <c r="M157" s="316" t="s">
        <v>631</v>
      </c>
      <c r="N157" s="345">
        <v>12</v>
      </c>
      <c r="O157" s="345">
        <f>O154-O158</f>
      </c>
      <c r="P157" s="345">
        <f>P154-P158</f>
      </c>
      <c r="Q157" s="345">
        <f>Q154-Q158</f>
      </c>
      <c r="R157" s="345">
        <f>R154-R158</f>
      </c>
      <c r="S157" s="345">
        <f>S154-S158</f>
      </c>
      <c r="T157" s="345">
        <f>T154-T158</f>
      </c>
      <c r="U157" s="342">
        <f t="shared" ref="U157:U158" si="126">SUM(N157:T157)</f>
      </c>
      <c r="V157" s="319"/>
      <c r="W157" s="335"/>
      <c r="X157" s="315"/>
      <c r="Y157" s="343" t="s">
        <v>631</v>
      </c>
      <c r="Z157" s="346">
        <f t="shared" si="18"/>
      </c>
      <c r="AA157" s="346">
        <f t="shared" si="26"/>
      </c>
      <c r="AB157" s="346">
        <f t="shared" si="34"/>
      </c>
      <c r="AC157" s="346">
        <f t="shared" si="42"/>
      </c>
      <c r="AD157" s="346">
        <f t="shared" si="50"/>
      </c>
      <c r="AE157" s="346">
        <f t="shared" si="58"/>
      </c>
      <c r="AF157" s="346">
        <f t="shared" si="66"/>
      </c>
      <c r="AG157" s="344">
        <f t="shared" ref="AG157:AG158" si="158">SUM(Z157:AF157)</f>
      </c>
      <c r="AH157" s="319"/>
      <c r="AI157" s="335"/>
      <c r="AJ157" s="315"/>
      <c r="AK157" s="315"/>
      <c r="AL157" s="315"/>
      <c r="AM157" s="315"/>
      <c r="AN157" s="315"/>
    </row>
    <row customHeight="true" ht="21.48148148148148" r="158">
      <c r="A158" s="316" t="s">
        <v>632</v>
      </c>
      <c r="B158" s="345">
        <f>B154*B156</f>
      </c>
      <c r="C158" s="345">
        <f>C154*C156</f>
      </c>
      <c r="D158" s="345">
        <f>D154*D156</f>
      </c>
      <c r="E158" s="345">
        <f>E154*E156</f>
      </c>
      <c r="F158" s="345">
        <f>F154*F156</f>
      </c>
      <c r="G158" s="345">
        <f>G154*G156</f>
      </c>
      <c r="H158" s="345">
        <f>H154*H156</f>
      </c>
      <c r="I158" s="342">
        <f t="shared" si="94"/>
      </c>
      <c r="J158" s="319"/>
      <c r="K158" s="335"/>
      <c r="L158" s="315"/>
      <c r="M158" s="316" t="s">
        <v>632</v>
      </c>
      <c r="N158" s="345">
        <f>N154*N156</f>
      </c>
      <c r="O158" s="345">
        <f>O154*O156</f>
      </c>
      <c r="P158" s="345">
        <f>P154*P156</f>
      </c>
      <c r="Q158" s="345">
        <f>Q154*Q156</f>
      </c>
      <c r="R158" s="345">
        <f>R154*R156</f>
      </c>
      <c r="S158" s="345">
        <f>S154*S156</f>
      </c>
      <c r="T158" s="345">
        <f>T154*T156</f>
      </c>
      <c r="U158" s="342">
        <f t="shared" si="126"/>
      </c>
      <c r="V158" s="319"/>
      <c r="W158" s="335"/>
      <c r="X158" s="315"/>
      <c r="Y158" s="343" t="s">
        <v>632</v>
      </c>
      <c r="Z158" s="346">
        <f t="shared" si="18"/>
      </c>
      <c r="AA158" s="346">
        <f t="shared" si="26"/>
      </c>
      <c r="AB158" s="346">
        <f t="shared" si="34"/>
      </c>
      <c r="AC158" s="346">
        <f t="shared" si="42"/>
      </c>
      <c r="AD158" s="346">
        <f t="shared" si="50"/>
      </c>
      <c r="AE158" s="346">
        <f t="shared" si="58"/>
      </c>
      <c r="AF158" s="346">
        <f t="shared" si="66"/>
      </c>
      <c r="AG158" s="344">
        <f t="shared" si="158"/>
      </c>
      <c r="AH158" s="319"/>
      <c r="AI158" s="335"/>
      <c r="AJ158" s="315"/>
      <c r="AK158" s="315"/>
      <c r="AL158" s="315"/>
      <c r="AM158" s="315"/>
      <c r="AN158" s="315"/>
    </row>
    <row customHeight="true" ht="21.48148148148148" r="159">
      <c r="A159" s="351" t="s">
        <v>633</v>
      </c>
      <c r="B159" s="352">
        <v>3.8</v>
      </c>
      <c r="C159" s="352">
        <v>3.8</v>
      </c>
      <c r="D159" s="352">
        <v>3.8</v>
      </c>
      <c r="E159" s="352">
        <v>3.8</v>
      </c>
      <c r="F159" s="352">
        <v>3.8</v>
      </c>
      <c r="G159" s="352">
        <v>3.8</v>
      </c>
      <c r="H159" s="352">
        <v>3.8</v>
      </c>
      <c r="I159" s="353">
        <f t="shared" ref="I159:I161" si="175">AVERAGE(B159:H159)</f>
      </c>
      <c r="J159" s="315"/>
      <c r="K159" s="315"/>
      <c r="L159" s="315"/>
      <c r="M159" s="351" t="s">
        <v>633</v>
      </c>
      <c r="N159" s="352">
        <v>3.8</v>
      </c>
      <c r="O159" s="352">
        <v>3.8</v>
      </c>
      <c r="P159" s="352">
        <v>3.8</v>
      </c>
      <c r="Q159" s="352">
        <v>3.8</v>
      </c>
      <c r="R159" s="352">
        <v>3.8</v>
      </c>
      <c r="S159" s="352">
        <v>3.8</v>
      </c>
      <c r="T159" s="352">
        <v>3.8</v>
      </c>
      <c r="U159" s="353">
        <f t="shared" ref="U159:U161" si="183">AVERAGE(N159:T159)</f>
      </c>
      <c r="V159" s="315"/>
      <c r="W159" s="315"/>
      <c r="X159" s="315"/>
      <c r="Y159" s="354" t="s">
        <v>633</v>
      </c>
      <c r="Z159" s="355">
        <f t="shared" si="18"/>
      </c>
      <c r="AA159" s="355">
        <f t="shared" si="26"/>
      </c>
      <c r="AB159" s="355">
        <f t="shared" si="34"/>
      </c>
      <c r="AC159" s="355">
        <f t="shared" si="42"/>
      </c>
      <c r="AD159" s="355">
        <f t="shared" si="50"/>
      </c>
      <c r="AE159" s="355">
        <f t="shared" si="58"/>
      </c>
      <c r="AF159" s="355">
        <f t="shared" si="66"/>
      </c>
      <c r="AG159" s="356">
        <f t="shared" ref="AG159:AG161" si="191">AVERAGE(Z159:AF159)</f>
      </c>
      <c r="AH159" s="315"/>
      <c r="AI159" s="315"/>
      <c r="AJ159" s="315"/>
      <c r="AK159" s="315"/>
      <c r="AL159" s="315"/>
      <c r="AM159" s="315"/>
      <c r="AN159" s="315"/>
    </row>
    <row customHeight="true" ht="21.48148148148148" r="160">
      <c r="A160" s="316" t="s">
        <v>634</v>
      </c>
      <c r="B160" s="349">
        <v>0.003</v>
      </c>
      <c r="C160" s="349">
        <v>0.003</v>
      </c>
      <c r="D160" s="349">
        <v>0.003</v>
      </c>
      <c r="E160" s="349">
        <v>0.003</v>
      </c>
      <c r="F160" s="349">
        <v>0.003</v>
      </c>
      <c r="G160" s="349">
        <v>0.003</v>
      </c>
      <c r="H160" s="349">
        <v>0.003</v>
      </c>
      <c r="I160" s="357">
        <f t="shared" si="175"/>
      </c>
      <c r="J160" s="315"/>
      <c r="K160" s="315"/>
      <c r="L160" s="315"/>
      <c r="M160" s="316" t="s">
        <v>634</v>
      </c>
      <c r="N160" s="349">
        <v>0.003</v>
      </c>
      <c r="O160" s="349">
        <v>0.003</v>
      </c>
      <c r="P160" s="349">
        <v>0.003</v>
      </c>
      <c r="Q160" s="349">
        <v>0.003</v>
      </c>
      <c r="R160" s="349">
        <v>0.003</v>
      </c>
      <c r="S160" s="349">
        <v>0.003</v>
      </c>
      <c r="T160" s="349">
        <v>0.003</v>
      </c>
      <c r="U160" s="357">
        <f t="shared" si="183"/>
      </c>
      <c r="V160" s="315"/>
      <c r="W160" s="315"/>
      <c r="X160" s="315"/>
      <c r="Y160" s="343" t="s">
        <v>634</v>
      </c>
      <c r="Z160" s="349">
        <f t="shared" si="18"/>
      </c>
      <c r="AA160" s="349">
        <f t="shared" si="26"/>
      </c>
      <c r="AB160" s="349">
        <f t="shared" si="34"/>
      </c>
      <c r="AC160" s="349">
        <f t="shared" si="42"/>
      </c>
      <c r="AD160" s="349">
        <f t="shared" si="50"/>
      </c>
      <c r="AE160" s="349">
        <f t="shared" si="58"/>
      </c>
      <c r="AF160" s="349">
        <f t="shared" si="66"/>
      </c>
      <c r="AG160" s="358">
        <f t="shared" si="191"/>
      </c>
      <c r="AH160" s="315"/>
      <c r="AI160" s="315"/>
      <c r="AJ160" s="315"/>
      <c r="AK160" s="315"/>
      <c r="AL160" s="315"/>
      <c r="AM160" s="315"/>
      <c r="AN160" s="315"/>
    </row>
    <row customHeight="true" ht="21.48148148148148" r="161">
      <c r="A161" s="316" t="s">
        <v>635</v>
      </c>
      <c r="B161" s="347">
        <v>0.04</v>
      </c>
      <c r="C161" s="347">
        <v>0.04</v>
      </c>
      <c r="D161" s="347">
        <v>0.04</v>
      </c>
      <c r="E161" s="347">
        <v>0.04</v>
      </c>
      <c r="F161" s="347">
        <v>0.04</v>
      </c>
      <c r="G161" s="347">
        <v>0.04</v>
      </c>
      <c r="H161" s="347">
        <v>0.04</v>
      </c>
      <c r="I161" s="359">
        <f t="shared" si="175"/>
      </c>
      <c r="J161" s="360" t="s">
        <v>636</v>
      </c>
      <c r="K161" s="361">
        <f>I154</f>
      </c>
      <c r="L161" s="315"/>
      <c r="M161" s="316" t="s">
        <v>635</v>
      </c>
      <c r="N161" s="347">
        <v>0.04</v>
      </c>
      <c r="O161" s="347">
        <v>0.04</v>
      </c>
      <c r="P161" s="347">
        <v>0.04</v>
      </c>
      <c r="Q161" s="347">
        <v>0.04</v>
      </c>
      <c r="R161" s="347">
        <v>0.04</v>
      </c>
      <c r="S161" s="347">
        <v>0.04</v>
      </c>
      <c r="T161" s="347">
        <v>0.04</v>
      </c>
      <c r="U161" s="359">
        <f t="shared" si="183"/>
      </c>
      <c r="V161" s="360" t="s">
        <v>636</v>
      </c>
      <c r="W161" s="361">
        <f>U154</f>
      </c>
      <c r="X161" s="315"/>
      <c r="Y161" s="343" t="s">
        <v>635</v>
      </c>
      <c r="Z161" s="349">
        <f t="shared" si="18"/>
      </c>
      <c r="AA161" s="349">
        <f t="shared" si="26"/>
      </c>
      <c r="AB161" s="349">
        <f t="shared" si="34"/>
      </c>
      <c r="AC161" s="349">
        <f t="shared" si="42"/>
      </c>
      <c r="AD161" s="349">
        <f t="shared" si="50"/>
      </c>
      <c r="AE161" s="349">
        <f t="shared" si="58"/>
      </c>
      <c r="AF161" s="349">
        <f t="shared" si="66"/>
      </c>
      <c r="AG161" s="362">
        <f t="shared" si="191"/>
      </c>
      <c r="AH161" s="360" t="s">
        <v>636</v>
      </c>
      <c r="AI161" s="361">
        <f>AG154</f>
      </c>
      <c r="AJ161" s="315"/>
      <c r="AK161" s="315"/>
      <c r="AL161" s="315"/>
      <c r="AM161" s="315"/>
      <c r="AN161" s="315"/>
    </row>
    <row customHeight="true" ht="21.48148148148148" r="162">
      <c r="A162" s="316" t="s">
        <v>637</v>
      </c>
      <c r="B162" s="345">
        <f>B158/B161</f>
      </c>
      <c r="C162" s="345">
        <f>C158/C161</f>
      </c>
      <c r="D162" s="345">
        <f>D158/D161</f>
      </c>
      <c r="E162" s="345">
        <f>E158/E161</f>
      </c>
      <c r="F162" s="345">
        <f>F158/F161</f>
      </c>
      <c r="G162" s="345">
        <f>G158/G161</f>
      </c>
      <c r="H162" s="345">
        <f>H158/H161</f>
      </c>
      <c r="I162" s="342">
        <f t="shared" ref="I162:I163" si="95">SUM(B162:H162)</f>
      </c>
      <c r="J162" s="360" t="s">
        <v>638</v>
      </c>
      <c r="K162" s="363">
        <f>I163/I158</f>
      </c>
      <c r="L162" s="315"/>
      <c r="M162" s="316" t="s">
        <v>637</v>
      </c>
      <c r="N162" s="345">
        <f>N158/N161</f>
      </c>
      <c r="O162" s="345">
        <f>O158/O161</f>
      </c>
      <c r="P162" s="345">
        <f>P158/P161</f>
      </c>
      <c r="Q162" s="345">
        <f>Q158/Q161</f>
      </c>
      <c r="R162" s="345">
        <f>R158/R161</f>
      </c>
      <c r="S162" s="345">
        <f>S158/S161</f>
      </c>
      <c r="T162" s="345">
        <f>T158/T161</f>
      </c>
      <c r="U162" s="342">
        <f t="shared" ref="U162:U163" si="127">SUM(N162:T162)</f>
      </c>
      <c r="V162" s="360" t="s">
        <v>638</v>
      </c>
      <c r="W162" s="363">
        <f>U163/U158</f>
      </c>
      <c r="X162" s="315"/>
      <c r="Y162" s="343" t="s">
        <v>637</v>
      </c>
      <c r="Z162" s="346">
        <f t="shared" si="18"/>
      </c>
      <c r="AA162" s="346">
        <f t="shared" si="26"/>
      </c>
      <c r="AB162" s="346">
        <f t="shared" si="34"/>
      </c>
      <c r="AC162" s="346">
        <f t="shared" si="42"/>
      </c>
      <c r="AD162" s="346">
        <f t="shared" si="50"/>
      </c>
      <c r="AE162" s="346">
        <f t="shared" si="58"/>
      </c>
      <c r="AF162" s="346">
        <f t="shared" si="66"/>
      </c>
      <c r="AG162" s="344">
        <f t="shared" ref="AG162:AG163" si="159">SUM(Z162:AF162)</f>
      </c>
      <c r="AH162" s="360" t="s">
        <v>638</v>
      </c>
      <c r="AI162" s="363">
        <f>AG163/AG158</f>
      </c>
      <c r="AJ162" s="315"/>
      <c r="AK162" s="315"/>
      <c r="AL162" s="315"/>
      <c r="AM162" s="315"/>
      <c r="AN162" s="315"/>
    </row>
    <row customHeight="true" ht="21.48148148148148" r="163">
      <c r="A163" s="316" t="s">
        <v>639</v>
      </c>
      <c r="B163" s="364">
        <f>B159*B162</f>
      </c>
      <c r="C163" s="364">
        <f>C159*C162</f>
      </c>
      <c r="D163" s="364">
        <f>D159*D162</f>
      </c>
      <c r="E163" s="364">
        <f>E159*E162</f>
      </c>
      <c r="F163" s="364">
        <f>F159*F162</f>
      </c>
      <c r="G163" s="364">
        <f>G159*G162</f>
      </c>
      <c r="H163" s="364">
        <f>H159*H162</f>
      </c>
      <c r="I163" s="365">
        <f t="shared" si="95"/>
      </c>
      <c r="J163" s="360" t="s">
        <v>640</v>
      </c>
      <c r="K163" s="366">
        <f>I163/I166</f>
      </c>
      <c r="L163" s="315"/>
      <c r="M163" s="316" t="s">
        <v>639</v>
      </c>
      <c r="N163" s="364">
        <f>N159*N162</f>
      </c>
      <c r="O163" s="364">
        <f>O159*O162</f>
      </c>
      <c r="P163" s="364">
        <f>P159*P162</f>
      </c>
      <c r="Q163" s="364">
        <f>Q159*Q162</f>
      </c>
      <c r="R163" s="364">
        <f>R159*R162</f>
      </c>
      <c r="S163" s="364">
        <f>S159*S162</f>
      </c>
      <c r="T163" s="364">
        <f>T159*T162</f>
      </c>
      <c r="U163" s="365">
        <f t="shared" si="127"/>
      </c>
      <c r="V163" s="360" t="s">
        <v>640</v>
      </c>
      <c r="W163" s="366">
        <f>U163/U166</f>
      </c>
      <c r="X163" s="315"/>
      <c r="Y163" s="343" t="s">
        <v>639</v>
      </c>
      <c r="Z163" s="367">
        <f t="shared" si="18"/>
      </c>
      <c r="AA163" s="367">
        <f t="shared" si="26"/>
      </c>
      <c r="AB163" s="367">
        <f t="shared" si="34"/>
      </c>
      <c r="AC163" s="367">
        <f t="shared" si="42"/>
      </c>
      <c r="AD163" s="367">
        <f t="shared" si="50"/>
      </c>
      <c r="AE163" s="367">
        <f t="shared" si="58"/>
      </c>
      <c r="AF163" s="367">
        <f t="shared" si="66"/>
      </c>
      <c r="AG163" s="368">
        <f t="shared" si="159"/>
      </c>
      <c r="AH163" s="360" t="s">
        <v>640</v>
      </c>
      <c r="AI163" s="366">
        <f>AG163/AG166</f>
      </c>
      <c r="AJ163" s="315"/>
      <c r="AK163" s="315"/>
      <c r="AL163" s="315"/>
      <c r="AM163" s="315"/>
      <c r="AN163" s="315"/>
    </row>
    <row customHeight="true" ht="21.48148148148148" r="164">
      <c r="A164" s="316" t="s">
        <v>641</v>
      </c>
      <c r="B164" s="369">
        <f>B163/B165</f>
      </c>
      <c r="C164" s="369">
        <f>C163/C165</f>
      </c>
      <c r="D164" s="369">
        <f>D163/D165</f>
      </c>
      <c r="E164" s="369">
        <f>E163/E165</f>
      </c>
      <c r="F164" s="369">
        <f>F163/F165</f>
      </c>
      <c r="G164" s="369">
        <f>G163/G165</f>
      </c>
      <c r="H164" s="369">
        <f>H163/H165</f>
      </c>
      <c r="I164" s="370">
        <f>I163/I165</f>
      </c>
      <c r="J164" s="360"/>
      <c r="K164" s="371"/>
      <c r="L164" s="315"/>
      <c r="M164" s="316" t="s">
        <v>641</v>
      </c>
      <c r="N164" s="369">
        <f>N163/N165</f>
      </c>
      <c r="O164" s="369">
        <f>O163/O165</f>
      </c>
      <c r="P164" s="369">
        <f>P163/P165</f>
      </c>
      <c r="Q164" s="369">
        <f>Q163/Q165</f>
      </c>
      <c r="R164" s="369">
        <f>R163/R165</f>
      </c>
      <c r="S164" s="369">
        <f>S163/S165</f>
      </c>
      <c r="T164" s="369">
        <f>T163/T165</f>
      </c>
      <c r="U164" s="370">
        <f>U163/U165</f>
      </c>
      <c r="V164" s="360"/>
      <c r="W164" s="371"/>
      <c r="X164" s="315"/>
      <c r="Y164" s="343" t="s">
        <v>641</v>
      </c>
      <c r="Z164" s="372">
        <f t="shared" si="18"/>
      </c>
      <c r="AA164" s="372">
        <f t="shared" si="26"/>
      </c>
      <c r="AB164" s="372">
        <f t="shared" si="34"/>
      </c>
      <c r="AC164" s="372">
        <f t="shared" si="42"/>
      </c>
      <c r="AD164" s="372">
        <f t="shared" si="50"/>
      </c>
      <c r="AE164" s="372">
        <f t="shared" si="58"/>
      </c>
      <c r="AF164" s="372">
        <f t="shared" si="66"/>
      </c>
      <c r="AG164" s="373">
        <f>AG163/AG165</f>
      </c>
      <c r="AH164" s="360"/>
      <c r="AI164" s="371"/>
      <c r="AJ164" s="315"/>
      <c r="AK164" s="315"/>
      <c r="AL164" s="315"/>
      <c r="AM164" s="315"/>
      <c r="AN164" s="315"/>
    </row>
    <row customHeight="true" ht="21.48148148148148" r="165">
      <c r="A165" s="316" t="s">
        <v>642</v>
      </c>
      <c r="B165" s="374">
        <f>B158*$E$11</f>
      </c>
      <c r="C165" s="374">
        <f>C158*$E$11</f>
      </c>
      <c r="D165" s="374">
        <f>D158*$E$11</f>
      </c>
      <c r="E165" s="374">
        <f>E158*$E$11</f>
      </c>
      <c r="F165" s="374">
        <f>F158*$E$11</f>
      </c>
      <c r="G165" s="374">
        <f>G158*$E$11</f>
      </c>
      <c r="H165" s="374">
        <f>H158*$E$11</f>
      </c>
      <c r="I165" s="365">
        <f t="shared" ref="I165:I167" si="96">SUM(B165:H165)</f>
      </c>
      <c r="J165" s="360" t="s">
        <v>643</v>
      </c>
      <c r="K165" s="375">
        <f>I167</f>
      </c>
      <c r="L165" s="315"/>
      <c r="M165" s="316" t="s">
        <v>642</v>
      </c>
      <c r="N165" s="374">
        <f>N158*$E$11</f>
      </c>
      <c r="O165" s="374">
        <f>O158*$E$11</f>
      </c>
      <c r="P165" s="374">
        <f>P158*$E$11</f>
      </c>
      <c r="Q165" s="374">
        <f>Q158*$E$11</f>
      </c>
      <c r="R165" s="374">
        <f>R158*$E$11</f>
      </c>
      <c r="S165" s="374">
        <f>S158*$E$11</f>
      </c>
      <c r="T165" s="374">
        <f>T158*$E$11</f>
      </c>
      <c r="U165" s="365">
        <f t="shared" ref="U165:U167" si="128">SUM(N165:T165)</f>
      </c>
      <c r="V165" s="360" t="s">
        <v>643</v>
      </c>
      <c r="W165" s="375">
        <f>U167</f>
      </c>
      <c r="X165" s="315"/>
      <c r="Y165" s="343" t="s">
        <v>642</v>
      </c>
      <c r="Z165" s="376">
        <f t="shared" si="18"/>
      </c>
      <c r="AA165" s="376">
        <f t="shared" si="26"/>
      </c>
      <c r="AB165" s="376">
        <f t="shared" si="34"/>
      </c>
      <c r="AC165" s="376">
        <f t="shared" si="42"/>
      </c>
      <c r="AD165" s="376">
        <f t="shared" si="50"/>
      </c>
      <c r="AE165" s="376">
        <f t="shared" si="58"/>
      </c>
      <c r="AF165" s="376">
        <f t="shared" si="66"/>
      </c>
      <c r="AG165" s="368">
        <f t="shared" ref="AG165:AG167" si="160">SUM(Z165:AF165)</f>
      </c>
      <c r="AH165" s="360" t="s">
        <v>643</v>
      </c>
      <c r="AI165" s="375">
        <f>AG167</f>
      </c>
      <c r="AJ165" s="315"/>
      <c r="AK165" s="315"/>
      <c r="AL165" s="315"/>
      <c r="AM165" s="315"/>
      <c r="AN165" s="315"/>
    </row>
    <row customHeight="true" ht="21.48148148148148" r="166">
      <c r="A166" s="316" t="s">
        <v>644</v>
      </c>
      <c r="B166" s="374">
        <f>B154*$E$11</f>
      </c>
      <c r="C166" s="374">
        <f>C154*$E$11</f>
      </c>
      <c r="D166" s="374">
        <f>D154*$E$11</f>
      </c>
      <c r="E166" s="374">
        <f>E154*$E$11</f>
      </c>
      <c r="F166" s="374">
        <f>F154*$E$11</f>
      </c>
      <c r="G166" s="374">
        <f>G154*$E$11</f>
      </c>
      <c r="H166" s="374">
        <f>H154*$E$11</f>
      </c>
      <c r="I166" s="365">
        <f t="shared" si="96"/>
      </c>
      <c r="J166" s="360" t="s">
        <v>645</v>
      </c>
      <c r="K166" s="366">
        <f>K165/I166</f>
      </c>
      <c r="L166" s="315"/>
      <c r="M166" s="316" t="s">
        <v>644</v>
      </c>
      <c r="N166" s="374">
        <f>N154*$E$11</f>
      </c>
      <c r="O166" s="374">
        <f>O154*$E$11</f>
      </c>
      <c r="P166" s="374">
        <f>P154*$E$11</f>
      </c>
      <c r="Q166" s="374">
        <f>Q154*$E$11</f>
      </c>
      <c r="R166" s="374">
        <f>R154*$E$11</f>
      </c>
      <c r="S166" s="374">
        <f>S154*$E$11</f>
      </c>
      <c r="T166" s="374">
        <f>T154*$E$11</f>
      </c>
      <c r="U166" s="365">
        <f t="shared" si="128"/>
      </c>
      <c r="V166" s="360" t="s">
        <v>645</v>
      </c>
      <c r="W166" s="366">
        <f>W165/U166</f>
      </c>
      <c r="X166" s="315"/>
      <c r="Y166" s="343" t="s">
        <v>644</v>
      </c>
      <c r="Z166" s="376">
        <f t="shared" si="18"/>
      </c>
      <c r="AA166" s="376">
        <f t="shared" si="26"/>
      </c>
      <c r="AB166" s="376">
        <f t="shared" si="34"/>
      </c>
      <c r="AC166" s="376">
        <f t="shared" si="42"/>
      </c>
      <c r="AD166" s="376">
        <f t="shared" si="50"/>
      </c>
      <c r="AE166" s="376">
        <f t="shared" si="58"/>
      </c>
      <c r="AF166" s="376">
        <f t="shared" si="66"/>
      </c>
      <c r="AG166" s="368">
        <f t="shared" si="160"/>
      </c>
      <c r="AH166" s="360" t="s">
        <v>645</v>
      </c>
      <c r="AI166" s="366">
        <f>AI165/AG166</f>
      </c>
      <c r="AJ166" s="315"/>
      <c r="AK166" s="315"/>
      <c r="AL166" s="315"/>
      <c r="AM166" s="315"/>
      <c r="AN166" s="315"/>
    </row>
    <row customHeight="true" ht="21.48148148148148" r="167">
      <c r="A167" s="316" t="s">
        <v>646</v>
      </c>
      <c r="B167" s="377">
        <f>B154*$E$12-B163</f>
      </c>
      <c r="C167" s="377">
        <f>C154*$E$12-C163</f>
      </c>
      <c r="D167" s="377">
        <f>D154*$E$12-D163</f>
      </c>
      <c r="E167" s="377">
        <f>E154*$E$12-E163</f>
      </c>
      <c r="F167" s="377">
        <f>F154*$E$12-F163</f>
      </c>
      <c r="G167" s="377">
        <f>G154*$E$12-G163</f>
      </c>
      <c r="H167" s="377">
        <f>H154*$E$12-H163</f>
      </c>
      <c r="I167" s="378">
        <f t="shared" si="96"/>
      </c>
      <c r="J167" s="360" t="s">
        <v>647</v>
      </c>
      <c r="K167" s="375">
        <f>K165</f>
      </c>
      <c r="L167" s="315"/>
      <c r="M167" s="316" t="s">
        <v>646</v>
      </c>
      <c r="N167" s="377">
        <f>N154*$E$12-N163</f>
      </c>
      <c r="O167" s="377">
        <f>O154*$E$12-O163</f>
      </c>
      <c r="P167" s="377">
        <f>P154*$E$12-P163</f>
      </c>
      <c r="Q167" s="377">
        <f>Q154*$E$12-Q163</f>
      </c>
      <c r="R167" s="377">
        <f>R154*$E$12-R163</f>
      </c>
      <c r="S167" s="377">
        <f>S154*$E$12-S163</f>
      </c>
      <c r="T167" s="377">
        <f>T154*$E$12-T163</f>
      </c>
      <c r="U167" s="378">
        <f t="shared" si="128"/>
      </c>
      <c r="V167" s="360" t="s">
        <v>647</v>
      </c>
      <c r="W167" s="375">
        <f>W165</f>
      </c>
      <c r="X167" s="315"/>
      <c r="Y167" s="379" t="s">
        <v>646</v>
      </c>
      <c r="Z167" s="380">
        <f t="shared" si="18"/>
      </c>
      <c r="AA167" s="380">
        <f t="shared" si="26"/>
      </c>
      <c r="AB167" s="380">
        <f t="shared" si="34"/>
      </c>
      <c r="AC167" s="380">
        <f t="shared" si="42"/>
      </c>
      <c r="AD167" s="380">
        <f t="shared" si="50"/>
      </c>
      <c r="AE167" s="380">
        <f t="shared" si="58"/>
      </c>
      <c r="AF167" s="380">
        <f t="shared" si="66"/>
      </c>
      <c r="AG167" s="381">
        <f t="shared" si="160"/>
      </c>
      <c r="AH167" s="360" t="s">
        <v>647</v>
      </c>
      <c r="AI167" s="375">
        <f>AI165</f>
      </c>
      <c r="AJ167" s="315"/>
      <c r="AK167" s="315"/>
      <c r="AL167" s="315"/>
      <c r="AM167" s="315"/>
      <c r="AN167" s="315"/>
    </row>
    <row customHeight="true" ht="21.48148148148148" r="168">
      <c r="A168" s="382" t="s">
        <v>648</v>
      </c>
      <c r="B168" s="382"/>
      <c r="C168" s="382"/>
      <c r="D168" s="382"/>
      <c r="E168" s="382"/>
      <c r="F168" s="382"/>
      <c r="G168" s="382"/>
      <c r="H168" s="382"/>
      <c r="I168" s="382"/>
      <c r="J168" s="315"/>
      <c r="K168" s="315"/>
      <c r="L168" s="315"/>
      <c r="M168" s="315"/>
      <c r="N168" s="315"/>
      <c r="O168" s="315"/>
      <c r="P168" s="315"/>
      <c r="Q168" s="315"/>
      <c r="R168" s="315"/>
      <c r="S168" s="315"/>
      <c r="T168" s="315"/>
      <c r="U168" s="315"/>
      <c r="V168" s="315"/>
      <c r="W168" s="315"/>
      <c r="X168" s="315"/>
      <c r="Y168" s="315"/>
      <c r="Z168" s="315"/>
      <c r="AA168" s="315"/>
      <c r="AB168" s="315"/>
      <c r="AC168" s="315"/>
      <c r="AD168" s="315"/>
      <c r="AE168" s="315"/>
      <c r="AF168" s="315"/>
      <c r="AG168" s="315"/>
      <c r="AH168" s="315"/>
      <c r="AI168" s="315"/>
      <c r="AJ168" s="315"/>
      <c r="AK168" s="315"/>
      <c r="AL168" s="315"/>
      <c r="AM168" s="315"/>
      <c r="AN168" s="315"/>
    </row>
    <row customHeight="true" ht="21.48148148148148" r="169">
      <c r="A169" s="382"/>
      <c r="B169" s="382"/>
      <c r="C169" s="382"/>
      <c r="D169" s="382"/>
      <c r="E169" s="382"/>
      <c r="F169" s="382"/>
      <c r="G169" s="382"/>
      <c r="H169" s="382"/>
      <c r="I169" s="382"/>
      <c r="J169" s="315"/>
      <c r="K169" s="315"/>
      <c r="L169" s="315"/>
      <c r="M169" s="315"/>
      <c r="N169" s="315"/>
      <c r="O169" s="315"/>
      <c r="P169" s="315"/>
      <c r="Q169" s="315"/>
      <c r="R169" s="315"/>
      <c r="S169" s="315"/>
      <c r="T169" s="315"/>
      <c r="U169" s="315"/>
      <c r="V169" s="315"/>
      <c r="W169" s="315"/>
      <c r="X169" s="315"/>
      <c r="Y169" s="315"/>
      <c r="Z169" s="315"/>
      <c r="AA169" s="315"/>
      <c r="AB169" s="315"/>
      <c r="AC169" s="315"/>
      <c r="AD169" s="315"/>
      <c r="AE169" s="315"/>
      <c r="AF169" s="315"/>
      <c r="AG169" s="315"/>
      <c r="AH169" s="315"/>
      <c r="AI169" s="315"/>
      <c r="AJ169" s="315"/>
      <c r="AK169" s="315"/>
      <c r="AL169" s="315"/>
      <c r="AM169" s="315"/>
      <c r="AN169" s="315"/>
    </row>
    <row customHeight="true" ht="21.48148148148148" r="170">
      <c r="A170" s="382"/>
      <c r="B170" s="382"/>
      <c r="C170" s="382"/>
      <c r="D170" s="382"/>
      <c r="E170" s="382"/>
      <c r="F170" s="382"/>
      <c r="G170" s="382"/>
      <c r="H170" s="382"/>
      <c r="I170" s="382"/>
      <c r="J170" s="315"/>
      <c r="K170" s="315"/>
      <c r="L170" s="315"/>
      <c r="M170" s="315"/>
      <c r="N170" s="315"/>
      <c r="O170" s="315"/>
      <c r="P170" s="315"/>
      <c r="Q170" s="315"/>
      <c r="R170" s="315"/>
      <c r="S170" s="315"/>
      <c r="T170" s="315"/>
      <c r="U170" s="315"/>
      <c r="V170" s="315"/>
      <c r="W170" s="315"/>
      <c r="X170" s="315"/>
      <c r="Y170" s="315"/>
      <c r="Z170" s="315"/>
      <c r="AA170" s="315"/>
      <c r="AB170" s="315"/>
      <c r="AC170" s="315"/>
      <c r="AD170" s="315"/>
      <c r="AE170" s="315"/>
      <c r="AF170" s="315"/>
      <c r="AG170" s="315"/>
      <c r="AH170" s="315"/>
      <c r="AI170" s="315"/>
      <c r="AJ170" s="315"/>
      <c r="AK170" s="315"/>
      <c r="AL170" s="315"/>
      <c r="AM170" s="315"/>
      <c r="AN170" s="315"/>
    </row>
    <row customHeight="true" ht="21.48148148148148" r="171">
      <c r="A171" s="315"/>
      <c r="B171" s="315"/>
      <c r="C171" s="315"/>
      <c r="D171" s="315"/>
      <c r="E171" s="315"/>
      <c r="F171" s="315"/>
      <c r="G171" s="315"/>
      <c r="H171" s="315"/>
      <c r="I171" s="315"/>
      <c r="J171" s="315"/>
      <c r="K171" s="315"/>
      <c r="L171" s="315"/>
      <c r="M171" s="315"/>
      <c r="N171" s="315"/>
      <c r="O171" s="315"/>
      <c r="P171" s="315"/>
      <c r="Q171" s="315"/>
      <c r="R171" s="315"/>
      <c r="S171" s="315"/>
      <c r="T171" s="315"/>
      <c r="U171" s="315"/>
      <c r="V171" s="315"/>
      <c r="W171" s="315"/>
      <c r="X171" s="315"/>
      <c r="Y171" s="315"/>
      <c r="Z171" s="315"/>
      <c r="AA171" s="315"/>
      <c r="AB171" s="315"/>
      <c r="AC171" s="315"/>
      <c r="AD171" s="315"/>
      <c r="AE171" s="315"/>
      <c r="AF171" s="315"/>
      <c r="AG171" s="315"/>
      <c r="AH171" s="315"/>
      <c r="AI171" s="315"/>
      <c r="AJ171" s="315"/>
      <c r="AK171" s="315"/>
      <c r="AL171" s="315"/>
      <c r="AM171" s="315"/>
      <c r="AN171" s="315"/>
    </row>
    <row customHeight="true" ht="21.48148148148148" r="172">
      <c r="A172" s="332" t="s">
        <v>666</v>
      </c>
      <c r="B172" s="332"/>
      <c r="C172" s="333" t="s">
        <v>667</v>
      </c>
      <c r="D172" s="334"/>
      <c r="E172" s="334"/>
      <c r="F172" s="334"/>
      <c r="G172" s="334"/>
      <c r="H172" s="334"/>
      <c r="I172" s="334"/>
      <c r="J172" s="319"/>
      <c r="K172" s="335"/>
      <c r="L172" s="315"/>
      <c r="M172" s="332" t="s">
        <v>616</v>
      </c>
      <c r="N172" s="332"/>
      <c r="O172" s="333" t="s">
        <v>667</v>
      </c>
      <c r="P172" s="334"/>
      <c r="Q172" s="334"/>
      <c r="R172" s="334"/>
      <c r="S172" s="334"/>
      <c r="T172" s="334"/>
      <c r="U172" s="334"/>
      <c r="V172" s="319"/>
      <c r="W172" s="335"/>
      <c r="X172" s="315"/>
      <c r="Y172" s="332" t="s">
        <v>617</v>
      </c>
      <c r="Z172" s="332"/>
      <c r="AA172" s="333" t="s">
        <v>667</v>
      </c>
      <c r="AB172" s="334"/>
      <c r="AC172" s="334"/>
      <c r="AD172" s="334"/>
      <c r="AE172" s="334"/>
      <c r="AF172" s="334"/>
      <c r="AG172" s="334"/>
      <c r="AH172" s="319"/>
      <c r="AI172" s="335"/>
      <c r="AJ172" s="315"/>
      <c r="AK172" s="315"/>
      <c r="AL172" s="315"/>
      <c r="AM172" s="315"/>
      <c r="AN172" s="315"/>
    </row>
    <row customHeight="true" ht="21.48148148148148" r="173">
      <c r="A173" s="317" t="s">
        <v>618</v>
      </c>
      <c r="B173" s="336" t="s">
        <v>619</v>
      </c>
      <c r="C173" s="317" t="s">
        <v>620</v>
      </c>
      <c r="D173" s="317" t="s">
        <v>621</v>
      </c>
      <c r="E173" s="317" t="s">
        <v>622</v>
      </c>
      <c r="F173" s="317" t="s">
        <v>623</v>
      </c>
      <c r="G173" s="317" t="s">
        <v>624</v>
      </c>
      <c r="H173" s="317" t="s">
        <v>625</v>
      </c>
      <c r="I173" s="317" t="s">
        <v>626</v>
      </c>
      <c r="J173" s="319"/>
      <c r="K173" s="335"/>
      <c r="L173" s="315"/>
      <c r="M173" s="317" t="s">
        <v>618</v>
      </c>
      <c r="N173" s="336" t="s">
        <v>619</v>
      </c>
      <c r="O173" s="317" t="s">
        <v>620</v>
      </c>
      <c r="P173" s="317" t="s">
        <v>621</v>
      </c>
      <c r="Q173" s="317" t="s">
        <v>622</v>
      </c>
      <c r="R173" s="317" t="s">
        <v>623</v>
      </c>
      <c r="S173" s="317" t="s">
        <v>624</v>
      </c>
      <c r="T173" s="317" t="s">
        <v>625</v>
      </c>
      <c r="U173" s="317" t="s">
        <v>626</v>
      </c>
      <c r="V173" s="319"/>
      <c r="W173" s="335"/>
      <c r="X173" s="315"/>
      <c r="Y173" s="337" t="s">
        <v>618</v>
      </c>
      <c r="Z173" s="338" t="s">
        <v>619</v>
      </c>
      <c r="AA173" s="339" t="s">
        <v>620</v>
      </c>
      <c r="AB173" s="339" t="s">
        <v>621</v>
      </c>
      <c r="AC173" s="339" t="s">
        <v>622</v>
      </c>
      <c r="AD173" s="339" t="s">
        <v>623</v>
      </c>
      <c r="AE173" s="339" t="s">
        <v>624</v>
      </c>
      <c r="AF173" s="339" t="s">
        <v>625</v>
      </c>
      <c r="AG173" s="340" t="s">
        <v>626</v>
      </c>
      <c r="AH173" s="319"/>
      <c r="AI173" s="335"/>
      <c r="AJ173" s="315"/>
      <c r="AK173" s="315"/>
      <c r="AL173" s="315"/>
      <c r="AM173" s="315"/>
      <c r="AN173" s="315"/>
    </row>
    <row customHeight="true" ht="21.48148148148148" r="174">
      <c r="A174" s="316" t="s">
        <v>627</v>
      </c>
      <c r="B174" s="341">
        <v>1</v>
      </c>
      <c r="C174" s="341">
        <v>2</v>
      </c>
      <c r="D174" s="341">
        <v>3</v>
      </c>
      <c r="E174" s="341">
        <v>4</v>
      </c>
      <c r="F174" s="341">
        <v>5</v>
      </c>
      <c r="G174" s="341">
        <v>5</v>
      </c>
      <c r="H174" s="341">
        <v>6</v>
      </c>
      <c r="I174" s="342">
        <f t="shared" ref="I174:I175" si="97">SUM(B174:H174)</f>
      </c>
      <c r="J174" s="319"/>
      <c r="K174" s="335"/>
      <c r="L174" s="315"/>
      <c r="M174" s="316" t="s">
        <v>628</v>
      </c>
      <c r="N174" s="341">
        <v>12</v>
      </c>
      <c r="O174" s="341">
        <v>23</v>
      </c>
      <c r="P174" s="341">
        <v>26</v>
      </c>
      <c r="Q174" s="341">
        <v>25</v>
      </c>
      <c r="R174" s="341">
        <v>11</v>
      </c>
      <c r="S174" s="341">
        <v>52</v>
      </c>
      <c r="T174" s="341">
        <v>12</v>
      </c>
      <c r="U174" s="342">
        <f t="shared" ref="U174:U175" si="129">SUM(N174:T174)</f>
      </c>
      <c r="V174" s="319"/>
      <c r="W174" s="335"/>
      <c r="X174" s="315"/>
      <c r="Y174" s="343" t="s">
        <v>628</v>
      </c>
      <c r="Z174" s="341">
        <f t="shared" ref="Z174:Z187" si="19">N174-B174</f>
      </c>
      <c r="AA174" s="341">
        <f t="shared" ref="AA174:AA187" si="27">O174-C174</f>
      </c>
      <c r="AB174" s="341">
        <f t="shared" ref="AB174:AB187" si="35">P174-D174</f>
      </c>
      <c r="AC174" s="341">
        <f t="shared" ref="AC174:AC187" si="43">Q174-E174</f>
      </c>
      <c r="AD174" s="341">
        <f t="shared" ref="AD174:AD187" si="51">R174-F174</f>
      </c>
      <c r="AE174" s="341">
        <f t="shared" ref="AE174:AE187" si="59">S174-G174</f>
      </c>
      <c r="AF174" s="341">
        <f t="shared" ref="AF174:AF187" si="67">T174-H174</f>
      </c>
      <c r="AG174" s="344">
        <f t="shared" ref="AG174:AG175" si="161">SUM(Z174:AF174)</f>
      </c>
      <c r="AH174" s="319"/>
      <c r="AI174" s="335"/>
      <c r="AJ174" s="315"/>
      <c r="AK174" s="315"/>
      <c r="AL174" s="315"/>
      <c r="AM174" s="315"/>
      <c r="AN174" s="315"/>
    </row>
    <row customHeight="true" ht="21.48148148148148" r="175">
      <c r="A175" s="316" t="s">
        <v>629</v>
      </c>
      <c r="B175" s="345">
        <f>B174/B181</f>
      </c>
      <c r="C175" s="345">
        <f>C174/C181</f>
      </c>
      <c r="D175" s="345">
        <f>D174/D181</f>
      </c>
      <c r="E175" s="345">
        <f>E174/E181</f>
      </c>
      <c r="F175" s="345">
        <f>F174/F181</f>
      </c>
      <c r="G175" s="345">
        <f>G174/G181</f>
      </c>
      <c r="H175" s="345">
        <f>H174/H181</f>
      </c>
      <c r="I175" s="342">
        <f t="shared" si="97"/>
      </c>
      <c r="J175" s="319"/>
      <c r="K175" s="335"/>
      <c r="L175" s="315"/>
      <c r="M175" s="316" t="s">
        <v>629</v>
      </c>
      <c r="N175" s="345">
        <f>N174/N181</f>
      </c>
      <c r="O175" s="345">
        <f>O174/O181</f>
      </c>
      <c r="P175" s="345">
        <f>P174/P181</f>
      </c>
      <c r="Q175" s="345">
        <f>Q174/Q181</f>
      </c>
      <c r="R175" s="345">
        <f>R174/R181</f>
      </c>
      <c r="S175" s="345">
        <f>S174/S181</f>
      </c>
      <c r="T175" s="345">
        <f>T174/T181</f>
      </c>
      <c r="U175" s="342">
        <f t="shared" si="129"/>
      </c>
      <c r="V175" s="319"/>
      <c r="W175" s="335"/>
      <c r="X175" s="315"/>
      <c r="Y175" s="343" t="s">
        <v>629</v>
      </c>
      <c r="Z175" s="346">
        <f t="shared" si="19"/>
      </c>
      <c r="AA175" s="346">
        <f t="shared" si="27"/>
      </c>
      <c r="AB175" s="346">
        <f t="shared" si="35"/>
      </c>
      <c r="AC175" s="346">
        <f t="shared" si="43"/>
      </c>
      <c r="AD175" s="346">
        <f t="shared" si="51"/>
      </c>
      <c r="AE175" s="346">
        <f t="shared" si="59"/>
      </c>
      <c r="AF175" s="346">
        <f t="shared" si="67"/>
      </c>
      <c r="AG175" s="344">
        <f t="shared" si="161"/>
      </c>
      <c r="AH175" s="319"/>
      <c r="AI175" s="335"/>
      <c r="AJ175" s="315"/>
      <c r="AK175" s="315"/>
      <c r="AL175" s="315"/>
      <c r="AM175" s="315"/>
      <c r="AN175" s="315"/>
    </row>
    <row customHeight="true" ht="21.48148148148148" r="176">
      <c r="A176" s="316" t="s">
        <v>630</v>
      </c>
      <c r="B176" s="347">
        <v>1</v>
      </c>
      <c r="C176" s="347">
        <v>1</v>
      </c>
      <c r="D176" s="347">
        <v>1</v>
      </c>
      <c r="E176" s="347">
        <v>1</v>
      </c>
      <c r="F176" s="347">
        <v>1</v>
      </c>
      <c r="G176" s="347">
        <v>0.9</v>
      </c>
      <c r="H176" s="347">
        <v>0.9</v>
      </c>
      <c r="I176" s="348">
        <f>I178/I174</f>
      </c>
      <c r="J176" s="319"/>
      <c r="K176" s="335"/>
      <c r="L176" s="315"/>
      <c r="M176" s="316" t="s">
        <v>630</v>
      </c>
      <c r="N176" s="347">
        <v>1</v>
      </c>
      <c r="O176" s="347">
        <v>1</v>
      </c>
      <c r="P176" s="347">
        <v>1</v>
      </c>
      <c r="Q176" s="347">
        <v>1</v>
      </c>
      <c r="R176" s="347">
        <v>1</v>
      </c>
      <c r="S176" s="347">
        <v>0.9</v>
      </c>
      <c r="T176" s="347">
        <v>0.9</v>
      </c>
      <c r="U176" s="348">
        <f>U178/U174</f>
      </c>
      <c r="V176" s="319"/>
      <c r="W176" s="335"/>
      <c r="X176" s="315"/>
      <c r="Y176" s="343" t="s">
        <v>630</v>
      </c>
      <c r="Z176" s="349">
        <f t="shared" si="19"/>
      </c>
      <c r="AA176" s="349">
        <f t="shared" si="27"/>
      </c>
      <c r="AB176" s="349">
        <f t="shared" si="35"/>
      </c>
      <c r="AC176" s="349">
        <f t="shared" si="43"/>
      </c>
      <c r="AD176" s="349">
        <f t="shared" si="51"/>
      </c>
      <c r="AE176" s="349">
        <f t="shared" si="59"/>
      </c>
      <c r="AF176" s="349">
        <f t="shared" si="67"/>
      </c>
      <c r="AG176" s="350">
        <f>AG178/AG174</f>
      </c>
      <c r="AH176" s="319"/>
      <c r="AI176" s="335"/>
      <c r="AJ176" s="315"/>
      <c r="AK176" s="315"/>
      <c r="AL176" s="315"/>
      <c r="AM176" s="315"/>
      <c r="AN176" s="315"/>
    </row>
    <row customHeight="true" ht="21.48148148148148" r="177">
      <c r="A177" s="316" t="s">
        <v>631</v>
      </c>
      <c r="B177" s="345">
        <f>B174-B178</f>
      </c>
      <c r="C177" s="345">
        <f>C174-C178</f>
      </c>
      <c r="D177" s="345">
        <f>D174-D178</f>
      </c>
      <c r="E177" s="345">
        <f>E174-E178</f>
      </c>
      <c r="F177" s="345">
        <f>F174-F178</f>
      </c>
      <c r="G177" s="345">
        <f>G174-G178</f>
      </c>
      <c r="H177" s="345">
        <f>H174-H178</f>
      </c>
      <c r="I177" s="342">
        <f t="shared" ref="I177:I178" si="98">SUM(B177:H177)</f>
      </c>
      <c r="J177" s="319"/>
      <c r="K177" s="335"/>
      <c r="L177" s="315"/>
      <c r="M177" s="316" t="s">
        <v>631</v>
      </c>
      <c r="N177" s="345">
        <v>12</v>
      </c>
      <c r="O177" s="345">
        <f>O174-O178</f>
      </c>
      <c r="P177" s="345">
        <f>P174-P178</f>
      </c>
      <c r="Q177" s="345">
        <f>Q174-Q178</f>
      </c>
      <c r="R177" s="345">
        <f>R174-R178</f>
      </c>
      <c r="S177" s="345">
        <f>S174-S178</f>
      </c>
      <c r="T177" s="345">
        <f>T174-T178</f>
      </c>
      <c r="U177" s="342">
        <f t="shared" ref="U177:U178" si="130">SUM(N177:T177)</f>
      </c>
      <c r="V177" s="319"/>
      <c r="W177" s="335"/>
      <c r="X177" s="315"/>
      <c r="Y177" s="343" t="s">
        <v>631</v>
      </c>
      <c r="Z177" s="346">
        <f t="shared" si="19"/>
      </c>
      <c r="AA177" s="346">
        <f t="shared" si="27"/>
      </c>
      <c r="AB177" s="346">
        <f t="shared" si="35"/>
      </c>
      <c r="AC177" s="346">
        <f t="shared" si="43"/>
      </c>
      <c r="AD177" s="346">
        <f t="shared" si="51"/>
      </c>
      <c r="AE177" s="346">
        <f t="shared" si="59"/>
      </c>
      <c r="AF177" s="346">
        <f t="shared" si="67"/>
      </c>
      <c r="AG177" s="344">
        <f t="shared" ref="AG177:AG178" si="162">SUM(Z177:AF177)</f>
      </c>
      <c r="AH177" s="319"/>
      <c r="AI177" s="335"/>
      <c r="AJ177" s="315"/>
      <c r="AK177" s="315"/>
      <c r="AL177" s="315"/>
      <c r="AM177" s="315"/>
      <c r="AN177" s="315"/>
    </row>
    <row customHeight="true" ht="21.48148148148148" r="178">
      <c r="A178" s="316" t="s">
        <v>632</v>
      </c>
      <c r="B178" s="345">
        <f>B174*B176</f>
      </c>
      <c r="C178" s="345">
        <f>C174*C176</f>
      </c>
      <c r="D178" s="345">
        <f>D174*D176</f>
      </c>
      <c r="E178" s="345">
        <f>E174*E176</f>
      </c>
      <c r="F178" s="345">
        <f>F174*F176</f>
      </c>
      <c r="G178" s="345">
        <f>G174*G176</f>
      </c>
      <c r="H178" s="345">
        <f>H174*H176</f>
      </c>
      <c r="I178" s="342">
        <f t="shared" si="98"/>
      </c>
      <c r="J178" s="319"/>
      <c r="K178" s="335"/>
      <c r="L178" s="315"/>
      <c r="M178" s="316" t="s">
        <v>632</v>
      </c>
      <c r="N178" s="345">
        <f>N174*N176</f>
      </c>
      <c r="O178" s="345">
        <f>O174*O176</f>
      </c>
      <c r="P178" s="345">
        <f>P174*P176</f>
      </c>
      <c r="Q178" s="345">
        <f>Q174*Q176</f>
      </c>
      <c r="R178" s="345">
        <f>R174*R176</f>
      </c>
      <c r="S178" s="345">
        <f>S174*S176</f>
      </c>
      <c r="T178" s="345">
        <f>T174*T176</f>
      </c>
      <c r="U178" s="342">
        <f t="shared" si="130"/>
      </c>
      <c r="V178" s="319"/>
      <c r="W178" s="335"/>
      <c r="X178" s="315"/>
      <c r="Y178" s="343" t="s">
        <v>632</v>
      </c>
      <c r="Z178" s="346">
        <f t="shared" si="19"/>
      </c>
      <c r="AA178" s="346">
        <f t="shared" si="27"/>
      </c>
      <c r="AB178" s="346">
        <f t="shared" si="35"/>
      </c>
      <c r="AC178" s="346">
        <f t="shared" si="43"/>
      </c>
      <c r="AD178" s="346">
        <f t="shared" si="51"/>
      </c>
      <c r="AE178" s="346">
        <f t="shared" si="59"/>
      </c>
      <c r="AF178" s="346">
        <f t="shared" si="67"/>
      </c>
      <c r="AG178" s="344">
        <f t="shared" si="162"/>
      </c>
      <c r="AH178" s="319"/>
      <c r="AI178" s="335"/>
      <c r="AJ178" s="315"/>
      <c r="AK178" s="315"/>
      <c r="AL178" s="315"/>
      <c r="AM178" s="315"/>
      <c r="AN178" s="315"/>
    </row>
    <row customHeight="true" ht="21.48148148148148" r="179">
      <c r="A179" s="351" t="s">
        <v>633</v>
      </c>
      <c r="B179" s="352">
        <v>3.8</v>
      </c>
      <c r="C179" s="352">
        <v>3.8</v>
      </c>
      <c r="D179" s="352">
        <v>3.8</v>
      </c>
      <c r="E179" s="352">
        <v>3.8</v>
      </c>
      <c r="F179" s="352">
        <v>3.8</v>
      </c>
      <c r="G179" s="352">
        <v>3.8</v>
      </c>
      <c r="H179" s="352">
        <v>3.8</v>
      </c>
      <c r="I179" s="353">
        <f t="shared" ref="I179:I181" si="176">AVERAGE(B179:H179)</f>
      </c>
      <c r="J179" s="315"/>
      <c r="K179" s="315"/>
      <c r="L179" s="315"/>
      <c r="M179" s="351" t="s">
        <v>633</v>
      </c>
      <c r="N179" s="352">
        <v>3.8</v>
      </c>
      <c r="O179" s="352">
        <v>3.8</v>
      </c>
      <c r="P179" s="352">
        <v>3.8</v>
      </c>
      <c r="Q179" s="352">
        <v>3.8</v>
      </c>
      <c r="R179" s="352">
        <v>3.8</v>
      </c>
      <c r="S179" s="352">
        <v>3.8</v>
      </c>
      <c r="T179" s="352">
        <v>3.8</v>
      </c>
      <c r="U179" s="353">
        <f t="shared" ref="U179:U181" si="184">AVERAGE(N179:T179)</f>
      </c>
      <c r="V179" s="315"/>
      <c r="W179" s="315"/>
      <c r="X179" s="315"/>
      <c r="Y179" s="354" t="s">
        <v>633</v>
      </c>
      <c r="Z179" s="355">
        <f t="shared" si="19"/>
      </c>
      <c r="AA179" s="355">
        <f t="shared" si="27"/>
      </c>
      <c r="AB179" s="355">
        <f t="shared" si="35"/>
      </c>
      <c r="AC179" s="355">
        <f t="shared" si="43"/>
      </c>
      <c r="AD179" s="355">
        <f t="shared" si="51"/>
      </c>
      <c r="AE179" s="355">
        <f t="shared" si="59"/>
      </c>
      <c r="AF179" s="355">
        <f t="shared" si="67"/>
      </c>
      <c r="AG179" s="356">
        <f t="shared" ref="AG179:AG181" si="192">AVERAGE(Z179:AF179)</f>
      </c>
      <c r="AH179" s="315"/>
      <c r="AI179" s="315"/>
      <c r="AJ179" s="315"/>
      <c r="AK179" s="315"/>
      <c r="AL179" s="315"/>
      <c r="AM179" s="315"/>
      <c r="AN179" s="315"/>
    </row>
    <row customHeight="true" ht="21.48148148148148" r="180">
      <c r="A180" s="316" t="s">
        <v>634</v>
      </c>
      <c r="B180" s="349">
        <v>0.003</v>
      </c>
      <c r="C180" s="349">
        <v>0.003</v>
      </c>
      <c r="D180" s="349">
        <v>0.003</v>
      </c>
      <c r="E180" s="349">
        <v>0.003</v>
      </c>
      <c r="F180" s="349">
        <v>0.003</v>
      </c>
      <c r="G180" s="349">
        <v>0.003</v>
      </c>
      <c r="H180" s="349">
        <v>0.003</v>
      </c>
      <c r="I180" s="357">
        <f t="shared" si="176"/>
      </c>
      <c r="J180" s="315"/>
      <c r="K180" s="315"/>
      <c r="L180" s="315"/>
      <c r="M180" s="316" t="s">
        <v>634</v>
      </c>
      <c r="N180" s="349">
        <v>0.003</v>
      </c>
      <c r="O180" s="349">
        <v>0.003</v>
      </c>
      <c r="P180" s="349">
        <v>0.003</v>
      </c>
      <c r="Q180" s="349">
        <v>0.003</v>
      </c>
      <c r="R180" s="349">
        <v>0.003</v>
      </c>
      <c r="S180" s="349">
        <v>0.003</v>
      </c>
      <c r="T180" s="349">
        <v>0.003</v>
      </c>
      <c r="U180" s="357">
        <f t="shared" si="184"/>
      </c>
      <c r="V180" s="315"/>
      <c r="W180" s="315"/>
      <c r="X180" s="315"/>
      <c r="Y180" s="343" t="s">
        <v>634</v>
      </c>
      <c r="Z180" s="349">
        <f t="shared" si="19"/>
      </c>
      <c r="AA180" s="349">
        <f t="shared" si="27"/>
      </c>
      <c r="AB180" s="349">
        <f t="shared" si="35"/>
      </c>
      <c r="AC180" s="349">
        <f t="shared" si="43"/>
      </c>
      <c r="AD180" s="349">
        <f t="shared" si="51"/>
      </c>
      <c r="AE180" s="349">
        <f t="shared" si="59"/>
      </c>
      <c r="AF180" s="349">
        <f t="shared" si="67"/>
      </c>
      <c r="AG180" s="358">
        <f t="shared" si="192"/>
      </c>
      <c r="AH180" s="315"/>
      <c r="AI180" s="315"/>
      <c r="AJ180" s="315"/>
      <c r="AK180" s="315"/>
      <c r="AL180" s="315"/>
      <c r="AM180" s="315"/>
      <c r="AN180" s="315"/>
    </row>
    <row customHeight="true" ht="21.48148148148148" r="181">
      <c r="A181" s="316" t="s">
        <v>635</v>
      </c>
      <c r="B181" s="347">
        <v>0.04</v>
      </c>
      <c r="C181" s="347">
        <v>0.04</v>
      </c>
      <c r="D181" s="347">
        <v>0.04</v>
      </c>
      <c r="E181" s="347">
        <v>0.04</v>
      </c>
      <c r="F181" s="347">
        <v>0.04</v>
      </c>
      <c r="G181" s="347">
        <v>0.04</v>
      </c>
      <c r="H181" s="347">
        <v>0.04</v>
      </c>
      <c r="I181" s="359">
        <f t="shared" si="176"/>
      </c>
      <c r="J181" s="360" t="s">
        <v>636</v>
      </c>
      <c r="K181" s="361">
        <f>I174</f>
      </c>
      <c r="L181" s="315"/>
      <c r="M181" s="316" t="s">
        <v>635</v>
      </c>
      <c r="N181" s="347">
        <v>0.04</v>
      </c>
      <c r="O181" s="347">
        <v>0.04</v>
      </c>
      <c r="P181" s="347">
        <v>0.04</v>
      </c>
      <c r="Q181" s="347">
        <v>0.04</v>
      </c>
      <c r="R181" s="347">
        <v>0.04</v>
      </c>
      <c r="S181" s="347">
        <v>0.04</v>
      </c>
      <c r="T181" s="347">
        <v>0.04</v>
      </c>
      <c r="U181" s="359">
        <f t="shared" si="184"/>
      </c>
      <c r="V181" s="360" t="s">
        <v>636</v>
      </c>
      <c r="W181" s="361">
        <f>U174</f>
      </c>
      <c r="X181" s="315"/>
      <c r="Y181" s="343" t="s">
        <v>635</v>
      </c>
      <c r="Z181" s="349">
        <f t="shared" si="19"/>
      </c>
      <c r="AA181" s="349">
        <f t="shared" si="27"/>
      </c>
      <c r="AB181" s="349">
        <f t="shared" si="35"/>
      </c>
      <c r="AC181" s="349">
        <f t="shared" si="43"/>
      </c>
      <c r="AD181" s="349">
        <f t="shared" si="51"/>
      </c>
      <c r="AE181" s="349">
        <f t="shared" si="59"/>
      </c>
      <c r="AF181" s="349">
        <f t="shared" si="67"/>
      </c>
      <c r="AG181" s="362">
        <f t="shared" si="192"/>
      </c>
      <c r="AH181" s="360" t="s">
        <v>636</v>
      </c>
      <c r="AI181" s="361">
        <f>AG174</f>
      </c>
      <c r="AJ181" s="315"/>
      <c r="AK181" s="315"/>
      <c r="AL181" s="315"/>
      <c r="AM181" s="315"/>
      <c r="AN181" s="315"/>
    </row>
    <row customHeight="true" ht="21.48148148148148" r="182">
      <c r="A182" s="316" t="s">
        <v>637</v>
      </c>
      <c r="B182" s="345">
        <f>B178/B181</f>
      </c>
      <c r="C182" s="345">
        <f>C178/C181</f>
      </c>
      <c r="D182" s="345">
        <f>D178/D181</f>
      </c>
      <c r="E182" s="345">
        <f>E178/E181</f>
      </c>
      <c r="F182" s="345">
        <f>F178/F181</f>
      </c>
      <c r="G182" s="345">
        <f>G178/G181</f>
      </c>
      <c r="H182" s="345">
        <f>H178/H181</f>
      </c>
      <c r="I182" s="342">
        <f t="shared" ref="I182:I183" si="99">SUM(B182:H182)</f>
      </c>
      <c r="J182" s="360" t="s">
        <v>638</v>
      </c>
      <c r="K182" s="363">
        <f>I183/I178</f>
      </c>
      <c r="L182" s="315"/>
      <c r="M182" s="316" t="s">
        <v>637</v>
      </c>
      <c r="N182" s="345">
        <f>N178/N181</f>
      </c>
      <c r="O182" s="345">
        <f>O178/O181</f>
      </c>
      <c r="P182" s="345">
        <f>P178/P181</f>
      </c>
      <c r="Q182" s="345">
        <f>Q178/Q181</f>
      </c>
      <c r="R182" s="345">
        <f>R178/R181</f>
      </c>
      <c r="S182" s="345">
        <f>S178/S181</f>
      </c>
      <c r="T182" s="345">
        <f>T178/T181</f>
      </c>
      <c r="U182" s="342">
        <f t="shared" ref="U182:U183" si="131">SUM(N182:T182)</f>
      </c>
      <c r="V182" s="360" t="s">
        <v>638</v>
      </c>
      <c r="W182" s="363">
        <f>U183/U178</f>
      </c>
      <c r="X182" s="315"/>
      <c r="Y182" s="343" t="s">
        <v>637</v>
      </c>
      <c r="Z182" s="346">
        <f t="shared" si="19"/>
      </c>
      <c r="AA182" s="346">
        <f t="shared" si="27"/>
      </c>
      <c r="AB182" s="346">
        <f t="shared" si="35"/>
      </c>
      <c r="AC182" s="346">
        <f t="shared" si="43"/>
      </c>
      <c r="AD182" s="346">
        <f t="shared" si="51"/>
      </c>
      <c r="AE182" s="346">
        <f t="shared" si="59"/>
      </c>
      <c r="AF182" s="346">
        <f t="shared" si="67"/>
      </c>
      <c r="AG182" s="344">
        <f t="shared" ref="AG182:AG183" si="163">SUM(Z182:AF182)</f>
      </c>
      <c r="AH182" s="360" t="s">
        <v>638</v>
      </c>
      <c r="AI182" s="363">
        <f>AG183/AG178</f>
      </c>
      <c r="AJ182" s="315"/>
      <c r="AK182" s="315"/>
      <c r="AL182" s="315"/>
      <c r="AM182" s="315"/>
      <c r="AN182" s="315"/>
    </row>
    <row customHeight="true" ht="21.48148148148148" r="183">
      <c r="A183" s="316" t="s">
        <v>639</v>
      </c>
      <c r="B183" s="364">
        <f>B179*B182</f>
      </c>
      <c r="C183" s="364">
        <f>C179*C182</f>
      </c>
      <c r="D183" s="364">
        <f>D179*D182</f>
      </c>
      <c r="E183" s="364">
        <f>E179*E182</f>
      </c>
      <c r="F183" s="364">
        <f>F179*F182</f>
      </c>
      <c r="G183" s="364">
        <f>G179*G182</f>
      </c>
      <c r="H183" s="364">
        <f>H179*H182</f>
      </c>
      <c r="I183" s="365">
        <f t="shared" si="99"/>
      </c>
      <c r="J183" s="360" t="s">
        <v>640</v>
      </c>
      <c r="K183" s="366">
        <f>I183/I186</f>
      </c>
      <c r="L183" s="315"/>
      <c r="M183" s="316" t="s">
        <v>639</v>
      </c>
      <c r="N183" s="364">
        <f>N179*N182</f>
      </c>
      <c r="O183" s="364">
        <f>O179*O182</f>
      </c>
      <c r="P183" s="364">
        <f>P179*P182</f>
      </c>
      <c r="Q183" s="364">
        <f>Q179*Q182</f>
      </c>
      <c r="R183" s="364">
        <f>R179*R182</f>
      </c>
      <c r="S183" s="364">
        <f>S179*S182</f>
      </c>
      <c r="T183" s="364">
        <f>T179*T182</f>
      </c>
      <c r="U183" s="365">
        <f t="shared" si="131"/>
      </c>
      <c r="V183" s="360" t="s">
        <v>640</v>
      </c>
      <c r="W183" s="366">
        <f>U183/U186</f>
      </c>
      <c r="X183" s="315"/>
      <c r="Y183" s="343" t="s">
        <v>639</v>
      </c>
      <c r="Z183" s="367">
        <f t="shared" si="19"/>
      </c>
      <c r="AA183" s="367">
        <f t="shared" si="27"/>
      </c>
      <c r="AB183" s="367">
        <f t="shared" si="35"/>
      </c>
      <c r="AC183" s="367">
        <f t="shared" si="43"/>
      </c>
      <c r="AD183" s="367">
        <f t="shared" si="51"/>
      </c>
      <c r="AE183" s="367">
        <f t="shared" si="59"/>
      </c>
      <c r="AF183" s="367">
        <f t="shared" si="67"/>
      </c>
      <c r="AG183" s="368">
        <f t="shared" si="163"/>
      </c>
      <c r="AH183" s="360" t="s">
        <v>640</v>
      </c>
      <c r="AI183" s="366">
        <f>AG183/AG186</f>
      </c>
      <c r="AJ183" s="315"/>
      <c r="AK183" s="315"/>
      <c r="AL183" s="315"/>
      <c r="AM183" s="315"/>
      <c r="AN183" s="315"/>
    </row>
    <row customHeight="true" ht="21.48148148148148" r="184">
      <c r="A184" s="316" t="s">
        <v>641</v>
      </c>
      <c r="B184" s="369">
        <f>B183/B185</f>
      </c>
      <c r="C184" s="369">
        <f>C183/C185</f>
      </c>
      <c r="D184" s="369">
        <f>D183/D185</f>
      </c>
      <c r="E184" s="369">
        <f>E183/E185</f>
      </c>
      <c r="F184" s="369">
        <f>F183/F185</f>
      </c>
      <c r="G184" s="369">
        <f>G183/G185</f>
      </c>
      <c r="H184" s="369">
        <f>H183/H185</f>
      </c>
      <c r="I184" s="370">
        <f>I183/I185</f>
      </c>
      <c r="J184" s="360"/>
      <c r="K184" s="371"/>
      <c r="L184" s="315"/>
      <c r="M184" s="316" t="s">
        <v>641</v>
      </c>
      <c r="N184" s="369">
        <f>N183/N185</f>
      </c>
      <c r="O184" s="369">
        <f>O183/O185</f>
      </c>
      <c r="P184" s="369">
        <f>P183/P185</f>
      </c>
      <c r="Q184" s="369">
        <f>Q183/Q185</f>
      </c>
      <c r="R184" s="369">
        <f>R183/R185</f>
      </c>
      <c r="S184" s="369">
        <f>S183/S185</f>
      </c>
      <c r="T184" s="369">
        <f>T183/T185</f>
      </c>
      <c r="U184" s="370">
        <f>U183/U185</f>
      </c>
      <c r="V184" s="360"/>
      <c r="W184" s="371"/>
      <c r="X184" s="315"/>
      <c r="Y184" s="343" t="s">
        <v>641</v>
      </c>
      <c r="Z184" s="372">
        <f t="shared" si="19"/>
      </c>
      <c r="AA184" s="372">
        <f t="shared" si="27"/>
      </c>
      <c r="AB184" s="372">
        <f t="shared" si="35"/>
      </c>
      <c r="AC184" s="372">
        <f t="shared" si="43"/>
      </c>
      <c r="AD184" s="372">
        <f t="shared" si="51"/>
      </c>
      <c r="AE184" s="372">
        <f t="shared" si="59"/>
      </c>
      <c r="AF184" s="372">
        <f t="shared" si="67"/>
      </c>
      <c r="AG184" s="373">
        <f>AG183/AG185</f>
      </c>
      <c r="AH184" s="360"/>
      <c r="AI184" s="371"/>
      <c r="AJ184" s="315"/>
      <c r="AK184" s="315"/>
      <c r="AL184" s="315"/>
      <c r="AM184" s="315"/>
      <c r="AN184" s="315"/>
    </row>
    <row customHeight="true" ht="21.48148148148148" r="185">
      <c r="A185" s="316" t="s">
        <v>642</v>
      </c>
      <c r="B185" s="374">
        <f>B178*$E$11</f>
      </c>
      <c r="C185" s="374">
        <f>C178*$E$11</f>
      </c>
      <c r="D185" s="374">
        <f>D178*$E$11</f>
      </c>
      <c r="E185" s="374">
        <f>E178*$E$11</f>
      </c>
      <c r="F185" s="374">
        <f>F178*$E$11</f>
      </c>
      <c r="G185" s="374">
        <f>G178*$E$11</f>
      </c>
      <c r="H185" s="374">
        <f>H178*$E$11</f>
      </c>
      <c r="I185" s="365">
        <f t="shared" ref="I185:I187" si="100">SUM(B185:H185)</f>
      </c>
      <c r="J185" s="360" t="s">
        <v>643</v>
      </c>
      <c r="K185" s="375">
        <f>I187</f>
      </c>
      <c r="L185" s="315"/>
      <c r="M185" s="316" t="s">
        <v>642</v>
      </c>
      <c r="N185" s="374">
        <f>N178*$E$11</f>
      </c>
      <c r="O185" s="374">
        <f>O178*$E$11</f>
      </c>
      <c r="P185" s="374">
        <f>P178*$E$11</f>
      </c>
      <c r="Q185" s="374">
        <f>Q178*$E$11</f>
      </c>
      <c r="R185" s="374">
        <f>R178*$E$11</f>
      </c>
      <c r="S185" s="374">
        <f>S178*$E$11</f>
      </c>
      <c r="T185" s="374">
        <f>T178*$E$11</f>
      </c>
      <c r="U185" s="365">
        <f t="shared" ref="U185:U187" si="132">SUM(N185:T185)</f>
      </c>
      <c r="V185" s="360" t="s">
        <v>643</v>
      </c>
      <c r="W185" s="375">
        <f>U187</f>
      </c>
      <c r="X185" s="315"/>
      <c r="Y185" s="343" t="s">
        <v>642</v>
      </c>
      <c r="Z185" s="376">
        <f t="shared" si="19"/>
      </c>
      <c r="AA185" s="376">
        <f t="shared" si="27"/>
      </c>
      <c r="AB185" s="376">
        <f t="shared" si="35"/>
      </c>
      <c r="AC185" s="376">
        <f t="shared" si="43"/>
      </c>
      <c r="AD185" s="376">
        <f t="shared" si="51"/>
      </c>
      <c r="AE185" s="376">
        <f t="shared" si="59"/>
      </c>
      <c r="AF185" s="376">
        <f t="shared" si="67"/>
      </c>
      <c r="AG185" s="368">
        <f t="shared" ref="AG185:AG187" si="164">SUM(Z185:AF185)</f>
      </c>
      <c r="AH185" s="360" t="s">
        <v>643</v>
      </c>
      <c r="AI185" s="375">
        <f>AG187</f>
      </c>
      <c r="AJ185" s="315"/>
      <c r="AK185" s="315"/>
      <c r="AL185" s="315"/>
      <c r="AM185" s="315"/>
      <c r="AN185" s="315"/>
    </row>
    <row customHeight="true" ht="21.48148148148148" r="186">
      <c r="A186" s="316" t="s">
        <v>644</v>
      </c>
      <c r="B186" s="374">
        <f>B174*$E$11</f>
      </c>
      <c r="C186" s="374">
        <f>C174*$E$11</f>
      </c>
      <c r="D186" s="374">
        <f>D174*$E$11</f>
      </c>
      <c r="E186" s="374">
        <f>E174*$E$11</f>
      </c>
      <c r="F186" s="374">
        <f>F174*$E$11</f>
      </c>
      <c r="G186" s="374">
        <f>G174*$E$11</f>
      </c>
      <c r="H186" s="374">
        <f>H174*$E$11</f>
      </c>
      <c r="I186" s="365">
        <f t="shared" si="100"/>
      </c>
      <c r="J186" s="360" t="s">
        <v>645</v>
      </c>
      <c r="K186" s="366">
        <f>K185/I186</f>
      </c>
      <c r="L186" s="315"/>
      <c r="M186" s="316" t="s">
        <v>644</v>
      </c>
      <c r="N186" s="374">
        <f>N174*$E$11</f>
      </c>
      <c r="O186" s="374">
        <f>O174*$E$11</f>
      </c>
      <c r="P186" s="374">
        <f>P174*$E$11</f>
      </c>
      <c r="Q186" s="374">
        <f>Q174*$E$11</f>
      </c>
      <c r="R186" s="374">
        <f>R174*$E$11</f>
      </c>
      <c r="S186" s="374">
        <f>S174*$E$11</f>
      </c>
      <c r="T186" s="374">
        <f>T174*$E$11</f>
      </c>
      <c r="U186" s="365">
        <f t="shared" si="132"/>
      </c>
      <c r="V186" s="360" t="s">
        <v>645</v>
      </c>
      <c r="W186" s="366">
        <f>W185/U186</f>
      </c>
      <c r="X186" s="315"/>
      <c r="Y186" s="343" t="s">
        <v>644</v>
      </c>
      <c r="Z186" s="376">
        <f t="shared" si="19"/>
      </c>
      <c r="AA186" s="376">
        <f t="shared" si="27"/>
      </c>
      <c r="AB186" s="376">
        <f t="shared" si="35"/>
      </c>
      <c r="AC186" s="376">
        <f t="shared" si="43"/>
      </c>
      <c r="AD186" s="376">
        <f t="shared" si="51"/>
      </c>
      <c r="AE186" s="376">
        <f t="shared" si="59"/>
      </c>
      <c r="AF186" s="376">
        <f t="shared" si="67"/>
      </c>
      <c r="AG186" s="368">
        <f t="shared" si="164"/>
      </c>
      <c r="AH186" s="360" t="s">
        <v>645</v>
      </c>
      <c r="AI186" s="366">
        <f>AI185/AG186</f>
      </c>
      <c r="AJ186" s="315"/>
      <c r="AK186" s="315"/>
      <c r="AL186" s="315"/>
      <c r="AM186" s="315"/>
      <c r="AN186" s="315"/>
    </row>
    <row customHeight="true" ht="21.48148148148148" r="187">
      <c r="A187" s="316" t="s">
        <v>646</v>
      </c>
      <c r="B187" s="377">
        <f>B174*$E$12-B183</f>
      </c>
      <c r="C187" s="377">
        <f>C174*$E$12-C183</f>
      </c>
      <c r="D187" s="377">
        <f>D174*$E$12-D183</f>
      </c>
      <c r="E187" s="377">
        <f>E174*$E$12-E183</f>
      </c>
      <c r="F187" s="377">
        <f>F174*$E$12-F183</f>
      </c>
      <c r="G187" s="377">
        <f>G174*$E$12-G183</f>
      </c>
      <c r="H187" s="377">
        <f>H174*$E$12-H183</f>
      </c>
      <c r="I187" s="378">
        <f t="shared" si="100"/>
      </c>
      <c r="J187" s="360" t="s">
        <v>647</v>
      </c>
      <c r="K187" s="375">
        <f>K185</f>
      </c>
      <c r="L187" s="315"/>
      <c r="M187" s="316" t="s">
        <v>646</v>
      </c>
      <c r="N187" s="377">
        <f>N174*$E$12-N183</f>
      </c>
      <c r="O187" s="377">
        <f>O174*$E$12-O183</f>
      </c>
      <c r="P187" s="377">
        <f>P174*$E$12-P183</f>
      </c>
      <c r="Q187" s="377">
        <f>Q174*$E$12-Q183</f>
      </c>
      <c r="R187" s="377">
        <f>R174*$E$12-R183</f>
      </c>
      <c r="S187" s="377">
        <f>S174*$E$12-S183</f>
      </c>
      <c r="T187" s="377">
        <f>T174*$E$12-T183</f>
      </c>
      <c r="U187" s="378">
        <f t="shared" si="132"/>
      </c>
      <c r="V187" s="360" t="s">
        <v>647</v>
      </c>
      <c r="W187" s="375">
        <f>W185</f>
      </c>
      <c r="X187" s="315"/>
      <c r="Y187" s="379" t="s">
        <v>646</v>
      </c>
      <c r="Z187" s="380">
        <f t="shared" si="19"/>
      </c>
      <c r="AA187" s="380">
        <f t="shared" si="27"/>
      </c>
      <c r="AB187" s="380">
        <f t="shared" si="35"/>
      </c>
      <c r="AC187" s="380">
        <f t="shared" si="43"/>
      </c>
      <c r="AD187" s="380">
        <f t="shared" si="51"/>
      </c>
      <c r="AE187" s="380">
        <f t="shared" si="59"/>
      </c>
      <c r="AF187" s="380">
        <f t="shared" si="67"/>
      </c>
      <c r="AG187" s="381">
        <f t="shared" si="164"/>
      </c>
      <c r="AH187" s="360" t="s">
        <v>647</v>
      </c>
      <c r="AI187" s="375">
        <f>AI185</f>
      </c>
      <c r="AJ187" s="315"/>
      <c r="AK187" s="315"/>
      <c r="AL187" s="315"/>
      <c r="AM187" s="315"/>
      <c r="AN187" s="315"/>
    </row>
    <row customHeight="true" ht="21.48148148148148" r="188">
      <c r="A188" s="382" t="s">
        <v>648</v>
      </c>
      <c r="B188" s="382"/>
      <c r="C188" s="382"/>
      <c r="D188" s="382"/>
      <c r="E188" s="382"/>
      <c r="F188" s="382"/>
      <c r="G188" s="382"/>
      <c r="H188" s="382"/>
      <c r="I188" s="382"/>
      <c r="J188" s="315"/>
      <c r="K188" s="315"/>
      <c r="L188" s="315"/>
      <c r="M188" s="315"/>
      <c r="N188" s="315"/>
      <c r="O188" s="315"/>
      <c r="P188" s="315"/>
      <c r="Q188" s="315"/>
      <c r="R188" s="315"/>
      <c r="S188" s="315"/>
      <c r="T188" s="315"/>
      <c r="U188" s="315"/>
      <c r="V188" s="315"/>
      <c r="W188" s="315"/>
      <c r="X188" s="315"/>
      <c r="Y188" s="315"/>
      <c r="Z188" s="315"/>
      <c r="AA188" s="315"/>
      <c r="AB188" s="315"/>
      <c r="AC188" s="315"/>
      <c r="AD188" s="315"/>
      <c r="AE188" s="315"/>
      <c r="AF188" s="315"/>
      <c r="AG188" s="315"/>
      <c r="AH188" s="315"/>
      <c r="AI188" s="315"/>
      <c r="AJ188" s="315"/>
      <c r="AK188" s="315"/>
      <c r="AL188" s="315"/>
      <c r="AM188" s="315"/>
      <c r="AN188" s="315"/>
    </row>
    <row customHeight="true" ht="21.48148148148148" r="189">
      <c r="A189" s="382"/>
      <c r="B189" s="382"/>
      <c r="C189" s="382"/>
      <c r="D189" s="382"/>
      <c r="E189" s="382"/>
      <c r="F189" s="382"/>
      <c r="G189" s="382"/>
      <c r="H189" s="382"/>
      <c r="I189" s="382"/>
      <c r="J189" s="315"/>
      <c r="K189" s="315"/>
      <c r="L189" s="315"/>
      <c r="M189" s="315"/>
      <c r="N189" s="315"/>
      <c r="O189" s="315"/>
      <c r="P189" s="315"/>
      <c r="Q189" s="315"/>
      <c r="R189" s="315"/>
      <c r="S189" s="315"/>
      <c r="T189" s="315"/>
      <c r="U189" s="315"/>
      <c r="V189" s="315"/>
      <c r="W189" s="315"/>
      <c r="X189" s="315"/>
      <c r="Y189" s="315"/>
      <c r="Z189" s="315"/>
      <c r="AA189" s="315"/>
      <c r="AB189" s="315"/>
      <c r="AC189" s="315"/>
      <c r="AD189" s="315"/>
      <c r="AE189" s="315"/>
      <c r="AF189" s="315"/>
      <c r="AG189" s="315"/>
      <c r="AH189" s="315"/>
      <c r="AI189" s="315"/>
      <c r="AJ189" s="315"/>
      <c r="AK189" s="315"/>
      <c r="AL189" s="315"/>
      <c r="AM189" s="315"/>
      <c r="AN189" s="315"/>
    </row>
    <row customHeight="true" ht="21.48148148148148" r="190">
      <c r="A190" s="382"/>
      <c r="B190" s="382"/>
      <c r="C190" s="382"/>
      <c r="D190" s="382"/>
      <c r="E190" s="382"/>
      <c r="F190" s="382"/>
      <c r="G190" s="382"/>
      <c r="H190" s="382"/>
      <c r="I190" s="382"/>
      <c r="J190" s="315"/>
      <c r="K190" s="315"/>
      <c r="L190" s="315"/>
      <c r="M190" s="315"/>
      <c r="N190" s="315"/>
      <c r="O190" s="315"/>
      <c r="P190" s="315"/>
      <c r="Q190" s="315"/>
      <c r="R190" s="315"/>
      <c r="S190" s="315"/>
      <c r="T190" s="315"/>
      <c r="U190" s="315"/>
      <c r="V190" s="315"/>
      <c r="W190" s="315"/>
      <c r="X190" s="315"/>
      <c r="Y190" s="315"/>
      <c r="Z190" s="315"/>
      <c r="AA190" s="315"/>
      <c r="AB190" s="315"/>
      <c r="AC190" s="315"/>
      <c r="AD190" s="315"/>
      <c r="AE190" s="315"/>
      <c r="AF190" s="315"/>
      <c r="AG190" s="315"/>
      <c r="AH190" s="315"/>
      <c r="AI190" s="315"/>
      <c r="AJ190" s="315"/>
      <c r="AK190" s="315"/>
      <c r="AL190" s="315"/>
      <c r="AM190" s="315"/>
      <c r="AN190" s="315"/>
    </row>
    <row customHeight="true" ht="21.48148148148148" r="191">
      <c r="A191" s="315"/>
      <c r="B191" s="315"/>
      <c r="C191" s="315"/>
      <c r="D191" s="315"/>
      <c r="E191" s="315"/>
      <c r="F191" s="315"/>
      <c r="G191" s="315"/>
      <c r="H191" s="315"/>
      <c r="I191" s="315"/>
      <c r="J191" s="315"/>
      <c r="K191" s="315"/>
      <c r="L191" s="315"/>
      <c r="M191" s="315"/>
      <c r="N191" s="315"/>
      <c r="O191" s="315"/>
      <c r="P191" s="315"/>
      <c r="Q191" s="315"/>
      <c r="R191" s="315"/>
      <c r="S191" s="315"/>
      <c r="T191" s="315"/>
      <c r="U191" s="315"/>
      <c r="V191" s="315"/>
      <c r="W191" s="315"/>
      <c r="X191" s="315"/>
      <c r="Y191" s="315"/>
      <c r="Z191" s="315"/>
      <c r="AA191" s="315"/>
      <c r="AB191" s="315"/>
      <c r="AC191" s="315"/>
      <c r="AD191" s="315"/>
      <c r="AE191" s="315"/>
      <c r="AF191" s="315"/>
      <c r="AG191" s="315"/>
      <c r="AH191" s="315"/>
      <c r="AI191" s="315"/>
      <c r="AJ191" s="315"/>
      <c r="AK191" s="315"/>
      <c r="AL191" s="315"/>
      <c r="AM191" s="315"/>
      <c r="AN191" s="315"/>
    </row>
    <row customHeight="true" ht="21.48148148148148" r="192">
      <c r="A192" s="384" t="s">
        <v>668</v>
      </c>
      <c r="B192" s="384"/>
      <c r="C192" s="385"/>
      <c r="D192" s="334"/>
      <c r="E192" s="334"/>
      <c r="F192" s="334"/>
      <c r="G192" s="334"/>
      <c r="H192" s="334"/>
      <c r="I192" s="334"/>
      <c r="J192" s="315"/>
      <c r="K192" s="315"/>
      <c r="L192" s="315"/>
      <c r="M192" s="315"/>
      <c r="N192" s="315"/>
      <c r="O192" s="315"/>
      <c r="P192" s="315"/>
      <c r="Q192" s="315"/>
      <c r="R192" s="385"/>
      <c r="S192" s="385"/>
      <c r="T192" s="385"/>
      <c r="U192" s="334"/>
      <c r="V192" s="334"/>
      <c r="W192" s="334"/>
      <c r="X192" s="334"/>
      <c r="Y192" s="334"/>
      <c r="Z192" s="334"/>
      <c r="AA192" s="315"/>
      <c r="AB192" s="315"/>
      <c r="AC192" s="315"/>
      <c r="AD192" s="315"/>
      <c r="AE192" s="315"/>
      <c r="AF192" s="315"/>
      <c r="AG192" s="315"/>
      <c r="AH192" s="315"/>
      <c r="AI192" s="315"/>
      <c r="AJ192" s="315"/>
      <c r="AK192" s="315"/>
      <c r="AL192" s="315"/>
      <c r="AM192" s="315"/>
      <c r="AN192" s="315"/>
    </row>
    <row customHeight="true" ht="21.48148148148148" r="193">
      <c r="A193" s="386" t="s">
        <v>618</v>
      </c>
      <c r="B193" s="387" t="s">
        <v>669</v>
      </c>
      <c r="C193" s="387" t="s">
        <v>670</v>
      </c>
      <c r="D193" s="387" t="s">
        <v>671</v>
      </c>
      <c r="E193" s="388" t="s">
        <v>672</v>
      </c>
      <c r="F193" s="388" t="s">
        <v>673</v>
      </c>
      <c r="G193" s="388" t="s">
        <v>674</v>
      </c>
      <c r="H193" s="389" t="s">
        <v>675</v>
      </c>
      <c r="I193" s="389" t="s">
        <v>676</v>
      </c>
      <c r="J193" s="389" t="s">
        <v>677</v>
      </c>
      <c r="K193" s="390" t="s">
        <v>678</v>
      </c>
      <c r="L193" s="390" t="s">
        <v>679</v>
      </c>
      <c r="M193" s="390" t="s">
        <v>680</v>
      </c>
      <c r="N193" s="391" t="s">
        <v>681</v>
      </c>
      <c r="O193" s="391" t="s">
        <v>682</v>
      </c>
      <c r="P193" s="391" t="s">
        <v>683</v>
      </c>
      <c r="Q193" s="392" t="s">
        <v>684</v>
      </c>
      <c r="R193" s="392" t="s">
        <v>685</v>
      </c>
      <c r="S193" s="392" t="s">
        <v>686</v>
      </c>
      <c r="T193" s="393" t="s">
        <v>687</v>
      </c>
      <c r="U193" s="393" t="s">
        <v>688</v>
      </c>
      <c r="V193" s="393" t="s">
        <v>689</v>
      </c>
      <c r="W193" s="394" t="s">
        <v>690</v>
      </c>
      <c r="X193" s="394" t="s">
        <v>691</v>
      </c>
      <c r="Y193" s="394" t="s">
        <v>692</v>
      </c>
      <c r="Z193" s="395" t="s">
        <v>693</v>
      </c>
      <c r="AA193" s="395" t="s">
        <v>694</v>
      </c>
      <c r="AB193" s="395" t="s">
        <v>695</v>
      </c>
      <c r="AC193" s="396" t="s">
        <v>696</v>
      </c>
      <c r="AD193" s="396" t="s">
        <v>697</v>
      </c>
      <c r="AE193" s="396" t="s">
        <v>698</v>
      </c>
      <c r="AF193" s="391" t="s">
        <v>699</v>
      </c>
      <c r="AG193" s="391" t="s">
        <v>700</v>
      </c>
      <c r="AH193" s="391" t="s">
        <v>701</v>
      </c>
      <c r="AI193" s="393" t="s">
        <v>702</v>
      </c>
      <c r="AJ193" s="393" t="s">
        <v>703</v>
      </c>
      <c r="AK193" s="393" t="s">
        <v>704</v>
      </c>
      <c r="AL193" s="397" t="s">
        <v>626</v>
      </c>
      <c r="AM193" s="398"/>
      <c r="AN193" s="398"/>
    </row>
    <row customHeight="true" ht="21.48148148148148" r="194">
      <c r="A194" s="399" t="s">
        <v>627</v>
      </c>
      <c r="B194" s="400">
        <v>190</v>
      </c>
      <c r="C194" s="401">
        <v>200</v>
      </c>
      <c r="D194" s="401">
        <f t="shared" ref="D194:D207" si="0">C194-B194</f>
      </c>
      <c r="E194" s="401">
        <v>200</v>
      </c>
      <c r="F194" s="401"/>
      <c r="G194" s="401">
        <f t="shared" ref="G194:G207" si="1">F194-E194</f>
      </c>
      <c r="H194" s="401">
        <f>30*7</f>
      </c>
      <c r="I194" s="401"/>
      <c r="J194" s="401">
        <f t="shared" ref="J194:J207" si="2">I194-H194</f>
      </c>
      <c r="K194" s="401">
        <v>250</v>
      </c>
      <c r="L194" s="401"/>
      <c r="M194" s="401">
        <f t="shared" ref="M194:M207" si="3">L194-K194</f>
      </c>
      <c r="N194" s="401">
        <f>40*7</f>
      </c>
      <c r="O194" s="401"/>
      <c r="P194" s="401">
        <f t="shared" ref="P194:P207" si="4">O194-N194</f>
      </c>
      <c r="Q194" s="401">
        <v>260</v>
      </c>
      <c r="R194" s="401"/>
      <c r="S194" s="401">
        <f t="shared" ref="S194:S207" si="5">R194-Q194</f>
      </c>
      <c r="T194" s="401">
        <v>261</v>
      </c>
      <c r="U194" s="401"/>
      <c r="V194" s="401">
        <f t="shared" ref="V194:V207" si="6">U194-T194</f>
      </c>
      <c r="W194" s="401">
        <v>262</v>
      </c>
      <c r="X194" s="401"/>
      <c r="Y194" s="401">
        <f t="shared" ref="Y194:Y207" si="7">X194-W194</f>
      </c>
      <c r="Z194" s="401">
        <v>263</v>
      </c>
      <c r="AA194" s="401"/>
      <c r="AB194" s="401">
        <f t="shared" ref="AB194:AB207" si="8">AA194-Z194</f>
      </c>
      <c r="AC194" s="401">
        <v>264</v>
      </c>
      <c r="AD194" s="401"/>
      <c r="AE194" s="401">
        <f t="shared" ref="AE194:AE207" si="9">AD194-AC194</f>
      </c>
      <c r="AF194" s="401">
        <v>265</v>
      </c>
      <c r="AG194" s="401"/>
      <c r="AH194" s="401">
        <f t="shared" ref="AH194:AH207" si="10">AG194-AF194</f>
      </c>
      <c r="AI194" s="401"/>
      <c r="AJ194" s="401"/>
      <c r="AK194" s="401">
        <f t="shared" ref="AK194:AK207" si="11">AJ194-AI194</f>
      </c>
      <c r="AL194" s="402">
        <f t="shared" ref="AL194:AL195" si="168">B194+E194+H194+K194+N194+Q194+T194+W194+Z194+AC194+AF194+AI194</f>
      </c>
      <c r="AM194" s="315"/>
      <c r="AN194" s="315"/>
    </row>
    <row customHeight="true" ht="21.48148148148148" r="195">
      <c r="A195" s="403" t="s">
        <v>629</v>
      </c>
      <c r="B195" s="404">
        <f>B194/B201</f>
      </c>
      <c r="C195" s="405">
        <f>C194/C201</f>
      </c>
      <c r="D195" s="405">
        <f t="shared" si="0"/>
      </c>
      <c r="E195" s="405">
        <f>E194/E201</f>
      </c>
      <c r="F195" s="405"/>
      <c r="G195" s="405">
        <f t="shared" si="1"/>
      </c>
      <c r="H195" s="405">
        <f>H194/H201</f>
      </c>
      <c r="I195" s="405"/>
      <c r="J195" s="405">
        <f t="shared" si="2"/>
      </c>
      <c r="K195" s="405">
        <f>K194/K201</f>
      </c>
      <c r="L195" s="405"/>
      <c r="M195" s="405">
        <f t="shared" si="3"/>
      </c>
      <c r="N195" s="405">
        <f>N194/N201</f>
      </c>
      <c r="O195" s="405"/>
      <c r="P195" s="405">
        <f t="shared" si="4"/>
      </c>
      <c r="Q195" s="405">
        <f>Q194/Q201</f>
      </c>
      <c r="R195" s="405"/>
      <c r="S195" s="405">
        <f t="shared" si="5"/>
      </c>
      <c r="T195" s="405">
        <f>T194/T201</f>
      </c>
      <c r="U195" s="405"/>
      <c r="V195" s="405">
        <f t="shared" si="6"/>
      </c>
      <c r="W195" s="405">
        <f>W194/W201</f>
      </c>
      <c r="X195" s="405"/>
      <c r="Y195" s="405">
        <f t="shared" si="7"/>
      </c>
      <c r="Z195" s="405">
        <f>Z194/Z201</f>
      </c>
      <c r="AA195" s="405"/>
      <c r="AB195" s="405">
        <f t="shared" si="8"/>
      </c>
      <c r="AC195" s="405">
        <f>AC194/AC201</f>
      </c>
      <c r="AD195" s="405"/>
      <c r="AE195" s="405">
        <f t="shared" si="9"/>
      </c>
      <c r="AF195" s="405">
        <f>AF194/AF201</f>
      </c>
      <c r="AG195" s="405"/>
      <c r="AH195" s="405">
        <f t="shared" si="10"/>
      </c>
      <c r="AI195" s="405"/>
      <c r="AJ195" s="405"/>
      <c r="AK195" s="405">
        <f t="shared" si="11"/>
      </c>
      <c r="AL195" s="344">
        <f t="shared" si="168"/>
      </c>
      <c r="AM195" s="406"/>
      <c r="AN195" s="406"/>
    </row>
    <row customHeight="true" ht="21.48148148148148" r="196">
      <c r="A196" s="407" t="s">
        <v>630</v>
      </c>
      <c r="B196" s="408">
        <v>0.6</v>
      </c>
      <c r="C196" s="347">
        <v>0.6</v>
      </c>
      <c r="D196" s="347">
        <f t="shared" si="0"/>
      </c>
      <c r="E196" s="347">
        <v>0.6</v>
      </c>
      <c r="F196" s="347"/>
      <c r="G196" s="347">
        <f t="shared" si="1"/>
      </c>
      <c r="H196" s="347">
        <v>0.55</v>
      </c>
      <c r="I196" s="347"/>
      <c r="J196" s="347">
        <f t="shared" si="2"/>
      </c>
      <c r="K196" s="347">
        <v>0.55</v>
      </c>
      <c r="L196" s="347"/>
      <c r="M196" s="347">
        <f t="shared" si="3"/>
      </c>
      <c r="N196" s="347">
        <v>0.55</v>
      </c>
      <c r="O196" s="347"/>
      <c r="P196" s="347">
        <f t="shared" si="4"/>
      </c>
      <c r="Q196" s="347">
        <v>0.5</v>
      </c>
      <c r="R196" s="347"/>
      <c r="S196" s="347">
        <f t="shared" si="5"/>
      </c>
      <c r="T196" s="347">
        <v>1.5</v>
      </c>
      <c r="U196" s="347"/>
      <c r="V196" s="347">
        <f t="shared" si="6"/>
      </c>
      <c r="W196" s="347">
        <v>2.5</v>
      </c>
      <c r="X196" s="347"/>
      <c r="Y196" s="347">
        <f t="shared" si="7"/>
      </c>
      <c r="Z196" s="347">
        <v>3.5</v>
      </c>
      <c r="AA196" s="347"/>
      <c r="AB196" s="347">
        <f t="shared" si="8"/>
      </c>
      <c r="AC196" s="347">
        <v>4.5</v>
      </c>
      <c r="AD196" s="347"/>
      <c r="AE196" s="347">
        <f t="shared" si="9"/>
      </c>
      <c r="AF196" s="347">
        <v>5.5</v>
      </c>
      <c r="AG196" s="347"/>
      <c r="AH196" s="347">
        <f t="shared" si="10"/>
      </c>
      <c r="AI196" s="347"/>
      <c r="AJ196" s="347"/>
      <c r="AK196" s="347">
        <f t="shared" si="11"/>
      </c>
      <c r="AL196" s="350">
        <f>AL198/AL194</f>
      </c>
      <c r="AM196" s="348">
        <f>AM198/AM194</f>
      </c>
      <c r="AN196" s="409"/>
    </row>
    <row customHeight="true" ht="21.48148148148148" r="197">
      <c r="A197" s="410" t="s">
        <v>631</v>
      </c>
      <c r="B197" s="404">
        <f>B194-B198</f>
      </c>
      <c r="C197" s="405">
        <f>C194-C198</f>
      </c>
      <c r="D197" s="405">
        <f t="shared" si="0"/>
      </c>
      <c r="E197" s="405">
        <f>E194-E198</f>
      </c>
      <c r="F197" s="405"/>
      <c r="G197" s="405">
        <f t="shared" si="1"/>
      </c>
      <c r="H197" s="405">
        <f>H194-H198</f>
      </c>
      <c r="I197" s="405"/>
      <c r="J197" s="405">
        <f t="shared" si="2"/>
      </c>
      <c r="K197" s="405">
        <f>K194-K198</f>
      </c>
      <c r="L197" s="405"/>
      <c r="M197" s="405">
        <f t="shared" si="3"/>
      </c>
      <c r="N197" s="405">
        <f>N194-N198</f>
      </c>
      <c r="O197" s="405"/>
      <c r="P197" s="405">
        <f t="shared" si="4"/>
      </c>
      <c r="Q197" s="405">
        <f>Q194-Q198</f>
      </c>
      <c r="R197" s="405"/>
      <c r="S197" s="405">
        <f t="shared" si="5"/>
      </c>
      <c r="T197" s="405">
        <f>T194-T198</f>
      </c>
      <c r="U197" s="405"/>
      <c r="V197" s="405">
        <f t="shared" si="6"/>
      </c>
      <c r="W197" s="405">
        <f>W194-W198</f>
      </c>
      <c r="X197" s="405"/>
      <c r="Y197" s="405">
        <f t="shared" si="7"/>
      </c>
      <c r="Z197" s="405">
        <f>Z194-Z198</f>
      </c>
      <c r="AA197" s="405"/>
      <c r="AB197" s="405">
        <f t="shared" si="8"/>
      </c>
      <c r="AC197" s="405">
        <f>AC194-AC198</f>
      </c>
      <c r="AD197" s="405"/>
      <c r="AE197" s="405">
        <f t="shared" si="9"/>
      </c>
      <c r="AF197" s="405">
        <f>AF194-AF198</f>
      </c>
      <c r="AG197" s="405"/>
      <c r="AH197" s="405">
        <f t="shared" si="10"/>
      </c>
      <c r="AI197" s="405"/>
      <c r="AJ197" s="405"/>
      <c r="AK197" s="405">
        <f t="shared" si="11"/>
      </c>
      <c r="AL197" s="344">
        <f t="shared" ref="AL197:AL198" si="165">SUM(B197:AH197)</f>
      </c>
      <c r="AM197" s="406"/>
      <c r="AN197" s="406"/>
    </row>
    <row customHeight="true" ht="21.48148148148148" r="198">
      <c r="A198" s="410" t="s">
        <v>632</v>
      </c>
      <c r="B198" s="404">
        <f>B194*B196</f>
      </c>
      <c r="C198" s="405">
        <f>C194*C196</f>
      </c>
      <c r="D198" s="405">
        <f t="shared" si="0"/>
      </c>
      <c r="E198" s="405">
        <f>E194*E196</f>
      </c>
      <c r="F198" s="405"/>
      <c r="G198" s="405">
        <f t="shared" si="1"/>
      </c>
      <c r="H198" s="405">
        <f>H194*H196</f>
      </c>
      <c r="I198" s="405"/>
      <c r="J198" s="405">
        <f t="shared" si="2"/>
      </c>
      <c r="K198" s="405">
        <f>K194*K196</f>
      </c>
      <c r="L198" s="405"/>
      <c r="M198" s="405">
        <f t="shared" si="3"/>
      </c>
      <c r="N198" s="405">
        <f>N194*N196</f>
      </c>
      <c r="O198" s="405"/>
      <c r="P198" s="405">
        <f t="shared" si="4"/>
      </c>
      <c r="Q198" s="405">
        <f>Q194*Q196</f>
      </c>
      <c r="R198" s="405"/>
      <c r="S198" s="405">
        <f t="shared" si="5"/>
      </c>
      <c r="T198" s="405">
        <f>T194*T196</f>
      </c>
      <c r="U198" s="405"/>
      <c r="V198" s="405">
        <f t="shared" si="6"/>
      </c>
      <c r="W198" s="405">
        <f>W194*W196</f>
      </c>
      <c r="X198" s="405"/>
      <c r="Y198" s="405">
        <f t="shared" si="7"/>
      </c>
      <c r="Z198" s="405">
        <f>Z194*Z196</f>
      </c>
      <c r="AA198" s="405"/>
      <c r="AB198" s="405">
        <f t="shared" si="8"/>
      </c>
      <c r="AC198" s="405">
        <f>AC194*AC196</f>
      </c>
      <c r="AD198" s="405"/>
      <c r="AE198" s="405">
        <f t="shared" si="9"/>
      </c>
      <c r="AF198" s="405">
        <f>AF194*AF196</f>
      </c>
      <c r="AG198" s="405"/>
      <c r="AH198" s="405">
        <f t="shared" si="10"/>
      </c>
      <c r="AI198" s="405"/>
      <c r="AJ198" s="405"/>
      <c r="AK198" s="405">
        <f t="shared" si="11"/>
      </c>
      <c r="AL198" s="344">
        <f t="shared" si="165"/>
      </c>
      <c r="AM198" s="406"/>
      <c r="AN198" s="406"/>
    </row>
    <row customHeight="true" ht="21.48148148148148" r="199">
      <c r="A199" s="411" t="s">
        <v>633</v>
      </c>
      <c r="B199" s="412">
        <v>3.3</v>
      </c>
      <c r="C199" s="413">
        <v>3.3</v>
      </c>
      <c r="D199" s="413">
        <f t="shared" si="0"/>
      </c>
      <c r="E199" s="413">
        <v>3.3</v>
      </c>
      <c r="F199" s="413"/>
      <c r="G199" s="413">
        <f t="shared" si="1"/>
      </c>
      <c r="H199" s="413">
        <v>3.3</v>
      </c>
      <c r="I199" s="413"/>
      <c r="J199" s="413">
        <f t="shared" si="2"/>
      </c>
      <c r="K199" s="413">
        <v>3.3</v>
      </c>
      <c r="L199" s="413"/>
      <c r="M199" s="413">
        <f t="shared" si="3"/>
      </c>
      <c r="N199" s="413">
        <v>3.2</v>
      </c>
      <c r="O199" s="413"/>
      <c r="P199" s="413">
        <f t="shared" si="4"/>
      </c>
      <c r="Q199" s="413">
        <v>3.2</v>
      </c>
      <c r="R199" s="413"/>
      <c r="S199" s="413">
        <f t="shared" si="5"/>
      </c>
      <c r="T199" s="413">
        <v>4.2</v>
      </c>
      <c r="U199" s="413"/>
      <c r="V199" s="413">
        <f t="shared" si="6"/>
      </c>
      <c r="W199" s="413">
        <v>5.2</v>
      </c>
      <c r="X199" s="413"/>
      <c r="Y199" s="413">
        <f t="shared" si="7"/>
      </c>
      <c r="Z199" s="413">
        <v>6.2</v>
      </c>
      <c r="AA199" s="413"/>
      <c r="AB199" s="413">
        <f t="shared" si="8"/>
      </c>
      <c r="AC199" s="413">
        <v>7.2</v>
      </c>
      <c r="AD199" s="413"/>
      <c r="AE199" s="413">
        <f t="shared" si="9"/>
      </c>
      <c r="AF199" s="413">
        <v>8.2</v>
      </c>
      <c r="AG199" s="413"/>
      <c r="AH199" s="413">
        <f t="shared" si="10"/>
      </c>
      <c r="AI199" s="413"/>
      <c r="AJ199" s="413"/>
      <c r="AK199" s="413">
        <f t="shared" si="11"/>
      </c>
      <c r="AL199" s="414">
        <f t="shared" ref="AL199:AL201" si="68">AVERAGE(B199:AH199)</f>
      </c>
      <c r="AM199" s="415"/>
      <c r="AN199" s="415"/>
    </row>
    <row customHeight="true" ht="21.48148148148148" r="200">
      <c r="A200" s="416" t="s">
        <v>634</v>
      </c>
      <c r="B200" s="417">
        <v>0.004</v>
      </c>
      <c r="C200" s="418">
        <v>0.004</v>
      </c>
      <c r="D200" s="418">
        <f t="shared" si="0"/>
      </c>
      <c r="E200" s="418">
        <v>0.004</v>
      </c>
      <c r="F200" s="418"/>
      <c r="G200" s="418">
        <f t="shared" si="1"/>
      </c>
      <c r="H200" s="418">
        <v>0.004</v>
      </c>
      <c r="I200" s="418"/>
      <c r="J200" s="418">
        <f t="shared" si="2"/>
      </c>
      <c r="K200" s="418">
        <v>0.004</v>
      </c>
      <c r="L200" s="418"/>
      <c r="M200" s="418">
        <f t="shared" si="3"/>
      </c>
      <c r="N200" s="418">
        <v>0.004</v>
      </c>
      <c r="O200" s="418"/>
      <c r="P200" s="418">
        <f t="shared" si="4"/>
      </c>
      <c r="Q200" s="418">
        <v>0.0045</v>
      </c>
      <c r="R200" s="418"/>
      <c r="S200" s="418">
        <f t="shared" si="5"/>
      </c>
      <c r="T200" s="418">
        <v>1.0045</v>
      </c>
      <c r="U200" s="418"/>
      <c r="V200" s="418">
        <f t="shared" si="6"/>
      </c>
      <c r="W200" s="418">
        <v>2.0045</v>
      </c>
      <c r="X200" s="418"/>
      <c r="Y200" s="418">
        <f t="shared" si="7"/>
      </c>
      <c r="Z200" s="418">
        <v>3.0045</v>
      </c>
      <c r="AA200" s="418"/>
      <c r="AB200" s="418">
        <f t="shared" si="8"/>
      </c>
      <c r="AC200" s="418">
        <v>4.0045</v>
      </c>
      <c r="AD200" s="418"/>
      <c r="AE200" s="418">
        <f t="shared" si="9"/>
      </c>
      <c r="AF200" s="418">
        <v>5.0045</v>
      </c>
      <c r="AG200" s="418"/>
      <c r="AH200" s="418">
        <f t="shared" si="10"/>
      </c>
      <c r="AI200" s="418"/>
      <c r="AJ200" s="418"/>
      <c r="AK200" s="418">
        <f t="shared" si="11"/>
      </c>
      <c r="AL200" s="419">
        <f t="shared" si="68"/>
      </c>
      <c r="AM200" s="420"/>
      <c r="AN200" s="420"/>
    </row>
    <row customHeight="true" ht="21.48148148148148" r="201">
      <c r="A201" s="416" t="s">
        <v>635</v>
      </c>
      <c r="B201" s="417">
        <v>0.06</v>
      </c>
      <c r="C201" s="418">
        <v>0.06</v>
      </c>
      <c r="D201" s="418">
        <f t="shared" si="0"/>
      </c>
      <c r="E201" s="418">
        <v>0.06</v>
      </c>
      <c r="F201" s="418"/>
      <c r="G201" s="418">
        <f t="shared" si="1"/>
      </c>
      <c r="H201" s="418">
        <v>0.06</v>
      </c>
      <c r="I201" s="418"/>
      <c r="J201" s="418">
        <f t="shared" si="2"/>
      </c>
      <c r="K201" s="418">
        <v>0.06</v>
      </c>
      <c r="L201" s="418"/>
      <c r="M201" s="418">
        <f t="shared" si="3"/>
      </c>
      <c r="N201" s="418">
        <v>0.07</v>
      </c>
      <c r="O201" s="418"/>
      <c r="P201" s="418">
        <f t="shared" si="4"/>
      </c>
      <c r="Q201" s="418">
        <v>0.07</v>
      </c>
      <c r="R201" s="418"/>
      <c r="S201" s="418">
        <f t="shared" si="5"/>
      </c>
      <c r="T201" s="418">
        <v>1.07</v>
      </c>
      <c r="U201" s="418"/>
      <c r="V201" s="418">
        <f t="shared" si="6"/>
      </c>
      <c r="W201" s="418">
        <v>2.07</v>
      </c>
      <c r="X201" s="418"/>
      <c r="Y201" s="418">
        <f t="shared" si="7"/>
      </c>
      <c r="Z201" s="418">
        <v>3.07</v>
      </c>
      <c r="AA201" s="418"/>
      <c r="AB201" s="418">
        <f t="shared" si="8"/>
      </c>
      <c r="AC201" s="418">
        <v>4.07</v>
      </c>
      <c r="AD201" s="418"/>
      <c r="AE201" s="418">
        <f t="shared" si="9"/>
      </c>
      <c r="AF201" s="418">
        <v>5.07</v>
      </c>
      <c r="AG201" s="418"/>
      <c r="AH201" s="418">
        <f t="shared" si="10"/>
      </c>
      <c r="AI201" s="418"/>
      <c r="AJ201" s="418"/>
      <c r="AK201" s="418">
        <f t="shared" si="11"/>
      </c>
      <c r="AL201" s="421">
        <f t="shared" si="68"/>
      </c>
      <c r="AM201" s="422" t="s">
        <v>636</v>
      </c>
      <c r="AN201" s="423">
        <f>#REF!+AL194</f>
      </c>
    </row>
    <row customHeight="true" ht="21.48148148148148" r="202">
      <c r="A202" s="410" t="s">
        <v>637</v>
      </c>
      <c r="B202" s="404">
        <f>B198/B201</f>
      </c>
      <c r="C202" s="405">
        <f>C198/C201</f>
      </c>
      <c r="D202" s="405">
        <f t="shared" si="0"/>
      </c>
      <c r="E202" s="405">
        <f>E198/E201</f>
      </c>
      <c r="F202" s="405"/>
      <c r="G202" s="405">
        <f t="shared" si="1"/>
      </c>
      <c r="H202" s="405">
        <f>H198/H201</f>
      </c>
      <c r="I202" s="405"/>
      <c r="J202" s="405">
        <f t="shared" si="2"/>
      </c>
      <c r="K202" s="405">
        <f>K198/K201</f>
      </c>
      <c r="L202" s="405"/>
      <c r="M202" s="405">
        <f t="shared" si="3"/>
      </c>
      <c r="N202" s="405">
        <f>N198/N201</f>
      </c>
      <c r="O202" s="405"/>
      <c r="P202" s="405">
        <f t="shared" si="4"/>
      </c>
      <c r="Q202" s="405">
        <f>Q198/Q201</f>
      </c>
      <c r="R202" s="405"/>
      <c r="S202" s="405">
        <f t="shared" si="5"/>
      </c>
      <c r="T202" s="405">
        <f>T198/T201</f>
      </c>
      <c r="U202" s="405"/>
      <c r="V202" s="405">
        <f t="shared" si="6"/>
      </c>
      <c r="W202" s="405">
        <f>W198/W201</f>
      </c>
      <c r="X202" s="405"/>
      <c r="Y202" s="405">
        <f t="shared" si="7"/>
      </c>
      <c r="Z202" s="405">
        <f>Z198/Z201</f>
      </c>
      <c r="AA202" s="405"/>
      <c r="AB202" s="405">
        <f t="shared" si="8"/>
      </c>
      <c r="AC202" s="405">
        <f>AC198/AC201</f>
      </c>
      <c r="AD202" s="405"/>
      <c r="AE202" s="405">
        <f t="shared" si="9"/>
      </c>
      <c r="AF202" s="405">
        <f>AF198/AF201</f>
      </c>
      <c r="AG202" s="405"/>
      <c r="AH202" s="405">
        <f t="shared" si="10"/>
      </c>
      <c r="AI202" s="405"/>
      <c r="AJ202" s="405"/>
      <c r="AK202" s="405">
        <f t="shared" si="11"/>
      </c>
      <c r="AL202" s="344">
        <f t="shared" ref="AL202:AL203" si="166">SUM(B202:AH202)</f>
      </c>
      <c r="AM202" s="424" t="s">
        <v>705</v>
      </c>
      <c r="AN202" s="361">
        <f>AL203/AL198</f>
      </c>
    </row>
    <row customHeight="true" ht="21.48148148148148" r="203">
      <c r="A203" s="425" t="s">
        <v>639</v>
      </c>
      <c r="B203" s="412">
        <f>B199*B202</f>
      </c>
      <c r="C203" s="413">
        <f>C199*C202</f>
      </c>
      <c r="D203" s="413">
        <f t="shared" si="0"/>
      </c>
      <c r="E203" s="413">
        <f>E199*E202</f>
      </c>
      <c r="F203" s="413"/>
      <c r="G203" s="413">
        <f t="shared" si="1"/>
      </c>
      <c r="H203" s="413">
        <f>H199*H202</f>
      </c>
      <c r="I203" s="413"/>
      <c r="J203" s="413">
        <f t="shared" si="2"/>
      </c>
      <c r="K203" s="413">
        <f>K199*K202</f>
      </c>
      <c r="L203" s="413"/>
      <c r="M203" s="413">
        <f t="shared" si="3"/>
      </c>
      <c r="N203" s="413">
        <f>N199*N202</f>
      </c>
      <c r="O203" s="413"/>
      <c r="P203" s="413">
        <f t="shared" si="4"/>
      </c>
      <c r="Q203" s="413">
        <f>Q199*Q202</f>
      </c>
      <c r="R203" s="413"/>
      <c r="S203" s="413">
        <f t="shared" si="5"/>
      </c>
      <c r="T203" s="413">
        <f>T199*T202</f>
      </c>
      <c r="U203" s="413"/>
      <c r="V203" s="413">
        <f t="shared" si="6"/>
      </c>
      <c r="W203" s="413">
        <f>W199*W202</f>
      </c>
      <c r="X203" s="413"/>
      <c r="Y203" s="413">
        <f t="shared" si="7"/>
      </c>
      <c r="Z203" s="413">
        <f>Z199*Z202</f>
      </c>
      <c r="AA203" s="413"/>
      <c r="AB203" s="413">
        <f t="shared" si="8"/>
      </c>
      <c r="AC203" s="413">
        <f>AC199*AC202</f>
      </c>
      <c r="AD203" s="413"/>
      <c r="AE203" s="413">
        <f t="shared" si="9"/>
      </c>
      <c r="AF203" s="413">
        <f>AF199*AF202</f>
      </c>
      <c r="AG203" s="413"/>
      <c r="AH203" s="413">
        <f t="shared" si="10"/>
      </c>
      <c r="AI203" s="413"/>
      <c r="AJ203" s="413"/>
      <c r="AK203" s="413">
        <f t="shared" si="11"/>
      </c>
      <c r="AL203" s="426">
        <f t="shared" si="166"/>
      </c>
      <c r="AM203" s="427" t="s">
        <v>706</v>
      </c>
      <c r="AN203" s="428">
        <f>AL203/AL206</f>
      </c>
    </row>
    <row customHeight="true" ht="21.48148148148148" r="204">
      <c r="A204" s="407" t="s">
        <v>641</v>
      </c>
      <c r="B204" s="408">
        <f>B203/B205</f>
      </c>
      <c r="C204" s="347">
        <f>C203/C205</f>
      </c>
      <c r="D204" s="347">
        <f t="shared" si="0"/>
      </c>
      <c r="E204" s="347">
        <f>E203/E205</f>
      </c>
      <c r="F204" s="347"/>
      <c r="G204" s="347">
        <f t="shared" si="1"/>
      </c>
      <c r="H204" s="347">
        <f>H203/H205</f>
      </c>
      <c r="I204" s="347"/>
      <c r="J204" s="347">
        <f t="shared" si="2"/>
      </c>
      <c r="K204" s="347">
        <f>K203/K205</f>
      </c>
      <c r="L204" s="347"/>
      <c r="M204" s="347">
        <f t="shared" si="3"/>
      </c>
      <c r="N204" s="347">
        <f>N203/N205</f>
      </c>
      <c r="O204" s="347"/>
      <c r="P204" s="347">
        <f t="shared" si="4"/>
      </c>
      <c r="Q204" s="347">
        <f>Q203/Q205</f>
      </c>
      <c r="R204" s="347"/>
      <c r="S204" s="347">
        <f t="shared" si="5"/>
      </c>
      <c r="T204" s="347">
        <f>T203/T205</f>
      </c>
      <c r="U204" s="347"/>
      <c r="V204" s="347">
        <f t="shared" si="6"/>
      </c>
      <c r="W204" s="347">
        <f>W203/W205</f>
      </c>
      <c r="X204" s="347"/>
      <c r="Y204" s="347">
        <f t="shared" si="7"/>
      </c>
      <c r="Z204" s="347">
        <f>Z203/Z205</f>
      </c>
      <c r="AA204" s="347"/>
      <c r="AB204" s="347">
        <f t="shared" si="8"/>
      </c>
      <c r="AC204" s="347">
        <f>AC203/AC205</f>
      </c>
      <c r="AD204" s="347"/>
      <c r="AE204" s="347">
        <f t="shared" si="9"/>
      </c>
      <c r="AF204" s="347">
        <f>AF203/AF205</f>
      </c>
      <c r="AG204" s="347"/>
      <c r="AH204" s="347">
        <f t="shared" si="10"/>
      </c>
      <c r="AI204" s="347"/>
      <c r="AJ204" s="347"/>
      <c r="AK204" s="347">
        <f t="shared" si="11"/>
      </c>
      <c r="AL204" s="373">
        <f>AL203/AL205</f>
      </c>
      <c r="AM204" s="429"/>
      <c r="AN204" s="430"/>
    </row>
    <row customHeight="true" ht="21.48148148148148" r="205">
      <c r="A205" s="425" t="s">
        <v>642</v>
      </c>
      <c r="B205" s="412">
        <f>B198*$E$131</f>
      </c>
      <c r="C205" s="413">
        <f>C198*$E$131</f>
      </c>
      <c r="D205" s="413">
        <f t="shared" si="0"/>
      </c>
      <c r="E205" s="413">
        <f>E198*$E$131</f>
      </c>
      <c r="F205" s="413"/>
      <c r="G205" s="413">
        <f t="shared" si="1"/>
      </c>
      <c r="H205" s="413">
        <f>H198*$E$131</f>
      </c>
      <c r="I205" s="413"/>
      <c r="J205" s="413">
        <f t="shared" si="2"/>
      </c>
      <c r="K205" s="413">
        <f>K198*$E$131</f>
      </c>
      <c r="L205" s="413"/>
      <c r="M205" s="413">
        <f t="shared" si="3"/>
      </c>
      <c r="N205" s="413">
        <f>N198*$E$131</f>
      </c>
      <c r="O205" s="413"/>
      <c r="P205" s="413">
        <f t="shared" si="4"/>
      </c>
      <c r="Q205" s="413">
        <f>Q198*$E$131</f>
      </c>
      <c r="R205" s="413"/>
      <c r="S205" s="413">
        <f t="shared" si="5"/>
      </c>
      <c r="T205" s="413">
        <f>T198*$E$131</f>
      </c>
      <c r="U205" s="413"/>
      <c r="V205" s="413">
        <f t="shared" si="6"/>
      </c>
      <c r="W205" s="413">
        <f>W198*$E$131</f>
      </c>
      <c r="X205" s="413"/>
      <c r="Y205" s="413">
        <f t="shared" si="7"/>
      </c>
      <c r="Z205" s="413">
        <f>Z198*$E$131</f>
      </c>
      <c r="AA205" s="413"/>
      <c r="AB205" s="413">
        <f t="shared" si="8"/>
      </c>
      <c r="AC205" s="413">
        <f>AC198*$E$131</f>
      </c>
      <c r="AD205" s="413"/>
      <c r="AE205" s="413">
        <f t="shared" si="9"/>
      </c>
      <c r="AF205" s="413">
        <f>AF198*$E$131</f>
      </c>
      <c r="AG205" s="413"/>
      <c r="AH205" s="413">
        <f t="shared" si="10"/>
      </c>
      <c r="AI205" s="413"/>
      <c r="AJ205" s="413"/>
      <c r="AK205" s="413">
        <f t="shared" si="11"/>
      </c>
      <c r="AL205" s="426">
        <f t="shared" ref="AL205:AL207" si="167">SUM(B205:AH205)</f>
      </c>
      <c r="AM205" s="427" t="s">
        <v>707</v>
      </c>
      <c r="AN205" s="428">
        <f>AL207</f>
      </c>
    </row>
    <row customHeight="true" ht="21.48148148148148" r="206">
      <c r="A206" s="425" t="s">
        <v>644</v>
      </c>
      <c r="B206" s="412">
        <f>B194*$E$131</f>
      </c>
      <c r="C206" s="413">
        <f>C194*$E$131</f>
      </c>
      <c r="D206" s="413">
        <f t="shared" si="0"/>
      </c>
      <c r="E206" s="413">
        <f>E194*$E$131</f>
      </c>
      <c r="F206" s="413"/>
      <c r="G206" s="413">
        <f t="shared" si="1"/>
      </c>
      <c r="H206" s="413">
        <f>H194*$E$131</f>
      </c>
      <c r="I206" s="413"/>
      <c r="J206" s="413">
        <f t="shared" si="2"/>
      </c>
      <c r="K206" s="413">
        <f>K194*$E$131</f>
      </c>
      <c r="L206" s="413"/>
      <c r="M206" s="413">
        <f t="shared" si="3"/>
      </c>
      <c r="N206" s="413">
        <f>N194*$E$131</f>
      </c>
      <c r="O206" s="413"/>
      <c r="P206" s="413">
        <f t="shared" si="4"/>
      </c>
      <c r="Q206" s="413">
        <f>Q194*$E$131</f>
      </c>
      <c r="R206" s="413"/>
      <c r="S206" s="413">
        <f t="shared" si="5"/>
      </c>
      <c r="T206" s="413">
        <f>T194*$E$131</f>
      </c>
      <c r="U206" s="413"/>
      <c r="V206" s="413">
        <f t="shared" si="6"/>
      </c>
      <c r="W206" s="413">
        <f>W194*$E$131</f>
      </c>
      <c r="X206" s="413"/>
      <c r="Y206" s="413">
        <f t="shared" si="7"/>
      </c>
      <c r="Z206" s="413">
        <f>Z194*$E$131</f>
      </c>
      <c r="AA206" s="413"/>
      <c r="AB206" s="413">
        <f t="shared" si="8"/>
      </c>
      <c r="AC206" s="413">
        <f>AC194*$E$131</f>
      </c>
      <c r="AD206" s="413"/>
      <c r="AE206" s="413">
        <f t="shared" si="9"/>
      </c>
      <c r="AF206" s="413">
        <f>AF194*$E$131</f>
      </c>
      <c r="AG206" s="413"/>
      <c r="AH206" s="413">
        <f t="shared" si="10"/>
      </c>
      <c r="AI206" s="413"/>
      <c r="AJ206" s="413"/>
      <c r="AK206" s="413">
        <f t="shared" si="11"/>
      </c>
      <c r="AL206" s="426">
        <f t="shared" si="167"/>
      </c>
      <c r="AM206" s="427" t="s">
        <v>708</v>
      </c>
      <c r="AN206" s="428">
        <f>AN205/AL206</f>
      </c>
    </row>
    <row customHeight="true" ht="21.48148148148148" r="207">
      <c r="A207" s="425" t="s">
        <v>646</v>
      </c>
      <c r="B207" s="431">
        <f>B194*$E$132-B203</f>
      </c>
      <c r="C207" s="432">
        <f>C194*$E$132-C203</f>
      </c>
      <c r="D207" s="432">
        <f t="shared" si="0"/>
      </c>
      <c r="E207" s="432">
        <f>E194*$E$132-E203</f>
      </c>
      <c r="F207" s="432"/>
      <c r="G207" s="432">
        <f t="shared" si="1"/>
      </c>
      <c r="H207" s="432">
        <f>H194*$E$132-H203</f>
      </c>
      <c r="I207" s="432"/>
      <c r="J207" s="432">
        <f t="shared" si="2"/>
      </c>
      <c r="K207" s="432">
        <f>K194*$E$132-K203</f>
      </c>
      <c r="L207" s="432"/>
      <c r="M207" s="432">
        <f t="shared" si="3"/>
      </c>
      <c r="N207" s="432">
        <f>N194*$E$132-N203</f>
      </c>
      <c r="O207" s="432"/>
      <c r="P207" s="432">
        <f t="shared" si="4"/>
      </c>
      <c r="Q207" s="432">
        <f>Q194*$E$132-Q203</f>
      </c>
      <c r="R207" s="432"/>
      <c r="S207" s="432">
        <f t="shared" si="5"/>
      </c>
      <c r="T207" s="432">
        <f>T194*$E$132-T203</f>
      </c>
      <c r="U207" s="432"/>
      <c r="V207" s="432">
        <f t="shared" si="6"/>
      </c>
      <c r="W207" s="432">
        <f>W194*$E$132-W203</f>
      </c>
      <c r="X207" s="432"/>
      <c r="Y207" s="432">
        <f t="shared" si="7"/>
      </c>
      <c r="Z207" s="432">
        <f>Z194*$E$132-Z203</f>
      </c>
      <c r="AA207" s="432"/>
      <c r="AB207" s="432">
        <f t="shared" si="8"/>
      </c>
      <c r="AC207" s="432">
        <f>AC194*$E$132-AC203</f>
      </c>
      <c r="AD207" s="432"/>
      <c r="AE207" s="432">
        <f t="shared" si="9"/>
      </c>
      <c r="AF207" s="432">
        <f>AF194*$E$132-AF203</f>
      </c>
      <c r="AG207" s="432"/>
      <c r="AH207" s="432">
        <f t="shared" si="10"/>
      </c>
      <c r="AI207" s="432"/>
      <c r="AJ207" s="432"/>
      <c r="AK207" s="432">
        <f t="shared" si="11"/>
      </c>
      <c r="AL207" s="433">
        <f t="shared" si="167"/>
      </c>
      <c r="AM207" s="427" t="s">
        <v>647</v>
      </c>
      <c r="AN207" s="428">
        <f>#REF!+AN205</f>
      </c>
    </row>
    <row customHeight="true" ht="21.48148148148148" r="208">
      <c r="A208" s="382" t="s">
        <v>648</v>
      </c>
      <c r="B208" s="382"/>
      <c r="C208" s="382"/>
      <c r="D208" s="382"/>
      <c r="E208" s="382"/>
      <c r="F208" s="382"/>
      <c r="G208" s="382"/>
      <c r="H208" s="382"/>
      <c r="I208" s="382"/>
      <c r="J208" s="382"/>
      <c r="K208" s="382"/>
      <c r="L208" s="382"/>
      <c r="M208" s="382"/>
      <c r="N208" s="382"/>
      <c r="O208" s="382"/>
      <c r="P208" s="382"/>
      <c r="Q208" s="382"/>
      <c r="R208" s="382"/>
      <c r="S208" s="382"/>
      <c r="T208" s="382"/>
      <c r="U208" s="382"/>
      <c r="V208" s="382"/>
      <c r="W208" s="382"/>
      <c r="X208" s="382"/>
      <c r="Y208" s="382"/>
      <c r="Z208" s="382"/>
      <c r="AA208" s="382"/>
      <c r="AB208" s="382"/>
      <c r="AC208" s="382"/>
      <c r="AD208" s="382"/>
      <c r="AE208" s="382"/>
      <c r="AF208" s="382"/>
      <c r="AG208" s="382"/>
      <c r="AH208" s="382"/>
      <c r="AI208" s="382"/>
      <c r="AJ208" s="382"/>
      <c r="AK208" s="382"/>
      <c r="AL208" s="315"/>
      <c r="AM208" s="315"/>
      <c r="AN208" s="315"/>
    </row>
  </sheetData>
  <mergeCells>
    <mergeCell ref="A1:B1"/>
    <mergeCell ref="C1:I1"/>
    <mergeCell ref="J1:N1"/>
    <mergeCell ref="A14:B14"/>
    <mergeCell ref="M14:N14"/>
    <mergeCell ref="Y14:Z14"/>
    <mergeCell ref="A30:A32"/>
    <mergeCell ref="B30:I32"/>
    <mergeCell ref="A34:B34"/>
    <mergeCell ref="M34:N34"/>
    <mergeCell ref="Y34:Z34"/>
    <mergeCell ref="A50:A52"/>
    <mergeCell ref="B50:I52"/>
    <mergeCell ref="A54:B54"/>
    <mergeCell ref="C54:I54"/>
    <mergeCell ref="A63:B63"/>
    <mergeCell ref="M63:N63"/>
    <mergeCell ref="Y63:Z63"/>
    <mergeCell ref="A79:A81"/>
    <mergeCell ref="B79:I81"/>
    <mergeCell ref="A83:B83"/>
    <mergeCell ref="M83:N83"/>
    <mergeCell ref="Y83:Z83"/>
    <mergeCell ref="A99:A101"/>
    <mergeCell ref="B99:I101"/>
    <mergeCell ref="A103:B103"/>
    <mergeCell ref="M103:N103"/>
    <mergeCell ref="Y103:Z103"/>
    <mergeCell ref="A119:A121"/>
    <mergeCell ref="B119:I121"/>
    <mergeCell ref="A123:B123"/>
    <mergeCell ref="M123:N123"/>
    <mergeCell ref="Y123:Z123"/>
    <mergeCell ref="A139:A141"/>
    <mergeCell ref="B139:I141"/>
    <mergeCell ref="A143:B143"/>
    <mergeCell ref="C143:I143"/>
    <mergeCell ref="A152:B152"/>
    <mergeCell ref="M152:N152"/>
    <mergeCell ref="Y152:Z152"/>
    <mergeCell ref="A168:A170"/>
    <mergeCell ref="B168:I170"/>
    <mergeCell ref="A172:B172"/>
    <mergeCell ref="M172:N172"/>
    <mergeCell ref="Y172:Z172"/>
    <mergeCell ref="A188:A190"/>
    <mergeCell ref="B188:I190"/>
    <mergeCell ref="A192:B192"/>
    <mergeCell ref="R192:S192"/>
    <mergeCell ref="B208:D208"/>
    <mergeCell ref="E208:G208"/>
    <mergeCell ref="H208:J208"/>
    <mergeCell ref="K208:M208"/>
    <mergeCell ref="N208:P208"/>
    <mergeCell ref="Q208:S208"/>
    <mergeCell ref="T208:V208"/>
    <mergeCell ref="W208:Y208"/>
    <mergeCell ref="Z208:AB208"/>
    <mergeCell ref="AC208:AE208"/>
    <mergeCell ref="AF208:AH208"/>
    <mergeCell ref="AI208:AK208"/>
  </mergeCells>
  <legacyDrawing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14" min="14" style="0" width="14.733333333333333"/>
    <col collapsed="false" customWidth="true" hidden="false" max="18" min="18" style="0" width="14.733333333333333"/>
    <col collapsed="false" customWidth="true" hidden="false" max="2" min="2" style="0" width="14.733333333333333"/>
    <col collapsed="false" customWidth="true" hidden="false" max="6" min="6" style="0" width="14.733333333333333"/>
    <col collapsed="false" customWidth="true" hidden="false" max="10" min="10" style="0" width="14.733333333333333"/>
    <col collapsed="false" customWidth="true" hidden="false" max="15" min="15" style="0" width="14.733333333333333"/>
    <col collapsed="false" customWidth="true" hidden="false" max="19" min="19" style="0" width="14.733333333333333"/>
    <col collapsed="false" customWidth="true" hidden="false" max="3" min="3" style="0" width="14.733333333333333"/>
    <col collapsed="false" customWidth="true" hidden="false" max="7" min="7" style="0" width="14.733333333333333"/>
    <col collapsed="false" customWidth="true" hidden="false" max="11" min="11" style="0" width="14.733333333333333"/>
    <col collapsed="false" customWidth="true" hidden="false" max="16" min="16" style="0" width="14.733333333333333"/>
    <col collapsed="false" customWidth="true" hidden="false" max="20" min="20" style="0" width="14.733333333333333"/>
    <col collapsed="false" customWidth="true" hidden="false" max="4" min="4" style="0" width="14.733333333333333"/>
    <col collapsed="false" customWidth="true" hidden="false" max="8" min="8" style="0" width="14.733333333333333"/>
    <col collapsed="false" customWidth="true" hidden="false" max="12" min="12" style="0" width="14.733333333333333"/>
    <col collapsed="false" customWidth="true" hidden="false" max="13" min="13" style="0" width="14.733333333333333"/>
    <col collapsed="false" customWidth="true" hidden="false" max="17" min="17" style="0" width="14.733333333333333"/>
    <col collapsed="false" customWidth="true" hidden="false" max="1" min="1" style="0" width="14.733333333333333"/>
    <col collapsed="false" customWidth="true" hidden="false" max="5" min="5" style="0" width="14.733333333333333"/>
    <col collapsed="false" customWidth="true" hidden="false" max="9" min="9" style="0" width="14.733333333333333"/>
  </cols>
  <sheetData>
    <row customHeight="true" ht="21.48148148148148" r="1">
      <c r="A1" s="434" t="s">
        <v>709</v>
      </c>
      <c r="B1" s="434"/>
      <c r="C1" s="434"/>
      <c r="D1" s="434"/>
      <c r="E1" s="434"/>
      <c r="F1" s="434"/>
      <c r="G1" s="434"/>
      <c r="H1" s="435"/>
      <c r="I1" s="436"/>
      <c r="J1" s="436"/>
      <c r="K1" s="436"/>
      <c r="M1" s="436"/>
      <c r="N1" s="436"/>
      <c r="R1" s="437"/>
      <c r="S1" s="437"/>
      <c r="T1" s="437"/>
    </row>
    <row customHeight="true" ht="21.48148148148148" r="2">
      <c r="A2" s="438" t="s">
        <v>710</v>
      </c>
      <c r="B2" s="438" t="s">
        <v>711</v>
      </c>
      <c r="C2" s="438" t="s">
        <v>712</v>
      </c>
      <c r="D2" s="438" t="s">
        <v>713</v>
      </c>
      <c r="E2" s="438" t="s">
        <v>714</v>
      </c>
      <c r="F2" s="438" t="s">
        <v>715</v>
      </c>
      <c r="G2" s="439" t="s">
        <v>716</v>
      </c>
      <c r="R2" s="437"/>
      <c r="S2" s="437"/>
      <c r="T2" s="437"/>
    </row>
    <row customHeight="true" ht="21.48148148148148" r="3">
      <c r="A3" t="s">
        <v>717</v>
      </c>
      <c r="D3" t="s">
        <v>718</v>
      </c>
      <c r="E3" t="s">
        <v>719</v>
      </c>
      <c r="F3" s="440">
        <v>1.5</v>
      </c>
      <c r="G3" s="441"/>
      <c r="R3" s="437"/>
      <c r="S3" s="437"/>
      <c r="T3" s="437"/>
    </row>
    <row customHeight="true" ht="21.48148148148148" r="4">
      <c r="A4" t="s">
        <v>720</v>
      </c>
      <c r="D4" t="s">
        <v>721</v>
      </c>
      <c r="E4" t="s">
        <v>722</v>
      </c>
      <c r="F4" s="440">
        <v>1.1</v>
      </c>
      <c r="G4" s="441"/>
      <c r="R4" s="437"/>
      <c r="S4" s="437"/>
      <c r="T4" s="437"/>
    </row>
    <row customHeight="true" ht="21.48148148148148" r="5">
      <c r="A5" t="s">
        <v>723</v>
      </c>
      <c r="D5" t="s">
        <v>724</v>
      </c>
      <c r="E5" t="s">
        <v>725</v>
      </c>
      <c r="F5" s="440">
        <v>0.8</v>
      </c>
      <c r="G5" s="441"/>
      <c r="R5" s="437"/>
      <c r="S5" s="437"/>
      <c r="T5" s="437"/>
    </row>
    <row customHeight="true" ht="21.48148148148148" r="6">
      <c r="A6" t="s">
        <v>726</v>
      </c>
      <c r="D6" s="440" t="s">
        <v>727</v>
      </c>
      <c r="E6" t="s">
        <v>728</v>
      </c>
      <c r="F6" s="440">
        <v>0.45</v>
      </c>
      <c r="G6" s="441"/>
      <c r="R6" s="437"/>
      <c r="S6" s="437"/>
      <c r="T6" s="437"/>
    </row>
    <row customHeight="true" ht="21.48148148148148" r="7">
      <c r="G7" s="441"/>
      <c r="R7" s="437"/>
      <c r="S7" s="437"/>
      <c r="T7" s="437"/>
    </row>
    <row customHeight="true" ht="21.48148148148148" r="8">
      <c r="G8" s="441"/>
      <c r="R8" s="437"/>
      <c r="S8" s="437"/>
      <c r="T8" s="437"/>
    </row>
    <row customHeight="true" ht="21.48148148148148" r="9">
      <c r="G9" s="441"/>
      <c r="R9" s="437"/>
      <c r="S9" s="437"/>
      <c r="T9" s="437"/>
    </row>
    <row customHeight="true" ht="21.48148148148148" r="10">
      <c r="G10" s="441"/>
      <c r="R10" s="437"/>
      <c r="S10" s="437"/>
      <c r="T10" s="437"/>
    </row>
    <row customHeight="true" ht="21.48148148148148" r="11">
      <c r="G11" s="441"/>
      <c r="R11" s="437"/>
      <c r="S11" s="437"/>
      <c r="T11" s="437"/>
    </row>
    <row customHeight="true" ht="21.48148148148148" r="12">
      <c r="A12" s="442"/>
      <c r="B12" s="442"/>
      <c r="C12" s="442"/>
      <c r="D12" s="442"/>
      <c r="E12" s="442"/>
      <c r="F12" s="442"/>
      <c r="G12" s="443"/>
      <c r="R12" s="437"/>
      <c r="S12" s="437"/>
      <c r="T12" s="437"/>
    </row>
    <row customHeight="true" ht="21.48148148148148" r="13">
      <c r="R13" s="437"/>
      <c r="S13" s="437"/>
      <c r="T13" s="437"/>
    </row>
    <row customHeight="true" ht="21.48148148148148" r="14">
      <c r="A14" s="444" t="s">
        <v>729</v>
      </c>
      <c r="B14" s="444"/>
      <c r="C14" s="444"/>
      <c r="D14" s="444"/>
      <c r="E14" s="444"/>
      <c r="F14" s="444"/>
      <c r="G14" s="444"/>
      <c r="H14" s="444"/>
      <c r="I14" s="444"/>
      <c r="J14" s="444"/>
      <c r="K14" s="444"/>
      <c r="L14" s="444"/>
      <c r="M14" s="444"/>
      <c r="N14" s="444"/>
      <c r="R14" s="437"/>
      <c r="S14" s="437"/>
      <c r="T14" s="437"/>
    </row>
    <row customHeight="true" ht="21.48148148148148" r="15">
      <c r="A15" s="445" t="s">
        <v>730</v>
      </c>
      <c r="B15" s="446" t="s">
        <v>731</v>
      </c>
      <c r="C15" s="447" t="s">
        <v>732</v>
      </c>
      <c r="D15" s="447" t="s">
        <v>733</v>
      </c>
      <c r="E15" s="446" t="s">
        <v>734</v>
      </c>
      <c r="F15" s="446" t="s">
        <v>735</v>
      </c>
      <c r="G15" s="447" t="s">
        <v>736</v>
      </c>
      <c r="H15" s="447" t="s">
        <v>737</v>
      </c>
      <c r="I15" s="447"/>
      <c r="J15" s="447"/>
      <c r="K15" s="447"/>
      <c r="L15" s="447"/>
      <c r="M15" s="447"/>
      <c r="N15" s="447"/>
      <c r="R15" s="437"/>
      <c r="S15" s="437"/>
      <c r="T15" s="437"/>
    </row>
    <row customHeight="true" ht="21.48148148148148" r="16">
      <c r="A16" s="448" t="s">
        <v>738</v>
      </c>
      <c r="B16" s="449" t="s">
        <v>739</v>
      </c>
      <c r="C16" s="450" t="s">
        <v>740</v>
      </c>
      <c r="E16" s="451">
        <v>20</v>
      </c>
      <c r="F16" s="450" t="s">
        <v>741</v>
      </c>
      <c r="G16" s="450" t="s">
        <v>742</v>
      </c>
      <c r="H16" s="450" t="s">
        <v>743</v>
      </c>
      <c r="I16" s="450"/>
      <c r="J16" s="450"/>
      <c r="K16" s="450"/>
      <c r="L16" s="450"/>
      <c r="M16" s="450"/>
      <c r="N16" s="450"/>
      <c r="R16" s="437"/>
      <c r="S16" s="437"/>
      <c r="T16" s="437"/>
    </row>
    <row customHeight="true" ht="21.48148148148148" r="17">
      <c r="A17" s="448" t="s">
        <v>744</v>
      </c>
      <c r="B17" s="449" t="s">
        <v>745</v>
      </c>
      <c r="C17" s="450" t="s">
        <v>746</v>
      </c>
      <c r="E17" s="451">
        <v>30</v>
      </c>
      <c r="F17" s="450" t="s">
        <v>747</v>
      </c>
      <c r="G17" s="450" t="s">
        <v>748</v>
      </c>
      <c r="H17" s="450" t="s">
        <v>749</v>
      </c>
      <c r="I17" s="450"/>
      <c r="J17" s="450"/>
      <c r="K17" s="450"/>
      <c r="L17" s="450"/>
      <c r="M17" s="450"/>
      <c r="N17" s="450"/>
      <c r="R17" s="437"/>
      <c r="S17" s="437"/>
      <c r="T17" s="437"/>
    </row>
    <row customHeight="true" ht="21.48148148148148" r="18">
      <c r="A18" s="448" t="s">
        <v>750</v>
      </c>
      <c r="B18" s="449" t="s">
        <v>751</v>
      </c>
      <c r="C18" s="450" t="s">
        <v>752</v>
      </c>
      <c r="E18" s="451">
        <v>50</v>
      </c>
      <c r="F18" s="450" t="s">
        <v>753</v>
      </c>
      <c r="G18" s="450" t="s">
        <v>754</v>
      </c>
      <c r="H18" s="450" t="s">
        <v>755</v>
      </c>
      <c r="I18" s="450"/>
      <c r="J18" s="450"/>
      <c r="K18" s="450"/>
      <c r="L18" s="450"/>
      <c r="M18" s="450"/>
      <c r="N18" s="450"/>
      <c r="R18" s="437"/>
      <c r="S18" s="437"/>
      <c r="T18" s="437"/>
    </row>
    <row customHeight="true" ht="21.48148148148148" r="19">
      <c r="A19" s="448" t="s">
        <v>756</v>
      </c>
      <c r="B19" s="449" t="s">
        <v>757</v>
      </c>
      <c r="C19" s="450" t="s">
        <v>758</v>
      </c>
      <c r="E19" s="451">
        <v>20</v>
      </c>
      <c r="F19" s="450" t="s">
        <v>759</v>
      </c>
      <c r="G19" s="450" t="s">
        <v>760</v>
      </c>
      <c r="H19" s="450" t="s">
        <v>761</v>
      </c>
      <c r="I19" s="450"/>
      <c r="J19" s="450"/>
      <c r="K19" s="450"/>
      <c r="L19" s="450"/>
      <c r="M19" s="450"/>
      <c r="N19" s="450"/>
      <c r="R19" s="437"/>
      <c r="S19" s="437"/>
      <c r="T19" s="437"/>
    </row>
    <row customHeight="true" ht="21.48148148148148" r="20">
      <c r="A20" s="448" t="s">
        <v>762</v>
      </c>
      <c r="B20" s="449" t="s">
        <v>763</v>
      </c>
      <c r="C20" s="450" t="s">
        <v>764</v>
      </c>
      <c r="E20" s="451">
        <v>30</v>
      </c>
      <c r="F20" s="450" t="s">
        <v>759</v>
      </c>
      <c r="G20" s="450" t="s">
        <v>765</v>
      </c>
      <c r="H20" s="450" t="s">
        <v>766</v>
      </c>
      <c r="I20" s="450"/>
      <c r="J20" s="450"/>
      <c r="K20" s="450"/>
      <c r="L20" s="450"/>
      <c r="M20" s="450"/>
      <c r="N20" s="450"/>
      <c r="R20" s="437"/>
      <c r="S20" s="437"/>
      <c r="T20" s="437"/>
    </row>
    <row customHeight="true" ht="21.48148148148148" r="21">
      <c r="A21" s="448" t="s">
        <v>767</v>
      </c>
      <c r="B21" s="449" t="s">
        <v>768</v>
      </c>
      <c r="C21" s="450" t="s">
        <v>769</v>
      </c>
      <c r="E21" s="451">
        <v>30</v>
      </c>
      <c r="F21" s="450" t="s">
        <v>759</v>
      </c>
      <c r="G21" s="450" t="s">
        <v>770</v>
      </c>
      <c r="H21" s="450" t="s">
        <v>771</v>
      </c>
      <c r="I21" s="450"/>
      <c r="J21" s="450"/>
      <c r="K21" s="450"/>
      <c r="L21" s="450"/>
      <c r="M21" s="450"/>
      <c r="N21" s="450"/>
      <c r="R21" s="437"/>
      <c r="S21" s="437"/>
      <c r="T21" s="437"/>
    </row>
    <row customHeight="true" ht="21.48148148148148" r="22">
      <c r="A22" s="452" t="s">
        <v>772</v>
      </c>
      <c r="B22" s="453" t="s">
        <v>773</v>
      </c>
      <c r="C22" s="454" t="s">
        <v>774</v>
      </c>
      <c r="D22" s="442"/>
      <c r="E22" s="455">
        <v>20</v>
      </c>
      <c r="F22" s="454" t="s">
        <v>775</v>
      </c>
      <c r="G22" s="454" t="s">
        <v>776</v>
      </c>
      <c r="H22" s="454" t="s">
        <v>777</v>
      </c>
      <c r="I22" s="454"/>
      <c r="J22" s="454"/>
      <c r="K22" s="454"/>
      <c r="L22" s="454"/>
      <c r="M22" s="454"/>
      <c r="N22" s="454"/>
      <c r="R22" s="437"/>
      <c r="S22" s="437"/>
      <c r="T22" s="437"/>
    </row>
    <row customHeight="true" ht="21.48148148148148" r="23">
      <c r="R23" s="437"/>
      <c r="S23" s="437"/>
      <c r="T23" s="437"/>
    </row>
    <row customHeight="true" ht="21.48148148148148" r="24">
      <c r="A24" s="444" t="s">
        <v>778</v>
      </c>
      <c r="B24" s="444"/>
      <c r="C24" s="444"/>
      <c r="D24" s="444"/>
      <c r="E24" s="444"/>
      <c r="F24" s="444"/>
      <c r="G24" s="444"/>
      <c r="H24" s="444"/>
      <c r="I24" s="444"/>
      <c r="J24" s="444"/>
      <c r="K24" s="444"/>
      <c r="R24" s="437"/>
      <c r="S24" s="437"/>
      <c r="T24" s="437"/>
    </row>
    <row customHeight="true" ht="21.48148148148148" r="25">
      <c r="A25" s="456" t="s">
        <v>731</v>
      </c>
      <c r="B25" s="456"/>
      <c r="C25" s="456"/>
      <c r="D25" s="456"/>
      <c r="E25" s="456"/>
      <c r="F25" s="457" t="s">
        <v>779</v>
      </c>
      <c r="G25" s="457"/>
      <c r="H25" s="457"/>
      <c r="I25" s="457" t="s">
        <v>780</v>
      </c>
      <c r="J25" s="457"/>
      <c r="K25" s="457"/>
      <c r="R25" s="437"/>
      <c r="S25" s="437"/>
      <c r="T25" s="437"/>
    </row>
    <row customHeight="true" ht="21.48148148148148" r="26">
      <c r="A26" s="458" t="s">
        <v>781</v>
      </c>
      <c r="B26" s="436" t="s">
        <v>782</v>
      </c>
      <c r="C26" s="436" t="s">
        <v>783</v>
      </c>
      <c r="D26" s="436" t="s">
        <v>784</v>
      </c>
      <c r="E26" s="436" t="s">
        <v>785</v>
      </c>
      <c r="F26" s="436" t="s">
        <v>786</v>
      </c>
      <c r="G26" s="436" t="s">
        <v>787</v>
      </c>
      <c r="H26" s="436" t="s">
        <v>788</v>
      </c>
      <c r="I26" s="436" t="s">
        <v>789</v>
      </c>
      <c r="J26" s="436" t="s">
        <v>790</v>
      </c>
      <c r="K26" s="459" t="s">
        <v>791</v>
      </c>
      <c r="R26" s="437"/>
      <c r="S26" s="437"/>
      <c r="T26" s="437"/>
    </row>
    <row customHeight="true" ht="21.48148148148148" r="27">
      <c r="A27" s="458"/>
      <c r="B27" s="460" t="s">
        <v>792</v>
      </c>
      <c r="C27" t="s">
        <v>793</v>
      </c>
      <c r="D27" t="s">
        <v>794</v>
      </c>
      <c r="K27" s="441"/>
      <c r="R27" s="437"/>
      <c r="S27" s="437"/>
      <c r="T27" s="437"/>
    </row>
    <row customHeight="true" ht="21.48148148148148" r="28">
      <c r="A28" s="458"/>
      <c r="B28" s="460"/>
      <c r="D28" t="s">
        <v>795</v>
      </c>
      <c r="K28" s="441"/>
      <c r="R28" s="437"/>
      <c r="S28" s="437"/>
      <c r="T28" s="437"/>
    </row>
    <row customHeight="true" ht="21.48148148148148" r="29">
      <c r="A29" s="458"/>
      <c r="B29" s="460"/>
      <c r="C29" t="s">
        <v>796</v>
      </c>
      <c r="D29" t="s">
        <v>797</v>
      </c>
      <c r="K29" s="441"/>
      <c r="R29" s="437"/>
      <c r="S29" s="437"/>
      <c r="T29" s="437"/>
    </row>
    <row customHeight="true" ht="21.48148148148148" r="30">
      <c r="A30" s="458"/>
      <c r="B30" s="460"/>
      <c r="D30" t="s">
        <v>798</v>
      </c>
      <c r="K30" s="441"/>
      <c r="R30" s="437"/>
      <c r="S30" s="437"/>
      <c r="T30" s="437"/>
    </row>
    <row customHeight="true" ht="21.48148148148148" r="31">
      <c r="A31" s="458"/>
      <c r="B31" s="460" t="s">
        <v>799</v>
      </c>
      <c r="C31" t="s">
        <v>796</v>
      </c>
      <c r="D31" t="s">
        <v>800</v>
      </c>
      <c r="E31" t="s">
        <v>801</v>
      </c>
      <c r="K31" s="441"/>
      <c r="R31" s="437"/>
      <c r="S31" s="437"/>
      <c r="T31" s="437"/>
    </row>
    <row customHeight="true" ht="21.48148148148148" r="32">
      <c r="A32" s="458"/>
      <c r="B32" s="460"/>
      <c r="E32" t="s">
        <v>802</v>
      </c>
      <c r="K32" s="441"/>
      <c r="R32" s="437"/>
      <c r="S32" s="437"/>
      <c r="T32" s="437"/>
    </row>
    <row customHeight="true" ht="21.48148148148148" r="33">
      <c r="A33" s="458"/>
      <c r="B33" s="460"/>
      <c r="E33" t="s">
        <v>803</v>
      </c>
      <c r="K33" s="441"/>
      <c r="R33" s="437"/>
      <c r="S33" s="437"/>
      <c r="T33" s="437"/>
    </row>
    <row customHeight="true" ht="21.48148148148148" r="34">
      <c r="A34" s="458"/>
      <c r="B34" s="460"/>
      <c r="E34" t="s">
        <v>804</v>
      </c>
      <c r="K34" s="441"/>
      <c r="R34" s="437"/>
      <c r="S34" s="437"/>
      <c r="T34" s="437"/>
    </row>
    <row customHeight="true" ht="21.48148148148148" r="35">
      <c r="A35" s="458"/>
      <c r="B35" s="460"/>
      <c r="D35" t="s">
        <v>805</v>
      </c>
      <c r="K35" s="441"/>
      <c r="R35" s="437"/>
      <c r="S35" s="437"/>
      <c r="T35" s="437"/>
    </row>
    <row customHeight="true" ht="21.48148148148148" r="36">
      <c r="A36" s="458"/>
      <c r="B36" s="460"/>
      <c r="C36" t="s">
        <v>793</v>
      </c>
      <c r="D36" s="460" t="s">
        <v>806</v>
      </c>
      <c r="K36" s="441"/>
      <c r="R36" s="437"/>
      <c r="S36" s="437"/>
      <c r="T36" s="437"/>
    </row>
    <row customHeight="true" ht="21.48148148148148" r="37">
      <c r="A37" s="458"/>
      <c r="B37" s="460"/>
      <c r="D37" s="460" t="s">
        <v>807</v>
      </c>
      <c r="K37" s="441"/>
      <c r="R37" s="437"/>
      <c r="S37" s="437"/>
      <c r="T37" s="437"/>
    </row>
    <row customHeight="true" ht="21.48148148148148" r="38">
      <c r="A38" s="458"/>
      <c r="B38" s="460"/>
      <c r="D38" s="460" t="s">
        <v>808</v>
      </c>
      <c r="K38" s="441"/>
      <c r="R38" s="437"/>
      <c r="S38" s="437"/>
      <c r="T38" s="437"/>
    </row>
    <row customHeight="true" ht="21.48148148148148" r="39">
      <c r="A39" s="461"/>
      <c r="B39" s="462"/>
      <c r="C39" s="462"/>
      <c r="D39" s="462"/>
      <c r="E39" s="462"/>
      <c r="F39" s="462"/>
      <c r="G39" s="462"/>
      <c r="H39" s="462"/>
      <c r="I39" s="462"/>
      <c r="J39" s="462"/>
      <c r="K39" s="463"/>
      <c r="R39" s="437"/>
      <c r="S39" s="437"/>
      <c r="T39" s="437"/>
    </row>
    <row customHeight="true" ht="21.48148148148148" r="40">
      <c r="A40" s="464" t="s">
        <v>731</v>
      </c>
      <c r="B40" s="464"/>
      <c r="C40" s="464"/>
      <c r="D40" s="464"/>
      <c r="E40" s="464" t="s">
        <v>809</v>
      </c>
      <c r="F40" s="464"/>
      <c r="G40" s="464"/>
      <c r="H40" s="464"/>
      <c r="I40" s="462"/>
      <c r="J40" s="462"/>
      <c r="K40" s="463"/>
      <c r="R40" s="437"/>
      <c r="S40" s="437"/>
      <c r="T40" s="437"/>
    </row>
    <row customHeight="true" ht="21.48148148148148" r="41">
      <c r="A41" s="465" t="s">
        <v>810</v>
      </c>
      <c r="B41" s="436" t="s">
        <v>811</v>
      </c>
      <c r="C41" s="436" t="s">
        <v>812</v>
      </c>
      <c r="D41" s="436" t="s">
        <v>813</v>
      </c>
      <c r="E41" s="436" t="s">
        <v>814</v>
      </c>
      <c r="F41" s="436" t="s">
        <v>815</v>
      </c>
      <c r="G41" s="436" t="s">
        <v>816</v>
      </c>
      <c r="H41" s="436" t="s">
        <v>817</v>
      </c>
      <c r="I41" s="462"/>
      <c r="J41" s="462"/>
      <c r="K41" s="463"/>
      <c r="R41" s="437"/>
      <c r="S41" s="437"/>
      <c r="T41" s="437"/>
    </row>
    <row customHeight="true" ht="21.48148148148148" r="42">
      <c r="A42" s="465"/>
      <c r="B42" s="466" t="s">
        <v>793</v>
      </c>
      <c r="C42" s="460" t="s">
        <v>806</v>
      </c>
      <c r="D42" s="460"/>
      <c r="I42" s="462"/>
      <c r="J42" s="462"/>
      <c r="K42" s="463"/>
      <c r="R42" s="437"/>
      <c r="S42" s="437"/>
      <c r="T42" s="437"/>
    </row>
    <row customHeight="true" ht="21.48148148148148" r="43">
      <c r="A43" s="465"/>
      <c r="B43" s="466"/>
      <c r="C43" s="460" t="s">
        <v>807</v>
      </c>
      <c r="D43" s="460"/>
      <c r="I43" s="462"/>
      <c r="J43" s="462"/>
      <c r="K43" s="463"/>
      <c r="R43" s="437"/>
      <c r="S43" s="437"/>
      <c r="T43" s="437"/>
    </row>
    <row customHeight="true" ht="21.48148148148148" r="44">
      <c r="A44" s="465"/>
      <c r="B44" s="466"/>
      <c r="C44" s="460" t="s">
        <v>808</v>
      </c>
      <c r="D44" s="460"/>
      <c r="I44" s="462"/>
      <c r="J44" s="462"/>
      <c r="K44" s="463"/>
      <c r="R44" s="437"/>
      <c r="S44" s="437"/>
      <c r="T44" s="437"/>
    </row>
    <row customHeight="true" ht="21.48148148148148" r="45">
      <c r="A45" s="465"/>
      <c r="B45" s="460" t="s">
        <v>796</v>
      </c>
      <c r="C45" s="460" t="s">
        <v>800</v>
      </c>
      <c r="D45" t="s">
        <v>801</v>
      </c>
      <c r="I45" s="462"/>
      <c r="J45" s="462"/>
      <c r="K45" s="463"/>
      <c r="R45" s="437"/>
      <c r="S45" s="437"/>
      <c r="T45" s="437"/>
    </row>
    <row customHeight="true" ht="21.48148148148148" r="46">
      <c r="A46" s="465"/>
      <c r="B46" s="460"/>
      <c r="C46" s="460"/>
      <c r="D46" t="s">
        <v>802</v>
      </c>
      <c r="I46" s="462"/>
      <c r="J46" s="462"/>
      <c r="K46" s="463"/>
      <c r="R46" s="437"/>
      <c r="S46" s="437"/>
      <c r="T46" s="437"/>
    </row>
    <row customHeight="true" ht="21.48148148148148" r="47">
      <c r="A47" s="465"/>
      <c r="B47" s="460"/>
      <c r="C47" s="460"/>
      <c r="D47" t="s">
        <v>803</v>
      </c>
      <c r="I47" s="462"/>
      <c r="J47" s="462"/>
      <c r="K47" s="463"/>
      <c r="R47" s="437"/>
      <c r="S47" s="437"/>
      <c r="T47" s="437"/>
    </row>
    <row customHeight="true" ht="21.48148148148148" r="48">
      <c r="A48" s="465"/>
      <c r="B48" s="460"/>
      <c r="C48" s="460"/>
      <c r="D48" t="s">
        <v>804</v>
      </c>
      <c r="I48" s="462"/>
      <c r="J48" s="462"/>
      <c r="K48" s="463"/>
      <c r="R48" s="437"/>
      <c r="S48" s="437"/>
      <c r="T48" s="437"/>
    </row>
    <row customHeight="true" ht="21.48148148148148" r="49">
      <c r="A49" s="465"/>
      <c r="B49" s="460"/>
      <c r="C49" s="460" t="s">
        <v>796</v>
      </c>
      <c r="D49" s="460"/>
      <c r="I49" s="462"/>
      <c r="J49" s="462"/>
      <c r="K49" s="463"/>
      <c r="R49" s="437"/>
      <c r="S49" s="437"/>
      <c r="T49" s="437"/>
    </row>
    <row customHeight="true" ht="21.48148148148148" r="50">
      <c r="A50" s="461"/>
      <c r="B50" s="462"/>
      <c r="C50" s="462"/>
      <c r="D50" s="462"/>
      <c r="E50" s="462"/>
      <c r="F50" s="462"/>
      <c r="G50" s="462"/>
      <c r="H50" s="462"/>
      <c r="I50" s="462"/>
      <c r="J50" s="462"/>
      <c r="K50" s="463"/>
      <c r="R50" s="437"/>
      <c r="S50" s="437"/>
      <c r="T50" s="437"/>
    </row>
    <row customHeight="true" ht="21.48148148148148" r="51">
      <c r="A51" s="464" t="s">
        <v>731</v>
      </c>
      <c r="B51" s="464"/>
      <c r="C51" s="464"/>
      <c r="D51" s="464"/>
      <c r="E51" s="467" t="s">
        <v>818</v>
      </c>
      <c r="F51" s="467"/>
      <c r="G51" s="467"/>
      <c r="H51" s="462"/>
      <c r="I51" s="462"/>
      <c r="J51" s="462"/>
      <c r="K51" s="463"/>
      <c r="R51" s="437"/>
      <c r="S51" s="437"/>
      <c r="T51" s="437"/>
    </row>
    <row customHeight="true" ht="21.48148148148148" r="52">
      <c r="A52" s="465" t="s">
        <v>819</v>
      </c>
      <c r="B52" s="436" t="s">
        <v>811</v>
      </c>
      <c r="C52" s="436" t="s">
        <v>820</v>
      </c>
      <c r="D52" s="436" t="s">
        <v>813</v>
      </c>
      <c r="E52" s="436" t="s">
        <v>821</v>
      </c>
      <c r="F52" s="436" t="s">
        <v>822</v>
      </c>
      <c r="G52" s="436" t="s">
        <v>823</v>
      </c>
      <c r="H52" s="462"/>
      <c r="I52" s="462"/>
      <c r="J52" s="462"/>
      <c r="K52" s="463"/>
      <c r="R52" s="437"/>
      <c r="S52" s="437"/>
      <c r="T52" s="437"/>
    </row>
    <row customHeight="true" ht="21.48148148148148" r="53">
      <c r="A53" s="465"/>
      <c r="B53" s="460" t="s">
        <v>796</v>
      </c>
      <c r="C53" s="460" t="s">
        <v>800</v>
      </c>
      <c r="D53" t="s">
        <v>801</v>
      </c>
      <c r="H53" s="462"/>
      <c r="I53" s="462"/>
      <c r="J53" s="462"/>
      <c r="K53" s="463"/>
      <c r="R53" s="437"/>
      <c r="S53" s="437"/>
      <c r="T53" s="437"/>
    </row>
    <row customHeight="true" ht="21.48148148148148" r="54">
      <c r="A54" s="465"/>
      <c r="B54" s="460"/>
      <c r="C54" s="460"/>
      <c r="D54" t="s">
        <v>802</v>
      </c>
      <c r="H54" s="462"/>
      <c r="I54" s="462"/>
      <c r="J54" s="462"/>
      <c r="K54" s="463"/>
      <c r="R54" s="437"/>
      <c r="S54" s="437"/>
      <c r="T54" s="437"/>
    </row>
    <row customHeight="true" ht="21.48148148148148" r="55">
      <c r="A55" s="465"/>
      <c r="B55" s="460"/>
      <c r="C55" s="460"/>
      <c r="D55" t="s">
        <v>803</v>
      </c>
      <c r="H55" s="462"/>
      <c r="I55" s="462"/>
      <c r="J55" s="462"/>
      <c r="K55" s="463"/>
      <c r="R55" s="437"/>
      <c r="S55" s="437"/>
      <c r="T55" s="437"/>
    </row>
    <row customHeight="true" ht="21.48148148148148" r="56">
      <c r="A56" s="465"/>
      <c r="B56" s="460"/>
      <c r="C56" s="460"/>
      <c r="D56" t="s">
        <v>804</v>
      </c>
      <c r="H56" s="462"/>
      <c r="I56" s="462"/>
      <c r="J56" s="462"/>
      <c r="K56" s="463"/>
      <c r="R56" s="437"/>
      <c r="S56" s="437"/>
      <c r="T56" s="437"/>
    </row>
    <row customHeight="true" ht="21.48148148148148" r="57">
      <c r="A57" s="465"/>
      <c r="B57" s="460"/>
      <c r="C57" s="460" t="s">
        <v>796</v>
      </c>
      <c r="D57" s="460"/>
      <c r="H57" s="462"/>
      <c r="I57" s="462"/>
      <c r="J57" s="462"/>
      <c r="K57" s="463"/>
      <c r="R57" s="437"/>
      <c r="S57" s="437"/>
      <c r="T57" s="437"/>
    </row>
    <row customHeight="true" ht="21.48148148148148" r="58">
      <c r="A58" s="465"/>
      <c r="B58" s="460" t="s">
        <v>824</v>
      </c>
      <c r="C58" s="460" t="s">
        <v>825</v>
      </c>
      <c r="D58" t="s">
        <v>826</v>
      </c>
      <c r="H58" s="462"/>
      <c r="I58" s="462"/>
      <c r="J58" s="462"/>
      <c r="K58" s="463"/>
      <c r="R58" s="437"/>
      <c r="S58" s="437"/>
      <c r="T58" s="437"/>
    </row>
    <row customHeight="true" ht="21.48148148148148" r="59">
      <c r="A59" s="465"/>
      <c r="B59" s="460"/>
      <c r="C59" s="460"/>
      <c r="D59" t="s">
        <v>827</v>
      </c>
      <c r="H59" s="462"/>
      <c r="I59" s="462"/>
      <c r="J59" s="462"/>
      <c r="K59" s="463"/>
      <c r="R59" s="437"/>
      <c r="S59" s="437"/>
      <c r="T59" s="437"/>
    </row>
    <row customHeight="true" ht="21.48148148148148" r="60">
      <c r="A60" s="465"/>
      <c r="B60" s="460"/>
      <c r="C60" s="460"/>
      <c r="D60" t="s">
        <v>828</v>
      </c>
      <c r="H60" s="462"/>
      <c r="I60" s="462"/>
      <c r="J60" s="462"/>
      <c r="K60" s="463"/>
      <c r="R60" s="437"/>
      <c r="S60" s="437"/>
      <c r="T60" s="437"/>
    </row>
    <row customHeight="true" ht="21.48148148148148" r="61">
      <c r="A61" s="465"/>
      <c r="B61" s="460"/>
      <c r="C61" s="460"/>
      <c r="D61" t="s">
        <v>829</v>
      </c>
      <c r="H61" s="462"/>
      <c r="I61" s="462"/>
      <c r="J61" s="462"/>
      <c r="K61" s="463"/>
      <c r="R61" s="437"/>
      <c r="S61" s="437"/>
      <c r="T61" s="437"/>
    </row>
    <row customHeight="true" ht="21.48148148148148" r="62">
      <c r="A62" s="465"/>
      <c r="B62" s="460"/>
      <c r="C62" s="460" t="s">
        <v>830</v>
      </c>
      <c r="D62" t="s">
        <v>831</v>
      </c>
      <c r="H62" s="462"/>
      <c r="I62" s="462"/>
      <c r="J62" s="462"/>
      <c r="K62" s="463"/>
      <c r="R62" s="437"/>
      <c r="S62" s="437"/>
      <c r="T62" s="437"/>
    </row>
    <row customHeight="true" ht="21.48148148148148" r="63">
      <c r="A63" s="465"/>
      <c r="B63" s="460"/>
      <c r="C63" s="460"/>
      <c r="D63" t="s">
        <v>832</v>
      </c>
      <c r="H63" s="462"/>
      <c r="I63" s="462"/>
      <c r="J63" s="462"/>
      <c r="K63" s="463"/>
      <c r="R63" s="437"/>
      <c r="S63" s="437"/>
      <c r="T63" s="437"/>
    </row>
    <row customHeight="true" ht="21.48148148148148" r="64">
      <c r="A64" s="465"/>
      <c r="B64" s="460"/>
      <c r="C64" s="460" t="s">
        <v>833</v>
      </c>
      <c r="D64" t="s">
        <v>834</v>
      </c>
      <c r="H64" s="462"/>
      <c r="I64" s="462"/>
      <c r="J64" s="462"/>
      <c r="K64" s="463"/>
      <c r="R64" s="437"/>
      <c r="S64" s="437"/>
      <c r="T64" s="437"/>
    </row>
    <row customHeight="true" ht="21.48148148148148" r="65">
      <c r="A65" s="465"/>
      <c r="B65" s="460"/>
      <c r="C65" s="460"/>
      <c r="D65" s="442" t="s">
        <v>835</v>
      </c>
      <c r="E65" s="442"/>
      <c r="F65" s="442"/>
      <c r="G65" s="442"/>
      <c r="H65" s="468"/>
      <c r="I65" s="468"/>
      <c r="J65" s="468"/>
      <c r="K65" s="469"/>
      <c r="R65" s="437"/>
      <c r="S65" s="437"/>
      <c r="T65" s="437"/>
    </row>
    <row r="66">
      <c r="A66" s="470"/>
      <c r="B66" s="471"/>
      <c r="C66" s="471"/>
      <c r="D66" s="472"/>
      <c r="E66" s="472"/>
      <c r="F66" s="472"/>
      <c r="G66" s="472"/>
      <c r="H66" s="473"/>
      <c r="I66" s="473"/>
      <c r="J66" s="473"/>
      <c r="K66" s="474"/>
      <c r="R66" s="475"/>
      <c r="S66" s="475"/>
      <c r="T66" s="475"/>
    </row>
    <row r="67">
      <c r="A67" s="470"/>
      <c r="B67" s="471"/>
      <c r="C67" s="471"/>
      <c r="D67" s="472"/>
      <c r="E67" s="472"/>
      <c r="F67" s="472"/>
      <c r="G67" s="472"/>
      <c r="H67" s="473"/>
      <c r="I67" s="473"/>
      <c r="J67" s="473"/>
      <c r="K67" s="474"/>
      <c r="R67" s="475"/>
      <c r="S67" s="475"/>
      <c r="T67" s="475"/>
    </row>
    <row r="68">
      <c r="A68" s="470"/>
      <c r="B68" s="471"/>
      <c r="C68" s="471"/>
      <c r="D68" s="472"/>
      <c r="E68" s="472"/>
      <c r="F68" s="472"/>
      <c r="G68" s="472"/>
      <c r="H68" s="473"/>
      <c r="I68" s="473"/>
      <c r="J68" s="473"/>
      <c r="K68" s="474"/>
      <c r="R68" s="475"/>
      <c r="S68" s="475"/>
      <c r="T68" s="475"/>
    </row>
    <row r="69">
      <c r="A69" s="470"/>
      <c r="B69" s="471"/>
      <c r="C69" s="471"/>
      <c r="D69" s="472"/>
      <c r="E69" s="472"/>
      <c r="F69" s="472"/>
      <c r="G69" s="472"/>
      <c r="H69" s="473"/>
      <c r="I69" s="473"/>
      <c r="J69" s="473"/>
      <c r="K69" s="474"/>
      <c r="R69" s="475"/>
      <c r="S69" s="475"/>
      <c r="T69" s="475"/>
    </row>
    <row r="70">
      <c r="A70" s="470"/>
      <c r="B70" s="471"/>
      <c r="C70" s="471"/>
      <c r="D70" s="472"/>
      <c r="E70" s="472"/>
      <c r="F70" s="472"/>
      <c r="G70" s="472"/>
      <c r="H70" s="473"/>
      <c r="I70" s="473"/>
      <c r="J70" s="473"/>
      <c r="K70" s="474"/>
      <c r="R70" s="475"/>
      <c r="S70" s="475"/>
      <c r="T70" s="475"/>
    </row>
    <row r="71">
      <c r="A71" s="470"/>
      <c r="B71" s="471"/>
      <c r="C71" s="471"/>
      <c r="D71" s="472"/>
      <c r="E71" s="472"/>
      <c r="F71" s="472"/>
      <c r="G71" s="472"/>
      <c r="H71" s="473"/>
      <c r="I71" s="473"/>
      <c r="J71" s="473"/>
      <c r="K71" s="474"/>
      <c r="R71" s="475"/>
      <c r="S71" s="475"/>
      <c r="T71" s="475"/>
    </row>
    <row r="72">
      <c r="A72" s="470"/>
      <c r="B72" s="471"/>
      <c r="C72" s="471"/>
      <c r="D72" s="472"/>
      <c r="E72" s="472"/>
      <c r="F72" s="472"/>
      <c r="G72" s="472"/>
      <c r="H72" s="473"/>
      <c r="I72" s="473"/>
      <c r="J72" s="473"/>
      <c r="K72" s="474"/>
      <c r="R72" s="475"/>
      <c r="S72" s="475"/>
      <c r="T72" s="475"/>
    </row>
    <row r="73">
      <c r="A73" s="470"/>
      <c r="B73" s="471"/>
      <c r="C73" s="471"/>
      <c r="D73" s="472"/>
      <c r="E73" s="472"/>
      <c r="F73" s="472"/>
      <c r="G73" s="472"/>
      <c r="H73" s="473"/>
      <c r="I73" s="473"/>
      <c r="J73" s="473"/>
      <c r="K73" s="474"/>
      <c r="R73" s="475"/>
      <c r="S73" s="475"/>
      <c r="T73" s="475"/>
    </row>
    <row r="74">
      <c r="A74" s="470"/>
      <c r="B74" s="471"/>
      <c r="C74" s="471"/>
      <c r="D74" s="472"/>
      <c r="E74" s="472"/>
      <c r="F74" s="472"/>
      <c r="G74" s="472"/>
      <c r="H74" s="473"/>
      <c r="I74" s="473"/>
      <c r="J74" s="473"/>
      <c r="K74" s="474"/>
      <c r="R74" s="475"/>
      <c r="S74" s="475"/>
      <c r="T74" s="475"/>
    </row>
    <row r="75">
      <c r="A75" s="470"/>
      <c r="B75" s="471"/>
      <c r="C75" s="471"/>
      <c r="D75" s="472"/>
      <c r="E75" s="472"/>
      <c r="F75" s="472"/>
      <c r="G75" s="472"/>
      <c r="H75" s="473"/>
      <c r="I75" s="473"/>
      <c r="J75" s="473"/>
      <c r="K75" s="474"/>
      <c r="R75" s="475"/>
      <c r="S75" s="475"/>
      <c r="T75" s="475"/>
    </row>
    <row r="76">
      <c r="A76" s="470"/>
      <c r="B76" s="471"/>
      <c r="C76" s="471"/>
      <c r="D76" s="472"/>
      <c r="E76" s="472"/>
      <c r="F76" s="472"/>
      <c r="G76" s="472"/>
      <c r="H76" s="473"/>
      <c r="I76" s="473"/>
      <c r="J76" s="473"/>
      <c r="K76" s="474"/>
      <c r="R76" s="475"/>
      <c r="S76" s="475"/>
      <c r="T76" s="475"/>
    </row>
    <row r="77">
      <c r="A77" s="470"/>
      <c r="B77" s="471"/>
      <c r="C77" s="471"/>
      <c r="D77" s="472"/>
      <c r="E77" s="472"/>
      <c r="F77" s="472"/>
      <c r="G77" s="472"/>
      <c r="H77" s="473"/>
      <c r="I77" s="473"/>
      <c r="J77" s="473"/>
      <c r="K77" s="474"/>
      <c r="R77" s="475"/>
      <c r="S77" s="475"/>
      <c r="T77" s="475"/>
    </row>
    <row r="78">
      <c r="A78" s="470"/>
      <c r="B78" s="471"/>
      <c r="C78" s="471"/>
      <c r="D78" s="472"/>
      <c r="E78" s="472"/>
      <c r="F78" s="472"/>
      <c r="G78" s="472"/>
      <c r="H78" s="473"/>
      <c r="I78" s="473"/>
      <c r="J78" s="473"/>
      <c r="K78" s="474"/>
      <c r="R78" s="475"/>
      <c r="S78" s="475"/>
      <c r="T78" s="475"/>
    </row>
    <row r="79">
      <c r="A79" s="470"/>
      <c r="B79" s="471"/>
      <c r="C79" s="471"/>
      <c r="D79" s="472"/>
      <c r="E79" s="472"/>
      <c r="F79" s="472"/>
      <c r="G79" s="472"/>
      <c r="H79" s="473"/>
      <c r="I79" s="473"/>
      <c r="J79" s="473"/>
      <c r="K79" s="474"/>
      <c r="R79" s="475"/>
      <c r="S79" s="475"/>
      <c r="T79" s="475"/>
    </row>
    <row r="80">
      <c r="A80" s="470"/>
      <c r="B80" s="471"/>
      <c r="C80" s="471"/>
      <c r="D80" s="472"/>
      <c r="E80" s="472"/>
      <c r="F80" s="472"/>
      <c r="G80" s="472"/>
      <c r="H80" s="473"/>
      <c r="I80" s="473"/>
      <c r="J80" s="473"/>
      <c r="K80" s="474"/>
      <c r="R80" s="475"/>
      <c r="S80" s="475"/>
      <c r="T80" s="475"/>
    </row>
    <row r="81">
      <c r="A81" s="470"/>
      <c r="B81" s="471"/>
      <c r="C81" s="471"/>
      <c r="D81" s="472"/>
      <c r="E81" s="472"/>
      <c r="F81" s="472"/>
      <c r="G81" s="472"/>
      <c r="H81" s="473"/>
      <c r="I81" s="473"/>
      <c r="J81" s="473"/>
      <c r="K81" s="474"/>
      <c r="R81" s="475"/>
      <c r="S81" s="475"/>
      <c r="T81" s="475"/>
    </row>
    <row r="82">
      <c r="A82" s="470"/>
      <c r="B82" s="471"/>
      <c r="C82" s="471"/>
      <c r="D82" s="472"/>
      <c r="E82" s="472"/>
      <c r="F82" s="472"/>
      <c r="G82" s="472"/>
      <c r="H82" s="473"/>
      <c r="I82" s="473"/>
      <c r="J82" s="473"/>
      <c r="K82" s="474"/>
      <c r="R82" s="475"/>
      <c r="S82" s="475"/>
      <c r="T82" s="475"/>
    </row>
    <row r="83">
      <c r="A83" s="470"/>
      <c r="B83" s="471"/>
      <c r="C83" s="471"/>
      <c r="D83" s="472"/>
      <c r="E83" s="472"/>
      <c r="F83" s="472"/>
      <c r="G83" s="472"/>
      <c r="H83" s="473"/>
      <c r="I83" s="473"/>
      <c r="J83" s="473"/>
      <c r="K83" s="474"/>
      <c r="R83" s="475"/>
      <c r="S83" s="475"/>
      <c r="T83" s="475"/>
    </row>
    <row r="84">
      <c r="A84" s="470"/>
      <c r="B84" s="471"/>
      <c r="C84" s="471"/>
      <c r="D84" s="472"/>
      <c r="E84" s="472"/>
      <c r="F84" s="472"/>
      <c r="G84" s="472"/>
      <c r="H84" s="473"/>
      <c r="I84" s="473"/>
      <c r="J84" s="473"/>
      <c r="K84" s="474"/>
      <c r="R84" s="475"/>
      <c r="S84" s="475"/>
      <c r="T84" s="475"/>
    </row>
    <row r="85">
      <c r="A85" s="470"/>
      <c r="B85" s="471"/>
      <c r="C85" s="471"/>
      <c r="D85" s="472"/>
      <c r="E85" s="472"/>
      <c r="F85" s="472"/>
      <c r="G85" s="472"/>
      <c r="H85" s="473"/>
      <c r="I85" s="473"/>
      <c r="J85" s="473"/>
      <c r="K85" s="474"/>
      <c r="R85" s="475"/>
      <c r="S85" s="475"/>
      <c r="T85" s="475"/>
    </row>
  </sheetData>
  <mergeCells>
    <mergeCell ref="A1:G1"/>
    <mergeCell ref="A14:N14"/>
    <mergeCell ref="H15:N15"/>
    <mergeCell ref="H16:N16"/>
    <mergeCell ref="H17:N17"/>
    <mergeCell ref="H18:N18"/>
    <mergeCell ref="H19:N19"/>
    <mergeCell ref="H20:N20"/>
    <mergeCell ref="H21:N21"/>
    <mergeCell ref="H22:N22"/>
    <mergeCell ref="A24:K24"/>
    <mergeCell ref="A25:E25"/>
    <mergeCell ref="F25:H25"/>
    <mergeCell ref="I25:K25"/>
    <mergeCell ref="A26:A38"/>
    <mergeCell ref="B27:B30"/>
    <mergeCell ref="C27:C28"/>
    <mergeCell ref="C29:C30"/>
    <mergeCell ref="B31:B38"/>
    <mergeCell ref="C31:C35"/>
    <mergeCell ref="D31:D34"/>
    <mergeCell ref="C36:C38"/>
    <mergeCell ref="A40:D40"/>
    <mergeCell ref="E40:H40"/>
    <mergeCell ref="A41:A49"/>
    <mergeCell ref="B42:B44"/>
    <mergeCell ref="B45:B49"/>
    <mergeCell ref="C45:C48"/>
    <mergeCell ref="A51:D51"/>
    <mergeCell ref="E51:G51"/>
    <mergeCell ref="A52:A65"/>
    <mergeCell ref="B53:B57"/>
    <mergeCell ref="C53:C56"/>
    <mergeCell ref="B58:B65"/>
    <mergeCell ref="C58:C61"/>
    <mergeCell ref="C62:C63"/>
    <mergeCell ref="C64:C65"/>
  </mergeCells>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ed4a4"/>
    <outlinePr summaryBelow="false" summaryRight="false"/>
  </sheetPr>
  <dimension ref="A1"/>
  <sheetViews>
    <sheetView showGridLines="true" workbookViewId="0">
      <pane state="frozen" topLeftCell="D3" xSplit="3" ySplit="2"/>
    </sheetView>
  </sheetViews>
  <sheetFormatPr defaultRowHeight="16"/>
  <cols>
    <col collapsed="false" customWidth="true" hidden="false" max="7" min="7" style="0" width="6.333333333333333"/>
    <col collapsed="false" customWidth="true" hidden="false" max="8" min="8" style="0" width="7.4"/>
    <col collapsed="false" customWidth="true" hidden="false" max="23" min="23" style="0" width="11.533333333333333"/>
    <col collapsed="false" customWidth="true" hidden="false" max="40" min="40" style="0" width="9.533333333333333"/>
    <col collapsed="false" customWidth="true" hidden="false" max="56" min="56" style="0" width="9.533333333333333"/>
    <col collapsed="false" customWidth="true" hidden="false" max="1" min="1" style="0" width="7.4"/>
    <col collapsed="false" customWidth="true" hidden="false" max="24" min="24" style="0" width="9.533333333333333"/>
    <col collapsed="false" customWidth="true" hidden="false" max="33" min="33" style="0" width="7.4"/>
    <col collapsed="false" customWidth="true" hidden="false" max="49" min="49" style="0" width="7.4"/>
    <col collapsed="false" customWidth="true" hidden="false" max="2" min="2" style="0" width="5.266666666666667"/>
    <col collapsed="false" customWidth="true" hidden="false" max="17" min="17" style="0" width="7.4"/>
    <col collapsed="false" customWidth="true" hidden="false" max="34" min="34" style="0" width="7.4"/>
    <col collapsed="false" customWidth="true" hidden="false" max="50" min="50" style="0" width="7.4"/>
    <col collapsed="false" customWidth="true" hidden="false" max="3" min="3" style="0" width="28.333333333333332"/>
    <col collapsed="false" customWidth="true" hidden="false" max="18" min="18" style="0" width="7.4"/>
    <col collapsed="false" customWidth="true" hidden="false" max="35" min="35" style="0" width="7.4"/>
    <col collapsed="false" customWidth="true" hidden="false" max="51" min="51" style="0" width="7.4"/>
    <col collapsed="false" customWidth="true" hidden="false" max="4" min="4" style="0" width="7.4"/>
    <col collapsed="false" customWidth="true" hidden="false" max="19" min="19" style="0" width="7.4"/>
    <col collapsed="false" customWidth="true" hidden="false" max="36" min="36" style="0" width="7.4"/>
    <col collapsed="false" customWidth="true" hidden="false" max="52" min="52" style="0" width="10.6"/>
    <col collapsed="false" customWidth="true" hidden="false" max="20" min="20" style="0" width="7.4"/>
    <col collapsed="false" customWidth="true" hidden="false" max="45" min="45" style="0" width="10.6"/>
    <col collapsed="false" customWidth="true" hidden="false" max="13" min="13" style="0" width="6.333333333333333"/>
    <col collapsed="false" customWidth="true" hidden="false" max="29" min="29" style="0" width="7.4"/>
    <col collapsed="false" customWidth="true" hidden="false" max="46" min="46" style="0" width="9.533333333333333"/>
    <col collapsed="false" customWidth="true" hidden="false" max="14" min="14" style="0" width="7.4"/>
    <col collapsed="false" customWidth="true" hidden="false" max="30" min="30" style="0" width="7.4"/>
    <col collapsed="false" customWidth="true" hidden="false" max="47" min="47" style="0" width="9.533333333333333"/>
    <col collapsed="false" customWidth="true" hidden="false" max="15" min="15" style="0" width="7.4"/>
    <col collapsed="false" customWidth="true" hidden="false" max="31" min="31" style="0" width="7.4"/>
    <col collapsed="false" customWidth="true" hidden="false" max="48" min="48" style="0" width="7.4"/>
    <col collapsed="false" customWidth="true" hidden="false" max="16" min="16" style="0" width="7.4"/>
    <col collapsed="false" customWidth="true" hidden="false" max="32" min="32" style="0" width="9.533333333333333"/>
    <col collapsed="false" customWidth="true" hidden="false" max="41" min="41" style="0" width="7.4"/>
    <col collapsed="false" customWidth="true" hidden="false" max="57" min="57" style="0" width="9.533333333333333"/>
    <col collapsed="false" customWidth="true" hidden="false" max="9" min="9" style="0" width="7.4"/>
    <col collapsed="false" customWidth="true" hidden="false" max="25" min="25" style="0" width="9.533333333333333"/>
    <col collapsed="false" customWidth="true" hidden="false" max="42" min="42" style="0" width="7.4"/>
    <col collapsed="false" customWidth="true" hidden="false" max="58" min="58" style="0" width="9.533333333333333"/>
    <col collapsed="false" customWidth="true" hidden="false" max="10" min="10" style="0" width="7.4"/>
    <col collapsed="false" customWidth="true" hidden="false" max="26" min="26" style="0" width="8.466666666666667"/>
    <col collapsed="false" customWidth="true" hidden="false" max="43" min="43" style="0" width="8.466666666666667"/>
    <col collapsed="false" customWidth="true" hidden="false" max="59" min="59" style="0" width="11.533333333333333"/>
    <col collapsed="false" customWidth="true" hidden="false" max="11" min="11" style="0" width="5.266666666666667"/>
    <col collapsed="false" customWidth="true" hidden="false" max="27" min="27" style="0" width="8.466666666666667"/>
    <col collapsed="false" customWidth="true" hidden="false" max="44" min="44" style="0" width="10.6"/>
    <col collapsed="false" customWidth="true" hidden="false" max="60" min="60" style="0" width="12.6"/>
    <col collapsed="false" customWidth="true" hidden="false" max="12" min="12" style="0" width="5.266666666666667"/>
    <col collapsed="false" customWidth="true" hidden="false" max="28" min="28" style="0" width="8.466666666666667"/>
    <col collapsed="false" customWidth="true" hidden="false" max="37" min="37" style="0" width="7.4"/>
    <col collapsed="false" customWidth="true" hidden="false" max="53" min="53" style="0" width="10.6"/>
    <col collapsed="false" customWidth="true" hidden="false" max="5" min="5" style="0" width="5.266666666666667"/>
    <col collapsed="false" customWidth="true" hidden="false" max="21" min="21" style="0" width="7.4"/>
    <col collapsed="false" customWidth="true" hidden="false" max="38" min="38" style="0" width="8.466666666666667"/>
    <col collapsed="false" customWidth="true" hidden="false" max="54" min="54" style="0" width="10.6"/>
    <col collapsed="false" customWidth="true" hidden="false" max="6" min="6" style="0" width="6.333333333333333"/>
    <col collapsed="false" customWidth="true" hidden="false" max="22" min="22" style="0" width="7.4"/>
    <col collapsed="false" customWidth="true" hidden="false" max="39" min="39" style="0" width="7.4"/>
    <col collapsed="false" customWidth="true" hidden="false" max="55" min="55" style="0" width="9.533333333333333"/>
  </cols>
  <sheetData>
    <row customHeight="true" ht="15.555555555555555" r="1">
      <c r="A1" s="476" t="s">
        <v>836</v>
      </c>
      <c r="B1" s="477" t="s">
        <v>837</v>
      </c>
      <c r="C1" s="478" t="s">
        <v>838</v>
      </c>
      <c r="D1" s="479" t="s">
        <v>839</v>
      </c>
      <c r="E1" s="480" t="s">
        <v>840</v>
      </c>
      <c r="F1" s="481" t="s">
        <v>841</v>
      </c>
      <c r="G1" s="481" t="s">
        <v>842</v>
      </c>
      <c r="H1" s="479" t="s">
        <v>843</v>
      </c>
      <c r="I1" s="482" t="s">
        <v>844</v>
      </c>
      <c r="J1" s="482" t="s">
        <v>845</v>
      </c>
      <c r="K1" s="479" t="s">
        <v>846</v>
      </c>
      <c r="L1" s="479" t="s">
        <v>847</v>
      </c>
      <c r="M1" s="483" t="s">
        <v>848</v>
      </c>
      <c r="N1" s="484" t="s">
        <v>849</v>
      </c>
      <c r="O1" s="485" t="s">
        <v>850</v>
      </c>
      <c r="P1" s="485" t="s">
        <v>851</v>
      </c>
      <c r="Q1" s="479" t="s">
        <v>852</v>
      </c>
      <c r="R1" s="479" t="s">
        <v>853</v>
      </c>
      <c r="S1" s="486" t="s">
        <v>854</v>
      </c>
      <c r="T1" s="486" t="s">
        <v>855</v>
      </c>
      <c r="U1" s="487" t="s">
        <v>856</v>
      </c>
      <c r="V1" s="486" t="s">
        <v>857</v>
      </c>
      <c r="W1" s="488" t="s">
        <v>858</v>
      </c>
      <c r="X1" s="479" t="s">
        <v>859</v>
      </c>
      <c r="Y1" s="479"/>
      <c r="Z1" s="479"/>
      <c r="AA1" s="479"/>
      <c r="AB1" s="489" t="s">
        <v>860</v>
      </c>
      <c r="AC1" s="490" t="s">
        <v>861</v>
      </c>
      <c r="AD1" s="490" t="s">
        <v>862</v>
      </c>
      <c r="AE1" s="490" t="s">
        <v>863</v>
      </c>
      <c r="AF1" s="491" t="s">
        <v>864</v>
      </c>
      <c r="AG1" s="491"/>
      <c r="AH1" s="491"/>
      <c r="AI1" s="491"/>
      <c r="AJ1" s="491"/>
      <c r="AK1" s="491"/>
      <c r="AL1" s="491"/>
      <c r="AM1" s="491"/>
      <c r="AN1" s="491"/>
      <c r="AO1" s="491"/>
      <c r="AP1" s="491"/>
      <c r="AQ1" s="492" t="s">
        <v>865</v>
      </c>
      <c r="AR1" s="493"/>
      <c r="AS1" s="493"/>
      <c r="AT1" s="493"/>
      <c r="AU1" s="493"/>
      <c r="AV1" s="493"/>
      <c r="AW1" s="493"/>
      <c r="AX1" s="493"/>
      <c r="AY1" s="494" t="s">
        <v>866</v>
      </c>
      <c r="AZ1" s="494"/>
      <c r="BA1" s="494"/>
      <c r="BB1" s="494"/>
      <c r="BC1" s="495" t="s">
        <v>867</v>
      </c>
      <c r="BD1" s="495"/>
      <c r="BE1" s="495"/>
      <c r="BF1" s="495"/>
      <c r="BG1" s="495"/>
      <c r="BH1" s="496"/>
    </row>
    <row customHeight="true" ht="41.48148148148148" r="2">
      <c r="A2" s="476"/>
      <c r="B2" s="477"/>
      <c r="C2" s="478"/>
      <c r="D2" s="479"/>
      <c r="E2" s="480"/>
      <c r="F2" s="481"/>
      <c r="G2" s="481"/>
      <c r="H2" s="479"/>
      <c r="I2" s="482"/>
      <c r="J2" s="482"/>
      <c r="K2" s="479"/>
      <c r="L2" s="479"/>
      <c r="M2" s="483"/>
      <c r="N2" s="484"/>
      <c r="O2" s="485"/>
      <c r="P2" s="485"/>
      <c r="Q2" s="479"/>
      <c r="R2" s="479"/>
      <c r="S2" s="486"/>
      <c r="T2" s="486"/>
      <c r="U2" s="487"/>
      <c r="V2" s="486"/>
      <c r="W2" s="488"/>
      <c r="X2" s="497" t="s">
        <v>868</v>
      </c>
      <c r="Y2" s="497" t="s">
        <v>869</v>
      </c>
      <c r="Z2" s="497" t="s">
        <v>870</v>
      </c>
      <c r="AA2" s="497" t="s">
        <v>871</v>
      </c>
      <c r="AB2" s="489"/>
      <c r="AC2" s="490"/>
      <c r="AD2" s="490"/>
      <c r="AE2" s="490"/>
      <c r="AF2" s="491" t="s">
        <v>872</v>
      </c>
      <c r="AG2" s="491" t="s">
        <v>873</v>
      </c>
      <c r="AH2" s="498" t="s">
        <v>874</v>
      </c>
      <c r="AI2" s="491" t="s">
        <v>875</v>
      </c>
      <c r="AJ2" s="499" t="s">
        <v>876</v>
      </c>
      <c r="AK2" s="498" t="s">
        <v>877</v>
      </c>
      <c r="AL2" s="498" t="s">
        <v>878</v>
      </c>
      <c r="AM2" s="500" t="s">
        <v>879</v>
      </c>
      <c r="AN2" s="491" t="s">
        <v>880</v>
      </c>
      <c r="AO2" s="498" t="s">
        <v>881</v>
      </c>
      <c r="AP2" s="501" t="s">
        <v>882</v>
      </c>
      <c r="AQ2" s="502" t="s">
        <v>883</v>
      </c>
      <c r="AR2" s="503" t="s">
        <v>884</v>
      </c>
      <c r="AS2" s="504" t="s">
        <v>885</v>
      </c>
      <c r="AT2" s="505" t="s">
        <v>886</v>
      </c>
      <c r="AU2" s="506" t="s">
        <v>887</v>
      </c>
      <c r="AV2" s="507" t="s">
        <v>888</v>
      </c>
      <c r="AW2" s="508" t="s">
        <v>889</v>
      </c>
      <c r="AX2" s="509" t="s">
        <v>890</v>
      </c>
      <c r="AY2" s="510" t="s">
        <v>891</v>
      </c>
      <c r="AZ2" s="510" t="s">
        <v>892</v>
      </c>
      <c r="BA2" s="494" t="s">
        <v>893</v>
      </c>
      <c r="BB2" s="494" t="s">
        <v>894</v>
      </c>
      <c r="BC2" s="496" t="s">
        <v>895</v>
      </c>
      <c r="BD2" s="511" t="s">
        <v>896</v>
      </c>
      <c r="BE2" s="511" t="s">
        <v>897</v>
      </c>
      <c r="BF2" s="511" t="s">
        <v>898</v>
      </c>
      <c r="BG2" s="511" t="s">
        <v>899</v>
      </c>
      <c r="BH2" s="511" t="s">
        <v>900</v>
      </c>
    </row>
    <row customHeight="true" ht="20" r="3">
      <c r="A3" s="512">
        <v>45908</v>
      </c>
      <c r="B3" s="513" t="s">
        <v>901</v>
      </c>
      <c r="C3" s="514" t="s">
        <v>902</v>
      </c>
      <c r="D3" s="513">
        <v>26.98</v>
      </c>
      <c r="E3" s="515"/>
      <c r="F3" s="516">
        <v>0</v>
      </c>
      <c r="G3" s="516">
        <v>0</v>
      </c>
      <c r="H3" s="517">
        <v>26.98</v>
      </c>
      <c r="I3" s="516">
        <v>0.232</v>
      </c>
      <c r="J3" s="518">
        <v>0.099</v>
      </c>
      <c r="K3" s="513">
        <v>669</v>
      </c>
      <c r="L3" s="513">
        <v>338</v>
      </c>
      <c r="M3" s="513">
        <f t="shared" ref="M3:M39" si="5">K3+L3</f>
      </c>
      <c r="N3" s="518">
        <f t="shared" ref="N3:N40" si="11">Q3/M3</f>
      </c>
      <c r="O3" s="519">
        <f t="shared" ref="O3:O39" si="16">P3-AI3</f>
      </c>
      <c r="P3" s="519">
        <f t="shared" ref="P3:P39" si="0">Q3-T3-AZ3</f>
      </c>
      <c r="Q3" s="513">
        <v>137</v>
      </c>
      <c r="R3" s="513">
        <v>134</v>
      </c>
      <c r="S3" s="520">
        <v>2</v>
      </c>
      <c r="T3" s="520">
        <v>2</v>
      </c>
      <c r="U3" s="515">
        <f t="shared" ref="U3:U39" si="6">T3/S3</f>
      </c>
      <c r="V3" s="520">
        <v>20</v>
      </c>
      <c r="W3" s="521">
        <f t="shared" ref="W3:W39" si="12">Q3*D3</f>
      </c>
      <c r="X3" s="522">
        <v>8</v>
      </c>
      <c r="Y3" s="522">
        <v>10</v>
      </c>
      <c r="Z3" s="522">
        <v>4</v>
      </c>
      <c r="AA3" s="522">
        <v>5</v>
      </c>
      <c r="AB3" s="513">
        <v>944</v>
      </c>
      <c r="AC3" s="523">
        <v>2176</v>
      </c>
      <c r="AD3" s="523">
        <v>24</v>
      </c>
      <c r="AE3" s="522">
        <v>4.2</v>
      </c>
      <c r="AF3" s="524">
        <v>52825</v>
      </c>
      <c r="AG3" s="513">
        <v>508</v>
      </c>
      <c r="AH3" s="518">
        <f t="shared" ref="AH3:AH40" si="7">AG3/AF3</f>
      </c>
      <c r="AI3" s="513">
        <v>60</v>
      </c>
      <c r="AJ3" s="525">
        <f t="shared" ref="AJ3:AJ40" si="17">AN3/AG3</f>
      </c>
      <c r="AK3" s="526">
        <f t="shared" ref="AK3:AK40" si="1">AN3/(AI3*D3)</f>
      </c>
      <c r="AL3" s="518">
        <f t="shared" ref="AL3:AL40" si="8">AI3/AG3</f>
      </c>
      <c r="AM3" s="518">
        <f t="shared" ref="AM3:AM40" si="13">AI3/P3</f>
      </c>
      <c r="AN3" s="525">
        <v>721.69</v>
      </c>
      <c r="AO3" s="518">
        <f t="shared" ref="AO3:AO40" si="18">AN3/W3</f>
      </c>
      <c r="AP3" s="527">
        <f t="shared" ref="AP3:AP40" si="2">AN3/AI3</f>
      </c>
      <c r="AQ3" s="518">
        <v>0</v>
      </c>
      <c r="AR3" s="528">
        <f t="shared" ref="AR3:AR39" si="9">AS3-AP3</f>
      </c>
      <c r="AS3" s="529">
        <v>4.91</v>
      </c>
      <c r="AT3" s="529">
        <f t="shared" ref="AT3:AT39" si="14">(AY3*AZ3)+(AR3*AI3)+(O3*AS3)+AX3-W3*AQ3</f>
      </c>
      <c r="AU3" s="518">
        <f t="shared" ref="AU3:AU40" si="19">AT3/W3</f>
      </c>
      <c r="AV3" s="521">
        <v>10.67</v>
      </c>
      <c r="AW3" s="519">
        <f t="shared" ref="AW3:AW39" si="3">Q3*AV3+AT3</f>
      </c>
      <c r="AX3" s="519">
        <f t="shared" ref="AX3:AX39" si="4">-22*T3</f>
      </c>
      <c r="AY3" s="530">
        <v>-2.17</v>
      </c>
      <c r="AZ3" s="531">
        <v>0</v>
      </c>
      <c r="BA3" s="532">
        <v>19.99</v>
      </c>
      <c r="BB3" s="518">
        <v>0.5</v>
      </c>
      <c r="BC3" s="513">
        <f t="shared" ref="BC3:BC32" si="10">BC4+R4</f>
      </c>
      <c r="BD3" s="513">
        <v>10287</v>
      </c>
      <c r="BE3" s="513"/>
      <c r="BF3" s="513">
        <f t="shared" ref="BF3:BF22" si="15">BC3+BD3</f>
      </c>
      <c r="BG3" s="533">
        <v>0</v>
      </c>
      <c r="BH3" s="513"/>
    </row>
    <row customHeight="true" ht="20" r="4">
      <c r="A4" s="512">
        <v>45909</v>
      </c>
      <c r="B4" s="513" t="s">
        <v>903</v>
      </c>
      <c r="C4" s="514" t="s">
        <v>904</v>
      </c>
      <c r="D4" s="513">
        <v>29.98</v>
      </c>
      <c r="E4" s="515"/>
      <c r="F4" s="516">
        <v>0</v>
      </c>
      <c r="G4" s="516">
        <v>0</v>
      </c>
      <c r="H4" s="513">
        <v>29.98</v>
      </c>
      <c r="I4" s="516">
        <v>0.232</v>
      </c>
      <c r="J4" s="518">
        <v>0.099</v>
      </c>
      <c r="K4" s="513">
        <v>745</v>
      </c>
      <c r="L4" s="513">
        <v>394</v>
      </c>
      <c r="M4" s="513">
        <f t="shared" si="5"/>
      </c>
      <c r="N4" s="518">
        <f t="shared" si="11"/>
      </c>
      <c r="O4" s="519">
        <f t="shared" si="16"/>
      </c>
      <c r="P4" s="519">
        <f t="shared" si="0"/>
      </c>
      <c r="Q4" s="513">
        <v>59</v>
      </c>
      <c r="R4" s="513">
        <v>27</v>
      </c>
      <c r="S4" s="520">
        <v>2</v>
      </c>
      <c r="T4" s="520">
        <v>2</v>
      </c>
      <c r="U4" s="515">
        <f t="shared" si="6"/>
      </c>
      <c r="V4" s="520">
        <v>0</v>
      </c>
      <c r="W4" s="521">
        <f t="shared" si="12"/>
      </c>
      <c r="X4" s="522">
        <v>8</v>
      </c>
      <c r="Y4" s="522">
        <v>10</v>
      </c>
      <c r="Z4" s="522">
        <v>4</v>
      </c>
      <c r="AA4" s="522">
        <v>5</v>
      </c>
      <c r="AB4" s="513">
        <v>944</v>
      </c>
      <c r="AC4" s="523">
        <v>2252</v>
      </c>
      <c r="AD4" s="523">
        <v>26</v>
      </c>
      <c r="AE4" s="522">
        <v>4.2</v>
      </c>
      <c r="AF4" s="524">
        <v>14124</v>
      </c>
      <c r="AG4" s="513">
        <v>111</v>
      </c>
      <c r="AH4" s="518">
        <f t="shared" si="7"/>
      </c>
      <c r="AI4" s="513">
        <v>12</v>
      </c>
      <c r="AJ4" s="525">
        <f t="shared" si="17"/>
      </c>
      <c r="AK4" s="526">
        <f t="shared" si="1"/>
      </c>
      <c r="AL4" s="518">
        <f t="shared" si="8"/>
      </c>
      <c r="AM4" s="518">
        <f t="shared" si="13"/>
      </c>
      <c r="AN4" s="525">
        <v>167.76</v>
      </c>
      <c r="AO4" s="518">
        <f t="shared" si="18"/>
      </c>
      <c r="AP4" s="527">
        <f t="shared" si="2"/>
      </c>
      <c r="AQ4" s="518">
        <v>0</v>
      </c>
      <c r="AR4" s="528">
        <f t="shared" si="9"/>
      </c>
      <c r="AS4" s="529">
        <v>4.91</v>
      </c>
      <c r="AT4" s="529">
        <f t="shared" si="14"/>
      </c>
      <c r="AU4" s="518">
        <f t="shared" si="19"/>
      </c>
      <c r="AV4" s="521">
        <v>10.67</v>
      </c>
      <c r="AW4" s="519">
        <f t="shared" si="3"/>
      </c>
      <c r="AX4" s="519">
        <f t="shared" si="4"/>
      </c>
      <c r="AY4" s="530">
        <v>-2.17</v>
      </c>
      <c r="AZ4" s="531">
        <v>0</v>
      </c>
      <c r="BA4" s="532">
        <v>19.99</v>
      </c>
      <c r="BB4" s="518">
        <v>0.5</v>
      </c>
      <c r="BC4" s="513">
        <f t="shared" si="10"/>
      </c>
      <c r="BD4" s="513">
        <v>10287</v>
      </c>
      <c r="BE4" s="513"/>
      <c r="BF4" s="513">
        <f t="shared" si="15"/>
      </c>
      <c r="BG4" s="533">
        <v>0</v>
      </c>
      <c r="BH4" s="513"/>
    </row>
    <row customHeight="true" ht="20" r="5">
      <c r="A5" s="512">
        <v>45910</v>
      </c>
      <c r="B5" s="513" t="s">
        <v>905</v>
      </c>
      <c r="C5" s="514" t="s">
        <v>902</v>
      </c>
      <c r="D5" s="513">
        <v>29.98</v>
      </c>
      <c r="E5" s="515"/>
      <c r="F5" s="516">
        <v>0</v>
      </c>
      <c r="G5" s="516">
        <v>0</v>
      </c>
      <c r="H5" s="513">
        <v>29.98</v>
      </c>
      <c r="I5" s="516">
        <v>0.232</v>
      </c>
      <c r="J5" s="518">
        <v>0.099</v>
      </c>
      <c r="K5" s="513">
        <v>278</v>
      </c>
      <c r="L5" s="513">
        <v>203</v>
      </c>
      <c r="M5" s="513">
        <f t="shared" si="5"/>
      </c>
      <c r="N5" s="518">
        <f t="shared" si="11"/>
      </c>
      <c r="O5" s="519">
        <f t="shared" si="16"/>
      </c>
      <c r="P5" s="519">
        <f t="shared" si="0"/>
      </c>
      <c r="Q5" s="513">
        <v>52</v>
      </c>
      <c r="R5" s="513">
        <v>17</v>
      </c>
      <c r="S5" s="520">
        <v>2</v>
      </c>
      <c r="T5" s="520">
        <v>2</v>
      </c>
      <c r="U5" s="515">
        <f t="shared" si="6"/>
      </c>
      <c r="V5" s="520">
        <v>0</v>
      </c>
      <c r="W5" s="521">
        <f t="shared" si="12"/>
      </c>
      <c r="X5" s="522">
        <v>8</v>
      </c>
      <c r="Y5" s="522">
        <v>10</v>
      </c>
      <c r="Z5" s="522">
        <v>4</v>
      </c>
      <c r="AA5" s="522">
        <v>5</v>
      </c>
      <c r="AB5" s="513">
        <v>944</v>
      </c>
      <c r="AC5" s="523">
        <v>2706</v>
      </c>
      <c r="AD5" s="523">
        <v>28</v>
      </c>
      <c r="AE5" s="522">
        <v>4.2</v>
      </c>
      <c r="AF5" s="524">
        <v>14419</v>
      </c>
      <c r="AG5" s="513">
        <v>71</v>
      </c>
      <c r="AH5" s="518">
        <f t="shared" si="7"/>
      </c>
      <c r="AI5" s="513">
        <v>10</v>
      </c>
      <c r="AJ5" s="525">
        <f t="shared" si="17"/>
      </c>
      <c r="AK5" s="526">
        <f t="shared" si="1"/>
      </c>
      <c r="AL5" s="518">
        <f t="shared" si="8"/>
      </c>
      <c r="AM5" s="518">
        <f t="shared" si="13"/>
      </c>
      <c r="AN5" s="525">
        <v>90.43</v>
      </c>
      <c r="AO5" s="518">
        <f t="shared" si="18"/>
      </c>
      <c r="AP5" s="527">
        <f t="shared" si="2"/>
      </c>
      <c r="AQ5" s="518">
        <v>0</v>
      </c>
      <c r="AR5" s="528">
        <f t="shared" si="9"/>
      </c>
      <c r="AS5" s="529">
        <v>4.91</v>
      </c>
      <c r="AT5" s="529">
        <f t="shared" si="14"/>
      </c>
      <c r="AU5" s="518">
        <f t="shared" si="19"/>
      </c>
      <c r="AV5" s="521">
        <v>10.67</v>
      </c>
      <c r="AW5" s="519">
        <f t="shared" si="3"/>
      </c>
      <c r="AX5" s="519">
        <f t="shared" si="4"/>
      </c>
      <c r="AY5" s="530">
        <v>-2.17</v>
      </c>
      <c r="AZ5" s="531">
        <v>0</v>
      </c>
      <c r="BA5" s="532">
        <v>19.99</v>
      </c>
      <c r="BB5" s="518">
        <v>0.5</v>
      </c>
      <c r="BC5" s="513">
        <f t="shared" si="10"/>
      </c>
      <c r="BD5" s="513">
        <v>10287</v>
      </c>
      <c r="BE5" s="513"/>
      <c r="BF5" s="513">
        <f t="shared" si="15"/>
      </c>
      <c r="BG5" s="533">
        <v>0</v>
      </c>
      <c r="BH5" s="513"/>
    </row>
    <row customHeight="true" ht="20" r="6">
      <c r="A6" s="512">
        <v>45911</v>
      </c>
      <c r="B6" s="513" t="s">
        <v>906</v>
      </c>
      <c r="C6" s="514" t="s">
        <v>902</v>
      </c>
      <c r="D6" s="513">
        <v>29.98</v>
      </c>
      <c r="E6" s="515"/>
      <c r="F6" s="516">
        <v>0</v>
      </c>
      <c r="G6" s="516">
        <v>0</v>
      </c>
      <c r="H6" s="513">
        <v>29.98</v>
      </c>
      <c r="I6" s="516">
        <v>0.232</v>
      </c>
      <c r="J6" s="518">
        <v>0.099</v>
      </c>
      <c r="K6" s="513">
        <v>246</v>
      </c>
      <c r="L6" s="513">
        <v>187</v>
      </c>
      <c r="M6" s="513">
        <f t="shared" si="5"/>
      </c>
      <c r="N6" s="518">
        <f t="shared" si="11"/>
      </c>
      <c r="O6" s="519">
        <f t="shared" si="16"/>
      </c>
      <c r="P6" s="519">
        <f t="shared" si="0"/>
      </c>
      <c r="Q6" s="513">
        <v>66</v>
      </c>
      <c r="R6" s="513">
        <v>20</v>
      </c>
      <c r="S6" s="520">
        <v>3</v>
      </c>
      <c r="T6" s="520">
        <v>2</v>
      </c>
      <c r="U6" s="515">
        <f t="shared" si="6"/>
      </c>
      <c r="V6" s="520">
        <v>0</v>
      </c>
      <c r="W6" s="521">
        <f t="shared" si="12"/>
      </c>
      <c r="X6" s="522">
        <v>8</v>
      </c>
      <c r="Y6" s="522">
        <v>10</v>
      </c>
      <c r="Z6" s="522">
        <v>4</v>
      </c>
      <c r="AA6" s="522">
        <v>5</v>
      </c>
      <c r="AB6" s="513">
        <v>944</v>
      </c>
      <c r="AC6" s="523">
        <v>2589</v>
      </c>
      <c r="AD6" s="523">
        <v>27</v>
      </c>
      <c r="AE6" s="522">
        <v>4.2</v>
      </c>
      <c r="AF6" s="524">
        <v>15000</v>
      </c>
      <c r="AG6" s="513">
        <v>107</v>
      </c>
      <c r="AH6" s="518">
        <f t="shared" si="7"/>
      </c>
      <c r="AI6" s="513">
        <v>23</v>
      </c>
      <c r="AJ6" s="525">
        <f t="shared" si="17"/>
      </c>
      <c r="AK6" s="526">
        <f t="shared" si="1"/>
      </c>
      <c r="AL6" s="518">
        <f t="shared" si="8"/>
      </c>
      <c r="AM6" s="518">
        <f t="shared" si="13"/>
      </c>
      <c r="AN6" s="525">
        <v>171.27</v>
      </c>
      <c r="AO6" s="518">
        <f t="shared" si="18"/>
      </c>
      <c r="AP6" s="527">
        <f t="shared" si="2"/>
      </c>
      <c r="AQ6" s="518">
        <v>0</v>
      </c>
      <c r="AR6" s="528">
        <f t="shared" si="9"/>
      </c>
      <c r="AS6" s="529">
        <v>4.91</v>
      </c>
      <c r="AT6" s="529">
        <f t="shared" si="14"/>
      </c>
      <c r="AU6" s="518">
        <f t="shared" si="19"/>
      </c>
      <c r="AV6" s="521">
        <v>10.67</v>
      </c>
      <c r="AW6" s="519">
        <f t="shared" si="3"/>
      </c>
      <c r="AX6" s="519">
        <f t="shared" si="4"/>
      </c>
      <c r="AY6" s="530">
        <v>-2.17</v>
      </c>
      <c r="AZ6" s="531">
        <v>0</v>
      </c>
      <c r="BA6" s="532">
        <v>19.99</v>
      </c>
      <c r="BB6" s="518">
        <v>0.5</v>
      </c>
      <c r="BC6" s="513">
        <f t="shared" si="10"/>
      </c>
      <c r="BD6" s="513">
        <v>10287</v>
      </c>
      <c r="BE6" s="513"/>
      <c r="BF6" s="513">
        <f t="shared" si="15"/>
      </c>
      <c r="BG6" s="533">
        <v>0</v>
      </c>
      <c r="BH6" s="513"/>
    </row>
    <row customHeight="true" ht="20" r="7">
      <c r="A7" s="512">
        <v>45912</v>
      </c>
      <c r="B7" s="513" t="s">
        <v>907</v>
      </c>
      <c r="C7" s="514" t="s">
        <v>902</v>
      </c>
      <c r="D7" s="513">
        <v>29.98</v>
      </c>
      <c r="E7" s="515"/>
      <c r="F7" s="516">
        <v>0</v>
      </c>
      <c r="G7" s="516">
        <v>0</v>
      </c>
      <c r="H7" s="513">
        <v>29.98</v>
      </c>
      <c r="I7" s="516">
        <v>0.232</v>
      </c>
      <c r="J7" s="518">
        <v>0.099</v>
      </c>
      <c r="K7" s="513">
        <v>256</v>
      </c>
      <c r="L7" s="513">
        <v>169</v>
      </c>
      <c r="M7" s="513">
        <f t="shared" si="5"/>
      </c>
      <c r="N7" s="518">
        <f t="shared" si="11"/>
      </c>
      <c r="O7" s="519">
        <f t="shared" si="16"/>
      </c>
      <c r="P7" s="519">
        <f t="shared" si="0"/>
      </c>
      <c r="Q7" s="513">
        <v>46</v>
      </c>
      <c r="R7" s="513">
        <v>17</v>
      </c>
      <c r="S7" s="520">
        <v>3</v>
      </c>
      <c r="T7" s="520">
        <v>2</v>
      </c>
      <c r="U7" s="515">
        <f t="shared" si="6"/>
      </c>
      <c r="V7" s="520">
        <v>0</v>
      </c>
      <c r="W7" s="521">
        <f t="shared" si="12"/>
      </c>
      <c r="X7" s="522">
        <v>8</v>
      </c>
      <c r="Y7" s="522">
        <v>10</v>
      </c>
      <c r="Z7" s="522">
        <v>4</v>
      </c>
      <c r="AA7" s="522">
        <v>5</v>
      </c>
      <c r="AB7" s="513">
        <v>944</v>
      </c>
      <c r="AC7" s="523">
        <v>3019</v>
      </c>
      <c r="AD7" s="523">
        <v>35</v>
      </c>
      <c r="AE7" s="522">
        <v>4.2</v>
      </c>
      <c r="AF7" s="524">
        <v>12401</v>
      </c>
      <c r="AG7" s="513">
        <v>71</v>
      </c>
      <c r="AH7" s="518">
        <f t="shared" si="7"/>
      </c>
      <c r="AI7" s="513">
        <v>9</v>
      </c>
      <c r="AJ7" s="525">
        <f t="shared" si="17"/>
      </c>
      <c r="AK7" s="526">
        <f t="shared" si="1"/>
      </c>
      <c r="AL7" s="518">
        <f t="shared" si="8"/>
      </c>
      <c r="AM7" s="518">
        <f t="shared" si="13"/>
      </c>
      <c r="AN7" s="525">
        <v>115.22</v>
      </c>
      <c r="AO7" s="518">
        <f t="shared" si="18"/>
      </c>
      <c r="AP7" s="527">
        <f t="shared" si="2"/>
      </c>
      <c r="AQ7" s="518">
        <v>0</v>
      </c>
      <c r="AR7" s="528">
        <f t="shared" si="9"/>
      </c>
      <c r="AS7" s="529">
        <v>4.91</v>
      </c>
      <c r="AT7" s="529">
        <f t="shared" si="14"/>
      </c>
      <c r="AU7" s="518">
        <f t="shared" si="19"/>
      </c>
      <c r="AV7" s="521">
        <v>10.67</v>
      </c>
      <c r="AW7" s="519">
        <f t="shared" si="3"/>
      </c>
      <c r="AX7" s="519">
        <f t="shared" si="4"/>
      </c>
      <c r="AY7" s="530">
        <v>-2.17</v>
      </c>
      <c r="AZ7" s="531">
        <v>0</v>
      </c>
      <c r="BA7" s="532">
        <v>19.99</v>
      </c>
      <c r="BB7" s="518">
        <v>0.5</v>
      </c>
      <c r="BC7" s="513">
        <f t="shared" si="10"/>
      </c>
      <c r="BD7" s="513">
        <v>10287</v>
      </c>
      <c r="BE7" s="513"/>
      <c r="BF7" s="513">
        <f t="shared" si="15"/>
      </c>
      <c r="BG7" s="533">
        <v>0</v>
      </c>
      <c r="BH7" s="513"/>
    </row>
    <row customHeight="true" ht="20" r="8">
      <c r="A8" s="512">
        <v>45913</v>
      </c>
      <c r="B8" s="513" t="s">
        <v>908</v>
      </c>
      <c r="C8" s="514" t="s">
        <v>909</v>
      </c>
      <c r="D8" s="513">
        <v>26.98</v>
      </c>
      <c r="E8" s="515"/>
      <c r="F8" s="516">
        <v>0</v>
      </c>
      <c r="G8" s="516">
        <v>0</v>
      </c>
      <c r="H8" s="513">
        <v>26.98</v>
      </c>
      <c r="I8" s="516">
        <v>0.232</v>
      </c>
      <c r="J8" s="518">
        <v>0.099</v>
      </c>
      <c r="K8" s="513">
        <v>192</v>
      </c>
      <c r="L8" s="513">
        <v>139</v>
      </c>
      <c r="M8" s="513">
        <f t="shared" si="5"/>
      </c>
      <c r="N8" s="518">
        <f t="shared" si="11"/>
      </c>
      <c r="O8" s="519">
        <f t="shared" si="16"/>
      </c>
      <c r="P8" s="519">
        <f t="shared" si="0"/>
      </c>
      <c r="Q8" s="513">
        <v>93</v>
      </c>
      <c r="R8" s="513">
        <v>84</v>
      </c>
      <c r="S8" s="520">
        <v>5</v>
      </c>
      <c r="T8" s="520">
        <v>3</v>
      </c>
      <c r="U8" s="515">
        <f t="shared" si="6"/>
      </c>
      <c r="V8" s="520">
        <v>0</v>
      </c>
      <c r="W8" s="521">
        <f t="shared" si="12"/>
      </c>
      <c r="X8" s="522">
        <v>8</v>
      </c>
      <c r="Y8" s="522">
        <v>10</v>
      </c>
      <c r="Z8" s="522">
        <v>4</v>
      </c>
      <c r="AA8" s="522">
        <v>5</v>
      </c>
      <c r="AB8" s="513">
        <v>944</v>
      </c>
      <c r="AC8" s="523">
        <v>3153</v>
      </c>
      <c r="AD8" s="523">
        <v>35</v>
      </c>
      <c r="AE8" s="522">
        <v>4.2</v>
      </c>
      <c r="AF8" s="524">
        <v>46831</v>
      </c>
      <c r="AG8" s="513">
        <v>181</v>
      </c>
      <c r="AH8" s="518">
        <f t="shared" si="7"/>
      </c>
      <c r="AI8" s="513">
        <v>23</v>
      </c>
      <c r="AJ8" s="525">
        <f t="shared" si="17"/>
      </c>
      <c r="AK8" s="526">
        <f t="shared" si="1"/>
      </c>
      <c r="AL8" s="518">
        <f t="shared" si="8"/>
      </c>
      <c r="AM8" s="518">
        <f t="shared" si="13"/>
      </c>
      <c r="AN8" s="525">
        <v>281.66</v>
      </c>
      <c r="AO8" s="518">
        <f t="shared" si="18"/>
      </c>
      <c r="AP8" s="527">
        <f t="shared" si="2"/>
      </c>
      <c r="AQ8" s="518">
        <v>0</v>
      </c>
      <c r="AR8" s="528">
        <f t="shared" si="9"/>
      </c>
      <c r="AS8" s="529">
        <v>4.91</v>
      </c>
      <c r="AT8" s="529">
        <f t="shared" si="14"/>
      </c>
      <c r="AU8" s="518">
        <f t="shared" si="19"/>
      </c>
      <c r="AV8" s="521">
        <v>10.67</v>
      </c>
      <c r="AW8" s="519">
        <f t="shared" si="3"/>
      </c>
      <c r="AX8" s="519">
        <f t="shared" si="4"/>
      </c>
      <c r="AY8" s="530">
        <v>-2.17</v>
      </c>
      <c r="AZ8" s="531">
        <v>0</v>
      </c>
      <c r="BA8" s="532">
        <v>19.99</v>
      </c>
      <c r="BB8" s="518">
        <v>0.5</v>
      </c>
      <c r="BC8" s="513">
        <f t="shared" si="10"/>
      </c>
      <c r="BD8" s="513">
        <v>10287</v>
      </c>
      <c r="BE8" s="513"/>
      <c r="BF8" s="513">
        <f t="shared" si="15"/>
      </c>
      <c r="BG8" s="533">
        <v>0</v>
      </c>
      <c r="BH8" s="513"/>
    </row>
    <row customHeight="true" ht="20" r="9">
      <c r="A9" s="512">
        <v>45914</v>
      </c>
      <c r="B9" s="513" t="s">
        <v>901</v>
      </c>
      <c r="C9" s="514" t="s">
        <v>902</v>
      </c>
      <c r="D9" s="513">
        <v>26.98</v>
      </c>
      <c r="E9" s="515"/>
      <c r="F9" s="516">
        <v>0</v>
      </c>
      <c r="G9" s="516">
        <v>0</v>
      </c>
      <c r="H9" s="513">
        <v>26.98</v>
      </c>
      <c r="I9" s="516">
        <v>0.232</v>
      </c>
      <c r="J9" s="518">
        <v>0.099</v>
      </c>
      <c r="K9" s="513">
        <v>726</v>
      </c>
      <c r="L9" s="513">
        <v>220</v>
      </c>
      <c r="M9" s="513">
        <f t="shared" si="5"/>
      </c>
      <c r="N9" s="518">
        <f t="shared" si="11"/>
      </c>
      <c r="O9" s="519">
        <f t="shared" si="16"/>
      </c>
      <c r="P9" s="519">
        <f t="shared" si="0"/>
      </c>
      <c r="Q9" s="513">
        <v>95</v>
      </c>
      <c r="R9" s="513">
        <v>95</v>
      </c>
      <c r="S9" s="520">
        <v>5</v>
      </c>
      <c r="T9" s="520">
        <v>3</v>
      </c>
      <c r="U9" s="515">
        <f t="shared" si="6"/>
      </c>
      <c r="V9" s="520">
        <v>0</v>
      </c>
      <c r="W9" s="521">
        <f t="shared" si="12"/>
      </c>
      <c r="X9" s="522">
        <v>8</v>
      </c>
      <c r="Y9" s="522">
        <v>10</v>
      </c>
      <c r="Z9" s="522">
        <v>4</v>
      </c>
      <c r="AA9" s="522">
        <v>5</v>
      </c>
      <c r="AB9" s="513">
        <v>944</v>
      </c>
      <c r="AC9" s="523">
        <v>3370</v>
      </c>
      <c r="AD9" s="523">
        <v>38</v>
      </c>
      <c r="AE9" s="522">
        <v>4.2</v>
      </c>
      <c r="AF9" s="524">
        <v>50446</v>
      </c>
      <c r="AG9" s="513">
        <v>218</v>
      </c>
      <c r="AH9" s="518">
        <f t="shared" si="7"/>
      </c>
      <c r="AI9" s="513">
        <v>37</v>
      </c>
      <c r="AJ9" s="525">
        <f t="shared" si="17"/>
      </c>
      <c r="AK9" s="526">
        <f t="shared" si="1"/>
      </c>
      <c r="AL9" s="518">
        <f t="shared" si="8"/>
      </c>
      <c r="AM9" s="518">
        <f t="shared" si="13"/>
      </c>
      <c r="AN9" s="525">
        <v>339.9</v>
      </c>
      <c r="AO9" s="518">
        <f t="shared" si="18"/>
      </c>
      <c r="AP9" s="527">
        <f t="shared" si="2"/>
      </c>
      <c r="AQ9" s="518">
        <v>0</v>
      </c>
      <c r="AR9" s="528">
        <f t="shared" si="9"/>
      </c>
      <c r="AS9" s="529">
        <v>4.91</v>
      </c>
      <c r="AT9" s="529">
        <f t="shared" si="14"/>
      </c>
      <c r="AU9" s="518">
        <f t="shared" si="19"/>
      </c>
      <c r="AV9" s="521">
        <v>10.67</v>
      </c>
      <c r="AW9" s="519">
        <f t="shared" si="3"/>
      </c>
      <c r="AX9" s="519">
        <f t="shared" si="4"/>
      </c>
      <c r="AY9" s="530">
        <v>-2.17</v>
      </c>
      <c r="AZ9" s="531">
        <v>0</v>
      </c>
      <c r="BA9" s="532">
        <v>19.99</v>
      </c>
      <c r="BB9" s="518">
        <v>0.5</v>
      </c>
      <c r="BC9" s="513">
        <f t="shared" si="10"/>
      </c>
      <c r="BD9" s="513">
        <v>10287</v>
      </c>
      <c r="BE9" s="513"/>
      <c r="BF9" s="513">
        <f t="shared" si="15"/>
      </c>
      <c r="BG9" s="533">
        <v>0</v>
      </c>
      <c r="BH9" s="513"/>
    </row>
    <row customHeight="true" ht="20" r="10">
      <c r="A10" s="512">
        <v>45915</v>
      </c>
      <c r="B10" s="513" t="s">
        <v>903</v>
      </c>
      <c r="C10" s="514" t="s">
        <v>902</v>
      </c>
      <c r="D10" s="513">
        <v>26.98</v>
      </c>
      <c r="E10" s="515"/>
      <c r="F10" s="516">
        <v>0</v>
      </c>
      <c r="G10" s="516">
        <v>0</v>
      </c>
      <c r="H10" s="513">
        <v>26.98</v>
      </c>
      <c r="I10" s="516">
        <v>0.232</v>
      </c>
      <c r="J10" s="518">
        <v>0.099</v>
      </c>
      <c r="K10" s="513">
        <v>539</v>
      </c>
      <c r="L10" s="513">
        <v>264</v>
      </c>
      <c r="M10" s="513">
        <f t="shared" si="5"/>
      </c>
      <c r="N10" s="518">
        <f t="shared" si="11"/>
      </c>
      <c r="O10" s="519">
        <f t="shared" si="16"/>
      </c>
      <c r="P10" s="519">
        <f t="shared" si="0"/>
      </c>
      <c r="Q10" s="513">
        <v>135</v>
      </c>
      <c r="R10" s="513">
        <v>130</v>
      </c>
      <c r="S10" s="520">
        <v>5</v>
      </c>
      <c r="T10" s="520">
        <v>3</v>
      </c>
      <c r="U10" s="515">
        <f t="shared" si="6"/>
      </c>
      <c r="V10" s="520">
        <v>0</v>
      </c>
      <c r="W10" s="521">
        <f t="shared" si="12"/>
      </c>
      <c r="X10" s="522">
        <v>8</v>
      </c>
      <c r="Y10" s="522">
        <v>10</v>
      </c>
      <c r="Z10" s="522">
        <v>4</v>
      </c>
      <c r="AA10" s="522">
        <v>5</v>
      </c>
      <c r="AB10" s="513">
        <v>944</v>
      </c>
      <c r="AC10" s="523">
        <v>2909</v>
      </c>
      <c r="AD10" s="523">
        <v>33</v>
      </c>
      <c r="AE10" s="522">
        <v>4.2</v>
      </c>
      <c r="AF10" s="524">
        <v>63764</v>
      </c>
      <c r="AG10" s="513">
        <v>299</v>
      </c>
      <c r="AH10" s="518">
        <f t="shared" si="7"/>
      </c>
      <c r="AI10" s="513">
        <v>60</v>
      </c>
      <c r="AJ10" s="525">
        <f t="shared" si="17"/>
      </c>
      <c r="AK10" s="526">
        <f t="shared" si="1"/>
      </c>
      <c r="AL10" s="518">
        <f t="shared" si="8"/>
      </c>
      <c r="AM10" s="518">
        <f t="shared" si="13"/>
      </c>
      <c r="AN10" s="525">
        <v>484.74</v>
      </c>
      <c r="AO10" s="518">
        <f t="shared" si="18"/>
      </c>
      <c r="AP10" s="527">
        <f t="shared" si="2"/>
      </c>
      <c r="AQ10" s="518">
        <v>0</v>
      </c>
      <c r="AR10" s="528">
        <f t="shared" si="9"/>
      </c>
      <c r="AS10" s="529">
        <v>4.91</v>
      </c>
      <c r="AT10" s="529">
        <f t="shared" si="14"/>
      </c>
      <c r="AU10" s="518">
        <f t="shared" si="19"/>
      </c>
      <c r="AV10" s="521">
        <v>10.67</v>
      </c>
      <c r="AW10" s="519">
        <f t="shared" si="3"/>
      </c>
      <c r="AX10" s="519">
        <f t="shared" si="4"/>
      </c>
      <c r="AY10" s="530">
        <v>-2.17</v>
      </c>
      <c r="AZ10" s="531">
        <v>0</v>
      </c>
      <c r="BA10" s="532">
        <v>19.99</v>
      </c>
      <c r="BB10" s="518">
        <v>0.5</v>
      </c>
      <c r="BC10" s="513">
        <f t="shared" si="10"/>
      </c>
      <c r="BD10" s="513">
        <v>10287</v>
      </c>
      <c r="BE10" s="513"/>
      <c r="BF10" s="513">
        <f t="shared" si="15"/>
      </c>
      <c r="BG10" s="533">
        <v>0</v>
      </c>
      <c r="BH10" s="513"/>
    </row>
    <row customHeight="true" ht="20" r="11">
      <c r="A11" s="512">
        <v>45916</v>
      </c>
      <c r="B11" s="513" t="s">
        <v>905</v>
      </c>
      <c r="C11" s="514" t="s">
        <v>902</v>
      </c>
      <c r="D11" s="513">
        <v>26.98</v>
      </c>
      <c r="E11" s="515"/>
      <c r="F11" s="516">
        <v>0</v>
      </c>
      <c r="G11" s="516">
        <v>0</v>
      </c>
      <c r="H11" s="513">
        <v>26.98</v>
      </c>
      <c r="I11" s="516">
        <v>0.232</v>
      </c>
      <c r="J11" s="518">
        <v>0.099</v>
      </c>
      <c r="K11" s="513">
        <v>632</v>
      </c>
      <c r="L11" s="513">
        <v>295</v>
      </c>
      <c r="M11" s="513">
        <f t="shared" si="5"/>
      </c>
      <c r="N11" s="518">
        <f t="shared" si="11"/>
      </c>
      <c r="O11" s="519">
        <f t="shared" si="16"/>
      </c>
      <c r="P11" s="519">
        <f t="shared" si="0"/>
      </c>
      <c r="Q11" s="513">
        <v>107</v>
      </c>
      <c r="R11" s="513">
        <v>106</v>
      </c>
      <c r="S11" s="520">
        <v>4</v>
      </c>
      <c r="T11" s="520">
        <v>3</v>
      </c>
      <c r="U11" s="515">
        <f t="shared" si="6"/>
      </c>
      <c r="V11" s="520">
        <v>0</v>
      </c>
      <c r="W11" s="521">
        <f t="shared" si="12"/>
      </c>
      <c r="X11" s="522">
        <v>8</v>
      </c>
      <c r="Y11" s="522">
        <v>10</v>
      </c>
      <c r="Z11" s="522">
        <v>4</v>
      </c>
      <c r="AA11" s="522">
        <v>5</v>
      </c>
      <c r="AB11" s="513">
        <v>944</v>
      </c>
      <c r="AC11" s="523">
        <v>2550</v>
      </c>
      <c r="AD11" s="523">
        <v>28</v>
      </c>
      <c r="AE11" s="522">
        <v>4.2</v>
      </c>
      <c r="AF11" s="524">
        <v>63713</v>
      </c>
      <c r="AG11" s="513">
        <v>219</v>
      </c>
      <c r="AH11" s="518">
        <f t="shared" si="7"/>
      </c>
      <c r="AI11" s="513">
        <v>38</v>
      </c>
      <c r="AJ11" s="525">
        <f t="shared" si="17"/>
      </c>
      <c r="AK11" s="526">
        <f t="shared" si="1"/>
      </c>
      <c r="AL11" s="518">
        <f t="shared" si="8"/>
      </c>
      <c r="AM11" s="518">
        <f t="shared" si="13"/>
      </c>
      <c r="AN11" s="525">
        <v>335.45</v>
      </c>
      <c r="AO11" s="518">
        <f t="shared" si="18"/>
      </c>
      <c r="AP11" s="527">
        <f t="shared" si="2"/>
      </c>
      <c r="AQ11" s="518">
        <v>0</v>
      </c>
      <c r="AR11" s="528">
        <f t="shared" si="9"/>
      </c>
      <c r="AS11" s="529">
        <v>4.91</v>
      </c>
      <c r="AT11" s="529">
        <f t="shared" si="14"/>
      </c>
      <c r="AU11" s="518">
        <f t="shared" si="19"/>
      </c>
      <c r="AV11" s="521">
        <v>10.67</v>
      </c>
      <c r="AW11" s="519">
        <f t="shared" si="3"/>
      </c>
      <c r="AX11" s="519">
        <f t="shared" si="4"/>
      </c>
      <c r="AY11" s="530">
        <v>-2.17</v>
      </c>
      <c r="AZ11" s="531">
        <v>0</v>
      </c>
      <c r="BA11" s="532">
        <v>19.99</v>
      </c>
      <c r="BB11" s="518">
        <v>0.5</v>
      </c>
      <c r="BC11" s="513">
        <f t="shared" si="10"/>
      </c>
      <c r="BD11" s="513">
        <v>10287</v>
      </c>
      <c r="BE11" s="513"/>
      <c r="BF11" s="513">
        <f t="shared" si="15"/>
      </c>
      <c r="BG11" s="533">
        <v>0</v>
      </c>
      <c r="BH11" s="513"/>
    </row>
    <row customHeight="true" ht="20" r="12">
      <c r="A12" s="512">
        <v>45917</v>
      </c>
      <c r="B12" s="513" t="s">
        <v>910</v>
      </c>
      <c r="C12" s="514" t="s">
        <v>902</v>
      </c>
      <c r="D12" s="513">
        <v>26.98</v>
      </c>
      <c r="E12" s="515"/>
      <c r="F12" s="516">
        <v>0</v>
      </c>
      <c r="G12" s="516">
        <v>0</v>
      </c>
      <c r="H12" s="513">
        <v>26.98</v>
      </c>
      <c r="I12" s="516">
        <v>0.232</v>
      </c>
      <c r="J12" s="518">
        <v>0.099</v>
      </c>
      <c r="K12" s="513">
        <v>557</v>
      </c>
      <c r="L12" s="513">
        <v>260</v>
      </c>
      <c r="M12" s="513">
        <f t="shared" si="5"/>
      </c>
      <c r="N12" s="518">
        <f t="shared" si="11"/>
      </c>
      <c r="O12" s="519">
        <f t="shared" si="16"/>
      </c>
      <c r="P12" s="519">
        <f t="shared" si="0"/>
      </c>
      <c r="Q12" s="513">
        <v>121</v>
      </c>
      <c r="R12" s="513">
        <v>118</v>
      </c>
      <c r="S12" s="520">
        <v>1</v>
      </c>
      <c r="T12" s="520">
        <v>1</v>
      </c>
      <c r="U12" s="515">
        <f t="shared" si="6"/>
      </c>
      <c r="V12" s="520">
        <v>0</v>
      </c>
      <c r="W12" s="521">
        <f t="shared" si="12"/>
      </c>
      <c r="X12" s="522">
        <v>8</v>
      </c>
      <c r="Y12" s="522">
        <v>10</v>
      </c>
      <c r="Z12" s="522">
        <v>4</v>
      </c>
      <c r="AA12" s="522">
        <v>5</v>
      </c>
      <c r="AB12" s="513">
        <v>944</v>
      </c>
      <c r="AC12" s="523">
        <v>2585</v>
      </c>
      <c r="AD12" s="523">
        <v>27</v>
      </c>
      <c r="AE12" s="522">
        <v>4.2</v>
      </c>
      <c r="AF12" s="524">
        <v>67904</v>
      </c>
      <c r="AG12" s="513">
        <v>243</v>
      </c>
      <c r="AH12" s="518">
        <f t="shared" si="7"/>
      </c>
      <c r="AI12" s="513">
        <v>40</v>
      </c>
      <c r="AJ12" s="525">
        <f t="shared" si="17"/>
      </c>
      <c r="AK12" s="526">
        <f t="shared" si="1"/>
      </c>
      <c r="AL12" s="518">
        <f t="shared" si="8"/>
      </c>
      <c r="AM12" s="518">
        <f t="shared" si="13"/>
      </c>
      <c r="AN12" s="525">
        <v>381.37</v>
      </c>
      <c r="AO12" s="518">
        <f t="shared" si="18"/>
      </c>
      <c r="AP12" s="527">
        <f t="shared" si="2"/>
      </c>
      <c r="AQ12" s="518">
        <v>0</v>
      </c>
      <c r="AR12" s="528">
        <f t="shared" si="9"/>
      </c>
      <c r="AS12" s="529">
        <v>4.91</v>
      </c>
      <c r="AT12" s="529">
        <f t="shared" si="14"/>
      </c>
      <c r="AU12" s="518">
        <f t="shared" si="19"/>
      </c>
      <c r="AV12" s="521">
        <v>10.67</v>
      </c>
      <c r="AW12" s="519">
        <f t="shared" si="3"/>
      </c>
      <c r="AX12" s="519">
        <f t="shared" si="4"/>
      </c>
      <c r="AY12" s="530">
        <v>-2.17</v>
      </c>
      <c r="AZ12" s="531">
        <v>0</v>
      </c>
      <c r="BA12" s="532">
        <v>19.99</v>
      </c>
      <c r="BB12" s="518">
        <v>0.5</v>
      </c>
      <c r="BC12" s="513">
        <f t="shared" si="10"/>
      </c>
      <c r="BD12" s="513">
        <v>10287</v>
      </c>
      <c r="BE12" s="513"/>
      <c r="BF12" s="513">
        <f t="shared" si="15"/>
      </c>
      <c r="BG12" s="533">
        <v>0</v>
      </c>
      <c r="BH12" s="513"/>
    </row>
    <row customHeight="true" ht="20" r="13">
      <c r="A13" s="512">
        <v>45918</v>
      </c>
      <c r="B13" s="513" t="s">
        <v>906</v>
      </c>
      <c r="C13" s="514" t="s">
        <v>902</v>
      </c>
      <c r="D13" s="513">
        <v>26.98</v>
      </c>
      <c r="E13" s="515"/>
      <c r="F13" s="516">
        <v>0</v>
      </c>
      <c r="G13" s="516">
        <v>0</v>
      </c>
      <c r="H13" s="513">
        <v>26.98</v>
      </c>
      <c r="I13" s="516">
        <v>0.232</v>
      </c>
      <c r="J13" s="518">
        <v>0.099</v>
      </c>
      <c r="K13" s="513">
        <v>556</v>
      </c>
      <c r="L13" s="513">
        <v>283</v>
      </c>
      <c r="M13" s="513">
        <f t="shared" si="5"/>
      </c>
      <c r="N13" s="518">
        <f t="shared" si="11"/>
      </c>
      <c r="O13" s="519">
        <f t="shared" si="16"/>
      </c>
      <c r="P13" s="519">
        <f t="shared" si="0"/>
      </c>
      <c r="Q13" s="513">
        <v>109</v>
      </c>
      <c r="R13" s="513">
        <v>106</v>
      </c>
      <c r="S13" s="520">
        <v>1</v>
      </c>
      <c r="T13" s="520">
        <v>1</v>
      </c>
      <c r="U13" s="515">
        <f t="shared" si="6"/>
      </c>
      <c r="V13" s="520">
        <v>0</v>
      </c>
      <c r="W13" s="521">
        <f t="shared" si="12"/>
      </c>
      <c r="X13" s="522">
        <v>8</v>
      </c>
      <c r="Y13" s="522">
        <v>10</v>
      </c>
      <c r="Z13" s="522">
        <v>4</v>
      </c>
      <c r="AA13" s="522">
        <v>5</v>
      </c>
      <c r="AB13" s="513">
        <v>944</v>
      </c>
      <c r="AC13" s="523">
        <v>2482</v>
      </c>
      <c r="AD13" s="523">
        <v>26</v>
      </c>
      <c r="AE13" s="522">
        <v>4.2</v>
      </c>
      <c r="AF13" s="524">
        <v>66565</v>
      </c>
      <c r="AG13" s="513">
        <v>195</v>
      </c>
      <c r="AH13" s="518">
        <f t="shared" si="7"/>
      </c>
      <c r="AI13" s="513">
        <v>30</v>
      </c>
      <c r="AJ13" s="525">
        <f t="shared" si="17"/>
      </c>
      <c r="AK13" s="526">
        <f t="shared" si="1"/>
      </c>
      <c r="AL13" s="518">
        <f t="shared" si="8"/>
      </c>
      <c r="AM13" s="518">
        <f t="shared" si="13"/>
      </c>
      <c r="AN13" s="525">
        <v>294.73</v>
      </c>
      <c r="AO13" s="518">
        <f t="shared" si="18"/>
      </c>
      <c r="AP13" s="527">
        <f t="shared" si="2"/>
      </c>
      <c r="AQ13" s="518">
        <v>0</v>
      </c>
      <c r="AR13" s="528">
        <f t="shared" si="9"/>
      </c>
      <c r="AS13" s="529">
        <v>4.91</v>
      </c>
      <c r="AT13" s="529">
        <f t="shared" si="14"/>
      </c>
      <c r="AU13" s="518">
        <f t="shared" si="19"/>
      </c>
      <c r="AV13" s="521">
        <v>10.67</v>
      </c>
      <c r="AW13" s="519">
        <f t="shared" si="3"/>
      </c>
      <c r="AX13" s="519">
        <f t="shared" si="4"/>
      </c>
      <c r="AY13" s="530">
        <v>-2.17</v>
      </c>
      <c r="AZ13" s="531">
        <v>0</v>
      </c>
      <c r="BA13" s="532">
        <v>19.99</v>
      </c>
      <c r="BB13" s="518">
        <v>0.5</v>
      </c>
      <c r="BC13" s="513">
        <f t="shared" si="10"/>
      </c>
      <c r="BD13" s="513">
        <v>10287</v>
      </c>
      <c r="BE13" s="513"/>
      <c r="BF13" s="513">
        <f t="shared" si="15"/>
      </c>
      <c r="BG13" s="533">
        <v>0</v>
      </c>
      <c r="BH13" s="513"/>
    </row>
    <row customHeight="true" ht="20" r="14">
      <c r="A14" s="512">
        <v>45919</v>
      </c>
      <c r="B14" s="513" t="s">
        <v>907</v>
      </c>
      <c r="C14" s="514" t="s">
        <v>902</v>
      </c>
      <c r="D14" s="513">
        <v>26.98</v>
      </c>
      <c r="E14" s="515"/>
      <c r="F14" s="516">
        <v>0</v>
      </c>
      <c r="G14" s="516">
        <v>0</v>
      </c>
      <c r="H14" s="513">
        <v>26.98</v>
      </c>
      <c r="I14" s="516">
        <v>0.232</v>
      </c>
      <c r="J14" s="518">
        <v>0.099</v>
      </c>
      <c r="K14" s="513">
        <v>522</v>
      </c>
      <c r="L14" s="513">
        <v>272</v>
      </c>
      <c r="M14" s="513">
        <f t="shared" si="5"/>
      </c>
      <c r="N14" s="518">
        <f t="shared" si="11"/>
      </c>
      <c r="O14" s="519">
        <f t="shared" si="16"/>
      </c>
      <c r="P14" s="519">
        <f t="shared" si="0"/>
      </c>
      <c r="Q14" s="513">
        <v>112</v>
      </c>
      <c r="R14" s="513">
        <v>112</v>
      </c>
      <c r="S14" s="520">
        <v>1</v>
      </c>
      <c r="T14" s="520">
        <v>1</v>
      </c>
      <c r="U14" s="515">
        <f t="shared" si="6"/>
      </c>
      <c r="V14" s="520">
        <v>0</v>
      </c>
      <c r="W14" s="521">
        <f t="shared" si="12"/>
      </c>
      <c r="X14" s="522">
        <v>8</v>
      </c>
      <c r="Y14" s="522">
        <v>10</v>
      </c>
      <c r="Z14" s="522">
        <v>4</v>
      </c>
      <c r="AA14" s="522">
        <v>5</v>
      </c>
      <c r="AB14" s="513">
        <v>944</v>
      </c>
      <c r="AC14" s="523">
        <v>2466</v>
      </c>
      <c r="AD14" s="523">
        <v>21</v>
      </c>
      <c r="AE14" s="522">
        <v>4.2</v>
      </c>
      <c r="AF14" s="524">
        <v>63826</v>
      </c>
      <c r="AG14" s="513">
        <v>189</v>
      </c>
      <c r="AH14" s="518">
        <f t="shared" si="7"/>
      </c>
      <c r="AI14" s="513">
        <v>35</v>
      </c>
      <c r="AJ14" s="525">
        <f t="shared" si="17"/>
      </c>
      <c r="AK14" s="526">
        <f t="shared" si="1"/>
      </c>
      <c r="AL14" s="518">
        <f t="shared" si="8"/>
      </c>
      <c r="AM14" s="518">
        <f t="shared" si="13"/>
      </c>
      <c r="AN14" s="525">
        <v>273.66</v>
      </c>
      <c r="AO14" s="518">
        <f t="shared" si="18"/>
      </c>
      <c r="AP14" s="527">
        <f t="shared" si="2"/>
      </c>
      <c r="AQ14" s="518">
        <v>0</v>
      </c>
      <c r="AR14" s="528">
        <f t="shared" si="9"/>
      </c>
      <c r="AS14" s="529">
        <v>4.91</v>
      </c>
      <c r="AT14" s="529">
        <f t="shared" si="14"/>
      </c>
      <c r="AU14" s="518">
        <f t="shared" si="19"/>
      </c>
      <c r="AV14" s="521">
        <v>10.67</v>
      </c>
      <c r="AW14" s="519">
        <f t="shared" si="3"/>
      </c>
      <c r="AX14" s="519">
        <f t="shared" si="4"/>
      </c>
      <c r="AY14" s="530">
        <v>-2.17</v>
      </c>
      <c r="AZ14" s="531">
        <v>0</v>
      </c>
      <c r="BA14" s="532">
        <v>19.99</v>
      </c>
      <c r="BB14" s="518">
        <v>0.5</v>
      </c>
      <c r="BC14" s="513">
        <f t="shared" si="10"/>
      </c>
      <c r="BD14" s="513">
        <v>10287</v>
      </c>
      <c r="BE14" s="513"/>
      <c r="BF14" s="513">
        <f t="shared" si="15"/>
      </c>
      <c r="BG14" s="533">
        <v>0</v>
      </c>
      <c r="BH14" s="513"/>
    </row>
    <row customHeight="true" ht="20" r="15">
      <c r="A15" s="512">
        <v>45920</v>
      </c>
      <c r="B15" s="513" t="s">
        <v>908</v>
      </c>
      <c r="C15" s="514" t="s">
        <v>902</v>
      </c>
      <c r="D15" s="513">
        <v>26.98</v>
      </c>
      <c r="E15" s="515"/>
      <c r="F15" s="516">
        <v>0</v>
      </c>
      <c r="G15" s="516">
        <v>0</v>
      </c>
      <c r="H15" s="513">
        <v>26.98</v>
      </c>
      <c r="I15" s="516">
        <v>0.232</v>
      </c>
      <c r="J15" s="518">
        <v>0.099</v>
      </c>
      <c r="K15" s="513">
        <v>473</v>
      </c>
      <c r="L15" s="513">
        <v>245</v>
      </c>
      <c r="M15" s="513">
        <f t="shared" si="5"/>
      </c>
      <c r="N15" s="518">
        <f t="shared" si="11"/>
      </c>
      <c r="O15" s="519">
        <f t="shared" si="16"/>
      </c>
      <c r="P15" s="519">
        <f t="shared" si="0"/>
      </c>
      <c r="Q15" s="513">
        <v>100</v>
      </c>
      <c r="R15" s="513">
        <v>94</v>
      </c>
      <c r="S15" s="520">
        <v>1</v>
      </c>
      <c r="T15" s="520">
        <v>1</v>
      </c>
      <c r="U15" s="515">
        <f t="shared" si="6"/>
      </c>
      <c r="V15" s="520">
        <v>0</v>
      </c>
      <c r="W15" s="521">
        <f t="shared" si="12"/>
      </c>
      <c r="X15" s="522">
        <v>8</v>
      </c>
      <c r="Y15" s="522">
        <v>10</v>
      </c>
      <c r="Z15" s="522">
        <v>4</v>
      </c>
      <c r="AA15" s="522">
        <v>5</v>
      </c>
      <c r="AB15" s="513">
        <v>944</v>
      </c>
      <c r="AC15" s="523">
        <v>2902</v>
      </c>
      <c r="AD15" s="523">
        <v>32</v>
      </c>
      <c r="AE15" s="522">
        <v>4.2</v>
      </c>
      <c r="AF15" s="524">
        <v>62962</v>
      </c>
      <c r="AG15" s="513">
        <v>203</v>
      </c>
      <c r="AH15" s="518">
        <f t="shared" si="7"/>
      </c>
      <c r="AI15" s="513">
        <v>38</v>
      </c>
      <c r="AJ15" s="525">
        <f t="shared" si="17"/>
      </c>
      <c r="AK15" s="526">
        <f t="shared" si="1"/>
      </c>
      <c r="AL15" s="518">
        <f t="shared" si="8"/>
      </c>
      <c r="AM15" s="518">
        <f t="shared" si="13"/>
      </c>
      <c r="AN15" s="525">
        <v>260.64</v>
      </c>
      <c r="AO15" s="518">
        <f t="shared" si="18"/>
      </c>
      <c r="AP15" s="527">
        <f t="shared" si="2"/>
      </c>
      <c r="AQ15" s="518">
        <v>0</v>
      </c>
      <c r="AR15" s="528">
        <f t="shared" si="9"/>
      </c>
      <c r="AS15" s="529">
        <v>4.91</v>
      </c>
      <c r="AT15" s="529">
        <f t="shared" si="14"/>
      </c>
      <c r="AU15" s="518">
        <f t="shared" si="19"/>
      </c>
      <c r="AV15" s="521">
        <v>10.67</v>
      </c>
      <c r="AW15" s="519">
        <f t="shared" si="3"/>
      </c>
      <c r="AX15" s="519">
        <f t="shared" si="4"/>
      </c>
      <c r="AY15" s="530">
        <v>-2.17</v>
      </c>
      <c r="AZ15" s="531">
        <v>0</v>
      </c>
      <c r="BA15" s="532">
        <v>19.99</v>
      </c>
      <c r="BB15" s="518">
        <v>0.5</v>
      </c>
      <c r="BC15" s="513">
        <f t="shared" si="10"/>
      </c>
      <c r="BD15" s="513">
        <v>10287</v>
      </c>
      <c r="BE15" s="513"/>
      <c r="BF15" s="513">
        <f t="shared" si="15"/>
      </c>
      <c r="BG15" s="533">
        <v>0</v>
      </c>
      <c r="BH15" s="513"/>
    </row>
    <row customHeight="true" ht="20" r="16">
      <c r="A16" s="512">
        <v>45921</v>
      </c>
      <c r="B16" s="513" t="s">
        <v>901</v>
      </c>
      <c r="C16" s="514" t="s">
        <v>902</v>
      </c>
      <c r="D16" s="513">
        <v>26.98</v>
      </c>
      <c r="E16" s="515"/>
      <c r="F16" s="516">
        <v>0</v>
      </c>
      <c r="G16" s="516">
        <v>0</v>
      </c>
      <c r="H16" s="517">
        <v>26.98</v>
      </c>
      <c r="I16" s="516">
        <v>0.232</v>
      </c>
      <c r="J16" s="518">
        <v>0.099</v>
      </c>
      <c r="K16" s="513">
        <v>261</v>
      </c>
      <c r="L16" s="513">
        <v>192</v>
      </c>
      <c r="M16" s="513">
        <f t="shared" si="5"/>
      </c>
      <c r="N16" s="518">
        <f t="shared" si="11"/>
      </c>
      <c r="O16" s="519">
        <f t="shared" si="16"/>
      </c>
      <c r="P16" s="519">
        <f t="shared" si="0"/>
      </c>
      <c r="Q16" s="513">
        <v>86</v>
      </c>
      <c r="R16" s="513">
        <v>81</v>
      </c>
      <c r="S16" s="520">
        <v>1</v>
      </c>
      <c r="T16" s="520">
        <v>1</v>
      </c>
      <c r="U16" s="515">
        <f t="shared" si="6"/>
      </c>
      <c r="V16" s="520">
        <v>0</v>
      </c>
      <c r="W16" s="521">
        <f t="shared" si="12"/>
      </c>
      <c r="X16" s="522">
        <v>8</v>
      </c>
      <c r="Y16" s="522">
        <v>10</v>
      </c>
      <c r="Z16" s="522">
        <v>4</v>
      </c>
      <c r="AA16" s="522">
        <v>5</v>
      </c>
      <c r="AB16" s="513">
        <v>944</v>
      </c>
      <c r="AC16" s="523">
        <v>2457</v>
      </c>
      <c r="AD16" s="523">
        <v>22</v>
      </c>
      <c r="AE16" s="522">
        <v>4.2</v>
      </c>
      <c r="AF16" s="524">
        <v>73877</v>
      </c>
      <c r="AG16" s="513">
        <v>322</v>
      </c>
      <c r="AH16" s="518">
        <f t="shared" si="7"/>
      </c>
      <c r="AI16" s="513">
        <v>47</v>
      </c>
      <c r="AJ16" s="525">
        <f t="shared" si="17"/>
      </c>
      <c r="AK16" s="526">
        <f t="shared" si="1"/>
      </c>
      <c r="AL16" s="518">
        <f t="shared" si="8"/>
      </c>
      <c r="AM16" s="518">
        <f t="shared" si="13"/>
      </c>
      <c r="AN16" s="525">
        <v>479.03</v>
      </c>
      <c r="AO16" s="518">
        <f t="shared" si="18"/>
      </c>
      <c r="AP16" s="527">
        <f t="shared" si="2"/>
      </c>
      <c r="AQ16" s="518">
        <v>0</v>
      </c>
      <c r="AR16" s="528">
        <f t="shared" si="9"/>
      </c>
      <c r="AS16" s="529">
        <v>4.91</v>
      </c>
      <c r="AT16" s="529">
        <f t="shared" si="14"/>
      </c>
      <c r="AU16" s="518">
        <f t="shared" si="19"/>
      </c>
      <c r="AV16" s="521">
        <v>10.67</v>
      </c>
      <c r="AW16" s="519">
        <f t="shared" si="3"/>
      </c>
      <c r="AX16" s="519">
        <f t="shared" si="4"/>
      </c>
      <c r="AY16" s="530">
        <v>-2.17</v>
      </c>
      <c r="AZ16" s="531">
        <v>0</v>
      </c>
      <c r="BA16" s="532">
        <v>19.99</v>
      </c>
      <c r="BB16" s="518">
        <v>0.5</v>
      </c>
      <c r="BC16" s="513">
        <f t="shared" si="10"/>
      </c>
      <c r="BD16" s="513">
        <v>10287</v>
      </c>
      <c r="BE16" s="513"/>
      <c r="BF16" s="513">
        <f t="shared" si="15"/>
      </c>
      <c r="BG16" s="533">
        <v>0</v>
      </c>
      <c r="BH16" s="513"/>
    </row>
    <row customHeight="true" ht="20" r="17">
      <c r="A17" s="512">
        <v>45922</v>
      </c>
      <c r="B17" s="513" t="s">
        <v>903</v>
      </c>
      <c r="C17" s="514" t="s">
        <v>902</v>
      </c>
      <c r="D17" s="513">
        <v>26.98</v>
      </c>
      <c r="E17" s="515"/>
      <c r="F17" s="516">
        <v>0</v>
      </c>
      <c r="G17" s="516">
        <v>0</v>
      </c>
      <c r="H17" s="517">
        <v>26.98</v>
      </c>
      <c r="I17" s="516">
        <v>0.232</v>
      </c>
      <c r="J17" s="518">
        <v>0.099</v>
      </c>
      <c r="K17" s="513">
        <v>294</v>
      </c>
      <c r="L17" s="513">
        <v>205</v>
      </c>
      <c r="M17" s="513">
        <f t="shared" si="5"/>
      </c>
      <c r="N17" s="518">
        <f t="shared" si="11"/>
      </c>
      <c r="O17" s="519">
        <f t="shared" si="16"/>
      </c>
      <c r="P17" s="519">
        <f t="shared" si="0"/>
      </c>
      <c r="Q17" s="513">
        <v>128</v>
      </c>
      <c r="R17" s="513">
        <v>127</v>
      </c>
      <c r="S17" s="520">
        <v>1</v>
      </c>
      <c r="T17" s="520">
        <v>1</v>
      </c>
      <c r="U17" s="515">
        <f t="shared" si="6"/>
      </c>
      <c r="V17" s="520">
        <v>0</v>
      </c>
      <c r="W17" s="521">
        <f t="shared" si="12"/>
      </c>
      <c r="X17" s="522">
        <v>8</v>
      </c>
      <c r="Y17" s="522">
        <v>10</v>
      </c>
      <c r="Z17" s="522">
        <v>4</v>
      </c>
      <c r="AA17" s="522">
        <v>5</v>
      </c>
      <c r="AB17" s="513">
        <v>944</v>
      </c>
      <c r="AC17" s="523">
        <v>2645</v>
      </c>
      <c r="AD17" s="523">
        <v>25</v>
      </c>
      <c r="AE17" s="522">
        <v>4.2</v>
      </c>
      <c r="AF17" s="524">
        <v>84465</v>
      </c>
      <c r="AG17" s="513">
        <v>301</v>
      </c>
      <c r="AH17" s="518">
        <f t="shared" si="7"/>
      </c>
      <c r="AI17" s="513">
        <v>50</v>
      </c>
      <c r="AJ17" s="525">
        <f t="shared" si="17"/>
      </c>
      <c r="AK17" s="526">
        <f t="shared" si="1"/>
      </c>
      <c r="AL17" s="518">
        <f t="shared" si="8"/>
      </c>
      <c r="AM17" s="518">
        <f t="shared" si="13"/>
      </c>
      <c r="AN17" s="525">
        <v>496.42</v>
      </c>
      <c r="AO17" s="518">
        <f t="shared" si="18"/>
      </c>
      <c r="AP17" s="527">
        <f t="shared" si="2"/>
      </c>
      <c r="AQ17" s="518">
        <v>0</v>
      </c>
      <c r="AR17" s="528">
        <f t="shared" si="9"/>
      </c>
      <c r="AS17" s="529">
        <v>4.91</v>
      </c>
      <c r="AT17" s="529">
        <f t="shared" si="14"/>
      </c>
      <c r="AU17" s="518">
        <f t="shared" si="19"/>
      </c>
      <c r="AV17" s="521">
        <v>10.67</v>
      </c>
      <c r="AW17" s="519">
        <f t="shared" si="3"/>
      </c>
      <c r="AX17" s="519">
        <f t="shared" si="4"/>
      </c>
      <c r="AY17" s="530">
        <v>-2.17</v>
      </c>
      <c r="AZ17" s="531">
        <v>0</v>
      </c>
      <c r="BA17" s="532">
        <v>19.99</v>
      </c>
      <c r="BB17" s="518">
        <v>0.5</v>
      </c>
      <c r="BC17" s="513">
        <f t="shared" si="10"/>
      </c>
      <c r="BD17" s="513">
        <v>10287</v>
      </c>
      <c r="BE17" s="513"/>
      <c r="BF17" s="513">
        <f t="shared" si="15"/>
      </c>
      <c r="BG17" s="533">
        <v>0</v>
      </c>
      <c r="BH17" s="513"/>
    </row>
    <row customHeight="true" ht="20" r="18">
      <c r="A18" s="512">
        <v>45923</v>
      </c>
      <c r="B18" s="513" t="s">
        <v>905</v>
      </c>
      <c r="C18" s="514" t="s">
        <v>904</v>
      </c>
      <c r="D18" s="513">
        <v>29.98</v>
      </c>
      <c r="E18" s="515"/>
      <c r="F18" s="516">
        <v>0</v>
      </c>
      <c r="G18" s="516">
        <v>0</v>
      </c>
      <c r="H18" s="513">
        <v>29.98</v>
      </c>
      <c r="I18" s="516">
        <v>0.232</v>
      </c>
      <c r="J18" s="518">
        <v>0.099</v>
      </c>
      <c r="K18" s="513">
        <v>350</v>
      </c>
      <c r="L18" s="513">
        <v>222</v>
      </c>
      <c r="M18" s="513">
        <f t="shared" si="5"/>
      </c>
      <c r="N18" s="518">
        <f t="shared" si="11"/>
      </c>
      <c r="O18" s="519">
        <f t="shared" si="16"/>
      </c>
      <c r="P18" s="519">
        <f t="shared" si="0"/>
      </c>
      <c r="Q18" s="513">
        <v>45</v>
      </c>
      <c r="R18" s="513">
        <v>13</v>
      </c>
      <c r="S18" s="520">
        <v>1</v>
      </c>
      <c r="T18" s="520">
        <v>1</v>
      </c>
      <c r="U18" s="515">
        <f t="shared" si="6"/>
      </c>
      <c r="V18" s="520">
        <v>0</v>
      </c>
      <c r="W18" s="521">
        <f t="shared" si="12"/>
      </c>
      <c r="X18" s="522">
        <v>8</v>
      </c>
      <c r="Y18" s="522">
        <v>10</v>
      </c>
      <c r="Z18" s="522">
        <v>4</v>
      </c>
      <c r="AA18" s="522">
        <v>5</v>
      </c>
      <c r="AB18" s="513">
        <v>944</v>
      </c>
      <c r="AC18" s="523">
        <v>2475</v>
      </c>
      <c r="AD18" s="523">
        <v>27</v>
      </c>
      <c r="AE18" s="522">
        <v>4.2</v>
      </c>
      <c r="AF18" s="524">
        <v>18772</v>
      </c>
      <c r="AG18" s="513">
        <v>103</v>
      </c>
      <c r="AH18" s="518">
        <f t="shared" si="7"/>
      </c>
      <c r="AI18" s="513">
        <v>8</v>
      </c>
      <c r="AJ18" s="525">
        <f t="shared" si="17"/>
      </c>
      <c r="AK18" s="526">
        <f t="shared" si="1"/>
      </c>
      <c r="AL18" s="518">
        <f t="shared" si="8"/>
      </c>
      <c r="AM18" s="518">
        <f t="shared" si="13"/>
      </c>
      <c r="AN18" s="525">
        <v>137.41</v>
      </c>
      <c r="AO18" s="518">
        <f t="shared" si="18"/>
      </c>
      <c r="AP18" s="527">
        <f t="shared" si="2"/>
      </c>
      <c r="AQ18" s="518">
        <v>0</v>
      </c>
      <c r="AR18" s="528">
        <f t="shared" si="9"/>
      </c>
      <c r="AS18" s="529">
        <v>4.91</v>
      </c>
      <c r="AT18" s="529">
        <f t="shared" si="14"/>
      </c>
      <c r="AU18" s="518">
        <f t="shared" si="19"/>
      </c>
      <c r="AV18" s="521">
        <v>10.67</v>
      </c>
      <c r="AW18" s="519">
        <f t="shared" si="3"/>
      </c>
      <c r="AX18" s="519">
        <f t="shared" si="4"/>
      </c>
      <c r="AY18" s="530">
        <v>-2.17</v>
      </c>
      <c r="AZ18" s="531">
        <v>0</v>
      </c>
      <c r="BA18" s="532">
        <v>19.99</v>
      </c>
      <c r="BB18" s="518">
        <v>0.5</v>
      </c>
      <c r="BC18" s="513">
        <f t="shared" si="10"/>
      </c>
      <c r="BD18" s="513">
        <v>10287</v>
      </c>
      <c r="BE18" s="513"/>
      <c r="BF18" s="513">
        <f t="shared" si="15"/>
      </c>
      <c r="BG18" s="533">
        <v>0</v>
      </c>
      <c r="BH18" s="513"/>
    </row>
    <row customHeight="true" ht="20" r="19">
      <c r="A19" s="512">
        <v>45924</v>
      </c>
      <c r="B19" s="513" t="s">
        <v>910</v>
      </c>
      <c r="C19" s="514" t="s">
        <v>902</v>
      </c>
      <c r="D19" s="513">
        <v>29.98</v>
      </c>
      <c r="E19" s="515"/>
      <c r="F19" s="516">
        <v>0</v>
      </c>
      <c r="G19" s="516">
        <v>0</v>
      </c>
      <c r="H19" s="513">
        <v>29.98</v>
      </c>
      <c r="I19" s="516">
        <v>0.232</v>
      </c>
      <c r="J19" s="518">
        <v>0.099</v>
      </c>
      <c r="K19" s="513">
        <v>180</v>
      </c>
      <c r="L19" s="513">
        <v>152</v>
      </c>
      <c r="M19" s="513">
        <f t="shared" si="5"/>
      </c>
      <c r="N19" s="518">
        <f t="shared" si="11"/>
      </c>
      <c r="O19" s="519">
        <f t="shared" si="16"/>
      </c>
      <c r="P19" s="519">
        <f t="shared" si="0"/>
      </c>
      <c r="Q19" s="513">
        <v>44</v>
      </c>
      <c r="R19" s="513">
        <v>3</v>
      </c>
      <c r="S19" s="520">
        <v>1</v>
      </c>
      <c r="T19" s="520">
        <v>1</v>
      </c>
      <c r="U19" s="515">
        <f t="shared" si="6"/>
      </c>
      <c r="V19" s="520">
        <v>0</v>
      </c>
      <c r="W19" s="521">
        <f t="shared" si="12"/>
      </c>
      <c r="X19" s="522">
        <v>8</v>
      </c>
      <c r="Y19" s="522">
        <v>10</v>
      </c>
      <c r="Z19" s="522">
        <v>4</v>
      </c>
      <c r="AA19" s="522">
        <v>5</v>
      </c>
      <c r="AB19" s="513">
        <v>944</v>
      </c>
      <c r="AC19" s="523">
        <v>2478</v>
      </c>
      <c r="AD19" s="523">
        <v>27</v>
      </c>
      <c r="AE19" s="522">
        <v>4.2</v>
      </c>
      <c r="AF19" s="524">
        <v>12837</v>
      </c>
      <c r="AG19" s="513">
        <v>56</v>
      </c>
      <c r="AH19" s="518">
        <f t="shared" si="7"/>
      </c>
      <c r="AI19" s="513">
        <v>10</v>
      </c>
      <c r="AJ19" s="525">
        <f t="shared" si="17"/>
      </c>
      <c r="AK19" s="526">
        <f t="shared" si="1"/>
      </c>
      <c r="AL19" s="518">
        <f t="shared" si="8"/>
      </c>
      <c r="AM19" s="518">
        <f t="shared" si="13"/>
      </c>
      <c r="AN19" s="525">
        <v>71.7</v>
      </c>
      <c r="AO19" s="518">
        <f t="shared" si="18"/>
      </c>
      <c r="AP19" s="527">
        <f t="shared" si="2"/>
      </c>
      <c r="AQ19" s="518">
        <v>0</v>
      </c>
      <c r="AR19" s="528">
        <f t="shared" si="9"/>
      </c>
      <c r="AS19" s="529">
        <v>4.91</v>
      </c>
      <c r="AT19" s="529">
        <f t="shared" si="14"/>
      </c>
      <c r="AU19" s="518">
        <f t="shared" si="19"/>
      </c>
      <c r="AV19" s="521">
        <v>10.67</v>
      </c>
      <c r="AW19" s="519">
        <f t="shared" si="3"/>
      </c>
      <c r="AX19" s="519">
        <f t="shared" si="4"/>
      </c>
      <c r="AY19" s="530">
        <v>-2.17</v>
      </c>
      <c r="AZ19" s="531">
        <v>0</v>
      </c>
      <c r="BA19" s="532">
        <v>19.99</v>
      </c>
      <c r="BB19" s="518">
        <v>0.5</v>
      </c>
      <c r="BC19" s="513">
        <f t="shared" si="10"/>
      </c>
      <c r="BD19" s="513">
        <v>10287</v>
      </c>
      <c r="BE19" s="513"/>
      <c r="BF19" s="513">
        <f t="shared" si="15"/>
      </c>
      <c r="BG19" s="533">
        <v>0</v>
      </c>
      <c r="BH19" s="513"/>
    </row>
    <row customHeight="true" ht="20" r="20">
      <c r="A20" s="512">
        <v>45925</v>
      </c>
      <c r="B20" s="513" t="s">
        <v>906</v>
      </c>
      <c r="C20" s="514" t="s">
        <v>902</v>
      </c>
      <c r="D20" s="513">
        <v>29.98</v>
      </c>
      <c r="E20" s="515"/>
      <c r="F20" s="516">
        <v>0</v>
      </c>
      <c r="G20" s="516">
        <v>0</v>
      </c>
      <c r="H20" s="513">
        <v>29.98</v>
      </c>
      <c r="I20" s="516">
        <v>0.232</v>
      </c>
      <c r="J20" s="518">
        <v>0.099</v>
      </c>
      <c r="K20" s="513">
        <v>146</v>
      </c>
      <c r="L20" s="513">
        <v>133</v>
      </c>
      <c r="M20" s="513">
        <f t="shared" si="5"/>
      </c>
      <c r="N20" s="518">
        <f t="shared" si="11"/>
      </c>
      <c r="O20" s="519">
        <f t="shared" si="16"/>
      </c>
      <c r="P20" s="519">
        <f t="shared" si="0"/>
      </c>
      <c r="Q20" s="513">
        <v>52</v>
      </c>
      <c r="R20" s="513">
        <v>0</v>
      </c>
      <c r="S20" s="520">
        <v>1</v>
      </c>
      <c r="T20" s="520">
        <v>1</v>
      </c>
      <c r="U20" s="515">
        <f t="shared" si="6"/>
      </c>
      <c r="V20" s="520">
        <v>0</v>
      </c>
      <c r="W20" s="521">
        <f t="shared" si="12"/>
      </c>
      <c r="X20" s="522">
        <v>8</v>
      </c>
      <c r="Y20" s="522">
        <v>10</v>
      </c>
      <c r="Z20" s="522">
        <v>4</v>
      </c>
      <c r="AA20" s="522">
        <v>5</v>
      </c>
      <c r="AB20" s="513">
        <v>944</v>
      </c>
      <c r="AC20" s="523">
        <v>2478</v>
      </c>
      <c r="AD20" s="523">
        <v>27</v>
      </c>
      <c r="AE20" s="522">
        <v>4.2</v>
      </c>
      <c r="AF20" s="524">
        <v>14260</v>
      </c>
      <c r="AG20" s="513">
        <v>86</v>
      </c>
      <c r="AH20" s="518">
        <f t="shared" si="7"/>
      </c>
      <c r="AI20" s="513">
        <v>11</v>
      </c>
      <c r="AJ20" s="525">
        <f t="shared" si="17"/>
      </c>
      <c r="AK20" s="526">
        <f t="shared" si="1"/>
      </c>
      <c r="AL20" s="518">
        <f t="shared" si="8"/>
      </c>
      <c r="AM20" s="518">
        <f t="shared" si="13"/>
      </c>
      <c r="AN20" s="525">
        <v>113.91</v>
      </c>
      <c r="AO20" s="518">
        <f t="shared" si="18"/>
      </c>
      <c r="AP20" s="527">
        <f t="shared" si="2"/>
      </c>
      <c r="AQ20" s="518">
        <v>0</v>
      </c>
      <c r="AR20" s="528">
        <f t="shared" si="9"/>
      </c>
      <c r="AS20" s="529">
        <v>4.91</v>
      </c>
      <c r="AT20" s="529">
        <f t="shared" si="14"/>
      </c>
      <c r="AU20" s="518">
        <f t="shared" si="19"/>
      </c>
      <c r="AV20" s="521">
        <v>10.67</v>
      </c>
      <c r="AW20" s="519">
        <f t="shared" si="3"/>
      </c>
      <c r="AX20" s="519">
        <f t="shared" si="4"/>
      </c>
      <c r="AY20" s="530">
        <v>-2.17</v>
      </c>
      <c r="AZ20" s="531">
        <v>0</v>
      </c>
      <c r="BA20" s="532">
        <v>19.99</v>
      </c>
      <c r="BB20" s="518">
        <v>0.5</v>
      </c>
      <c r="BC20" s="513">
        <f t="shared" si="10"/>
      </c>
      <c r="BD20" s="513">
        <v>10287</v>
      </c>
      <c r="BE20" s="513"/>
      <c r="BF20" s="513">
        <f t="shared" si="15"/>
      </c>
      <c r="BG20" s="533">
        <v>0</v>
      </c>
      <c r="BH20" s="513"/>
    </row>
    <row customHeight="true" ht="20" r="21">
      <c r="A21" s="512">
        <v>45926</v>
      </c>
      <c r="B21" s="513" t="s">
        <v>907</v>
      </c>
      <c r="C21" s="514" t="s">
        <v>909</v>
      </c>
      <c r="D21" s="513">
        <v>26.98</v>
      </c>
      <c r="E21" s="515"/>
      <c r="F21" s="516">
        <v>0</v>
      </c>
      <c r="G21" s="516">
        <v>0</v>
      </c>
      <c r="H21" s="513">
        <v>26.98</v>
      </c>
      <c r="I21" s="516">
        <v>0.232</v>
      </c>
      <c r="J21" s="518">
        <v>0.099</v>
      </c>
      <c r="K21" s="513">
        <v>173</v>
      </c>
      <c r="L21" s="513">
        <v>128</v>
      </c>
      <c r="M21" s="513">
        <f t="shared" si="5"/>
      </c>
      <c r="N21" s="518">
        <f t="shared" si="11"/>
      </c>
      <c r="O21" s="519">
        <f t="shared" si="16"/>
      </c>
      <c r="P21" s="519">
        <f t="shared" si="0"/>
      </c>
      <c r="Q21" s="513">
        <v>89</v>
      </c>
      <c r="R21" s="513">
        <v>79</v>
      </c>
      <c r="S21" s="520">
        <v>1</v>
      </c>
      <c r="T21" s="520">
        <v>1</v>
      </c>
      <c r="U21" s="515">
        <f t="shared" si="6"/>
      </c>
      <c r="V21" s="520">
        <v>0</v>
      </c>
      <c r="W21" s="521">
        <f t="shared" si="12"/>
      </c>
      <c r="X21" s="522">
        <v>8</v>
      </c>
      <c r="Y21" s="522">
        <v>10</v>
      </c>
      <c r="Z21" s="522">
        <v>4</v>
      </c>
      <c r="AA21" s="522">
        <v>5</v>
      </c>
      <c r="AB21" s="513">
        <v>944</v>
      </c>
      <c r="AC21" s="523">
        <v>3735</v>
      </c>
      <c r="AD21" s="523">
        <v>51</v>
      </c>
      <c r="AE21" s="522">
        <v>4.2</v>
      </c>
      <c r="AF21" s="524">
        <v>51671</v>
      </c>
      <c r="AG21" s="513">
        <v>140</v>
      </c>
      <c r="AH21" s="518">
        <f t="shared" si="7"/>
      </c>
      <c r="AI21" s="513">
        <v>21</v>
      </c>
      <c r="AJ21" s="525">
        <f t="shared" si="17"/>
      </c>
      <c r="AK21" s="526">
        <f t="shared" si="1"/>
      </c>
      <c r="AL21" s="518">
        <f t="shared" si="8"/>
      </c>
      <c r="AM21" s="518">
        <f t="shared" si="13"/>
      </c>
      <c r="AN21" s="525">
        <v>175.33</v>
      </c>
      <c r="AO21" s="518">
        <f t="shared" si="18"/>
      </c>
      <c r="AP21" s="527">
        <f t="shared" si="2"/>
      </c>
      <c r="AQ21" s="518">
        <v>0</v>
      </c>
      <c r="AR21" s="528">
        <f t="shared" si="9"/>
      </c>
      <c r="AS21" s="529">
        <v>4.91</v>
      </c>
      <c r="AT21" s="529">
        <f t="shared" si="14"/>
      </c>
      <c r="AU21" s="518">
        <f t="shared" si="19"/>
      </c>
      <c r="AV21" s="521">
        <v>10.67</v>
      </c>
      <c r="AW21" s="519">
        <f t="shared" si="3"/>
      </c>
      <c r="AX21" s="519">
        <f t="shared" si="4"/>
      </c>
      <c r="AY21" s="530">
        <v>-2.17</v>
      </c>
      <c r="AZ21" s="531">
        <v>0</v>
      </c>
      <c r="BA21" s="532">
        <v>19.99</v>
      </c>
      <c r="BB21" s="518">
        <v>0.5</v>
      </c>
      <c r="BC21" s="513">
        <f t="shared" si="10"/>
      </c>
      <c r="BD21" s="513">
        <v>10287</v>
      </c>
      <c r="BE21" s="513"/>
      <c r="BF21" s="513">
        <f t="shared" si="15"/>
      </c>
      <c r="BG21" s="533">
        <v>0</v>
      </c>
      <c r="BH21" s="513"/>
    </row>
    <row customHeight="true" ht="20" r="22">
      <c r="A22" s="512">
        <v>45927</v>
      </c>
      <c r="B22" s="513" t="s">
        <v>908</v>
      </c>
      <c r="C22" s="514" t="s">
        <v>902</v>
      </c>
      <c r="D22" s="513">
        <v>26.98</v>
      </c>
      <c r="E22" s="515"/>
      <c r="F22" s="516">
        <v>0</v>
      </c>
      <c r="G22" s="516">
        <v>0</v>
      </c>
      <c r="H22" s="517">
        <v>26.98</v>
      </c>
      <c r="I22" s="516">
        <v>0.232</v>
      </c>
      <c r="J22" s="518">
        <v>0.099</v>
      </c>
      <c r="K22" s="513">
        <v>140</v>
      </c>
      <c r="L22" s="513">
        <v>140</v>
      </c>
      <c r="M22" s="513">
        <f t="shared" si="5"/>
      </c>
      <c r="N22" s="518">
        <f t="shared" si="11"/>
      </c>
      <c r="O22" s="519">
        <f t="shared" si="16"/>
      </c>
      <c r="P22" s="519">
        <f t="shared" si="0"/>
      </c>
      <c r="Q22" s="513">
        <v>79</v>
      </c>
      <c r="R22" s="513">
        <v>70</v>
      </c>
      <c r="S22" s="520">
        <v>1</v>
      </c>
      <c r="T22" s="520">
        <v>1</v>
      </c>
      <c r="U22" s="515">
        <f t="shared" si="6"/>
      </c>
      <c r="V22" s="520">
        <v>0</v>
      </c>
      <c r="W22" s="521">
        <f t="shared" si="12"/>
      </c>
      <c r="X22" s="522">
        <v>8</v>
      </c>
      <c r="Y22" s="522">
        <v>10</v>
      </c>
      <c r="Z22" s="522">
        <v>4</v>
      </c>
      <c r="AA22" s="522">
        <v>5</v>
      </c>
      <c r="AB22" s="513">
        <v>944</v>
      </c>
      <c r="AC22" s="523">
        <v>3515</v>
      </c>
      <c r="AD22" s="523">
        <v>47</v>
      </c>
      <c r="AE22" s="522">
        <v>4.2</v>
      </c>
      <c r="AF22" s="524">
        <v>47185</v>
      </c>
      <c r="AG22" s="513">
        <v>164</v>
      </c>
      <c r="AH22" s="518">
        <f t="shared" si="7"/>
      </c>
      <c r="AI22" s="513">
        <v>21</v>
      </c>
      <c r="AJ22" s="525">
        <f t="shared" si="17"/>
      </c>
      <c r="AK22" s="526">
        <f t="shared" si="1"/>
      </c>
      <c r="AL22" s="518">
        <f t="shared" si="8"/>
      </c>
      <c r="AM22" s="518">
        <f t="shared" si="13"/>
      </c>
      <c r="AN22" s="525">
        <v>219.84</v>
      </c>
      <c r="AO22" s="518">
        <f t="shared" si="18"/>
      </c>
      <c r="AP22" s="527">
        <f t="shared" si="2"/>
      </c>
      <c r="AQ22" s="518">
        <v>0</v>
      </c>
      <c r="AR22" s="528">
        <f t="shared" si="9"/>
      </c>
      <c r="AS22" s="529">
        <v>4.91</v>
      </c>
      <c r="AT22" s="529">
        <f t="shared" si="14"/>
      </c>
      <c r="AU22" s="518">
        <f t="shared" si="19"/>
      </c>
      <c r="AV22" s="521">
        <v>10.67</v>
      </c>
      <c r="AW22" s="519">
        <f t="shared" si="3"/>
      </c>
      <c r="AX22" s="519">
        <f t="shared" si="4"/>
      </c>
      <c r="AY22" s="530">
        <v>-2.17</v>
      </c>
      <c r="AZ22" s="531">
        <v>0</v>
      </c>
      <c r="BA22" s="532">
        <v>19.99</v>
      </c>
      <c r="BB22" s="518">
        <v>0.5</v>
      </c>
      <c r="BC22" s="513">
        <f t="shared" si="10"/>
      </c>
      <c r="BD22" s="513">
        <v>10287</v>
      </c>
      <c r="BE22" s="513"/>
      <c r="BF22" s="513">
        <f t="shared" si="15"/>
      </c>
      <c r="BG22" s="533">
        <v>0</v>
      </c>
      <c r="BH22" s="513"/>
    </row>
    <row customHeight="true" ht="20" r="23">
      <c r="A23" s="512">
        <v>45928</v>
      </c>
      <c r="B23" s="513" t="s">
        <v>901</v>
      </c>
      <c r="C23" s="514" t="s">
        <v>902</v>
      </c>
      <c r="D23" s="513">
        <v>26.98</v>
      </c>
      <c r="E23" s="515"/>
      <c r="F23" s="516">
        <v>0</v>
      </c>
      <c r="G23" s="516">
        <v>0</v>
      </c>
      <c r="H23" s="517">
        <v>26.98</v>
      </c>
      <c r="I23" s="516">
        <v>0.232</v>
      </c>
      <c r="J23" s="518">
        <v>0.099</v>
      </c>
      <c r="K23" s="513">
        <v>203</v>
      </c>
      <c r="L23" s="513">
        <v>162</v>
      </c>
      <c r="M23" s="513">
        <f t="shared" si="5"/>
      </c>
      <c r="N23" s="518">
        <f t="shared" si="11"/>
      </c>
      <c r="O23" s="519">
        <f t="shared" si="16"/>
      </c>
      <c r="P23" s="519">
        <f t="shared" si="0"/>
      </c>
      <c r="Q23" s="513">
        <v>107</v>
      </c>
      <c r="R23" s="513">
        <v>97</v>
      </c>
      <c r="S23" s="520">
        <v>1</v>
      </c>
      <c r="T23" s="520">
        <v>1</v>
      </c>
      <c r="U23" s="515">
        <f t="shared" si="6"/>
      </c>
      <c r="V23" s="520">
        <v>0</v>
      </c>
      <c r="W23" s="521">
        <f t="shared" si="12"/>
      </c>
      <c r="X23" s="522">
        <v>8</v>
      </c>
      <c r="Y23" s="522">
        <v>10</v>
      </c>
      <c r="Z23" s="522">
        <v>4</v>
      </c>
      <c r="AA23" s="522">
        <v>5</v>
      </c>
      <c r="AB23" s="513">
        <v>944</v>
      </c>
      <c r="AC23" s="523">
        <v>3344</v>
      </c>
      <c r="AD23" s="523">
        <v>40</v>
      </c>
      <c r="AE23" s="522">
        <v>4.2</v>
      </c>
      <c r="AF23" s="524">
        <v>55902</v>
      </c>
      <c r="AG23" s="513">
        <v>239</v>
      </c>
      <c r="AH23" s="518">
        <f t="shared" si="7"/>
      </c>
      <c r="AI23" s="513">
        <v>32</v>
      </c>
      <c r="AJ23" s="525">
        <f t="shared" si="17"/>
      </c>
      <c r="AK23" s="526">
        <f t="shared" si="1"/>
      </c>
      <c r="AL23" s="518">
        <f t="shared" si="8"/>
      </c>
      <c r="AM23" s="518">
        <f t="shared" si="13"/>
      </c>
      <c r="AN23" s="525">
        <v>352.08</v>
      </c>
      <c r="AO23" s="518">
        <f t="shared" si="18"/>
      </c>
      <c r="AP23" s="527">
        <f t="shared" si="2"/>
      </c>
      <c r="AQ23" s="518">
        <v>0</v>
      </c>
      <c r="AR23" s="528">
        <f t="shared" si="9"/>
      </c>
      <c r="AS23" s="529">
        <v>4.91</v>
      </c>
      <c r="AT23" s="529">
        <f t="shared" si="14"/>
      </c>
      <c r="AU23" s="518">
        <f t="shared" si="19"/>
      </c>
      <c r="AV23" s="521">
        <v>10.67</v>
      </c>
      <c r="AW23" s="519">
        <f t="shared" si="3"/>
      </c>
      <c r="AX23" s="519">
        <f t="shared" si="4"/>
      </c>
      <c r="AY23" s="530">
        <v>-2.17</v>
      </c>
      <c r="AZ23" s="531">
        <v>0</v>
      </c>
      <c r="BA23" s="532">
        <v>19.99</v>
      </c>
      <c r="BB23" s="518">
        <v>0.5</v>
      </c>
      <c r="BC23" s="513">
        <f t="shared" si="10"/>
      </c>
      <c r="BD23" s="513">
        <v>10287</v>
      </c>
      <c r="BE23" s="513"/>
      <c r="BF23" s="513">
        <f t="shared" ref="BF23:BF39" si="20">BC23+BD23+BE23</f>
      </c>
      <c r="BG23" s="513"/>
      <c r="BH23" s="513"/>
    </row>
    <row customHeight="true" ht="20" r="24">
      <c r="A24" s="512">
        <v>45929</v>
      </c>
      <c r="B24" s="513" t="s">
        <v>903</v>
      </c>
      <c r="C24" s="514" t="s">
        <v>904</v>
      </c>
      <c r="D24" s="513">
        <v>29.98</v>
      </c>
      <c r="E24" s="515"/>
      <c r="F24" s="516">
        <v>0</v>
      </c>
      <c r="G24" s="516">
        <v>0</v>
      </c>
      <c r="H24" s="513">
        <v>29.98</v>
      </c>
      <c r="I24" s="516">
        <v>0.232</v>
      </c>
      <c r="J24" s="518">
        <v>0.099</v>
      </c>
      <c r="K24" s="513">
        <v>211</v>
      </c>
      <c r="L24" s="513">
        <v>157</v>
      </c>
      <c r="M24" s="513">
        <f t="shared" si="5"/>
      </c>
      <c r="N24" s="518">
        <f t="shared" si="11"/>
      </c>
      <c r="O24" s="519">
        <f t="shared" si="16"/>
      </c>
      <c r="P24" s="519">
        <f t="shared" si="0"/>
      </c>
      <c r="Q24" s="513">
        <v>60</v>
      </c>
      <c r="R24" s="513">
        <v>28</v>
      </c>
      <c r="S24" s="520">
        <v>1</v>
      </c>
      <c r="T24" s="520">
        <v>1</v>
      </c>
      <c r="U24" s="515">
        <f t="shared" si="6"/>
      </c>
      <c r="V24" s="520">
        <v>0</v>
      </c>
      <c r="W24" s="521">
        <f t="shared" si="12"/>
      </c>
      <c r="X24" s="522">
        <v>8</v>
      </c>
      <c r="Y24" s="522">
        <v>10</v>
      </c>
      <c r="Z24" s="522">
        <v>4</v>
      </c>
      <c r="AA24" s="522">
        <v>5</v>
      </c>
      <c r="AB24" s="513">
        <v>944</v>
      </c>
      <c r="AC24" s="523">
        <v>3265</v>
      </c>
      <c r="AD24" s="523">
        <v>46</v>
      </c>
      <c r="AE24" s="522">
        <v>4.2</v>
      </c>
      <c r="AF24" s="524">
        <v>11043</v>
      </c>
      <c r="AG24" s="513">
        <v>32</v>
      </c>
      <c r="AH24" s="518">
        <f t="shared" si="7"/>
      </c>
      <c r="AI24" s="513">
        <v>5</v>
      </c>
      <c r="AJ24" s="525">
        <f t="shared" si="17"/>
      </c>
      <c r="AK24" s="526">
        <f t="shared" si="1"/>
      </c>
      <c r="AL24" s="518">
        <f t="shared" si="8"/>
      </c>
      <c r="AM24" s="518">
        <f t="shared" si="13"/>
      </c>
      <c r="AN24" s="525">
        <v>33.2</v>
      </c>
      <c r="AO24" s="518">
        <f t="shared" si="18"/>
      </c>
      <c r="AP24" s="527">
        <f t="shared" si="2"/>
      </c>
      <c r="AQ24" s="518">
        <v>0</v>
      </c>
      <c r="AR24" s="528">
        <f t="shared" si="9"/>
      </c>
      <c r="AS24" s="529">
        <v>4.91</v>
      </c>
      <c r="AT24" s="529">
        <f t="shared" si="14"/>
      </c>
      <c r="AU24" s="518">
        <f t="shared" si="19"/>
      </c>
      <c r="AV24" s="521">
        <v>10.67</v>
      </c>
      <c r="AW24" s="519">
        <f t="shared" si="3"/>
      </c>
      <c r="AX24" s="519">
        <f t="shared" si="4"/>
      </c>
      <c r="AY24" s="530">
        <v>-2.17</v>
      </c>
      <c r="AZ24" s="531">
        <v>0</v>
      </c>
      <c r="BA24" s="532">
        <v>19.99</v>
      </c>
      <c r="BB24" s="518">
        <v>0.5</v>
      </c>
      <c r="BC24" s="513">
        <f t="shared" si="10"/>
      </c>
      <c r="BD24" s="513">
        <v>10287</v>
      </c>
      <c r="BE24" s="513"/>
      <c r="BF24" s="513">
        <f t="shared" si="20"/>
      </c>
      <c r="BG24" s="513"/>
      <c r="BH24" s="513"/>
    </row>
    <row customHeight="true" ht="20" r="25">
      <c r="A25" s="512">
        <v>45930</v>
      </c>
      <c r="B25" s="513" t="s">
        <v>905</v>
      </c>
      <c r="C25" s="514" t="s">
        <v>902</v>
      </c>
      <c r="D25" s="513">
        <v>29.98</v>
      </c>
      <c r="E25" s="515"/>
      <c r="F25" s="516">
        <v>0</v>
      </c>
      <c r="G25" s="516">
        <v>0</v>
      </c>
      <c r="H25" s="513">
        <v>29.98</v>
      </c>
      <c r="I25" s="516">
        <v>0.232</v>
      </c>
      <c r="J25" s="518">
        <v>0.099</v>
      </c>
      <c r="K25" s="513">
        <v>297</v>
      </c>
      <c r="L25" s="513">
        <v>196</v>
      </c>
      <c r="M25" s="513">
        <f t="shared" si="5"/>
      </c>
      <c r="N25" s="518">
        <f t="shared" si="11"/>
      </c>
      <c r="O25" s="519">
        <f t="shared" si="16"/>
      </c>
      <c r="P25" s="519">
        <f t="shared" si="0"/>
      </c>
      <c r="Q25" s="513">
        <v>45</v>
      </c>
      <c r="R25" s="513">
        <v>4</v>
      </c>
      <c r="S25" s="520">
        <v>1</v>
      </c>
      <c r="T25" s="520">
        <v>1</v>
      </c>
      <c r="U25" s="515">
        <f t="shared" si="6"/>
      </c>
      <c r="V25" s="520">
        <v>0</v>
      </c>
      <c r="W25" s="521">
        <f t="shared" si="12"/>
      </c>
      <c r="X25" s="522">
        <v>8</v>
      </c>
      <c r="Y25" s="522">
        <v>10</v>
      </c>
      <c r="Z25" s="522">
        <v>4</v>
      </c>
      <c r="AA25" s="522">
        <v>5</v>
      </c>
      <c r="AB25" s="513">
        <v>944</v>
      </c>
      <c r="AC25" s="523">
        <v>3412</v>
      </c>
      <c r="AD25" s="523">
        <v>48</v>
      </c>
      <c r="AE25" s="522">
        <v>4.2</v>
      </c>
      <c r="AF25" s="524">
        <v>12528</v>
      </c>
      <c r="AG25" s="513">
        <v>84</v>
      </c>
      <c r="AH25" s="518">
        <f t="shared" si="7"/>
      </c>
      <c r="AI25" s="513">
        <v>12</v>
      </c>
      <c r="AJ25" s="525">
        <f t="shared" si="17"/>
      </c>
      <c r="AK25" s="526">
        <f t="shared" si="1"/>
      </c>
      <c r="AL25" s="518">
        <f t="shared" si="8"/>
      </c>
      <c r="AM25" s="518">
        <f t="shared" si="13"/>
      </c>
      <c r="AN25" s="525">
        <v>108.98</v>
      </c>
      <c r="AO25" s="518">
        <f t="shared" si="18"/>
      </c>
      <c r="AP25" s="527">
        <f t="shared" si="2"/>
      </c>
      <c r="AQ25" s="518">
        <v>0</v>
      </c>
      <c r="AR25" s="528">
        <f t="shared" si="9"/>
      </c>
      <c r="AS25" s="529">
        <v>4.91</v>
      </c>
      <c r="AT25" s="529">
        <f t="shared" si="14"/>
      </c>
      <c r="AU25" s="518">
        <f t="shared" si="19"/>
      </c>
      <c r="AV25" s="521">
        <v>10.67</v>
      </c>
      <c r="AW25" s="519">
        <f t="shared" si="3"/>
      </c>
      <c r="AX25" s="519">
        <f t="shared" si="4"/>
      </c>
      <c r="AY25" s="530">
        <v>-2.17</v>
      </c>
      <c r="AZ25" s="531">
        <v>0</v>
      </c>
      <c r="BA25" s="532">
        <v>19.99</v>
      </c>
      <c r="BB25" s="518">
        <v>0.5</v>
      </c>
      <c r="BC25" s="513">
        <f t="shared" si="10"/>
      </c>
      <c r="BD25" s="513">
        <v>10287</v>
      </c>
      <c r="BE25" s="513"/>
      <c r="BF25" s="513">
        <f t="shared" si="20"/>
      </c>
      <c r="BG25" s="513"/>
      <c r="BH25" s="513"/>
    </row>
    <row customHeight="true" ht="20" r="26">
      <c r="A26" s="512">
        <v>45931</v>
      </c>
      <c r="B26" s="513" t="s">
        <v>910</v>
      </c>
      <c r="C26" s="514" t="s">
        <v>902</v>
      </c>
      <c r="D26" s="513">
        <v>29.98</v>
      </c>
      <c r="E26" s="515"/>
      <c r="F26" s="516">
        <v>0</v>
      </c>
      <c r="G26" s="516">
        <v>0</v>
      </c>
      <c r="H26" s="513">
        <v>29.98</v>
      </c>
      <c r="I26" s="516">
        <v>0.232</v>
      </c>
      <c r="J26" s="518">
        <v>0.099</v>
      </c>
      <c r="K26" s="513">
        <v>177</v>
      </c>
      <c r="L26" s="513">
        <v>135</v>
      </c>
      <c r="M26" s="513">
        <f t="shared" si="5"/>
      </c>
      <c r="N26" s="518">
        <f t="shared" si="11"/>
      </c>
      <c r="O26" s="519">
        <f t="shared" si="16"/>
      </c>
      <c r="P26" s="519">
        <f t="shared" si="0"/>
      </c>
      <c r="Q26" s="513">
        <v>45</v>
      </c>
      <c r="R26" s="513">
        <v>2</v>
      </c>
      <c r="S26" s="520">
        <v>1</v>
      </c>
      <c r="T26" s="520">
        <v>1</v>
      </c>
      <c r="U26" s="515">
        <f t="shared" si="6"/>
      </c>
      <c r="V26" s="520">
        <v>0</v>
      </c>
      <c r="W26" s="521">
        <f t="shared" si="12"/>
      </c>
      <c r="X26" s="522">
        <v>8</v>
      </c>
      <c r="Y26" s="522">
        <v>10</v>
      </c>
      <c r="Z26" s="522">
        <v>4</v>
      </c>
      <c r="AA26" s="522">
        <v>5</v>
      </c>
      <c r="AB26" s="513">
        <v>944</v>
      </c>
      <c r="AC26" s="523">
        <v>3721</v>
      </c>
      <c r="AD26" s="523">
        <v>51</v>
      </c>
      <c r="AE26" s="522">
        <v>4.2</v>
      </c>
      <c r="AF26" s="524">
        <v>12805</v>
      </c>
      <c r="AG26" s="513">
        <v>70</v>
      </c>
      <c r="AH26" s="518">
        <f t="shared" si="7"/>
      </c>
      <c r="AI26" s="513">
        <v>17</v>
      </c>
      <c r="AJ26" s="525">
        <f t="shared" si="17"/>
      </c>
      <c r="AK26" s="526">
        <f t="shared" si="1"/>
      </c>
      <c r="AL26" s="518">
        <f t="shared" si="8"/>
      </c>
      <c r="AM26" s="518">
        <f t="shared" si="13"/>
      </c>
      <c r="AN26" s="525">
        <v>100.86</v>
      </c>
      <c r="AO26" s="518">
        <f t="shared" si="18"/>
      </c>
      <c r="AP26" s="527">
        <f t="shared" si="2"/>
      </c>
      <c r="AQ26" s="518">
        <v>0</v>
      </c>
      <c r="AR26" s="528">
        <f t="shared" si="9"/>
      </c>
      <c r="AS26" s="529">
        <v>4.91</v>
      </c>
      <c r="AT26" s="529">
        <f t="shared" si="14"/>
      </c>
      <c r="AU26" s="518">
        <f t="shared" si="19"/>
      </c>
      <c r="AV26" s="521">
        <v>10.67</v>
      </c>
      <c r="AW26" s="519">
        <f t="shared" si="3"/>
      </c>
      <c r="AX26" s="519">
        <f t="shared" si="4"/>
      </c>
      <c r="AY26" s="530">
        <v>-2.17</v>
      </c>
      <c r="AZ26" s="531">
        <v>0</v>
      </c>
      <c r="BA26" s="532">
        <v>19.99</v>
      </c>
      <c r="BB26" s="518">
        <v>0.5</v>
      </c>
      <c r="BC26" s="513">
        <f t="shared" si="10"/>
      </c>
      <c r="BD26" s="513">
        <v>10287</v>
      </c>
      <c r="BE26" s="513"/>
      <c r="BF26" s="513">
        <f t="shared" si="20"/>
      </c>
      <c r="BG26" s="513"/>
      <c r="BH26" s="513"/>
    </row>
    <row customHeight="true" ht="20" r="27">
      <c r="A27" s="512">
        <v>45932</v>
      </c>
      <c r="B27" s="513" t="s">
        <v>906</v>
      </c>
      <c r="C27" s="514" t="s">
        <v>902</v>
      </c>
      <c r="D27" s="513">
        <v>29.98</v>
      </c>
      <c r="E27" s="515"/>
      <c r="F27" s="516">
        <v>0</v>
      </c>
      <c r="G27" s="516">
        <v>0</v>
      </c>
      <c r="H27" s="513">
        <v>29.98</v>
      </c>
      <c r="I27" s="516">
        <v>0.232</v>
      </c>
      <c r="J27" s="518">
        <v>0.099</v>
      </c>
      <c r="K27" s="513">
        <v>154</v>
      </c>
      <c r="L27" s="513">
        <v>134</v>
      </c>
      <c r="M27" s="513">
        <f t="shared" si="5"/>
      </c>
      <c r="N27" s="518">
        <f t="shared" si="11"/>
      </c>
      <c r="O27" s="519">
        <f t="shared" si="16"/>
      </c>
      <c r="P27" s="519">
        <f t="shared" si="0"/>
      </c>
      <c r="Q27" s="513">
        <v>35</v>
      </c>
      <c r="R27" s="513">
        <v>2</v>
      </c>
      <c r="S27" s="520">
        <v>1</v>
      </c>
      <c r="T27" s="520">
        <v>1</v>
      </c>
      <c r="U27" s="515">
        <f t="shared" si="6"/>
      </c>
      <c r="V27" s="520">
        <v>0</v>
      </c>
      <c r="W27" s="521">
        <f t="shared" si="12"/>
      </c>
      <c r="X27" s="522">
        <v>8</v>
      </c>
      <c r="Y27" s="522">
        <v>10</v>
      </c>
      <c r="Z27" s="522">
        <v>4</v>
      </c>
      <c r="AA27" s="522">
        <v>5</v>
      </c>
      <c r="AB27" s="513">
        <v>944</v>
      </c>
      <c r="AC27" s="523">
        <v>3974</v>
      </c>
      <c r="AD27" s="523">
        <v>52</v>
      </c>
      <c r="AE27" s="522">
        <v>4.2</v>
      </c>
      <c r="AF27" s="524">
        <v>12170</v>
      </c>
      <c r="AG27" s="513">
        <v>56</v>
      </c>
      <c r="AH27" s="518">
        <f t="shared" si="7"/>
      </c>
      <c r="AI27" s="513">
        <v>7</v>
      </c>
      <c r="AJ27" s="525">
        <f t="shared" si="17"/>
      </c>
      <c r="AK27" s="526">
        <f t="shared" si="1"/>
      </c>
      <c r="AL27" s="518">
        <f t="shared" si="8"/>
      </c>
      <c r="AM27" s="518">
        <f t="shared" si="13"/>
      </c>
      <c r="AN27" s="525">
        <v>80.29</v>
      </c>
      <c r="AO27" s="518">
        <f t="shared" si="18"/>
      </c>
      <c r="AP27" s="527">
        <f t="shared" si="2"/>
      </c>
      <c r="AQ27" s="518">
        <v>0</v>
      </c>
      <c r="AR27" s="528">
        <f t="shared" si="9"/>
      </c>
      <c r="AS27" s="529">
        <v>4.91</v>
      </c>
      <c r="AT27" s="529">
        <f t="shared" si="14"/>
      </c>
      <c r="AU27" s="518">
        <f t="shared" si="19"/>
      </c>
      <c r="AV27" s="521">
        <v>10.67</v>
      </c>
      <c r="AW27" s="519">
        <f t="shared" si="3"/>
      </c>
      <c r="AX27" s="519">
        <f t="shared" si="4"/>
      </c>
      <c r="AY27" s="530">
        <v>-2.17</v>
      </c>
      <c r="AZ27" s="531">
        <v>0</v>
      </c>
      <c r="BA27" s="532">
        <v>19.99</v>
      </c>
      <c r="BB27" s="518">
        <v>0.5</v>
      </c>
      <c r="BC27" s="513">
        <f t="shared" si="10"/>
      </c>
      <c r="BD27" s="513">
        <v>10287</v>
      </c>
      <c r="BE27" s="513"/>
      <c r="BF27" s="513">
        <f t="shared" si="20"/>
      </c>
      <c r="BG27" s="513"/>
      <c r="BH27" s="513"/>
    </row>
    <row customHeight="true" ht="20" r="28">
      <c r="A28" s="512">
        <v>45933</v>
      </c>
      <c r="B28" s="513" t="s">
        <v>907</v>
      </c>
      <c r="C28" s="514" t="s">
        <v>909</v>
      </c>
      <c r="D28" s="513">
        <v>26.98</v>
      </c>
      <c r="E28" s="515"/>
      <c r="F28" s="516">
        <v>0</v>
      </c>
      <c r="G28" s="516">
        <v>0</v>
      </c>
      <c r="H28" s="517">
        <v>26.98</v>
      </c>
      <c r="I28" s="516">
        <v>0.232</v>
      </c>
      <c r="J28" s="518">
        <v>0.099</v>
      </c>
      <c r="K28" s="513">
        <v>144</v>
      </c>
      <c r="L28" s="513">
        <v>113</v>
      </c>
      <c r="M28" s="513">
        <f t="shared" si="5"/>
      </c>
      <c r="N28" s="518">
        <f t="shared" si="11"/>
      </c>
      <c r="O28" s="519">
        <f t="shared" si="16"/>
      </c>
      <c r="P28" s="519">
        <f t="shared" si="0"/>
      </c>
      <c r="Q28" s="513">
        <v>54</v>
      </c>
      <c r="R28" s="513">
        <v>50</v>
      </c>
      <c r="S28" s="520">
        <v>1</v>
      </c>
      <c r="T28" s="520">
        <v>1</v>
      </c>
      <c r="U28" s="515">
        <f t="shared" si="6"/>
      </c>
      <c r="V28" s="520">
        <v>0</v>
      </c>
      <c r="W28" s="521">
        <f t="shared" si="12"/>
      </c>
      <c r="X28" s="522">
        <v>8</v>
      </c>
      <c r="Y28" s="522">
        <v>10</v>
      </c>
      <c r="Z28" s="522">
        <v>4</v>
      </c>
      <c r="AA28" s="522">
        <v>5</v>
      </c>
      <c r="AB28" s="513">
        <v>944</v>
      </c>
      <c r="AC28" s="523">
        <v>4427</v>
      </c>
      <c r="AD28" s="523">
        <v>60</v>
      </c>
      <c r="AE28" s="522">
        <v>4.2</v>
      </c>
      <c r="AF28" s="524">
        <v>20262</v>
      </c>
      <c r="AG28" s="513">
        <v>145</v>
      </c>
      <c r="AH28" s="518">
        <f t="shared" si="7"/>
      </c>
      <c r="AI28" s="513">
        <v>21</v>
      </c>
      <c r="AJ28" s="525">
        <f t="shared" si="17"/>
      </c>
      <c r="AK28" s="526">
        <f t="shared" si="1"/>
      </c>
      <c r="AL28" s="518">
        <f t="shared" si="8"/>
      </c>
      <c r="AM28" s="518">
        <f t="shared" si="13"/>
      </c>
      <c r="AN28" s="525">
        <v>227.26</v>
      </c>
      <c r="AO28" s="518">
        <f t="shared" si="18"/>
      </c>
      <c r="AP28" s="527">
        <f t="shared" si="2"/>
      </c>
      <c r="AQ28" s="518">
        <v>0</v>
      </c>
      <c r="AR28" s="528">
        <f t="shared" si="9"/>
      </c>
      <c r="AS28" s="529">
        <v>4.91</v>
      </c>
      <c r="AT28" s="529">
        <f t="shared" si="14"/>
      </c>
      <c r="AU28" s="518">
        <f t="shared" si="19"/>
      </c>
      <c r="AV28" s="521">
        <v>10.67</v>
      </c>
      <c r="AW28" s="519">
        <f t="shared" si="3"/>
      </c>
      <c r="AX28" s="519">
        <f t="shared" si="4"/>
      </c>
      <c r="AY28" s="530">
        <v>-2.17</v>
      </c>
      <c r="AZ28" s="531">
        <v>0</v>
      </c>
      <c r="BA28" s="532">
        <v>19.99</v>
      </c>
      <c r="BB28" s="518">
        <v>0.5</v>
      </c>
      <c r="BC28" s="513">
        <f t="shared" si="10"/>
      </c>
      <c r="BD28" s="513">
        <v>10287</v>
      </c>
      <c r="BE28" s="513"/>
      <c r="BF28" s="513">
        <f t="shared" si="20"/>
      </c>
      <c r="BG28" s="513"/>
      <c r="BH28" s="513"/>
    </row>
    <row customHeight="true" ht="20" r="29">
      <c r="A29" s="512">
        <v>45934</v>
      </c>
      <c r="B29" s="513" t="s">
        <v>908</v>
      </c>
      <c r="C29" s="514" t="s">
        <v>902</v>
      </c>
      <c r="D29" s="513">
        <v>26.98</v>
      </c>
      <c r="E29" s="515"/>
      <c r="F29" s="516">
        <v>0</v>
      </c>
      <c r="G29" s="516">
        <v>0</v>
      </c>
      <c r="H29" s="517">
        <v>26.98</v>
      </c>
      <c r="I29" s="516">
        <v>0.232</v>
      </c>
      <c r="J29" s="518">
        <v>0.099</v>
      </c>
      <c r="K29" s="513">
        <v>132</v>
      </c>
      <c r="L29" s="513">
        <v>110</v>
      </c>
      <c r="M29" s="513">
        <f t="shared" si="5"/>
      </c>
      <c r="N29" s="518">
        <f t="shared" si="11"/>
      </c>
      <c r="O29" s="519">
        <f t="shared" si="16"/>
      </c>
      <c r="P29" s="519">
        <f t="shared" si="0"/>
      </c>
      <c r="Q29" s="513">
        <v>76</v>
      </c>
      <c r="R29" s="513">
        <v>66</v>
      </c>
      <c r="S29" s="520">
        <v>1</v>
      </c>
      <c r="T29" s="520">
        <v>1</v>
      </c>
      <c r="U29" s="515">
        <f t="shared" si="6"/>
      </c>
      <c r="V29" s="520">
        <v>0</v>
      </c>
      <c r="W29" s="521">
        <f t="shared" si="12"/>
      </c>
      <c r="X29" s="522">
        <v>8</v>
      </c>
      <c r="Y29" s="522">
        <v>10</v>
      </c>
      <c r="Z29" s="522">
        <v>4</v>
      </c>
      <c r="AA29" s="522">
        <v>5</v>
      </c>
      <c r="AB29" s="513">
        <v>944</v>
      </c>
      <c r="AC29" s="523">
        <v>4172</v>
      </c>
      <c r="AD29" s="523">
        <v>57</v>
      </c>
      <c r="AE29" s="522">
        <v>4.2</v>
      </c>
      <c r="AF29" s="524">
        <v>27806</v>
      </c>
      <c r="AG29" s="513">
        <v>205</v>
      </c>
      <c r="AH29" s="518">
        <f t="shared" si="7"/>
      </c>
      <c r="AI29" s="513">
        <v>29</v>
      </c>
      <c r="AJ29" s="525">
        <f t="shared" si="17"/>
      </c>
      <c r="AK29" s="526">
        <f t="shared" si="1"/>
      </c>
      <c r="AL29" s="518">
        <f t="shared" si="8"/>
      </c>
      <c r="AM29" s="518">
        <f t="shared" si="13"/>
      </c>
      <c r="AN29" s="525">
        <v>296.81</v>
      </c>
      <c r="AO29" s="518">
        <f t="shared" si="18"/>
      </c>
      <c r="AP29" s="527">
        <f t="shared" si="2"/>
      </c>
      <c r="AQ29" s="518">
        <v>0</v>
      </c>
      <c r="AR29" s="528">
        <f t="shared" si="9"/>
      </c>
      <c r="AS29" s="529">
        <v>4.91</v>
      </c>
      <c r="AT29" s="529">
        <f t="shared" si="14"/>
      </c>
      <c r="AU29" s="518">
        <f t="shared" si="19"/>
      </c>
      <c r="AV29" s="521">
        <v>10.67</v>
      </c>
      <c r="AW29" s="519">
        <f t="shared" si="3"/>
      </c>
      <c r="AX29" s="519">
        <f t="shared" si="4"/>
      </c>
      <c r="AY29" s="530">
        <v>-2.17</v>
      </c>
      <c r="AZ29" s="531">
        <v>0</v>
      </c>
      <c r="BA29" s="532">
        <v>19.99</v>
      </c>
      <c r="BB29" s="518">
        <v>0.5</v>
      </c>
      <c r="BC29" s="513">
        <f t="shared" si="10"/>
      </c>
      <c r="BD29" s="513">
        <v>10287</v>
      </c>
      <c r="BE29" s="513"/>
      <c r="BF29" s="513">
        <f t="shared" si="20"/>
      </c>
      <c r="BG29" s="513"/>
      <c r="BH29" s="513"/>
    </row>
    <row customHeight="true" ht="20" r="30">
      <c r="A30" s="512">
        <v>45935</v>
      </c>
      <c r="B30" s="513" t="s">
        <v>901</v>
      </c>
      <c r="C30" s="514" t="s">
        <v>902</v>
      </c>
      <c r="D30" s="513">
        <v>26.98</v>
      </c>
      <c r="E30" s="515"/>
      <c r="F30" s="516">
        <v>0</v>
      </c>
      <c r="G30" s="516">
        <v>0</v>
      </c>
      <c r="H30" s="517">
        <v>26.98</v>
      </c>
      <c r="I30" s="516">
        <v>0.232</v>
      </c>
      <c r="J30" s="518">
        <v>0.099</v>
      </c>
      <c r="K30" s="513">
        <v>191</v>
      </c>
      <c r="L30" s="513">
        <v>117</v>
      </c>
      <c r="M30" s="513">
        <f t="shared" si="5"/>
      </c>
      <c r="N30" s="518">
        <f t="shared" si="11"/>
      </c>
      <c r="O30" s="519">
        <f t="shared" si="16"/>
      </c>
      <c r="P30" s="519">
        <f t="shared" si="0"/>
      </c>
      <c r="Q30" s="513">
        <v>79</v>
      </c>
      <c r="R30" s="513">
        <v>72</v>
      </c>
      <c r="S30" s="520">
        <v>1</v>
      </c>
      <c r="T30" s="520">
        <v>1</v>
      </c>
      <c r="U30" s="515">
        <f t="shared" si="6"/>
      </c>
      <c r="V30" s="520">
        <v>0</v>
      </c>
      <c r="W30" s="521">
        <f t="shared" si="12"/>
      </c>
      <c r="X30" s="522">
        <v>8</v>
      </c>
      <c r="Y30" s="522">
        <v>10</v>
      </c>
      <c r="Z30" s="522">
        <v>4</v>
      </c>
      <c r="AA30" s="522">
        <v>5</v>
      </c>
      <c r="AB30" s="513">
        <v>944</v>
      </c>
      <c r="AC30" s="523">
        <v>3803</v>
      </c>
      <c r="AD30" s="523">
        <v>49</v>
      </c>
      <c r="AE30" s="522">
        <v>4.2</v>
      </c>
      <c r="AF30" s="524">
        <v>26799</v>
      </c>
      <c r="AG30" s="513">
        <v>251</v>
      </c>
      <c r="AH30" s="518">
        <f t="shared" si="7"/>
      </c>
      <c r="AI30" s="513">
        <v>30</v>
      </c>
      <c r="AJ30" s="525">
        <f t="shared" si="17"/>
      </c>
      <c r="AK30" s="526">
        <f t="shared" si="1"/>
      </c>
      <c r="AL30" s="518">
        <f t="shared" si="8"/>
      </c>
      <c r="AM30" s="518">
        <f t="shared" si="13"/>
      </c>
      <c r="AN30" s="525">
        <v>358.64</v>
      </c>
      <c r="AO30" s="518">
        <f t="shared" si="18"/>
      </c>
      <c r="AP30" s="527">
        <f t="shared" si="2"/>
      </c>
      <c r="AQ30" s="518">
        <v>0</v>
      </c>
      <c r="AR30" s="528">
        <f t="shared" si="9"/>
      </c>
      <c r="AS30" s="529">
        <v>4.91</v>
      </c>
      <c r="AT30" s="529">
        <f t="shared" si="14"/>
      </c>
      <c r="AU30" s="518">
        <f t="shared" si="19"/>
      </c>
      <c r="AV30" s="521">
        <v>10.67</v>
      </c>
      <c r="AW30" s="519">
        <f t="shared" si="3"/>
      </c>
      <c r="AX30" s="519">
        <f t="shared" si="4"/>
      </c>
      <c r="AY30" s="530">
        <v>-2.17</v>
      </c>
      <c r="AZ30" s="531">
        <v>0</v>
      </c>
      <c r="BA30" s="532">
        <v>19.99</v>
      </c>
      <c r="BB30" s="518">
        <v>0.5</v>
      </c>
      <c r="BC30" s="513">
        <f t="shared" si="10"/>
      </c>
      <c r="BD30" s="513">
        <v>10287</v>
      </c>
      <c r="BE30" s="513"/>
      <c r="BF30" s="513">
        <f t="shared" si="20"/>
      </c>
      <c r="BG30" s="513"/>
      <c r="BH30" s="513"/>
    </row>
    <row customHeight="true" ht="20" r="31">
      <c r="A31" s="512">
        <v>45936</v>
      </c>
      <c r="B31" s="513" t="s">
        <v>903</v>
      </c>
      <c r="C31" s="514" t="s">
        <v>902</v>
      </c>
      <c r="D31" s="513">
        <v>26.98</v>
      </c>
      <c r="E31" s="515"/>
      <c r="F31" s="516">
        <v>0</v>
      </c>
      <c r="G31" s="516">
        <v>0</v>
      </c>
      <c r="H31" s="517">
        <v>26.98</v>
      </c>
      <c r="I31" s="516">
        <v>0.232</v>
      </c>
      <c r="J31" s="518">
        <v>0.099</v>
      </c>
      <c r="K31" s="513">
        <v>263</v>
      </c>
      <c r="L31" s="513">
        <v>160</v>
      </c>
      <c r="M31" s="513">
        <f t="shared" si="5"/>
      </c>
      <c r="N31" s="518">
        <f t="shared" si="11"/>
      </c>
      <c r="O31" s="519">
        <f t="shared" si="16"/>
      </c>
      <c r="P31" s="519">
        <f t="shared" si="0"/>
      </c>
      <c r="Q31" s="513">
        <v>87</v>
      </c>
      <c r="R31" s="513">
        <v>80</v>
      </c>
      <c r="S31" s="520">
        <v>1</v>
      </c>
      <c r="T31" s="520">
        <v>1</v>
      </c>
      <c r="U31" s="515">
        <f t="shared" si="6"/>
      </c>
      <c r="V31" s="520">
        <v>0</v>
      </c>
      <c r="W31" s="521">
        <f t="shared" si="12"/>
      </c>
      <c r="X31" s="522">
        <v>8</v>
      </c>
      <c r="Y31" s="522">
        <v>10</v>
      </c>
      <c r="Z31" s="522">
        <v>4</v>
      </c>
      <c r="AA31" s="522">
        <v>5</v>
      </c>
      <c r="AB31" s="513">
        <v>944</v>
      </c>
      <c r="AC31" s="523">
        <v>3568</v>
      </c>
      <c r="AD31" s="523">
        <v>51</v>
      </c>
      <c r="AE31" s="522">
        <v>4.2</v>
      </c>
      <c r="AF31" s="524">
        <v>33933</v>
      </c>
      <c r="AG31" s="513">
        <v>243</v>
      </c>
      <c r="AH31" s="518">
        <f t="shared" si="7"/>
      </c>
      <c r="AI31" s="513">
        <v>37</v>
      </c>
      <c r="AJ31" s="525">
        <f t="shared" si="17"/>
      </c>
      <c r="AK31" s="526">
        <f t="shared" si="1"/>
      </c>
      <c r="AL31" s="518">
        <f t="shared" si="8"/>
      </c>
      <c r="AM31" s="518">
        <f t="shared" si="13"/>
      </c>
      <c r="AN31" s="525">
        <v>369.65</v>
      </c>
      <c r="AO31" s="518">
        <f t="shared" si="18"/>
      </c>
      <c r="AP31" s="527">
        <f t="shared" si="2"/>
      </c>
      <c r="AQ31" s="518">
        <v>0</v>
      </c>
      <c r="AR31" s="528">
        <f t="shared" si="9"/>
      </c>
      <c r="AS31" s="529">
        <v>4.91</v>
      </c>
      <c r="AT31" s="529">
        <f t="shared" si="14"/>
      </c>
      <c r="AU31" s="518">
        <f t="shared" si="19"/>
      </c>
      <c r="AV31" s="521">
        <v>10.67</v>
      </c>
      <c r="AW31" s="519">
        <f t="shared" si="3"/>
      </c>
      <c r="AX31" s="519">
        <f t="shared" si="4"/>
      </c>
      <c r="AY31" s="530">
        <v>-2.17</v>
      </c>
      <c r="AZ31" s="531">
        <v>0</v>
      </c>
      <c r="BA31" s="532">
        <v>19.99</v>
      </c>
      <c r="BB31" s="518">
        <v>0.5</v>
      </c>
      <c r="BC31" s="513">
        <f t="shared" si="10"/>
      </c>
      <c r="BD31" s="513">
        <v>10287</v>
      </c>
      <c r="BE31" s="513"/>
      <c r="BF31" s="513">
        <f t="shared" si="20"/>
      </c>
      <c r="BG31" s="513"/>
      <c r="BH31" s="513"/>
    </row>
    <row customHeight="true" ht="20" r="32">
      <c r="A32" s="512">
        <v>45937</v>
      </c>
      <c r="B32" s="513" t="s">
        <v>905</v>
      </c>
      <c r="C32" s="514" t="s">
        <v>911</v>
      </c>
      <c r="D32" s="513">
        <v>26.98</v>
      </c>
      <c r="E32" s="515"/>
      <c r="F32" s="516">
        <v>0</v>
      </c>
      <c r="G32" s="516">
        <v>0</v>
      </c>
      <c r="H32" s="517">
        <v>26.98</v>
      </c>
      <c r="I32" s="516">
        <v>0.232</v>
      </c>
      <c r="J32" s="518">
        <v>0.099</v>
      </c>
      <c r="K32" s="513">
        <v>279</v>
      </c>
      <c r="L32" s="513">
        <v>193</v>
      </c>
      <c r="M32" s="513">
        <f t="shared" si="5"/>
      </c>
      <c r="N32" s="518">
        <f t="shared" si="11"/>
      </c>
      <c r="O32" s="519">
        <f t="shared" si="16"/>
      </c>
      <c r="P32" s="519">
        <f t="shared" si="0"/>
      </c>
      <c r="Q32" s="513">
        <v>107</v>
      </c>
      <c r="R32" s="513">
        <v>100</v>
      </c>
      <c r="S32" s="520">
        <v>1</v>
      </c>
      <c r="T32" s="520">
        <v>1</v>
      </c>
      <c r="U32" s="515">
        <f t="shared" si="6"/>
      </c>
      <c r="V32" s="520">
        <v>0</v>
      </c>
      <c r="W32" s="521">
        <f t="shared" si="12"/>
      </c>
      <c r="X32" s="522">
        <v>30</v>
      </c>
      <c r="Y32" s="522">
        <v>37</v>
      </c>
      <c r="Z32" s="522">
        <v>8</v>
      </c>
      <c r="AA32" s="522">
        <v>16</v>
      </c>
      <c r="AB32" s="513">
        <v>1088</v>
      </c>
      <c r="AC32" s="523">
        <v>3349</v>
      </c>
      <c r="AD32" s="523">
        <v>37</v>
      </c>
      <c r="AE32" s="522">
        <v>4.2</v>
      </c>
      <c r="AF32" s="524">
        <v>36994</v>
      </c>
      <c r="AG32" s="513">
        <v>328</v>
      </c>
      <c r="AH32" s="518">
        <f t="shared" si="7"/>
      </c>
      <c r="AI32" s="513">
        <v>50</v>
      </c>
      <c r="AJ32" s="525">
        <f t="shared" si="17"/>
      </c>
      <c r="AK32" s="526">
        <f t="shared" si="1"/>
      </c>
      <c r="AL32" s="518">
        <f t="shared" si="8"/>
      </c>
      <c r="AM32" s="518">
        <f t="shared" si="13"/>
      </c>
      <c r="AN32" s="525">
        <v>563.38</v>
      </c>
      <c r="AO32" s="518">
        <f t="shared" si="18"/>
      </c>
      <c r="AP32" s="527">
        <f t="shared" si="2"/>
      </c>
      <c r="AQ32" s="518">
        <v>0</v>
      </c>
      <c r="AR32" s="528">
        <f t="shared" si="9"/>
      </c>
      <c r="AS32" s="529">
        <v>4.91</v>
      </c>
      <c r="AT32" s="529">
        <f t="shared" si="14"/>
      </c>
      <c r="AU32" s="518">
        <f t="shared" si="19"/>
      </c>
      <c r="AV32" s="521">
        <v>10.67</v>
      </c>
      <c r="AW32" s="519">
        <f t="shared" si="3"/>
      </c>
      <c r="AX32" s="519">
        <f t="shared" si="4"/>
      </c>
      <c r="AY32" s="530">
        <v>-2.17</v>
      </c>
      <c r="AZ32" s="531">
        <v>0</v>
      </c>
      <c r="BA32" s="532">
        <v>19.99</v>
      </c>
      <c r="BB32" s="518">
        <v>0.5</v>
      </c>
      <c r="BC32" s="513">
        <f t="shared" si="10"/>
      </c>
      <c r="BD32" s="513">
        <v>10287</v>
      </c>
      <c r="BE32" s="513"/>
      <c r="BF32" s="513">
        <f t="shared" si="20"/>
      </c>
      <c r="BG32" s="513"/>
      <c r="BH32" s="513"/>
    </row>
    <row customHeight="true" ht="20" r="33">
      <c r="A33" s="512">
        <v>45938</v>
      </c>
      <c r="B33" s="513" t="s">
        <v>910</v>
      </c>
      <c r="C33" s="514" t="s">
        <v>902</v>
      </c>
      <c r="D33" s="513">
        <v>26.98</v>
      </c>
      <c r="E33" s="515"/>
      <c r="F33" s="516">
        <v>0</v>
      </c>
      <c r="G33" s="516">
        <v>0</v>
      </c>
      <c r="H33" s="517">
        <v>26.98</v>
      </c>
      <c r="I33" s="516">
        <v>0.232</v>
      </c>
      <c r="J33" s="518">
        <v>0.099</v>
      </c>
      <c r="K33" s="520">
        <v>250</v>
      </c>
      <c r="L33" s="513">
        <v>209</v>
      </c>
      <c r="M33" s="513">
        <f t="shared" si="5"/>
      </c>
      <c r="N33" s="518">
        <f t="shared" si="11"/>
      </c>
      <c r="O33" s="519">
        <f t="shared" si="16"/>
      </c>
      <c r="P33" s="519">
        <f t="shared" si="0"/>
      </c>
      <c r="Q33" s="513">
        <v>93</v>
      </c>
      <c r="R33" s="513">
        <v>89</v>
      </c>
      <c r="S33" s="520">
        <v>1</v>
      </c>
      <c r="T33" s="520">
        <v>1</v>
      </c>
      <c r="U33" s="515">
        <f t="shared" si="6"/>
      </c>
      <c r="V33" s="520">
        <v>0</v>
      </c>
      <c r="W33" s="521">
        <f t="shared" si="12"/>
      </c>
      <c r="X33" s="522">
        <v>38</v>
      </c>
      <c r="Y33" s="522">
        <v>24</v>
      </c>
      <c r="Z33" s="522">
        <v>9</v>
      </c>
      <c r="AA33" s="522">
        <v>18</v>
      </c>
      <c r="AB33" s="513">
        <v>1088</v>
      </c>
      <c r="AC33" s="523">
        <v>3670</v>
      </c>
      <c r="AD33" s="523">
        <v>47</v>
      </c>
      <c r="AE33" s="522">
        <v>4.2</v>
      </c>
      <c r="AF33" s="524">
        <v>44077</v>
      </c>
      <c r="AG33" s="513">
        <v>305</v>
      </c>
      <c r="AH33" s="518">
        <f t="shared" si="7"/>
      </c>
      <c r="AI33" s="513">
        <v>49</v>
      </c>
      <c r="AJ33" s="525">
        <f t="shared" si="17"/>
      </c>
      <c r="AK33" s="526">
        <f t="shared" si="1"/>
      </c>
      <c r="AL33" s="518">
        <f t="shared" si="8"/>
      </c>
      <c r="AM33" s="518">
        <f t="shared" si="13"/>
      </c>
      <c r="AN33" s="525">
        <v>507.8</v>
      </c>
      <c r="AO33" s="518">
        <f t="shared" si="18"/>
      </c>
      <c r="AP33" s="527">
        <f t="shared" si="2"/>
      </c>
      <c r="AQ33" s="518">
        <v>0</v>
      </c>
      <c r="AR33" s="528">
        <f t="shared" si="9"/>
      </c>
      <c r="AS33" s="529">
        <v>4.91</v>
      </c>
      <c r="AT33" s="529">
        <f t="shared" si="14"/>
      </c>
      <c r="AU33" s="518">
        <f t="shared" si="19"/>
      </c>
      <c r="AV33" s="521">
        <v>10.67</v>
      </c>
      <c r="AW33" s="519">
        <f t="shared" si="3"/>
      </c>
      <c r="AX33" s="519">
        <f t="shared" si="4"/>
      </c>
      <c r="AY33" s="530">
        <v>-2.17</v>
      </c>
      <c r="AZ33" s="531">
        <v>0</v>
      </c>
      <c r="BA33" s="532">
        <v>19.99</v>
      </c>
      <c r="BB33" s="518">
        <v>0.5</v>
      </c>
      <c r="BC33" s="513">
        <v>3310</v>
      </c>
      <c r="BD33" s="513">
        <v>10287</v>
      </c>
      <c r="BE33" s="513"/>
      <c r="BF33" s="513">
        <f t="shared" si="20"/>
      </c>
      <c r="BG33" s="513"/>
      <c r="BH33" s="513"/>
    </row>
    <row customHeight="true" ht="20" r="34">
      <c r="A34" s="512">
        <v>45939</v>
      </c>
      <c r="B34" s="513" t="s">
        <v>906</v>
      </c>
      <c r="C34" s="514" t="s">
        <v>902</v>
      </c>
      <c r="D34" s="513">
        <v>26.98</v>
      </c>
      <c r="E34" s="515"/>
      <c r="F34" s="516">
        <v>0</v>
      </c>
      <c r="G34" s="516">
        <v>0</v>
      </c>
      <c r="H34" s="517">
        <v>26.98</v>
      </c>
      <c r="I34" s="516">
        <v>0.232</v>
      </c>
      <c r="J34" s="518">
        <v>0.099</v>
      </c>
      <c r="K34" s="520">
        <v>252</v>
      </c>
      <c r="L34" s="513">
        <v>209</v>
      </c>
      <c r="M34" s="513">
        <f t="shared" si="5"/>
      </c>
      <c r="N34" s="518">
        <f t="shared" si="11"/>
      </c>
      <c r="O34" s="519">
        <f t="shared" si="16"/>
      </c>
      <c r="P34" s="519">
        <f t="shared" si="0"/>
      </c>
      <c r="Q34" s="513">
        <v>93</v>
      </c>
      <c r="R34" s="513">
        <v>89</v>
      </c>
      <c r="S34" s="520">
        <v>1</v>
      </c>
      <c r="T34" s="520">
        <v>1</v>
      </c>
      <c r="U34" s="515">
        <f t="shared" si="6"/>
      </c>
      <c r="V34" s="520">
        <v>0</v>
      </c>
      <c r="W34" s="521">
        <f t="shared" si="12"/>
      </c>
      <c r="X34" s="522">
        <v>38</v>
      </c>
      <c r="Y34" s="522">
        <v>24</v>
      </c>
      <c r="Z34" s="522">
        <v>9</v>
      </c>
      <c r="AA34" s="522">
        <v>18</v>
      </c>
      <c r="AB34" s="513">
        <v>1088</v>
      </c>
      <c r="AC34" s="523">
        <v>3670</v>
      </c>
      <c r="AD34" s="523">
        <v>47</v>
      </c>
      <c r="AE34" s="522">
        <v>4.2</v>
      </c>
      <c r="AF34" s="524">
        <v>44077</v>
      </c>
      <c r="AG34" s="513">
        <v>305</v>
      </c>
      <c r="AH34" s="518">
        <f t="shared" si="7"/>
      </c>
      <c r="AI34" s="513">
        <v>49</v>
      </c>
      <c r="AJ34" s="525">
        <f t="shared" si="17"/>
      </c>
      <c r="AK34" s="526">
        <f t="shared" si="1"/>
      </c>
      <c r="AL34" s="518">
        <f t="shared" si="8"/>
      </c>
      <c r="AM34" s="518">
        <f t="shared" si="13"/>
      </c>
      <c r="AN34" s="525">
        <v>507.8</v>
      </c>
      <c r="AO34" s="518">
        <f t="shared" si="18"/>
      </c>
      <c r="AP34" s="527">
        <f t="shared" si="2"/>
      </c>
      <c r="AQ34" s="518">
        <v>0</v>
      </c>
      <c r="AR34" s="528">
        <f t="shared" si="9"/>
      </c>
      <c r="AS34" s="529">
        <v>4.91</v>
      </c>
      <c r="AT34" s="529">
        <f t="shared" si="14"/>
      </c>
      <c r="AU34" s="518">
        <f t="shared" si="19"/>
      </c>
      <c r="AV34" s="521">
        <v>10.67</v>
      </c>
      <c r="AW34" s="519">
        <f t="shared" si="3"/>
      </c>
      <c r="AX34" s="519">
        <f t="shared" si="4"/>
      </c>
      <c r="AY34" s="530">
        <v>-2.17</v>
      </c>
      <c r="AZ34" s="531">
        <v>0</v>
      </c>
      <c r="BA34" s="532">
        <v>19.99</v>
      </c>
      <c r="BB34" s="518">
        <v>0.5</v>
      </c>
      <c r="BC34" s="513">
        <v>3310</v>
      </c>
      <c r="BD34" s="513">
        <v>10287</v>
      </c>
      <c r="BE34" s="513"/>
      <c r="BF34" s="513">
        <f t="shared" si="20"/>
      </c>
      <c r="BG34" s="513"/>
      <c r="BH34" s="513"/>
    </row>
    <row customHeight="true" ht="20" r="35">
      <c r="A35" s="512">
        <v>45940</v>
      </c>
      <c r="B35" s="513" t="s">
        <v>907</v>
      </c>
      <c r="C35" s="514" t="s">
        <v>902</v>
      </c>
      <c r="D35" s="513">
        <v>26.98</v>
      </c>
      <c r="E35" s="515"/>
      <c r="F35" s="516">
        <v>0</v>
      </c>
      <c r="G35" s="516">
        <v>0</v>
      </c>
      <c r="H35" s="517">
        <v>26.98</v>
      </c>
      <c r="I35" s="516">
        <v>0.232</v>
      </c>
      <c r="J35" s="518">
        <v>0.099</v>
      </c>
      <c r="K35" s="520">
        <v>252</v>
      </c>
      <c r="L35" s="513">
        <v>209</v>
      </c>
      <c r="M35" s="513">
        <f t="shared" si="5"/>
      </c>
      <c r="N35" s="518">
        <f t="shared" si="11"/>
      </c>
      <c r="O35" s="519">
        <f t="shared" si="16"/>
      </c>
      <c r="P35" s="519">
        <f t="shared" si="0"/>
      </c>
      <c r="Q35" s="513">
        <v>93</v>
      </c>
      <c r="R35" s="513">
        <v>89</v>
      </c>
      <c r="S35" s="520">
        <v>1</v>
      </c>
      <c r="T35" s="520">
        <v>1</v>
      </c>
      <c r="U35" s="515">
        <f t="shared" si="6"/>
      </c>
      <c r="V35" s="520">
        <v>0</v>
      </c>
      <c r="W35" s="521">
        <f t="shared" si="12"/>
      </c>
      <c r="X35" s="522">
        <v>38</v>
      </c>
      <c r="Y35" s="522">
        <v>24</v>
      </c>
      <c r="Z35" s="522">
        <v>9</v>
      </c>
      <c r="AA35" s="522">
        <v>18</v>
      </c>
      <c r="AB35" s="513">
        <v>1088</v>
      </c>
      <c r="AC35" s="523">
        <v>3670</v>
      </c>
      <c r="AD35" s="523">
        <v>47</v>
      </c>
      <c r="AE35" s="522">
        <v>4.2</v>
      </c>
      <c r="AF35" s="524">
        <v>44077</v>
      </c>
      <c r="AG35" s="513">
        <v>305</v>
      </c>
      <c r="AH35" s="518">
        <f t="shared" si="7"/>
      </c>
      <c r="AI35" s="513">
        <v>49</v>
      </c>
      <c r="AJ35" s="525">
        <f t="shared" si="17"/>
      </c>
      <c r="AK35" s="526">
        <f t="shared" si="1"/>
      </c>
      <c r="AL35" s="518">
        <f t="shared" si="8"/>
      </c>
      <c r="AM35" s="518">
        <f t="shared" si="13"/>
      </c>
      <c r="AN35" s="525">
        <v>507.8</v>
      </c>
      <c r="AO35" s="518">
        <f t="shared" si="18"/>
      </c>
      <c r="AP35" s="527">
        <f t="shared" si="2"/>
      </c>
      <c r="AQ35" s="518">
        <v>0</v>
      </c>
      <c r="AR35" s="528">
        <f t="shared" si="9"/>
      </c>
      <c r="AS35" s="529">
        <v>4.91</v>
      </c>
      <c r="AT35" s="529">
        <f t="shared" si="14"/>
      </c>
      <c r="AU35" s="518">
        <f t="shared" si="19"/>
      </c>
      <c r="AV35" s="521">
        <v>10.67</v>
      </c>
      <c r="AW35" s="519">
        <f t="shared" si="3"/>
      </c>
      <c r="AX35" s="519">
        <f t="shared" si="4"/>
      </c>
      <c r="AY35" s="530">
        <v>-2.17</v>
      </c>
      <c r="AZ35" s="531">
        <v>0</v>
      </c>
      <c r="BA35" s="532">
        <v>19.99</v>
      </c>
      <c r="BB35" s="518">
        <v>0.5</v>
      </c>
      <c r="BC35" s="513">
        <v>3310</v>
      </c>
      <c r="BD35" s="513">
        <v>10287</v>
      </c>
      <c r="BE35" s="513"/>
      <c r="BF35" s="513">
        <f t="shared" si="20"/>
      </c>
      <c r="BG35" s="513"/>
      <c r="BH35" s="513"/>
    </row>
    <row customHeight="true" ht="20" r="36">
      <c r="A36" s="512">
        <v>45941</v>
      </c>
      <c r="B36" s="513" t="s">
        <v>908</v>
      </c>
      <c r="C36" s="514" t="s">
        <v>902</v>
      </c>
      <c r="D36" s="513">
        <v>26.98</v>
      </c>
      <c r="E36" s="515"/>
      <c r="F36" s="516">
        <v>0</v>
      </c>
      <c r="G36" s="516">
        <v>0</v>
      </c>
      <c r="H36" s="517">
        <v>26.98</v>
      </c>
      <c r="I36" s="516">
        <v>0.232</v>
      </c>
      <c r="J36" s="518">
        <v>0.099</v>
      </c>
      <c r="K36" s="520">
        <v>255</v>
      </c>
      <c r="L36" s="520">
        <v>210</v>
      </c>
      <c r="M36" s="513">
        <f t="shared" si="5"/>
      </c>
      <c r="N36" s="518">
        <f t="shared" si="11"/>
      </c>
      <c r="O36" s="519">
        <f t="shared" si="16"/>
      </c>
      <c r="P36" s="519">
        <f t="shared" si="0"/>
      </c>
      <c r="Q36" s="513">
        <v>93</v>
      </c>
      <c r="R36" s="513">
        <v>89</v>
      </c>
      <c r="S36" s="520">
        <v>1</v>
      </c>
      <c r="T36" s="520">
        <v>1</v>
      </c>
      <c r="U36" s="515">
        <f t="shared" si="6"/>
      </c>
      <c r="V36" s="520">
        <v>0</v>
      </c>
      <c r="W36" s="521">
        <f t="shared" si="12"/>
      </c>
      <c r="X36" s="522">
        <v>38</v>
      </c>
      <c r="Y36" s="522">
        <v>24</v>
      </c>
      <c r="Z36" s="522">
        <v>9</v>
      </c>
      <c r="AA36" s="522">
        <v>18</v>
      </c>
      <c r="AB36" s="513">
        <v>1088</v>
      </c>
      <c r="AC36" s="523">
        <v>3670</v>
      </c>
      <c r="AD36" s="523">
        <v>47</v>
      </c>
      <c r="AE36" s="522">
        <v>4.2</v>
      </c>
      <c r="AF36" s="524">
        <v>44077</v>
      </c>
      <c r="AG36" s="513">
        <v>305</v>
      </c>
      <c r="AH36" s="518">
        <f t="shared" si="7"/>
      </c>
      <c r="AI36" s="513">
        <v>49</v>
      </c>
      <c r="AJ36" s="525">
        <f t="shared" si="17"/>
      </c>
      <c r="AK36" s="526">
        <f t="shared" si="1"/>
      </c>
      <c r="AL36" s="518">
        <f t="shared" si="8"/>
      </c>
      <c r="AM36" s="518">
        <f t="shared" si="13"/>
      </c>
      <c r="AN36" s="525">
        <v>507.8</v>
      </c>
      <c r="AO36" s="518">
        <f t="shared" si="18"/>
      </c>
      <c r="AP36" s="527">
        <f t="shared" si="2"/>
      </c>
      <c r="AQ36" s="518">
        <v>0</v>
      </c>
      <c r="AR36" s="528">
        <f t="shared" si="9"/>
      </c>
      <c r="AS36" s="529">
        <v>4.91</v>
      </c>
      <c r="AT36" s="529">
        <f t="shared" si="14"/>
      </c>
      <c r="AU36" s="518">
        <f t="shared" si="19"/>
      </c>
      <c r="AV36" s="521">
        <v>10.67</v>
      </c>
      <c r="AW36" s="519">
        <f t="shared" si="3"/>
      </c>
      <c r="AX36" s="519">
        <f t="shared" si="4"/>
      </c>
      <c r="AY36" s="530">
        <v>-2.17</v>
      </c>
      <c r="AZ36" s="531">
        <v>0</v>
      </c>
      <c r="BA36" s="532">
        <v>19.99</v>
      </c>
      <c r="BB36" s="518">
        <v>0.5</v>
      </c>
      <c r="BC36" s="513">
        <v>3310</v>
      </c>
      <c r="BD36" s="513">
        <v>10287</v>
      </c>
      <c r="BE36" s="513"/>
      <c r="BF36" s="513">
        <f t="shared" si="20"/>
      </c>
      <c r="BG36" s="513"/>
      <c r="BH36" s="513"/>
    </row>
    <row customHeight="true" ht="20" r="37">
      <c r="A37" s="512">
        <v>45942</v>
      </c>
      <c r="B37" s="513" t="s">
        <v>901</v>
      </c>
      <c r="C37" s="514" t="s">
        <v>902</v>
      </c>
      <c r="D37" s="513">
        <v>26.98</v>
      </c>
      <c r="E37" s="515"/>
      <c r="F37" s="516">
        <v>0</v>
      </c>
      <c r="G37" s="516">
        <v>0</v>
      </c>
      <c r="H37" s="517">
        <v>26.98</v>
      </c>
      <c r="I37" s="516">
        <v>0.232</v>
      </c>
      <c r="J37" s="518">
        <v>0.099</v>
      </c>
      <c r="K37" s="513">
        <v>249</v>
      </c>
      <c r="L37" s="520">
        <v>200</v>
      </c>
      <c r="M37" s="513">
        <f t="shared" si="5"/>
      </c>
      <c r="N37" s="518">
        <f t="shared" si="11"/>
      </c>
      <c r="O37" s="519">
        <f t="shared" si="16"/>
      </c>
      <c r="P37" s="519">
        <f t="shared" si="0"/>
      </c>
      <c r="Q37" s="513">
        <v>93</v>
      </c>
      <c r="R37" s="513">
        <v>89</v>
      </c>
      <c r="S37" s="520">
        <v>1</v>
      </c>
      <c r="T37" s="520">
        <v>1</v>
      </c>
      <c r="U37" s="515">
        <f t="shared" si="6"/>
      </c>
      <c r="V37" s="520">
        <v>0</v>
      </c>
      <c r="W37" s="521">
        <f t="shared" si="12"/>
      </c>
      <c r="X37" s="522">
        <v>38</v>
      </c>
      <c r="Y37" s="522">
        <v>24</v>
      </c>
      <c r="Z37" s="522">
        <v>9</v>
      </c>
      <c r="AA37" s="522">
        <v>18</v>
      </c>
      <c r="AB37" s="513">
        <v>1088</v>
      </c>
      <c r="AC37" s="523">
        <v>3670</v>
      </c>
      <c r="AD37" s="523">
        <v>47</v>
      </c>
      <c r="AE37" s="522">
        <v>4.2</v>
      </c>
      <c r="AF37" s="524">
        <v>44077</v>
      </c>
      <c r="AG37" s="513">
        <v>305</v>
      </c>
      <c r="AH37" s="518">
        <f t="shared" si="7"/>
      </c>
      <c r="AI37" s="513">
        <v>49</v>
      </c>
      <c r="AJ37" s="525">
        <f t="shared" si="17"/>
      </c>
      <c r="AK37" s="526">
        <f t="shared" si="1"/>
      </c>
      <c r="AL37" s="518">
        <f t="shared" si="8"/>
      </c>
      <c r="AM37" s="518">
        <f t="shared" si="13"/>
      </c>
      <c r="AN37" s="525">
        <v>507.8</v>
      </c>
      <c r="AO37" s="518">
        <f t="shared" si="18"/>
      </c>
      <c r="AP37" s="527">
        <f t="shared" si="2"/>
      </c>
      <c r="AQ37" s="518">
        <v>0</v>
      </c>
      <c r="AR37" s="528">
        <f t="shared" si="9"/>
      </c>
      <c r="AS37" s="529">
        <v>4.91</v>
      </c>
      <c r="AT37" s="529">
        <f t="shared" si="14"/>
      </c>
      <c r="AU37" s="518">
        <f t="shared" si="19"/>
      </c>
      <c r="AV37" s="521">
        <v>10.67</v>
      </c>
      <c r="AW37" s="519">
        <f t="shared" si="3"/>
      </c>
      <c r="AX37" s="519">
        <f t="shared" si="4"/>
      </c>
      <c r="AY37" s="530">
        <v>-2.17</v>
      </c>
      <c r="AZ37" s="531">
        <v>0</v>
      </c>
      <c r="BA37" s="532">
        <v>19.99</v>
      </c>
      <c r="BB37" s="518">
        <v>0.5</v>
      </c>
      <c r="BC37" s="513">
        <v>3310</v>
      </c>
      <c r="BD37" s="513">
        <v>10287</v>
      </c>
      <c r="BE37" s="513"/>
      <c r="BF37" s="513">
        <f t="shared" si="20"/>
      </c>
      <c r="BG37" s="513"/>
      <c r="BH37" s="513"/>
    </row>
    <row customHeight="true" ht="20" r="38">
      <c r="A38" s="512">
        <v>45943</v>
      </c>
      <c r="B38" s="513" t="s">
        <v>903</v>
      </c>
      <c r="C38" s="514" t="s">
        <v>902</v>
      </c>
      <c r="D38" s="513">
        <v>26.98</v>
      </c>
      <c r="E38" s="515"/>
      <c r="F38" s="516">
        <v>0</v>
      </c>
      <c r="G38" s="516">
        <v>0</v>
      </c>
      <c r="H38" s="517">
        <v>26.98</v>
      </c>
      <c r="I38" s="516">
        <v>0.232</v>
      </c>
      <c r="J38" s="518">
        <v>0.099</v>
      </c>
      <c r="K38" s="513">
        <v>249</v>
      </c>
      <c r="L38" s="513">
        <v>209</v>
      </c>
      <c r="M38" s="513">
        <f t="shared" si="5"/>
      </c>
      <c r="N38" s="518">
        <f t="shared" si="11"/>
      </c>
      <c r="O38" s="519">
        <f t="shared" si="16"/>
      </c>
      <c r="P38" s="519">
        <f t="shared" si="0"/>
      </c>
      <c r="Q38" s="513">
        <v>93</v>
      </c>
      <c r="R38" s="513">
        <v>89</v>
      </c>
      <c r="S38" s="520">
        <v>1</v>
      </c>
      <c r="T38" s="520">
        <v>1</v>
      </c>
      <c r="U38" s="515">
        <f t="shared" si="6"/>
      </c>
      <c r="V38" s="520">
        <v>0</v>
      </c>
      <c r="W38" s="521">
        <f t="shared" si="12"/>
      </c>
      <c r="X38" s="522">
        <v>38</v>
      </c>
      <c r="Y38" s="522">
        <v>24</v>
      </c>
      <c r="Z38" s="522">
        <v>9</v>
      </c>
      <c r="AA38" s="522">
        <v>18</v>
      </c>
      <c r="AB38" s="513">
        <v>1088</v>
      </c>
      <c r="AC38" s="523">
        <v>3670</v>
      </c>
      <c r="AD38" s="523">
        <v>47</v>
      </c>
      <c r="AE38" s="522">
        <v>4.2</v>
      </c>
      <c r="AF38" s="524">
        <v>44077</v>
      </c>
      <c r="AG38" s="513">
        <v>305</v>
      </c>
      <c r="AH38" s="518">
        <f t="shared" si="7"/>
      </c>
      <c r="AI38" s="513">
        <v>49</v>
      </c>
      <c r="AJ38" s="525">
        <f t="shared" si="17"/>
      </c>
      <c r="AK38" s="526">
        <f t="shared" si="1"/>
      </c>
      <c r="AL38" s="518">
        <f t="shared" si="8"/>
      </c>
      <c r="AM38" s="518">
        <f t="shared" si="13"/>
      </c>
      <c r="AN38" s="525">
        <v>507.8</v>
      </c>
      <c r="AO38" s="518">
        <f t="shared" si="18"/>
      </c>
      <c r="AP38" s="527">
        <f t="shared" si="2"/>
      </c>
      <c r="AQ38" s="518">
        <v>0</v>
      </c>
      <c r="AR38" s="528">
        <f t="shared" si="9"/>
      </c>
      <c r="AS38" s="529">
        <v>4.91</v>
      </c>
      <c r="AT38" s="529">
        <f t="shared" si="14"/>
      </c>
      <c r="AU38" s="518">
        <f t="shared" si="19"/>
      </c>
      <c r="AV38" s="521">
        <v>10.67</v>
      </c>
      <c r="AW38" s="519">
        <f t="shared" si="3"/>
      </c>
      <c r="AX38" s="519">
        <f t="shared" si="4"/>
      </c>
      <c r="AY38" s="530">
        <v>-2.17</v>
      </c>
      <c r="AZ38" s="531">
        <v>0</v>
      </c>
      <c r="BA38" s="532">
        <v>19.99</v>
      </c>
      <c r="BB38" s="518">
        <v>0.5</v>
      </c>
      <c r="BC38" s="513">
        <v>3310</v>
      </c>
      <c r="BD38" s="513">
        <v>10287</v>
      </c>
      <c r="BE38" s="513"/>
      <c r="BF38" s="513">
        <f t="shared" si="20"/>
      </c>
      <c r="BG38" s="513"/>
      <c r="BH38" s="513"/>
    </row>
    <row customHeight="true" ht="20" r="39">
      <c r="A39" s="512">
        <v>45944</v>
      </c>
      <c r="B39" s="513" t="s">
        <v>905</v>
      </c>
      <c r="C39" s="514" t="s">
        <v>902</v>
      </c>
      <c r="D39" s="513">
        <v>26.98</v>
      </c>
      <c r="E39" s="515"/>
      <c r="F39" s="516">
        <v>0</v>
      </c>
      <c r="G39" s="516">
        <v>0</v>
      </c>
      <c r="H39" s="517">
        <v>26.98</v>
      </c>
      <c r="I39" s="516">
        <v>0.232</v>
      </c>
      <c r="J39" s="518">
        <v>0.099</v>
      </c>
      <c r="K39" s="513">
        <v>249</v>
      </c>
      <c r="L39" s="513">
        <v>209</v>
      </c>
      <c r="M39" s="513">
        <f t="shared" si="5"/>
      </c>
      <c r="N39" s="518">
        <f t="shared" si="11"/>
      </c>
      <c r="O39" s="519">
        <f t="shared" si="16"/>
      </c>
      <c r="P39" s="519">
        <f t="shared" si="0"/>
      </c>
      <c r="Q39" s="513">
        <v>93</v>
      </c>
      <c r="R39" s="513">
        <v>89</v>
      </c>
      <c r="S39" s="520">
        <v>1</v>
      </c>
      <c r="T39" s="520">
        <v>1</v>
      </c>
      <c r="U39" s="515">
        <f t="shared" si="6"/>
      </c>
      <c r="V39" s="520">
        <v>0</v>
      </c>
      <c r="W39" s="521">
        <f t="shared" si="12"/>
      </c>
      <c r="X39" s="522">
        <v>38</v>
      </c>
      <c r="Y39" s="522">
        <v>24</v>
      </c>
      <c r="Z39" s="522">
        <v>9</v>
      </c>
      <c r="AA39" s="522">
        <v>18</v>
      </c>
      <c r="AB39" s="513">
        <v>1088</v>
      </c>
      <c r="AC39" s="523">
        <v>3670</v>
      </c>
      <c r="AD39" s="523">
        <v>47</v>
      </c>
      <c r="AE39" s="522">
        <v>4.2</v>
      </c>
      <c r="AF39" s="524">
        <v>44077</v>
      </c>
      <c r="AG39" s="513">
        <v>305</v>
      </c>
      <c r="AH39" s="518">
        <f t="shared" si="7"/>
      </c>
      <c r="AI39" s="513">
        <v>49</v>
      </c>
      <c r="AJ39" s="525">
        <f t="shared" si="17"/>
      </c>
      <c r="AK39" s="526">
        <f t="shared" si="1"/>
      </c>
      <c r="AL39" s="518">
        <f t="shared" si="8"/>
      </c>
      <c r="AM39" s="518">
        <f t="shared" si="13"/>
      </c>
      <c r="AN39" s="525">
        <v>507.8</v>
      </c>
      <c r="AO39" s="518">
        <f t="shared" si="18"/>
      </c>
      <c r="AP39" s="527">
        <f t="shared" si="2"/>
      </c>
      <c r="AQ39" s="518">
        <v>0</v>
      </c>
      <c r="AR39" s="528">
        <f t="shared" si="9"/>
      </c>
      <c r="AS39" s="529">
        <v>4.91</v>
      </c>
      <c r="AT39" s="529">
        <f t="shared" si="14"/>
      </c>
      <c r="AU39" s="518">
        <f t="shared" si="19"/>
      </c>
      <c r="AV39" s="521">
        <v>10.67</v>
      </c>
      <c r="AW39" s="519">
        <f t="shared" si="3"/>
      </c>
      <c r="AX39" s="519">
        <f t="shared" si="4"/>
      </c>
      <c r="AY39" s="530">
        <v>-2.17</v>
      </c>
      <c r="AZ39" s="531">
        <v>0</v>
      </c>
      <c r="BA39" s="532">
        <v>19.99</v>
      </c>
      <c r="BB39" s="518">
        <v>0.5</v>
      </c>
      <c r="BC39" s="513">
        <v>3310</v>
      </c>
      <c r="BD39" s="513">
        <v>10287</v>
      </c>
      <c r="BE39" s="513"/>
      <c r="BF39" s="513">
        <f t="shared" si="20"/>
      </c>
      <c r="BG39" s="513"/>
      <c r="BH39" s="513"/>
    </row>
    <row customHeight="true" ht="20" r="40">
      <c r="A40" s="534" t="s">
        <v>912</v>
      </c>
      <c r="B40" s="534"/>
      <c r="C40" s="534"/>
      <c r="D40" s="535">
        <v>29.98</v>
      </c>
      <c r="E40" s="536"/>
      <c r="F40" s="536"/>
      <c r="G40" s="536"/>
      <c r="H40" s="535"/>
      <c r="I40" s="536"/>
      <c r="J40" s="537"/>
      <c r="K40" s="535"/>
      <c r="L40" s="535"/>
      <c r="M40" s="535">
        <f>SUM(M3:M39)</f>
      </c>
      <c r="N40" s="518">
        <f t="shared" si="11"/>
      </c>
      <c r="O40" s="535">
        <f>SUM(O3:O39)</f>
      </c>
      <c r="P40" s="535">
        <f>SUM(P3:P39)</f>
      </c>
      <c r="Q40" s="535">
        <f>SUM(Q3:Q39)</f>
      </c>
      <c r="R40" s="535"/>
      <c r="S40" s="535"/>
      <c r="T40" s="535"/>
      <c r="U40" s="536"/>
      <c r="V40" s="535"/>
      <c r="W40" s="535">
        <f>SUM(W3:W39)</f>
      </c>
      <c r="X40" s="535"/>
      <c r="Y40" s="535"/>
      <c r="Z40" s="535"/>
      <c r="AA40" s="535"/>
      <c r="AB40" s="535"/>
      <c r="AC40" s="535"/>
      <c r="AD40" s="535"/>
      <c r="AE40" s="535"/>
      <c r="AF40" s="535">
        <f>SUM(AF3:AF39)</f>
      </c>
      <c r="AG40" s="535">
        <f>SUM(AG3:AG39)</f>
      </c>
      <c r="AH40" s="518">
        <f t="shared" si="7"/>
      </c>
      <c r="AI40" s="535">
        <f>SUM(AI3:AI39)</f>
      </c>
      <c r="AJ40" s="525">
        <f t="shared" si="17"/>
      </c>
      <c r="AK40" s="538">
        <f t="shared" si="1"/>
      </c>
      <c r="AL40" s="518">
        <f t="shared" si="8"/>
      </c>
      <c r="AM40" s="518">
        <f t="shared" si="13"/>
      </c>
      <c r="AN40" s="535">
        <f>SUM(AN3:AN39)</f>
      </c>
      <c r="AO40" s="518">
        <f t="shared" si="18"/>
      </c>
      <c r="AP40" s="527">
        <f t="shared" si="2"/>
      </c>
      <c r="AQ40" s="539"/>
      <c r="AR40" s="535"/>
      <c r="AS40" s="535"/>
      <c r="AT40" s="535">
        <f>SUM(AT3:AT39)</f>
      </c>
      <c r="AU40" s="518">
        <f t="shared" si="19"/>
      </c>
      <c r="AV40" s="535"/>
      <c r="AW40" s="535">
        <f>SUM(AW3:AW39)</f>
      </c>
      <c r="AX40" s="535"/>
      <c r="AY40" s="535">
        <f>SUM(#REF!)</f>
      </c>
      <c r="AZ40" s="535">
        <f>SUM(#REF!)</f>
      </c>
      <c r="BA40" s="535"/>
      <c r="BB40" s="535"/>
      <c r="BC40" s="535"/>
      <c r="BD40" s="535"/>
      <c r="BE40" s="535"/>
      <c r="BF40" s="535"/>
      <c r="BG40" s="535"/>
      <c r="BH40" s="540"/>
    </row>
    <row r="41">
      <c r="A41" s="534"/>
      <c r="B41" s="534"/>
      <c r="C41" s="534"/>
      <c r="D41" s="535"/>
      <c r="E41" s="536"/>
      <c r="F41" s="536"/>
      <c r="G41" s="536"/>
      <c r="H41" s="535"/>
      <c r="I41" s="536"/>
      <c r="J41" s="537"/>
      <c r="K41" s="535"/>
      <c r="L41" s="535"/>
      <c r="M41" s="535"/>
      <c r="N41" s="518"/>
      <c r="O41" s="535"/>
      <c r="P41" s="535"/>
      <c r="Q41" s="535"/>
      <c r="R41" s="535"/>
      <c r="S41" s="535"/>
      <c r="T41" s="535"/>
      <c r="U41" s="536"/>
      <c r="V41" s="535"/>
      <c r="W41" s="535"/>
      <c r="X41" s="535"/>
      <c r="Y41" s="535"/>
      <c r="Z41" s="535"/>
      <c r="AA41" s="535"/>
      <c r="AB41" s="535"/>
      <c r="AC41" s="535"/>
      <c r="AD41" s="535"/>
      <c r="AE41" s="535"/>
      <c r="AF41" s="535"/>
      <c r="AG41" s="535"/>
      <c r="AH41" s="518"/>
      <c r="AI41" s="535"/>
      <c r="AJ41" s="525"/>
      <c r="AK41" s="538"/>
      <c r="AL41" s="518"/>
      <c r="AM41" s="518"/>
      <c r="AN41" s="535"/>
      <c r="AO41" s="518"/>
      <c r="AP41" s="527"/>
      <c r="AQ41" s="539"/>
      <c r="AR41" s="535"/>
      <c r="AS41" s="535"/>
      <c r="AT41" s="535"/>
      <c r="AU41" s="518"/>
      <c r="AV41" s="535"/>
      <c r="AW41" s="535"/>
      <c r="AX41" s="535"/>
      <c r="AY41" s="535"/>
      <c r="AZ41" s="535"/>
      <c r="BA41" s="535"/>
      <c r="BB41" s="535"/>
      <c r="BC41" s="535"/>
      <c r="BD41" s="535"/>
      <c r="BE41" s="535"/>
      <c r="BF41" s="535"/>
      <c r="BG41" s="535"/>
      <c r="BH41" s="540"/>
    </row>
    <row r="42">
      <c r="A42" s="534"/>
      <c r="B42" s="534"/>
      <c r="C42" s="534"/>
      <c r="D42" s="535"/>
      <c r="E42" s="536"/>
      <c r="F42" s="536"/>
      <c r="G42" s="536"/>
      <c r="H42" s="535"/>
      <c r="I42" s="536"/>
      <c r="J42" s="537"/>
      <c r="K42" s="535"/>
      <c r="L42" s="535"/>
      <c r="M42" s="535"/>
      <c r="N42" s="518"/>
      <c r="O42" s="535"/>
      <c r="P42" s="535"/>
      <c r="Q42" s="535"/>
      <c r="R42" s="535"/>
      <c r="S42" s="535"/>
      <c r="T42" s="535"/>
      <c r="U42" s="536"/>
      <c r="V42" s="535"/>
      <c r="W42" s="535"/>
      <c r="X42" s="535"/>
      <c r="Y42" s="535"/>
      <c r="Z42" s="535"/>
      <c r="AA42" s="535"/>
      <c r="AB42" s="535"/>
      <c r="AC42" s="535"/>
      <c r="AD42" s="535"/>
      <c r="AE42" s="535"/>
      <c r="AF42" s="535"/>
      <c r="AG42" s="535"/>
      <c r="AH42" s="518"/>
      <c r="AI42" s="535"/>
      <c r="AJ42" s="525"/>
      <c r="AK42" s="538"/>
      <c r="AL42" s="518"/>
      <c r="AM42" s="518"/>
      <c r="AN42" s="535"/>
      <c r="AO42" s="518"/>
      <c r="AP42" s="527"/>
      <c r="AQ42" s="539"/>
      <c r="AR42" s="535"/>
      <c r="AS42" s="535"/>
      <c r="AT42" s="535"/>
      <c r="AU42" s="518"/>
      <c r="AV42" s="535"/>
      <c r="AW42" s="535"/>
      <c r="AX42" s="535"/>
      <c r="AY42" s="535"/>
      <c r="AZ42" s="535"/>
      <c r="BA42" s="535"/>
      <c r="BB42" s="535"/>
      <c r="BC42" s="535"/>
      <c r="BD42" s="535"/>
      <c r="BE42" s="535"/>
      <c r="BF42" s="535"/>
      <c r="BG42" s="535"/>
      <c r="BH42" s="540"/>
    </row>
    <row r="43">
      <c r="A43" s="534"/>
      <c r="B43" s="534"/>
      <c r="C43" s="534"/>
      <c r="D43" s="535"/>
      <c r="E43" s="536"/>
      <c r="F43" s="536"/>
      <c r="G43" s="536"/>
      <c r="H43" s="535"/>
      <c r="I43" s="536"/>
      <c r="J43" s="537"/>
      <c r="K43" s="535"/>
      <c r="L43" s="535"/>
      <c r="M43" s="535"/>
      <c r="N43" s="518"/>
      <c r="O43" s="535"/>
      <c r="P43" s="535"/>
      <c r="Q43" s="535"/>
      <c r="R43" s="535"/>
      <c r="S43" s="535"/>
      <c r="T43" s="535"/>
      <c r="U43" s="536"/>
      <c r="V43" s="535"/>
      <c r="W43" s="535"/>
      <c r="X43" s="535"/>
      <c r="Y43" s="535"/>
      <c r="Z43" s="535"/>
      <c r="AA43" s="535"/>
      <c r="AB43" s="535"/>
      <c r="AC43" s="535"/>
      <c r="AD43" s="535"/>
      <c r="AE43" s="535"/>
      <c r="AF43" s="535"/>
      <c r="AG43" s="535"/>
      <c r="AH43" s="518"/>
      <c r="AI43" s="535"/>
      <c r="AJ43" s="525"/>
      <c r="AK43" s="538"/>
      <c r="AL43" s="518"/>
      <c r="AM43" s="518"/>
      <c r="AN43" s="535"/>
      <c r="AO43" s="518"/>
      <c r="AP43" s="527"/>
      <c r="AQ43" s="539"/>
      <c r="AR43" s="535"/>
      <c r="AS43" s="535"/>
      <c r="AT43" s="535"/>
      <c r="AU43" s="518"/>
      <c r="AV43" s="535"/>
      <c r="AW43" s="535"/>
      <c r="AX43" s="535"/>
      <c r="AY43" s="535"/>
      <c r="AZ43" s="535"/>
      <c r="BA43" s="535"/>
      <c r="BB43" s="535"/>
      <c r="BC43" s="535"/>
      <c r="BD43" s="535"/>
      <c r="BE43" s="535"/>
      <c r="BF43" s="535"/>
      <c r="BG43" s="535"/>
      <c r="BH43" s="540"/>
    </row>
    <row r="44">
      <c r="A44" s="534"/>
      <c r="B44" s="534"/>
      <c r="C44" s="534"/>
      <c r="D44" s="535"/>
      <c r="E44" s="536"/>
      <c r="F44" s="536"/>
      <c r="G44" s="536"/>
      <c r="H44" s="535"/>
      <c r="I44" s="536"/>
      <c r="J44" s="537"/>
      <c r="K44" s="535"/>
      <c r="L44" s="535"/>
      <c r="M44" s="535"/>
      <c r="N44" s="518"/>
      <c r="O44" s="535"/>
      <c r="P44" s="535"/>
      <c r="Q44" s="535"/>
      <c r="R44" s="535"/>
      <c r="S44" s="535"/>
      <c r="T44" s="535"/>
      <c r="U44" s="536"/>
      <c r="V44" s="535"/>
      <c r="W44" s="535"/>
      <c r="X44" s="535"/>
      <c r="Y44" s="535"/>
      <c r="Z44" s="535"/>
      <c r="AA44" s="535"/>
      <c r="AB44" s="535"/>
      <c r="AC44" s="535"/>
      <c r="AD44" s="535"/>
      <c r="AE44" s="535"/>
      <c r="AF44" s="535"/>
      <c r="AG44" s="535"/>
      <c r="AH44" s="518"/>
      <c r="AI44" s="535"/>
      <c r="AJ44" s="525"/>
      <c r="AK44" s="538"/>
      <c r="AL44" s="518"/>
      <c r="AM44" s="518"/>
      <c r="AN44" s="535"/>
      <c r="AO44" s="518"/>
      <c r="AP44" s="527"/>
      <c r="AQ44" s="539"/>
      <c r="AR44" s="535"/>
      <c r="AS44" s="535"/>
      <c r="AT44" s="535"/>
      <c r="AU44" s="518"/>
      <c r="AV44" s="535"/>
      <c r="AW44" s="535"/>
      <c r="AX44" s="535"/>
      <c r="AY44" s="535"/>
      <c r="AZ44" s="535"/>
      <c r="BA44" s="535"/>
      <c r="BB44" s="535"/>
      <c r="BC44" s="535"/>
      <c r="BD44" s="535"/>
      <c r="BE44" s="535"/>
      <c r="BF44" s="535"/>
      <c r="BG44" s="535"/>
      <c r="BH44" s="540"/>
    </row>
    <row r="45">
      <c r="A45" s="534"/>
      <c r="B45" s="534"/>
      <c r="C45" s="534"/>
      <c r="D45" s="535"/>
      <c r="E45" s="536"/>
      <c r="F45" s="536"/>
      <c r="G45" s="536"/>
      <c r="H45" s="535"/>
      <c r="I45" s="536"/>
      <c r="J45" s="537"/>
      <c r="K45" s="535"/>
      <c r="L45" s="535"/>
      <c r="M45" s="535"/>
      <c r="N45" s="518"/>
      <c r="O45" s="535"/>
      <c r="P45" s="535"/>
      <c r="Q45" s="535"/>
      <c r="R45" s="535"/>
      <c r="S45" s="535"/>
      <c r="T45" s="535"/>
      <c r="U45" s="536"/>
      <c r="V45" s="535"/>
      <c r="W45" s="535"/>
      <c r="X45" s="535"/>
      <c r="Y45" s="535"/>
      <c r="Z45" s="535"/>
      <c r="AA45" s="535"/>
      <c r="AB45" s="535"/>
      <c r="AC45" s="535"/>
      <c r="AD45" s="535"/>
      <c r="AE45" s="535"/>
      <c r="AF45" s="535"/>
      <c r="AG45" s="535"/>
      <c r="AH45" s="518"/>
      <c r="AI45" s="535"/>
      <c r="AJ45" s="525"/>
      <c r="AK45" s="538"/>
      <c r="AL45" s="518"/>
      <c r="AM45" s="518"/>
      <c r="AN45" s="535"/>
      <c r="AO45" s="518"/>
      <c r="AP45" s="527"/>
      <c r="AQ45" s="539"/>
      <c r="AR45" s="535"/>
      <c r="AS45" s="535"/>
      <c r="AT45" s="535"/>
      <c r="AU45" s="518"/>
      <c r="AV45" s="535"/>
      <c r="AW45" s="535"/>
      <c r="AX45" s="535"/>
      <c r="AY45" s="535"/>
      <c r="AZ45" s="535"/>
      <c r="BA45" s="535"/>
      <c r="BB45" s="535"/>
      <c r="BC45" s="535"/>
      <c r="BD45" s="535"/>
      <c r="BE45" s="535"/>
      <c r="BF45" s="535"/>
      <c r="BG45" s="535"/>
      <c r="BH45" s="540"/>
    </row>
    <row r="46">
      <c r="A46" s="534"/>
      <c r="B46" s="534"/>
      <c r="C46" s="534"/>
      <c r="D46" s="535"/>
      <c r="E46" s="536"/>
      <c r="F46" s="536"/>
      <c r="G46" s="536"/>
      <c r="H46" s="535"/>
      <c r="I46" s="536"/>
      <c r="J46" s="537"/>
      <c r="K46" s="535"/>
      <c r="L46" s="535"/>
      <c r="M46" s="535"/>
      <c r="N46" s="518"/>
      <c r="O46" s="535"/>
      <c r="P46" s="535"/>
      <c r="Q46" s="535"/>
      <c r="R46" s="535"/>
      <c r="S46" s="535"/>
      <c r="T46" s="535"/>
      <c r="U46" s="536"/>
      <c r="V46" s="535"/>
      <c r="W46" s="535"/>
      <c r="X46" s="535"/>
      <c r="Y46" s="535"/>
      <c r="Z46" s="535"/>
      <c r="AA46" s="535"/>
      <c r="AB46" s="535"/>
      <c r="AC46" s="535"/>
      <c r="AD46" s="535"/>
      <c r="AE46" s="535"/>
      <c r="AF46" s="535"/>
      <c r="AG46" s="535"/>
      <c r="AH46" s="518"/>
      <c r="AI46" s="535"/>
      <c r="AJ46" s="525"/>
      <c r="AK46" s="538"/>
      <c r="AL46" s="518"/>
      <c r="AM46" s="518"/>
      <c r="AN46" s="535"/>
      <c r="AO46" s="518"/>
      <c r="AP46" s="527"/>
      <c r="AQ46" s="539"/>
      <c r="AR46" s="535"/>
      <c r="AS46" s="535"/>
      <c r="AT46" s="535"/>
      <c r="AU46" s="518"/>
      <c r="AV46" s="535"/>
      <c r="AW46" s="535"/>
      <c r="AX46" s="535"/>
      <c r="AY46" s="535"/>
      <c r="AZ46" s="535"/>
      <c r="BA46" s="535"/>
      <c r="BB46" s="535"/>
      <c r="BC46" s="535"/>
      <c r="BD46" s="535"/>
      <c r="BE46" s="535"/>
      <c r="BF46" s="535"/>
      <c r="BG46" s="535"/>
      <c r="BH46" s="540"/>
    </row>
    <row r="47">
      <c r="A47" s="534"/>
      <c r="B47" s="534"/>
      <c r="C47" s="534"/>
      <c r="D47" s="535"/>
      <c r="E47" s="536"/>
      <c r="F47" s="536"/>
      <c r="G47" s="536"/>
      <c r="H47" s="535"/>
      <c r="I47" s="536"/>
      <c r="J47" s="537"/>
      <c r="K47" s="535"/>
      <c r="L47" s="535"/>
      <c r="M47" s="535"/>
      <c r="N47" s="518"/>
      <c r="O47" s="535"/>
      <c r="P47" s="535"/>
      <c r="Q47" s="535"/>
      <c r="R47" s="535"/>
      <c r="S47" s="535"/>
      <c r="T47" s="535"/>
      <c r="U47" s="536"/>
      <c r="V47" s="535"/>
      <c r="W47" s="535"/>
      <c r="X47" s="535"/>
      <c r="Y47" s="535"/>
      <c r="Z47" s="535"/>
      <c r="AA47" s="535"/>
      <c r="AB47" s="535"/>
      <c r="AC47" s="535"/>
      <c r="AD47" s="535"/>
      <c r="AE47" s="535"/>
      <c r="AF47" s="535"/>
      <c r="AG47" s="535"/>
      <c r="AH47" s="518"/>
      <c r="AI47" s="535"/>
      <c r="AJ47" s="525"/>
      <c r="AK47" s="538"/>
      <c r="AL47" s="518"/>
      <c r="AM47" s="518"/>
      <c r="AN47" s="535"/>
      <c r="AO47" s="518"/>
      <c r="AP47" s="527"/>
      <c r="AQ47" s="539"/>
      <c r="AR47" s="535"/>
      <c r="AS47" s="535"/>
      <c r="AT47" s="535"/>
      <c r="AU47" s="518"/>
      <c r="AV47" s="535"/>
      <c r="AW47" s="535"/>
      <c r="AX47" s="535"/>
      <c r="AY47" s="535"/>
      <c r="AZ47" s="535"/>
      <c r="BA47" s="535"/>
      <c r="BB47" s="535"/>
      <c r="BC47" s="535"/>
      <c r="BD47" s="535"/>
      <c r="BE47" s="535"/>
      <c r="BF47" s="535"/>
      <c r="BG47" s="535"/>
      <c r="BH47" s="540"/>
    </row>
    <row r="48">
      <c r="A48" s="534"/>
      <c r="B48" s="534"/>
      <c r="C48" s="534"/>
      <c r="D48" s="535"/>
      <c r="E48" s="536"/>
      <c r="F48" s="536"/>
      <c r="G48" s="536"/>
      <c r="H48" s="535"/>
      <c r="I48" s="536"/>
      <c r="J48" s="537"/>
      <c r="K48" s="535"/>
      <c r="L48" s="535"/>
      <c r="M48" s="535"/>
      <c r="N48" s="518"/>
      <c r="O48" s="535"/>
      <c r="P48" s="535"/>
      <c r="Q48" s="535"/>
      <c r="R48" s="535"/>
      <c r="S48" s="535"/>
      <c r="T48" s="535"/>
      <c r="U48" s="536"/>
      <c r="V48" s="535"/>
      <c r="W48" s="535"/>
      <c r="X48" s="535"/>
      <c r="Y48" s="535"/>
      <c r="Z48" s="535"/>
      <c r="AA48" s="535"/>
      <c r="AB48" s="535"/>
      <c r="AC48" s="535"/>
      <c r="AD48" s="535"/>
      <c r="AE48" s="535"/>
      <c r="AF48" s="535"/>
      <c r="AG48" s="535"/>
      <c r="AH48" s="518"/>
      <c r="AI48" s="535"/>
      <c r="AJ48" s="525"/>
      <c r="AK48" s="538"/>
      <c r="AL48" s="518"/>
      <c r="AM48" s="518"/>
      <c r="AN48" s="535"/>
      <c r="AO48" s="518"/>
      <c r="AP48" s="527"/>
      <c r="AQ48" s="539"/>
      <c r="AR48" s="535"/>
      <c r="AS48" s="535"/>
      <c r="AT48" s="535"/>
      <c r="AU48" s="518"/>
      <c r="AV48" s="535"/>
      <c r="AW48" s="535"/>
      <c r="AX48" s="535"/>
      <c r="AY48" s="535"/>
      <c r="AZ48" s="535"/>
      <c r="BA48" s="535"/>
      <c r="BB48" s="535"/>
      <c r="BC48" s="535"/>
      <c r="BD48" s="535"/>
      <c r="BE48" s="535"/>
      <c r="BF48" s="535"/>
      <c r="BG48" s="535"/>
      <c r="BH48" s="540"/>
    </row>
    <row r="49">
      <c r="A49" s="534"/>
      <c r="B49" s="534"/>
      <c r="C49" s="534"/>
      <c r="D49" s="535"/>
      <c r="E49" s="536"/>
      <c r="F49" s="536"/>
      <c r="G49" s="536"/>
      <c r="H49" s="535"/>
      <c r="I49" s="536"/>
      <c r="J49" s="537"/>
      <c r="K49" s="535"/>
      <c r="L49" s="535"/>
      <c r="M49" s="535"/>
      <c r="N49" s="518"/>
      <c r="O49" s="535"/>
      <c r="P49" s="535"/>
      <c r="Q49" s="535"/>
      <c r="R49" s="535"/>
      <c r="S49" s="535"/>
      <c r="T49" s="535"/>
      <c r="U49" s="536"/>
      <c r="V49" s="535"/>
      <c r="W49" s="535"/>
      <c r="X49" s="535"/>
      <c r="Y49" s="535"/>
      <c r="Z49" s="535"/>
      <c r="AA49" s="535"/>
      <c r="AB49" s="535"/>
      <c r="AC49" s="535"/>
      <c r="AD49" s="535"/>
      <c r="AE49" s="535"/>
      <c r="AF49" s="535"/>
      <c r="AG49" s="535"/>
      <c r="AH49" s="518"/>
      <c r="AI49" s="535"/>
      <c r="AJ49" s="525"/>
      <c r="AK49" s="538"/>
      <c r="AL49" s="518"/>
      <c r="AM49" s="518"/>
      <c r="AN49" s="535"/>
      <c r="AO49" s="518"/>
      <c r="AP49" s="527"/>
      <c r="AQ49" s="539"/>
      <c r="AR49" s="535"/>
      <c r="AS49" s="535"/>
      <c r="AT49" s="535"/>
      <c r="AU49" s="518"/>
      <c r="AV49" s="535"/>
      <c r="AW49" s="535"/>
      <c r="AX49" s="535"/>
      <c r="AY49" s="535"/>
      <c r="AZ49" s="535"/>
      <c r="BA49" s="535"/>
      <c r="BB49" s="535"/>
      <c r="BC49" s="535"/>
      <c r="BD49" s="535"/>
      <c r="BE49" s="535"/>
      <c r="BF49" s="535"/>
      <c r="BG49" s="535"/>
      <c r="BH49" s="540"/>
    </row>
    <row r="50">
      <c r="A50" s="534"/>
      <c r="B50" s="534"/>
      <c r="C50" s="534"/>
      <c r="D50" s="535"/>
      <c r="E50" s="536"/>
      <c r="F50" s="536"/>
      <c r="G50" s="536"/>
      <c r="H50" s="535"/>
      <c r="I50" s="536"/>
      <c r="J50" s="537"/>
      <c r="K50" s="535"/>
      <c r="L50" s="535"/>
      <c r="M50" s="535"/>
      <c r="N50" s="518"/>
      <c r="O50" s="535"/>
      <c r="P50" s="535"/>
      <c r="Q50" s="535"/>
      <c r="R50" s="535"/>
      <c r="S50" s="535"/>
      <c r="T50" s="535"/>
      <c r="U50" s="536"/>
      <c r="V50" s="535"/>
      <c r="W50" s="535"/>
      <c r="X50" s="535"/>
      <c r="Y50" s="535"/>
      <c r="Z50" s="535"/>
      <c r="AA50" s="535"/>
      <c r="AB50" s="535"/>
      <c r="AC50" s="535"/>
      <c r="AD50" s="535"/>
      <c r="AE50" s="535"/>
      <c r="AF50" s="535"/>
      <c r="AG50" s="535"/>
      <c r="AH50" s="518"/>
      <c r="AI50" s="535"/>
      <c r="AJ50" s="525"/>
      <c r="AK50" s="538"/>
      <c r="AL50" s="518"/>
      <c r="AM50" s="518"/>
      <c r="AN50" s="535"/>
      <c r="AO50" s="518"/>
      <c r="AP50" s="527"/>
      <c r="AQ50" s="539"/>
      <c r="AR50" s="535"/>
      <c r="AS50" s="535"/>
      <c r="AT50" s="535"/>
      <c r="AU50" s="518"/>
      <c r="AV50" s="535"/>
      <c r="AW50" s="535"/>
      <c r="AX50" s="535"/>
      <c r="AY50" s="535"/>
      <c r="AZ50" s="535"/>
      <c r="BA50" s="535"/>
      <c r="BB50" s="535"/>
      <c r="BC50" s="535"/>
      <c r="BD50" s="535"/>
      <c r="BE50" s="535"/>
      <c r="BF50" s="535"/>
      <c r="BG50" s="535"/>
      <c r="BH50" s="540"/>
    </row>
    <row r="51">
      <c r="A51" s="534"/>
      <c r="B51" s="534"/>
      <c r="C51" s="534"/>
      <c r="D51" s="535"/>
      <c r="E51" s="536"/>
      <c r="F51" s="536"/>
      <c r="G51" s="536"/>
      <c r="H51" s="535"/>
      <c r="I51" s="536"/>
      <c r="J51" s="537"/>
      <c r="K51" s="535"/>
      <c r="L51" s="535"/>
      <c r="M51" s="535"/>
      <c r="N51" s="518"/>
      <c r="O51" s="535"/>
      <c r="P51" s="535"/>
      <c r="Q51" s="535"/>
      <c r="R51" s="535"/>
      <c r="S51" s="535"/>
      <c r="T51" s="535"/>
      <c r="U51" s="536"/>
      <c r="V51" s="535"/>
      <c r="W51" s="535"/>
      <c r="X51" s="535"/>
      <c r="Y51" s="535"/>
      <c r="Z51" s="535"/>
      <c r="AA51" s="535"/>
      <c r="AB51" s="535"/>
      <c r="AC51" s="535"/>
      <c r="AD51" s="535"/>
      <c r="AE51" s="535"/>
      <c r="AF51" s="535"/>
      <c r="AG51" s="535"/>
      <c r="AH51" s="518"/>
      <c r="AI51" s="535"/>
      <c r="AJ51" s="525"/>
      <c r="AK51" s="538"/>
      <c r="AL51" s="518"/>
      <c r="AM51" s="518"/>
      <c r="AN51" s="535"/>
      <c r="AO51" s="518"/>
      <c r="AP51" s="527"/>
      <c r="AQ51" s="539"/>
      <c r="AR51" s="535"/>
      <c r="AS51" s="535"/>
      <c r="AT51" s="535"/>
      <c r="AU51" s="518"/>
      <c r="AV51" s="535"/>
      <c r="AW51" s="535"/>
      <c r="AX51" s="535"/>
      <c r="AY51" s="535"/>
      <c r="AZ51" s="535"/>
      <c r="BA51" s="535"/>
      <c r="BB51" s="535"/>
      <c r="BC51" s="535"/>
      <c r="BD51" s="535"/>
      <c r="BE51" s="535"/>
      <c r="BF51" s="535"/>
      <c r="BG51" s="535"/>
      <c r="BH51" s="540"/>
    </row>
    <row r="52">
      <c r="A52" s="534"/>
      <c r="B52" s="534"/>
      <c r="C52" s="534"/>
      <c r="D52" s="535"/>
      <c r="E52" s="536"/>
      <c r="F52" s="536"/>
      <c r="G52" s="536"/>
      <c r="H52" s="535"/>
      <c r="I52" s="536"/>
      <c r="J52" s="537"/>
      <c r="K52" s="535"/>
      <c r="L52" s="535"/>
      <c r="M52" s="535"/>
      <c r="N52" s="518"/>
      <c r="O52" s="535"/>
      <c r="P52" s="535"/>
      <c r="Q52" s="535"/>
      <c r="R52" s="535"/>
      <c r="S52" s="535"/>
      <c r="T52" s="535"/>
      <c r="U52" s="536"/>
      <c r="V52" s="535"/>
      <c r="W52" s="535"/>
      <c r="X52" s="535"/>
      <c r="Y52" s="535"/>
      <c r="Z52" s="535"/>
      <c r="AA52" s="535"/>
      <c r="AB52" s="535"/>
      <c r="AC52" s="535"/>
      <c r="AD52" s="535"/>
      <c r="AE52" s="535"/>
      <c r="AF52" s="535"/>
      <c r="AG52" s="535"/>
      <c r="AH52" s="518"/>
      <c r="AI52" s="535"/>
      <c r="AJ52" s="525"/>
      <c r="AK52" s="538"/>
      <c r="AL52" s="518"/>
      <c r="AM52" s="518"/>
      <c r="AN52" s="535"/>
      <c r="AO52" s="518"/>
      <c r="AP52" s="527"/>
      <c r="AQ52" s="539"/>
      <c r="AR52" s="535"/>
      <c r="AS52" s="535"/>
      <c r="AT52" s="535"/>
      <c r="AU52" s="518"/>
      <c r="AV52" s="535"/>
      <c r="AW52" s="535"/>
      <c r="AX52" s="535"/>
      <c r="AY52" s="535"/>
      <c r="AZ52" s="535"/>
      <c r="BA52" s="535"/>
      <c r="BB52" s="535"/>
      <c r="BC52" s="535"/>
      <c r="BD52" s="535"/>
      <c r="BE52" s="535"/>
      <c r="BF52" s="535"/>
      <c r="BG52" s="535"/>
      <c r="BH52" s="540"/>
    </row>
    <row r="53">
      <c r="A53" s="534"/>
      <c r="B53" s="534"/>
      <c r="C53" s="534"/>
      <c r="D53" s="535"/>
      <c r="E53" s="536"/>
      <c r="F53" s="536"/>
      <c r="G53" s="536"/>
      <c r="H53" s="535"/>
      <c r="I53" s="536"/>
      <c r="J53" s="537"/>
      <c r="K53" s="535"/>
      <c r="L53" s="535"/>
      <c r="M53" s="535"/>
      <c r="N53" s="518"/>
      <c r="O53" s="535"/>
      <c r="P53" s="535"/>
      <c r="Q53" s="535"/>
      <c r="R53" s="535"/>
      <c r="S53" s="535"/>
      <c r="T53" s="535"/>
      <c r="U53" s="536"/>
      <c r="V53" s="535"/>
      <c r="W53" s="535"/>
      <c r="X53" s="535"/>
      <c r="Y53" s="535"/>
      <c r="Z53" s="535"/>
      <c r="AA53" s="535"/>
      <c r="AB53" s="535"/>
      <c r="AC53" s="535"/>
      <c r="AD53" s="535"/>
      <c r="AE53" s="535"/>
      <c r="AF53" s="535"/>
      <c r="AG53" s="535"/>
      <c r="AH53" s="518"/>
      <c r="AI53" s="535"/>
      <c r="AJ53" s="525"/>
      <c r="AK53" s="538"/>
      <c r="AL53" s="518"/>
      <c r="AM53" s="518"/>
      <c r="AN53" s="535"/>
      <c r="AO53" s="518"/>
      <c r="AP53" s="527"/>
      <c r="AQ53" s="539"/>
      <c r="AR53" s="535"/>
      <c r="AS53" s="535"/>
      <c r="AT53" s="535"/>
      <c r="AU53" s="518"/>
      <c r="AV53" s="535"/>
      <c r="AW53" s="535"/>
      <c r="AX53" s="535"/>
      <c r="AY53" s="535"/>
      <c r="AZ53" s="535"/>
      <c r="BA53" s="535"/>
      <c r="BB53" s="535"/>
      <c r="BC53" s="535"/>
      <c r="BD53" s="535"/>
      <c r="BE53" s="535"/>
      <c r="BF53" s="535"/>
      <c r="BG53" s="535"/>
      <c r="BH53" s="540"/>
    </row>
    <row r="54">
      <c r="A54" s="534"/>
      <c r="B54" s="534"/>
      <c r="C54" s="534"/>
      <c r="D54" s="535"/>
      <c r="E54" s="536"/>
      <c r="F54" s="536"/>
      <c r="G54" s="536"/>
      <c r="H54" s="535"/>
      <c r="I54" s="536"/>
      <c r="J54" s="537"/>
      <c r="K54" s="535"/>
      <c r="L54" s="535"/>
      <c r="M54" s="535"/>
      <c r="N54" s="518"/>
      <c r="O54" s="535"/>
      <c r="P54" s="535"/>
      <c r="Q54" s="535"/>
      <c r="R54" s="535"/>
      <c r="S54" s="535"/>
      <c r="T54" s="535"/>
      <c r="U54" s="536"/>
      <c r="V54" s="535"/>
      <c r="W54" s="535"/>
      <c r="X54" s="535"/>
      <c r="Y54" s="535"/>
      <c r="Z54" s="535"/>
      <c r="AA54" s="535"/>
      <c r="AB54" s="535"/>
      <c r="AC54" s="535"/>
      <c r="AD54" s="535"/>
      <c r="AE54" s="535"/>
      <c r="AF54" s="535"/>
      <c r="AG54" s="535"/>
      <c r="AH54" s="518"/>
      <c r="AI54" s="535"/>
      <c r="AJ54" s="525"/>
      <c r="AK54" s="538"/>
      <c r="AL54" s="518"/>
      <c r="AM54" s="518"/>
      <c r="AN54" s="535"/>
      <c r="AO54" s="518"/>
      <c r="AP54" s="527"/>
      <c r="AQ54" s="539"/>
      <c r="AR54" s="535"/>
      <c r="AS54" s="535"/>
      <c r="AT54" s="535"/>
      <c r="AU54" s="518"/>
      <c r="AV54" s="535"/>
      <c r="AW54" s="535"/>
      <c r="AX54" s="535"/>
      <c r="AY54" s="535"/>
      <c r="AZ54" s="535"/>
      <c r="BA54" s="535"/>
      <c r="BB54" s="535"/>
      <c r="BC54" s="535"/>
      <c r="BD54" s="535"/>
      <c r="BE54" s="535"/>
      <c r="BF54" s="535"/>
      <c r="BG54" s="535"/>
      <c r="BH54" s="540"/>
    </row>
    <row r="55">
      <c r="A55" s="534"/>
      <c r="B55" s="534"/>
      <c r="C55" s="534"/>
      <c r="D55" s="535"/>
      <c r="E55" s="536"/>
      <c r="F55" s="536"/>
      <c r="G55" s="536"/>
      <c r="H55" s="535"/>
      <c r="I55" s="536"/>
      <c r="J55" s="537"/>
      <c r="K55" s="535"/>
      <c r="L55" s="535"/>
      <c r="M55" s="535"/>
      <c r="N55" s="518"/>
      <c r="O55" s="535"/>
      <c r="P55" s="535"/>
      <c r="Q55" s="535"/>
      <c r="R55" s="535"/>
      <c r="S55" s="535"/>
      <c r="T55" s="535"/>
      <c r="U55" s="536"/>
      <c r="V55" s="535"/>
      <c r="W55" s="535"/>
      <c r="X55" s="535"/>
      <c r="Y55" s="535"/>
      <c r="Z55" s="535"/>
      <c r="AA55" s="535"/>
      <c r="AB55" s="535"/>
      <c r="AC55" s="535"/>
      <c r="AD55" s="535"/>
      <c r="AE55" s="535"/>
      <c r="AF55" s="535"/>
      <c r="AG55" s="535"/>
      <c r="AH55" s="518"/>
      <c r="AI55" s="535"/>
      <c r="AJ55" s="525"/>
      <c r="AK55" s="538"/>
      <c r="AL55" s="518"/>
      <c r="AM55" s="518"/>
      <c r="AN55" s="535"/>
      <c r="AO55" s="518"/>
      <c r="AP55" s="527"/>
      <c r="AQ55" s="539"/>
      <c r="AR55" s="535"/>
      <c r="AS55" s="535"/>
      <c r="AT55" s="535"/>
      <c r="AU55" s="518"/>
      <c r="AV55" s="535"/>
      <c r="AW55" s="535"/>
      <c r="AX55" s="535"/>
      <c r="AY55" s="535"/>
      <c r="AZ55" s="535"/>
      <c r="BA55" s="535"/>
      <c r="BB55" s="535"/>
      <c r="BC55" s="535"/>
      <c r="BD55" s="535"/>
      <c r="BE55" s="535"/>
      <c r="BF55" s="535"/>
      <c r="BG55" s="535"/>
      <c r="BH55" s="540"/>
    </row>
    <row r="56">
      <c r="A56" s="534"/>
      <c r="B56" s="534"/>
      <c r="C56" s="534"/>
      <c r="D56" s="535"/>
      <c r="E56" s="536"/>
      <c r="F56" s="536"/>
      <c r="G56" s="536"/>
      <c r="H56" s="535"/>
      <c r="I56" s="536"/>
      <c r="J56" s="537"/>
      <c r="K56" s="535"/>
      <c r="L56" s="535"/>
      <c r="M56" s="535"/>
      <c r="N56" s="518"/>
      <c r="O56" s="535"/>
      <c r="P56" s="535"/>
      <c r="Q56" s="535"/>
      <c r="R56" s="535"/>
      <c r="S56" s="535"/>
      <c r="T56" s="535"/>
      <c r="U56" s="536"/>
      <c r="V56" s="535"/>
      <c r="W56" s="535"/>
      <c r="X56" s="535"/>
      <c r="Y56" s="535"/>
      <c r="Z56" s="535"/>
      <c r="AA56" s="535"/>
      <c r="AB56" s="535"/>
      <c r="AC56" s="535"/>
      <c r="AD56" s="535"/>
      <c r="AE56" s="535"/>
      <c r="AF56" s="535"/>
      <c r="AG56" s="535"/>
      <c r="AH56" s="518"/>
      <c r="AI56" s="535"/>
      <c r="AJ56" s="525"/>
      <c r="AK56" s="538"/>
      <c r="AL56" s="518"/>
      <c r="AM56" s="518"/>
      <c r="AN56" s="535"/>
      <c r="AO56" s="518"/>
      <c r="AP56" s="527"/>
      <c r="AQ56" s="539"/>
      <c r="AR56" s="535"/>
      <c r="AS56" s="535"/>
      <c r="AT56" s="535"/>
      <c r="AU56" s="518"/>
      <c r="AV56" s="535"/>
      <c r="AW56" s="535"/>
      <c r="AX56" s="535"/>
      <c r="AY56" s="535"/>
      <c r="AZ56" s="535"/>
      <c r="BA56" s="535"/>
      <c r="BB56" s="535"/>
      <c r="BC56" s="535"/>
      <c r="BD56" s="535"/>
      <c r="BE56" s="535"/>
      <c r="BF56" s="535"/>
      <c r="BG56" s="535"/>
      <c r="BH56" s="540"/>
    </row>
    <row r="57">
      <c r="A57" s="534"/>
      <c r="B57" s="534"/>
      <c r="C57" s="534"/>
      <c r="D57" s="535"/>
      <c r="E57" s="536"/>
      <c r="F57" s="536"/>
      <c r="G57" s="536"/>
      <c r="H57" s="535"/>
      <c r="I57" s="536"/>
      <c r="J57" s="537"/>
      <c r="K57" s="535"/>
      <c r="L57" s="535"/>
      <c r="M57" s="535"/>
      <c r="N57" s="518"/>
      <c r="O57" s="535"/>
      <c r="P57" s="535"/>
      <c r="Q57" s="535"/>
      <c r="R57" s="535"/>
      <c r="S57" s="535"/>
      <c r="T57" s="535"/>
      <c r="U57" s="536"/>
      <c r="V57" s="535"/>
      <c r="W57" s="535"/>
      <c r="X57" s="535"/>
      <c r="Y57" s="535"/>
      <c r="Z57" s="535"/>
      <c r="AA57" s="535"/>
      <c r="AB57" s="535"/>
      <c r="AC57" s="535"/>
      <c r="AD57" s="535"/>
      <c r="AE57" s="535"/>
      <c r="AF57" s="535"/>
      <c r="AG57" s="535"/>
      <c r="AH57" s="518"/>
      <c r="AI57" s="535"/>
      <c r="AJ57" s="525"/>
      <c r="AK57" s="538"/>
      <c r="AL57" s="518"/>
      <c r="AM57" s="518"/>
      <c r="AN57" s="535"/>
      <c r="AO57" s="518"/>
      <c r="AP57" s="527"/>
      <c r="AQ57" s="539"/>
      <c r="AR57" s="535"/>
      <c r="AS57" s="535"/>
      <c r="AT57" s="535"/>
      <c r="AU57" s="518"/>
      <c r="AV57" s="535"/>
      <c r="AW57" s="535"/>
      <c r="AX57" s="535"/>
      <c r="AY57" s="535"/>
      <c r="AZ57" s="535"/>
      <c r="BA57" s="535"/>
      <c r="BB57" s="535"/>
      <c r="BC57" s="535"/>
      <c r="BD57" s="535"/>
      <c r="BE57" s="535"/>
      <c r="BF57" s="535"/>
      <c r="BG57" s="535"/>
      <c r="BH57" s="540"/>
    </row>
    <row r="58">
      <c r="A58" s="534"/>
      <c r="B58" s="534"/>
      <c r="C58" s="534"/>
      <c r="D58" s="535"/>
      <c r="E58" s="536"/>
      <c r="F58" s="536"/>
      <c r="G58" s="536"/>
      <c r="H58" s="535"/>
      <c r="I58" s="536"/>
      <c r="J58" s="537"/>
      <c r="K58" s="535"/>
      <c r="L58" s="535"/>
      <c r="M58" s="535"/>
      <c r="N58" s="518"/>
      <c r="O58" s="535"/>
      <c r="P58" s="535"/>
      <c r="Q58" s="535"/>
      <c r="R58" s="535"/>
      <c r="S58" s="535"/>
      <c r="T58" s="535"/>
      <c r="U58" s="536"/>
      <c r="V58" s="535"/>
      <c r="W58" s="535"/>
      <c r="X58" s="535"/>
      <c r="Y58" s="535"/>
      <c r="Z58" s="535"/>
      <c r="AA58" s="535"/>
      <c r="AB58" s="535"/>
      <c r="AC58" s="535"/>
      <c r="AD58" s="535"/>
      <c r="AE58" s="535"/>
      <c r="AF58" s="535"/>
      <c r="AG58" s="535"/>
      <c r="AH58" s="518"/>
      <c r="AI58" s="535"/>
      <c r="AJ58" s="525"/>
      <c r="AK58" s="538"/>
      <c r="AL58" s="518"/>
      <c r="AM58" s="518"/>
      <c r="AN58" s="535"/>
      <c r="AO58" s="518"/>
      <c r="AP58" s="527"/>
      <c r="AQ58" s="539"/>
      <c r="AR58" s="535"/>
      <c r="AS58" s="535"/>
      <c r="AT58" s="535"/>
      <c r="AU58" s="518"/>
      <c r="AV58" s="535"/>
      <c r="AW58" s="535"/>
      <c r="AX58" s="535"/>
      <c r="AY58" s="535"/>
      <c r="AZ58" s="535"/>
      <c r="BA58" s="535"/>
      <c r="BB58" s="535"/>
      <c r="BC58" s="535"/>
      <c r="BD58" s="535"/>
      <c r="BE58" s="535"/>
      <c r="BF58" s="535"/>
      <c r="BG58" s="535"/>
      <c r="BH58" s="540"/>
    </row>
    <row r="59">
      <c r="A59" s="534"/>
      <c r="B59" s="534"/>
      <c r="C59" s="534"/>
      <c r="D59" s="535"/>
      <c r="E59" s="536"/>
      <c r="F59" s="536"/>
      <c r="G59" s="536"/>
      <c r="H59" s="535"/>
      <c r="I59" s="536"/>
      <c r="J59" s="537"/>
      <c r="K59" s="535"/>
      <c r="L59" s="535"/>
      <c r="M59" s="535"/>
      <c r="N59" s="518"/>
      <c r="O59" s="535"/>
      <c r="P59" s="535"/>
      <c r="Q59" s="535"/>
      <c r="R59" s="535"/>
      <c r="S59" s="535"/>
      <c r="T59" s="535"/>
      <c r="U59" s="536"/>
      <c r="V59" s="535"/>
      <c r="W59" s="535"/>
      <c r="X59" s="535"/>
      <c r="Y59" s="535"/>
      <c r="Z59" s="535"/>
      <c r="AA59" s="535"/>
      <c r="AB59" s="535"/>
      <c r="AC59" s="535"/>
      <c r="AD59" s="535"/>
      <c r="AE59" s="535"/>
      <c r="AF59" s="535"/>
      <c r="AG59" s="535"/>
      <c r="AH59" s="518"/>
      <c r="AI59" s="535"/>
      <c r="AJ59" s="525"/>
      <c r="AK59" s="538"/>
      <c r="AL59" s="518"/>
      <c r="AM59" s="518"/>
      <c r="AN59" s="535"/>
      <c r="AO59" s="518"/>
      <c r="AP59" s="527"/>
      <c r="AQ59" s="539"/>
      <c r="AR59" s="535"/>
      <c r="AS59" s="535"/>
      <c r="AT59" s="535"/>
      <c r="AU59" s="518"/>
      <c r="AV59" s="535"/>
      <c r="AW59" s="535"/>
      <c r="AX59" s="535"/>
      <c r="AY59" s="535"/>
      <c r="AZ59" s="535"/>
      <c r="BA59" s="535"/>
      <c r="BB59" s="535"/>
      <c r="BC59" s="535"/>
      <c r="BD59" s="535"/>
      <c r="BE59" s="535"/>
      <c r="BF59" s="535"/>
      <c r="BG59" s="535"/>
      <c r="BH59" s="540"/>
    </row>
    <row r="60">
      <c r="A60" s="534"/>
      <c r="B60" s="534"/>
      <c r="C60" s="534"/>
      <c r="D60" s="535"/>
      <c r="E60" s="536"/>
      <c r="F60" s="536"/>
      <c r="G60" s="536"/>
      <c r="H60" s="535"/>
      <c r="I60" s="536"/>
      <c r="J60" s="537"/>
      <c r="K60" s="535"/>
      <c r="L60" s="535"/>
      <c r="M60" s="535"/>
      <c r="N60" s="518"/>
      <c r="O60" s="535"/>
      <c r="P60" s="535"/>
      <c r="Q60" s="535"/>
      <c r="R60" s="535"/>
      <c r="S60" s="535"/>
      <c r="T60" s="535"/>
      <c r="U60" s="536"/>
      <c r="V60" s="535"/>
      <c r="W60" s="535"/>
      <c r="X60" s="535"/>
      <c r="Y60" s="535"/>
      <c r="Z60" s="535"/>
      <c r="AA60" s="535"/>
      <c r="AB60" s="535"/>
      <c r="AC60" s="535"/>
      <c r="AD60" s="535"/>
      <c r="AE60" s="535"/>
      <c r="AF60" s="535"/>
      <c r="AG60" s="535"/>
      <c r="AH60" s="518"/>
      <c r="AI60" s="535"/>
      <c r="AJ60" s="525"/>
      <c r="AK60" s="538"/>
      <c r="AL60" s="518"/>
      <c r="AM60" s="518"/>
      <c r="AN60" s="535"/>
      <c r="AO60" s="518"/>
      <c r="AP60" s="527"/>
      <c r="AQ60" s="539"/>
      <c r="AR60" s="535"/>
      <c r="AS60" s="535"/>
      <c r="AT60" s="535"/>
      <c r="AU60" s="518"/>
      <c r="AV60" s="535"/>
      <c r="AW60" s="535"/>
      <c r="AX60" s="535"/>
      <c r="AY60" s="535"/>
      <c r="AZ60" s="535"/>
      <c r="BA60" s="535"/>
      <c r="BB60" s="535"/>
      <c r="BC60" s="535"/>
      <c r="BD60" s="535"/>
      <c r="BE60" s="535"/>
      <c r="BF60" s="535"/>
      <c r="BG60" s="535"/>
      <c r="BH60" s="540"/>
    </row>
    <row r="61">
      <c r="A61" s="534"/>
      <c r="B61" s="534"/>
      <c r="C61" s="534"/>
      <c r="D61" s="535"/>
      <c r="E61" s="536"/>
      <c r="F61" s="536"/>
      <c r="G61" s="536"/>
      <c r="H61" s="535"/>
      <c r="I61" s="536"/>
      <c r="J61" s="537"/>
      <c r="K61" s="535"/>
      <c r="L61" s="535"/>
      <c r="M61" s="535"/>
      <c r="N61" s="518"/>
      <c r="O61" s="535"/>
      <c r="P61" s="535"/>
      <c r="Q61" s="535"/>
      <c r="R61" s="535"/>
      <c r="S61" s="535"/>
      <c r="T61" s="535"/>
      <c r="U61" s="536"/>
      <c r="V61" s="535"/>
      <c r="W61" s="535"/>
      <c r="X61" s="535"/>
      <c r="Y61" s="535"/>
      <c r="Z61" s="535"/>
      <c r="AA61" s="535"/>
      <c r="AB61" s="535"/>
      <c r="AC61" s="535"/>
      <c r="AD61" s="535"/>
      <c r="AE61" s="535"/>
      <c r="AF61" s="535"/>
      <c r="AG61" s="535"/>
      <c r="AH61" s="518"/>
      <c r="AI61" s="535"/>
      <c r="AJ61" s="525"/>
      <c r="AK61" s="538"/>
      <c r="AL61" s="518"/>
      <c r="AM61" s="518"/>
      <c r="AN61" s="535"/>
      <c r="AO61" s="518"/>
      <c r="AP61" s="527"/>
      <c r="AQ61" s="539"/>
      <c r="AR61" s="535"/>
      <c r="AS61" s="535"/>
      <c r="AT61" s="535"/>
      <c r="AU61" s="518"/>
      <c r="AV61" s="535"/>
      <c r="AW61" s="535"/>
      <c r="AX61" s="535"/>
      <c r="AY61" s="535"/>
      <c r="AZ61" s="535"/>
      <c r="BA61" s="535"/>
      <c r="BB61" s="535"/>
      <c r="BC61" s="535"/>
      <c r="BD61" s="535"/>
      <c r="BE61" s="535"/>
      <c r="BF61" s="535"/>
      <c r="BG61" s="535"/>
      <c r="BH61" s="540"/>
    </row>
    <row r="62">
      <c r="A62" s="534"/>
      <c r="B62" s="534"/>
      <c r="C62" s="534"/>
      <c r="D62" s="535"/>
      <c r="E62" s="536"/>
      <c r="F62" s="536"/>
      <c r="G62" s="536"/>
      <c r="H62" s="535"/>
      <c r="I62" s="536"/>
      <c r="J62" s="537"/>
      <c r="K62" s="535"/>
      <c r="L62" s="535"/>
      <c r="M62" s="535"/>
      <c r="N62" s="518"/>
      <c r="O62" s="535"/>
      <c r="P62" s="535"/>
      <c r="Q62" s="535"/>
      <c r="R62" s="535"/>
      <c r="S62" s="535"/>
      <c r="T62" s="535"/>
      <c r="U62" s="536"/>
      <c r="V62" s="535"/>
      <c r="W62" s="535"/>
      <c r="X62" s="535"/>
      <c r="Y62" s="535"/>
      <c r="Z62" s="535"/>
      <c r="AA62" s="535"/>
      <c r="AB62" s="535"/>
      <c r="AC62" s="535"/>
      <c r="AD62" s="535"/>
      <c r="AE62" s="535"/>
      <c r="AF62" s="535"/>
      <c r="AG62" s="535"/>
      <c r="AH62" s="518"/>
      <c r="AI62" s="535"/>
      <c r="AJ62" s="525"/>
      <c r="AK62" s="538"/>
      <c r="AL62" s="518"/>
      <c r="AM62" s="518"/>
      <c r="AN62" s="535"/>
      <c r="AO62" s="518"/>
      <c r="AP62" s="527"/>
      <c r="AQ62" s="539"/>
      <c r="AR62" s="535"/>
      <c r="AS62" s="535"/>
      <c r="AT62" s="535"/>
      <c r="AU62" s="518"/>
      <c r="AV62" s="535"/>
      <c r="AW62" s="535"/>
      <c r="AX62" s="535"/>
      <c r="AY62" s="535"/>
      <c r="AZ62" s="535"/>
      <c r="BA62" s="535"/>
      <c r="BB62" s="535"/>
      <c r="BC62" s="535"/>
      <c r="BD62" s="535"/>
      <c r="BE62" s="535"/>
      <c r="BF62" s="535"/>
      <c r="BG62" s="535"/>
      <c r="BH62" s="540"/>
    </row>
    <row r="63">
      <c r="A63" s="534"/>
      <c r="B63" s="534"/>
      <c r="C63" s="534"/>
      <c r="D63" s="535"/>
      <c r="E63" s="536"/>
      <c r="F63" s="536"/>
      <c r="G63" s="536"/>
      <c r="H63" s="535"/>
      <c r="I63" s="536"/>
      <c r="J63" s="537"/>
      <c r="K63" s="535"/>
      <c r="L63" s="535"/>
      <c r="M63" s="535"/>
      <c r="N63" s="518"/>
      <c r="O63" s="535"/>
      <c r="P63" s="535"/>
      <c r="Q63" s="535"/>
      <c r="R63" s="535"/>
      <c r="S63" s="535"/>
      <c r="T63" s="535"/>
      <c r="U63" s="536"/>
      <c r="V63" s="535"/>
      <c r="W63" s="535"/>
      <c r="X63" s="535"/>
      <c r="Y63" s="535"/>
      <c r="Z63" s="535"/>
      <c r="AA63" s="535"/>
      <c r="AB63" s="535"/>
      <c r="AC63" s="535"/>
      <c r="AD63" s="535"/>
      <c r="AE63" s="535"/>
      <c r="AF63" s="535"/>
      <c r="AG63" s="535"/>
      <c r="AH63" s="518"/>
      <c r="AI63" s="535"/>
      <c r="AJ63" s="525"/>
      <c r="AK63" s="538"/>
      <c r="AL63" s="518"/>
      <c r="AM63" s="518"/>
      <c r="AN63" s="535"/>
      <c r="AO63" s="518"/>
      <c r="AP63" s="527"/>
      <c r="AQ63" s="539"/>
      <c r="AR63" s="535"/>
      <c r="AS63" s="535"/>
      <c r="AT63" s="535"/>
      <c r="AU63" s="518"/>
      <c r="AV63" s="535"/>
      <c r="AW63" s="535"/>
      <c r="AX63" s="535"/>
      <c r="AY63" s="535"/>
      <c r="AZ63" s="535"/>
      <c r="BA63" s="535"/>
      <c r="BB63" s="535"/>
      <c r="BC63" s="535"/>
      <c r="BD63" s="535"/>
      <c r="BE63" s="535"/>
      <c r="BF63" s="535"/>
      <c r="BG63" s="535"/>
      <c r="BH63" s="540"/>
    </row>
    <row r="64">
      <c r="A64" s="534"/>
      <c r="B64" s="534"/>
      <c r="C64" s="534"/>
      <c r="D64" s="535"/>
      <c r="E64" s="536"/>
      <c r="F64" s="536"/>
      <c r="G64" s="536"/>
      <c r="H64" s="535"/>
      <c r="I64" s="536"/>
      <c r="J64" s="537"/>
      <c r="K64" s="535"/>
      <c r="L64" s="535"/>
      <c r="M64" s="535"/>
      <c r="N64" s="518"/>
      <c r="O64" s="535"/>
      <c r="P64" s="535"/>
      <c r="Q64" s="535"/>
      <c r="R64" s="535"/>
      <c r="S64" s="535"/>
      <c r="T64" s="535"/>
      <c r="U64" s="536"/>
      <c r="V64" s="535"/>
      <c r="W64" s="535"/>
      <c r="X64" s="535"/>
      <c r="Y64" s="535"/>
      <c r="Z64" s="535"/>
      <c r="AA64" s="535"/>
      <c r="AB64" s="535"/>
      <c r="AC64" s="535"/>
      <c r="AD64" s="535"/>
      <c r="AE64" s="535"/>
      <c r="AF64" s="535"/>
      <c r="AG64" s="535"/>
      <c r="AH64" s="518"/>
      <c r="AI64" s="535"/>
      <c r="AJ64" s="525"/>
      <c r="AK64" s="538"/>
      <c r="AL64" s="518"/>
      <c r="AM64" s="518"/>
      <c r="AN64" s="535"/>
      <c r="AO64" s="518"/>
      <c r="AP64" s="527"/>
      <c r="AQ64" s="539"/>
      <c r="AR64" s="535"/>
      <c r="AS64" s="535"/>
      <c r="AT64" s="535"/>
      <c r="AU64" s="518"/>
      <c r="AV64" s="535"/>
      <c r="AW64" s="535"/>
      <c r="AX64" s="535"/>
      <c r="AY64" s="535"/>
      <c r="AZ64" s="535"/>
      <c r="BA64" s="535"/>
      <c r="BB64" s="535"/>
      <c r="BC64" s="535"/>
      <c r="BD64" s="535"/>
      <c r="BE64" s="535"/>
      <c r="BF64" s="535"/>
      <c r="BG64" s="535"/>
      <c r="BH64" s="540"/>
    </row>
  </sheetData>
  <mergeCells>
    <mergeCell ref="AF1:AP1"/>
    <mergeCell ref="BC1:BH1"/>
    <mergeCell ref="G1:G2"/>
    <mergeCell ref="V1:V2"/>
    <mergeCell ref="AQ1:AX1"/>
    <mergeCell ref="AY1:BB1"/>
    <mergeCell ref="X1:AA1"/>
    <mergeCell ref="W1:W2"/>
    <mergeCell ref="AB1:AB2"/>
    <mergeCell ref="AC1:AC2"/>
    <mergeCell ref="AD1:AD2"/>
    <mergeCell ref="AE1:AE2"/>
    <mergeCell ref="S1:S2"/>
    <mergeCell ref="U1:U2"/>
    <mergeCell ref="T1:T2"/>
    <mergeCell ref="Q1:Q2"/>
    <mergeCell ref="P1:P2"/>
    <mergeCell ref="O1:O2"/>
    <mergeCell ref="N1:N2"/>
    <mergeCell ref="M1:M2"/>
    <mergeCell ref="L1:L2"/>
    <mergeCell ref="K1:K2"/>
    <mergeCell ref="J1:J2"/>
    <mergeCell ref="I1:I2"/>
    <mergeCell ref="R1:R2"/>
    <mergeCell ref="H1:H2"/>
    <mergeCell ref="E1:E2"/>
    <mergeCell ref="F1:F2"/>
    <mergeCell ref="A40:C40"/>
    <mergeCell ref="A1:A2"/>
    <mergeCell ref="B1:B2"/>
    <mergeCell ref="C1:C2"/>
    <mergeCell ref="D1:D2"/>
  </mergeCells>
  <conditionalFormatting sqref="Q1:Q39">
    <cfRule priority="1" type="dataBar">
      <dataBar showValue="true">
        <cfvo type="min"/>
        <cfvo type="max"/>
        <color rgb="FFFFB561"/>
      </dataBar>
      <extLst>
        <ext xmlns:x14="http://schemas.microsoft.com/office/spreadsheetml/2009/9/main" uri="{B025F937-C7B1-47D3-B67F-A62EFF666E3E}">
          <x14:id>{D2FA84FB-34BB-413E-A989-7B0C5FA169EB}</x14:id>
        </ext>
      </extLst>
    </cfRule>
  </conditionalFormatting>
  <conditionalFormatting sqref="AH1:AH1048576">
    <cfRule priority="2" type="dataBar">
      <dataBar showValue="true">
        <cfvo type="min"/>
        <cfvo type="max"/>
        <color rgb="FFF98A86"/>
      </dataBar>
      <extLst>
        <ext xmlns:x14="http://schemas.microsoft.com/office/spreadsheetml/2009/9/main" uri="{B025F937-C7B1-47D3-B67F-A62EFF666E3E}">
          <x14:id>{8EA04A88-0FC0-4E65-A70A-3CE7F3B90FA8}</x14:id>
        </ext>
      </extLst>
    </cfRule>
  </conditionalFormatting>
  <conditionalFormatting sqref="AL1:AL1048576">
    <cfRule priority="3" type="dataBar">
      <dataBar showValue="true">
        <cfvo type="min"/>
        <cfvo type="max"/>
        <color rgb="FF66D2F9"/>
      </dataBar>
      <extLst>
        <ext xmlns:x14="http://schemas.microsoft.com/office/spreadsheetml/2009/9/main" uri="{B025F937-C7B1-47D3-B67F-A62EFF666E3E}">
          <x14:id>{E823E6C8-5391-4D39-A7D3-F0CDB809988E}</x14:id>
        </ext>
      </extLst>
    </cfRule>
  </conditionalFormatting>
  <conditionalFormatting sqref="M40:M64">
    <cfRule priority="4" type="dataBar">
      <dataBar showValue="true">
        <cfvo type="min"/>
        <cfvo type="max"/>
        <color rgb="FF63C384"/>
      </dataBar>
      <extLst>
        <ext xmlns:x14="http://schemas.microsoft.com/office/spreadsheetml/2009/9/main" uri="{B025F937-C7B1-47D3-B67F-A62EFF666E3E}">
          <x14:id>{7C785261-267F-471E-85E7-9F2819BD528F}</x14:id>
        </ext>
      </extLst>
    </cfRule>
  </conditionalFormatting>
  <conditionalFormatting sqref="M3:M39">
    <cfRule priority="5" type="dataBar">
      <dataBar showValue="true">
        <cfvo type="min"/>
        <cfvo type="max"/>
        <color rgb="FF63C384"/>
      </dataBar>
      <extLst>
        <ext xmlns:x14="http://schemas.microsoft.com/office/spreadsheetml/2009/9/main" uri="{B025F937-C7B1-47D3-B67F-A62EFF666E3E}">
          <x14:id>{39FD3C4F-86C7-44B5-89C5-420718DD4D15}</x14:id>
        </ext>
      </extLst>
    </cfRule>
  </conditionalFormatting>
  <conditionalFormatting sqref="N40:N64">
    <cfRule priority="6" type="dataBar">
      <dataBar showValue="true">
        <cfvo type="min"/>
        <cfvo type="max"/>
        <color rgb="FFFF555A"/>
      </dataBar>
      <extLst>
        <ext xmlns:x14="http://schemas.microsoft.com/office/spreadsheetml/2009/9/main" uri="{B025F937-C7B1-47D3-B67F-A62EFF666E3E}">
          <x14:id>{1314953F-F4E3-4216-A46D-C7E2AEFE8052}</x14:id>
        </ext>
      </extLst>
    </cfRule>
  </conditionalFormatting>
  <conditionalFormatting sqref="N3:N39">
    <cfRule priority="7" type="dataBar">
      <dataBar showValue="true">
        <cfvo type="min"/>
        <cfvo type="max"/>
        <color rgb="FFFF555A"/>
      </dataBar>
      <extLst>
        <ext xmlns:x14="http://schemas.microsoft.com/office/spreadsheetml/2009/9/main" uri="{B025F937-C7B1-47D3-B67F-A62EFF666E3E}">
          <x14:id>{CD5DD406-415A-4973-A40E-7F156A55F8BB}</x14:id>
        </ext>
      </extLst>
    </cfRule>
  </conditionalFormatting>
  <conditionalFormatting sqref="M1:M2">
    <cfRule priority="8" type="dataBar">
      <dataBar showValue="true">
        <cfvo type="min"/>
        <cfvo type="max"/>
        <color rgb="FF63C384"/>
      </dataBar>
      <extLst>
        <ext xmlns:x14="http://schemas.microsoft.com/office/spreadsheetml/2009/9/main" uri="{B025F937-C7B1-47D3-B67F-A62EFF666E3E}">
          <x14:id>{54399501-E84A-4837-B5A8-1B9155E2ADCD}</x14:id>
        </ext>
      </extLst>
    </cfRule>
  </conditionalFormatting>
  <conditionalFormatting sqref="N1:N2">
    <cfRule priority="9" type="dataBar">
      <dataBar showValue="true">
        <cfvo type="min"/>
        <cfvo type="max"/>
        <color rgb="FFFF555A"/>
      </dataBar>
      <extLst>
        <ext xmlns:x14="http://schemas.microsoft.com/office/spreadsheetml/2009/9/main" uri="{B025F937-C7B1-47D3-B67F-A62EFF666E3E}">
          <x14:id>{4D5F32A7-1BD6-4D86-83CE-79990F790E6B}</x14:id>
        </ext>
      </extLst>
    </cfRule>
  </conditionalFormatting>
  <conditionalFormatting sqref="O1:O1">
    <cfRule priority="10" type="dataBar">
      <dataBar showValue="true">
        <cfvo type="min"/>
        <cfvo type="max"/>
        <color rgb="FF63C384"/>
      </dataBar>
      <extLst>
        <ext xmlns:x14="http://schemas.microsoft.com/office/spreadsheetml/2009/9/main" uri="{B025F937-C7B1-47D3-B67F-A62EFF666E3E}">
          <x14:id>{1E72B32C-BF55-4B7B-A16B-D0FFA07EEE1D}</x14:id>
        </ext>
      </extLst>
    </cfRule>
  </conditionalFormatting>
  <conditionalFormatting sqref="O1:O1">
    <cfRule priority="11" type="dataBar">
      <dataBar showValue="true">
        <cfvo type="min"/>
        <cfvo type="max"/>
        <color rgb="FF63C384"/>
      </dataBar>
      <extLst>
        <ext xmlns:x14="http://schemas.microsoft.com/office/spreadsheetml/2009/9/main" uri="{B025F937-C7B1-47D3-B67F-A62EFF666E3E}">
          <x14:id>{9DF9B292-5CF7-4E97-8207-82D645B0F5A8}</x14:id>
        </ext>
      </extLst>
    </cfRule>
  </conditionalFormatting>
  <conditionalFormatting sqref="N1:N2 P1:P1">
    <cfRule priority="12" type="dataBar">
      <dataBar showValue="true">
        <cfvo type="min"/>
        <cfvo type="max"/>
        <color rgb="FF63C384"/>
      </dataBar>
      <extLst>
        <ext xmlns:x14="http://schemas.microsoft.com/office/spreadsheetml/2009/9/main" uri="{B025F937-C7B1-47D3-B67F-A62EFF666E3E}">
          <x14:id>{F82D2A40-5DF9-41A2-B4DE-B5BA851421C7}</x14:id>
        </ext>
      </extLst>
    </cfRule>
  </conditionalFormatting>
  <conditionalFormatting sqref="AH1:AH2">
    <cfRule priority="13" type="dataBar">
      <dataBar showValue="true">
        <cfvo type="min"/>
        <cfvo type="max"/>
        <color rgb="FFFF555A"/>
      </dataBar>
      <extLst>
        <ext xmlns:x14="http://schemas.microsoft.com/office/spreadsheetml/2009/9/main" uri="{B025F937-C7B1-47D3-B67F-A62EFF666E3E}">
          <x14:id>{944C9006-8075-485E-B883-3BFA445CA0E2}</x14:id>
        </ext>
      </extLst>
    </cfRule>
  </conditionalFormatting>
  <conditionalFormatting sqref="AL2:AL2">
    <cfRule priority="14" type="dataBar">
      <dataBar showValue="true">
        <cfvo type="min"/>
        <cfvo type="max"/>
        <color rgb="FF638EC6"/>
      </dataBar>
      <extLst>
        <ext xmlns:x14="http://schemas.microsoft.com/office/spreadsheetml/2009/9/main" uri="{B025F937-C7B1-47D3-B67F-A62EFF666E3E}">
          <x14:id>{AC37A067-A1AB-44B3-BAB9-2DCDDE7F5712}</x14:id>
        </ext>
      </extLst>
    </cfRule>
  </conditionalFormatting>
  <conditionalFormatting sqref="AH2:AH2">
    <cfRule priority="15" type="dataBar">
      <dataBar showValue="true">
        <cfvo type="min"/>
        <cfvo type="max"/>
        <color rgb="FFFF555A"/>
      </dataBar>
      <extLst>
        <ext xmlns:x14="http://schemas.microsoft.com/office/spreadsheetml/2009/9/main" uri="{B025F937-C7B1-47D3-B67F-A62EFF666E3E}">
          <x14:id>{1CD73849-C127-4598-BA0F-85AF396A0BD5}</x14:id>
        </ext>
      </extLst>
    </cfRule>
  </conditionalFormatting>
  <conditionalFormatting sqref="AH2:AH2">
    <cfRule priority="16" type="dataBar">
      <dataBar showValue="true">
        <cfvo type="min"/>
        <cfvo type="max"/>
        <color rgb="FFFF555A"/>
      </dataBar>
      <extLst>
        <ext xmlns:x14="http://schemas.microsoft.com/office/spreadsheetml/2009/9/main" uri="{B025F937-C7B1-47D3-B67F-A62EFF666E3E}">
          <x14:id>{04A8E566-8DF6-42CB-89F5-42DE8C7B16A3}</x14:id>
        </ext>
      </extLst>
    </cfRule>
  </conditionalFormatting>
  <conditionalFormatting sqref="AL2:AL2">
    <cfRule priority="17" type="dataBar">
      <dataBar showValue="true">
        <cfvo type="min"/>
        <cfvo type="max"/>
        <color rgb="FF638EC6"/>
      </dataBar>
      <extLst>
        <ext xmlns:x14="http://schemas.microsoft.com/office/spreadsheetml/2009/9/main" uri="{B025F937-C7B1-47D3-B67F-A62EFF666E3E}">
          <x14:id>{460C4106-5B49-4560-8585-D09912F7C798}</x14:id>
        </ext>
      </extLst>
    </cfRule>
  </conditionalFormatting>
  <conditionalFormatting sqref="AM2:AM2">
    <cfRule priority="18" type="dataBar">
      <dataBar showValue="true">
        <cfvo type="min"/>
        <cfvo type="max"/>
        <color rgb="FFFFB628"/>
      </dataBar>
      <extLst>
        <ext xmlns:x14="http://schemas.microsoft.com/office/spreadsheetml/2009/9/main" uri="{B025F937-C7B1-47D3-B67F-A62EFF666E3E}">
          <x14:id>{06A31A2E-6754-426A-AC40-335FCF5AF281}</x14:id>
        </ext>
      </extLst>
    </cfRule>
  </conditionalFormatting>
  <conditionalFormatting sqref="N1:N2 P1:P1">
    <cfRule priority="19" type="dataBar">
      <dataBar showValue="true">
        <cfvo type="min"/>
        <cfvo type="max"/>
        <color rgb="FF63C384"/>
      </dataBar>
      <extLst>
        <ext xmlns:x14="http://schemas.microsoft.com/office/spreadsheetml/2009/9/main" uri="{B025F937-C7B1-47D3-B67F-A62EFF666E3E}">
          <x14:id>{EDB0FFDB-81B1-4037-8F8E-0B317757ABFE}</x14:id>
        </ext>
      </extLst>
    </cfRule>
  </conditionalFormatting>
  <conditionalFormatting sqref="AM2:AM2">
    <cfRule priority="20" type="dataBar">
      <dataBar showValue="true">
        <cfvo type="min"/>
        <cfvo type="max"/>
        <color rgb="FFFFB628"/>
      </dataBar>
      <extLst>
        <ext xmlns:x14="http://schemas.microsoft.com/office/spreadsheetml/2009/9/main" uri="{B025F937-C7B1-47D3-B67F-A62EFF666E3E}">
          <x14:id>{E246D882-52B0-4A3B-A4EC-5299066B0CE8}</x14:id>
        </ext>
      </extLst>
    </cfRule>
  </conditionalFormatting>
  <conditionalFormatting sqref="AL2:AL2">
    <cfRule priority="21" type="dataBar">
      <dataBar showValue="true">
        <cfvo type="min"/>
        <cfvo type="max"/>
        <color rgb="FF638EC6"/>
      </dataBar>
      <extLst>
        <ext xmlns:x14="http://schemas.microsoft.com/office/spreadsheetml/2009/9/main" uri="{B025F937-C7B1-47D3-B67F-A62EFF666E3E}">
          <x14:id>{81A2A5B1-3CAB-4419-A00B-7F23601E3C4C}</x14:id>
        </ext>
      </extLst>
    </cfRule>
  </conditionalFormatting>
  <conditionalFormatting sqref="AL2:AL2">
    <cfRule priority="22" type="dataBar">
      <dataBar showValue="true">
        <cfvo type="min"/>
        <cfvo type="max"/>
        <color rgb="FF638EC6"/>
      </dataBar>
      <extLst>
        <ext xmlns:x14="http://schemas.microsoft.com/office/spreadsheetml/2009/9/main" uri="{B025F937-C7B1-47D3-B67F-A62EFF666E3E}">
          <x14:id>{1DB698D8-79FF-4892-B814-7803E38AC1AF}</x14:id>
        </ext>
      </extLst>
    </cfRule>
  </conditionalFormatting>
  <conditionalFormatting sqref="AM2:AM2">
    <cfRule priority="23" type="dataBar">
      <dataBar showValue="true">
        <cfvo type="min"/>
        <cfvo type="max"/>
        <color rgb="FFFFB628"/>
      </dataBar>
      <extLst>
        <ext xmlns:x14="http://schemas.microsoft.com/office/spreadsheetml/2009/9/main" uri="{B025F937-C7B1-47D3-B67F-A62EFF666E3E}">
          <x14:id>{C0738713-2484-49A5-9E9A-56E840BF3969}</x14:id>
        </ext>
      </extLst>
    </cfRule>
  </conditionalFormatting>
  <conditionalFormatting sqref="AM2:AM2">
    <cfRule priority="24" type="dataBar">
      <dataBar showValue="true">
        <cfvo type="min"/>
        <cfvo type="max"/>
        <color rgb="FFFFB628"/>
      </dataBar>
      <extLst>
        <ext xmlns:x14="http://schemas.microsoft.com/office/spreadsheetml/2009/9/main" uri="{B025F937-C7B1-47D3-B67F-A62EFF666E3E}">
          <x14:id>{4D72BBE6-BCD0-4104-9A13-6FC9D8FCFDC4}</x14:id>
        </ext>
      </extLst>
    </cfRule>
  </conditionalFormatting>
  <conditionalFormatting sqref="AL2:AL2">
    <cfRule priority="25" type="dataBar">
      <dataBar showValue="true">
        <cfvo type="min"/>
        <cfvo type="max"/>
        <color rgb="FF638EC6"/>
      </dataBar>
      <extLst>
        <ext xmlns:x14="http://schemas.microsoft.com/office/spreadsheetml/2009/9/main" uri="{B025F937-C7B1-47D3-B67F-A62EFF666E3E}">
          <x14:id>{C255226F-39F2-460D-AF73-33A36F885673}</x14:id>
        </ext>
      </extLst>
    </cfRule>
  </conditionalFormatting>
  <conditionalFormatting sqref="Q1:Q2 R1:S1">
    <cfRule priority="26" type="dataBar">
      <dataBar showValue="true">
        <cfvo type="min"/>
        <cfvo type="max"/>
        <color rgb="FF638EC6"/>
      </dataBar>
      <extLst>
        <ext xmlns:x14="http://schemas.microsoft.com/office/spreadsheetml/2009/9/main" uri="{B025F937-C7B1-47D3-B67F-A62EFF666E3E}">
          <x14:id>{2521145D-8325-414E-B66D-D3A1D934BD4A}</x14:id>
        </ext>
      </extLst>
    </cfRule>
  </conditionalFormatting>
  <conditionalFormatting sqref="AL2:AL2">
    <cfRule priority="27" type="dataBar">
      <dataBar showValue="true">
        <cfvo type="min"/>
        <cfvo type="max"/>
        <color rgb="FF000000"/>
      </dataBar>
      <extLst>
        <ext xmlns:x14="http://schemas.microsoft.com/office/spreadsheetml/2009/9/main" uri="{B025F937-C7B1-47D3-B67F-A62EFF666E3E}">
          <x14:id>{62F8629F-DA95-4F71-9E0E-E00784267A2B}</x14:id>
        </ext>
      </extLst>
    </cfRule>
  </conditionalFormatting>
  <conditionalFormatting sqref="Q1:Q2 R1:S1">
    <cfRule priority="28" type="dataBar">
      <dataBar showValue="true">
        <cfvo type="min"/>
        <cfvo type="max"/>
        <color rgb="FF000000"/>
      </dataBar>
      <extLst>
        <ext xmlns:x14="http://schemas.microsoft.com/office/spreadsheetml/2009/9/main" uri="{B025F937-C7B1-47D3-B67F-A62EFF666E3E}">
          <x14:id>{55E5381F-F996-44C6-8FAF-74E857FCD7CA}</x14:id>
        </ext>
      </extLst>
    </cfRule>
  </conditionalFormatting>
  <conditionalFormatting sqref="AM2:AM2">
    <cfRule priority="29" type="dataBar">
      <dataBar showValue="true">
        <cfvo type="min"/>
        <cfvo type="max"/>
        <color rgb="FF000000"/>
      </dataBar>
      <extLst>
        <ext xmlns:x14="http://schemas.microsoft.com/office/spreadsheetml/2009/9/main" uri="{B025F937-C7B1-47D3-B67F-A62EFF666E3E}">
          <x14:id>{0732C5CC-A197-4443-B87E-CCDD0DAA1935}</x14:id>
        </ext>
      </extLst>
    </cfRule>
  </conditionalFormatting>
  <legacyDrawing r:id="rId1"/>
  <extLst>
    <ext xmlns:x14="http://schemas.microsoft.com/office/spreadsheetml/2009/9/main" uri="{78C0D931-6437-407d-A8EE-F0AAD7539E65}">
      <x14:conditionalFormattings>
        <x14:conditionalFormatting xmlns:xm="http://schemas.microsoft.com/office/excel/2006/main">
          <x14:cfRule type="dataBar" id="{D2FA84FB-34BB-413E-A989-7B0C5FA169EB}">
            <x14:dataBar minLength="0" maxLength="100" gradient="false" axisPosition="none">
              <x14:cfvo type="autoMin"/>
              <x14:cfvo type="autoMax"/>
              <x14:negativeFillColor rgb="f76964"/>
            </x14:dataBar>
          </x14:cfRule>
          <xm:sqref>Q1:Q39</xm:sqref>
        </x14:conditionalFormatting>
        <x14:conditionalFormatting xmlns:xm="http://schemas.microsoft.com/office/excel/2006/main">
          <x14:cfRule type="dataBar" id="{8EA04A88-0FC0-4E65-A70A-3CE7F3B90FA8}">
            <x14:dataBar minLength="0" maxLength="100" gradient="true" axisPosition="none">
              <x14:cfvo type="autoMin"/>
              <x14:cfvo type="autoMax"/>
              <x14:negativeFillColor rgb="f76964"/>
            </x14:dataBar>
          </x14:cfRule>
          <xm:sqref>AH1:AH1048576</xm:sqref>
        </x14:conditionalFormatting>
        <x14:conditionalFormatting xmlns:xm="http://schemas.microsoft.com/office/excel/2006/main">
          <x14:cfRule type="dataBar" id="{E823E6C8-5391-4D39-A7D3-F0CDB809988E}">
            <x14:dataBar minLength="0" maxLength="100" gradient="false" axisPosition="none">
              <x14:cfvo type="autoMin"/>
              <x14:cfvo type="autoMax"/>
              <x14:negativeFillColor rgb="f76964"/>
            </x14:dataBar>
          </x14:cfRule>
          <xm:sqref>AL1:AL1048576</xm:sqref>
        </x14:conditionalFormatting>
        <x14:conditionalFormatting xmlns:xm="http://schemas.microsoft.com/office/excel/2006/main">
          <x14:cfRule type="dataBar" id="{7C785261-267F-471E-85E7-9F2819BD528F}">
            <x14:dataBar minLength="0" maxLength="100" gradient="false" axisPosition="none">
              <x14:cfvo type="autoMin"/>
              <x14:cfvo type="autoMax"/>
              <x14:negativeFillColor rgb="ff0000"/>
            </x14:dataBar>
          </x14:cfRule>
          <xm:sqref>M40:M64</xm:sqref>
        </x14:conditionalFormatting>
        <x14:conditionalFormatting xmlns:xm="http://schemas.microsoft.com/office/excel/2006/main">
          <x14:cfRule type="dataBar" id="{39FD3C4F-86C7-44B5-89C5-420718DD4D15}">
            <x14:dataBar minLength="0" maxLength="100" gradient="false" axisPosition="none">
              <x14:cfvo type="autoMin"/>
              <x14:cfvo type="autoMax"/>
              <x14:negativeFillColor rgb="ff0000"/>
            </x14:dataBar>
          </x14:cfRule>
          <xm:sqref>M3:M39</xm:sqref>
        </x14:conditionalFormatting>
        <x14:conditionalFormatting xmlns:xm="http://schemas.microsoft.com/office/excel/2006/main">
          <x14:cfRule type="dataBar" id="{1314953F-F4E3-4216-A46D-C7E2AEFE8052}">
            <x14:dataBar minLength="0" maxLength="100" gradient="true" axisPosition="none">
              <x14:cfvo type="autoMin"/>
              <x14:cfvo type="autoMax"/>
              <x14:negativeFillColor rgb="ff0000"/>
            </x14:dataBar>
          </x14:cfRule>
          <xm:sqref>N40:N64</xm:sqref>
        </x14:conditionalFormatting>
        <x14:conditionalFormatting xmlns:xm="http://schemas.microsoft.com/office/excel/2006/main">
          <x14:cfRule type="dataBar" id="{CD5DD406-415A-4973-A40E-7F156A55F8BB}">
            <x14:dataBar minLength="0" maxLength="100" gradient="true" axisPosition="none">
              <x14:cfvo type="autoMin"/>
              <x14:cfvo type="autoMax"/>
              <x14:negativeFillColor rgb="ff0000"/>
            </x14:dataBar>
          </x14:cfRule>
          <xm:sqref>N3:N39</xm:sqref>
        </x14:conditionalFormatting>
        <x14:conditionalFormatting xmlns:xm="http://schemas.microsoft.com/office/excel/2006/main">
          <x14:cfRule type="dataBar" id="{54399501-E84A-4837-B5A8-1B9155E2ADCD}">
            <x14:dataBar minLength="0" maxLength="100" gradient="false" axisPosition="none">
              <x14:cfvo type="autoMin"/>
              <x14:cfvo type="autoMax"/>
              <x14:negativeFillColor rgb="ff0000"/>
            </x14:dataBar>
          </x14:cfRule>
          <xm:sqref>M1:M2</xm:sqref>
        </x14:conditionalFormatting>
        <x14:conditionalFormatting xmlns:xm="http://schemas.microsoft.com/office/excel/2006/main">
          <x14:cfRule type="dataBar" id="{4D5F32A7-1BD6-4D86-83CE-79990F790E6B}">
            <x14:dataBar minLength="0" maxLength="100" gradient="true" axisPosition="none">
              <x14:cfvo type="autoMin"/>
              <x14:cfvo type="autoMax"/>
              <x14:negativeFillColor rgb="ff0000"/>
            </x14:dataBar>
          </x14:cfRule>
          <xm:sqref>N1:N2</xm:sqref>
        </x14:conditionalFormatting>
        <x14:conditionalFormatting xmlns:xm="http://schemas.microsoft.com/office/excel/2006/main">
          <x14:cfRule type="dataBar" id="{1E72B32C-BF55-4B7B-A16B-D0FFA07EEE1D}">
            <x14:dataBar minLength="0" maxLength="100" gradient="true" axisPosition="none">
              <x14:cfvo type="min"/>
              <x14:cfvo type="max"/>
              <x14:negativeFillColor rgb="ffffff"/>
            </x14:dataBar>
          </x14:cfRule>
          <xm:sqref>O1:O1</xm:sqref>
        </x14:conditionalFormatting>
        <x14:conditionalFormatting xmlns:xm="http://schemas.microsoft.com/office/excel/2006/main">
          <x14:cfRule type="dataBar" id="{9DF9B292-5CF7-4E97-8207-82D645B0F5A8}">
            <x14:dataBar minLength="0" maxLength="100" gradient="true" axisPosition="none">
              <x14:cfvo type="min"/>
              <x14:cfvo type="max"/>
              <x14:negativeFillColor rgb="ffffff"/>
            </x14:dataBar>
          </x14:cfRule>
          <xm:sqref>O1:O1</xm:sqref>
        </x14:conditionalFormatting>
        <x14:conditionalFormatting xmlns:xm="http://schemas.microsoft.com/office/excel/2006/main">
          <x14:cfRule type="dataBar" id="{F82D2A40-5DF9-41A2-B4DE-B5BA851421C7}">
            <x14:dataBar minLength="0" maxLength="100" gradient="true" axisPosition="none">
              <x14:cfvo type="min"/>
              <x14:cfvo type="max"/>
              <x14:negativeFillColor rgb="ffffff"/>
            </x14:dataBar>
          </x14:cfRule>
          <xm:sqref>N1:N2 P1:P1</xm:sqref>
        </x14:conditionalFormatting>
        <x14:conditionalFormatting xmlns:xm="http://schemas.microsoft.com/office/excel/2006/main">
          <x14:cfRule type="dataBar" id="{944C9006-8075-485E-B883-3BFA445CA0E2}">
            <x14:dataBar minLength="0" maxLength="100" gradient="true" axisPosition="none">
              <x14:cfvo type="min"/>
              <x14:cfvo type="max"/>
              <x14:negativeFillColor rgb="ffffff"/>
            </x14:dataBar>
          </x14:cfRule>
          <xm:sqref>AH1:AH2</xm:sqref>
        </x14:conditionalFormatting>
        <x14:conditionalFormatting xmlns:xm="http://schemas.microsoft.com/office/excel/2006/main">
          <x14:cfRule type="dataBar" id="{AC37A067-A1AB-44B3-BAB9-2DCDDE7F5712}">
            <x14:dataBar minLength="0" maxLength="100" gradient="true" axisPosition="none">
              <x14:cfvo type="min"/>
              <x14:cfvo type="max"/>
              <x14:negativeFillColor rgb="ffffff"/>
            </x14:dataBar>
          </x14:cfRule>
          <xm:sqref>AL2:AL2</xm:sqref>
        </x14:conditionalFormatting>
        <x14:conditionalFormatting xmlns:xm="http://schemas.microsoft.com/office/excel/2006/main">
          <x14:cfRule type="dataBar" id="{1CD73849-C127-4598-BA0F-85AF396A0BD5}">
            <x14:dataBar minLength="0" maxLength="100" gradient="true" axisPosition="none">
              <x14:cfvo type="min"/>
              <x14:cfvo type="max"/>
              <x14:negativeFillColor rgb="ffffff"/>
            </x14:dataBar>
          </x14:cfRule>
          <xm:sqref>AH2:AH2</xm:sqref>
        </x14:conditionalFormatting>
        <x14:conditionalFormatting xmlns:xm="http://schemas.microsoft.com/office/excel/2006/main">
          <x14:cfRule type="dataBar" id="{04A8E566-8DF6-42CB-89F5-42DE8C7B16A3}">
            <x14:dataBar minLength="0" maxLength="100" gradient="true" axisPosition="none">
              <x14:cfvo type="min"/>
              <x14:cfvo type="max"/>
              <x14:negativeFillColor rgb="ffffff"/>
            </x14:dataBar>
          </x14:cfRule>
          <xm:sqref>AH2:AH2</xm:sqref>
        </x14:conditionalFormatting>
        <x14:conditionalFormatting xmlns:xm="http://schemas.microsoft.com/office/excel/2006/main">
          <x14:cfRule type="dataBar" id="{460C4106-5B49-4560-8585-D09912F7C798}">
            <x14:dataBar minLength="0" maxLength="100" gradient="true" axisPosition="none">
              <x14:cfvo type="min"/>
              <x14:cfvo type="max"/>
              <x14:negativeFillColor rgb="ffffff"/>
            </x14:dataBar>
          </x14:cfRule>
          <xm:sqref>AL2:AL2</xm:sqref>
        </x14:conditionalFormatting>
        <x14:conditionalFormatting xmlns:xm="http://schemas.microsoft.com/office/excel/2006/main">
          <x14:cfRule type="dataBar" id="{06A31A2E-6754-426A-AC40-335FCF5AF281}">
            <x14:dataBar minLength="0" maxLength="100" gradient="true" axisPosition="none">
              <x14:cfvo type="min"/>
              <x14:cfvo type="max"/>
              <x14:negativeFillColor rgb="ffffff"/>
            </x14:dataBar>
          </x14:cfRule>
          <xm:sqref>AM2:AM2</xm:sqref>
        </x14:conditionalFormatting>
        <x14:conditionalFormatting xmlns:xm="http://schemas.microsoft.com/office/excel/2006/main">
          <x14:cfRule type="dataBar" id="{EDB0FFDB-81B1-4037-8F8E-0B317757ABFE}">
            <x14:dataBar minLength="0" maxLength="100" gradient="true" axisPosition="none">
              <x14:cfvo type="min"/>
              <x14:cfvo type="max"/>
              <x14:negativeFillColor rgb="ffffff"/>
            </x14:dataBar>
          </x14:cfRule>
          <xm:sqref>N1:N2 P1:P1</xm:sqref>
        </x14:conditionalFormatting>
        <x14:conditionalFormatting xmlns:xm="http://schemas.microsoft.com/office/excel/2006/main">
          <x14:cfRule type="dataBar" id="{E246D882-52B0-4A3B-A4EC-5299066B0CE8}">
            <x14:dataBar minLength="0" maxLength="100" gradient="true" axisPosition="none">
              <x14:cfvo type="min"/>
              <x14:cfvo type="max"/>
              <x14:negativeFillColor rgb="ffffff"/>
            </x14:dataBar>
          </x14:cfRule>
          <xm:sqref>AM2:AM2</xm:sqref>
        </x14:conditionalFormatting>
        <x14:conditionalFormatting xmlns:xm="http://schemas.microsoft.com/office/excel/2006/main">
          <x14:cfRule type="dataBar" id="{81A2A5B1-3CAB-4419-A00B-7F23601E3C4C}">
            <x14:dataBar minLength="0" maxLength="100" gradient="true" axisPosition="none">
              <x14:cfvo type="min"/>
              <x14:cfvo type="max"/>
              <x14:negativeFillColor rgb="ffffff"/>
            </x14:dataBar>
          </x14:cfRule>
          <xm:sqref>AL2:AL2</xm:sqref>
        </x14:conditionalFormatting>
        <x14:conditionalFormatting xmlns:xm="http://schemas.microsoft.com/office/excel/2006/main">
          <x14:cfRule type="dataBar" id="{1DB698D8-79FF-4892-B814-7803E38AC1AF}">
            <x14:dataBar minLength="0" maxLength="100" gradient="true" axisPosition="none">
              <x14:cfvo type="min"/>
              <x14:cfvo type="max"/>
              <x14:negativeFillColor rgb="ffffff"/>
            </x14:dataBar>
          </x14:cfRule>
          <xm:sqref>AL2:AL2</xm:sqref>
        </x14:conditionalFormatting>
        <x14:conditionalFormatting xmlns:xm="http://schemas.microsoft.com/office/excel/2006/main">
          <x14:cfRule type="dataBar" id="{C0738713-2484-49A5-9E9A-56E840BF3969}">
            <x14:dataBar minLength="0" maxLength="100" gradient="true" axisPosition="none">
              <x14:cfvo type="min"/>
              <x14:cfvo type="max"/>
              <x14:negativeFillColor rgb="ffffff"/>
            </x14:dataBar>
          </x14:cfRule>
          <xm:sqref>AM2:AM2</xm:sqref>
        </x14:conditionalFormatting>
        <x14:conditionalFormatting xmlns:xm="http://schemas.microsoft.com/office/excel/2006/main">
          <x14:cfRule type="dataBar" id="{4D72BBE6-BCD0-4104-9A13-6FC9D8FCFDC4}">
            <x14:dataBar minLength="0" maxLength="100" gradient="true" axisPosition="none">
              <x14:cfvo type="min"/>
              <x14:cfvo type="max"/>
              <x14:negativeFillColor rgb="ffffff"/>
            </x14:dataBar>
          </x14:cfRule>
          <xm:sqref>AM2:AM2</xm:sqref>
        </x14:conditionalFormatting>
        <x14:conditionalFormatting xmlns:xm="http://schemas.microsoft.com/office/excel/2006/main">
          <x14:cfRule type="dataBar" id="{C255226F-39F2-460D-AF73-33A36F885673}">
            <x14:dataBar minLength="0" maxLength="100" gradient="true" axisPosition="none">
              <x14:cfvo type="min"/>
              <x14:cfvo type="max"/>
              <x14:negativeFillColor rgb="ffffff"/>
            </x14:dataBar>
          </x14:cfRule>
          <xm:sqref>AL2:AL2</xm:sqref>
        </x14:conditionalFormatting>
        <x14:conditionalFormatting xmlns:xm="http://schemas.microsoft.com/office/excel/2006/main">
          <x14:cfRule type="dataBar" id="{2521145D-8325-414E-B66D-D3A1D934BD4A}">
            <x14:dataBar minLength="0" maxLength="100" gradient="true" axisPosition="none">
              <x14:cfvo type="min"/>
              <x14:cfvo type="max"/>
              <x14:negativeFillColor rgb="ffffff"/>
            </x14:dataBar>
          </x14:cfRule>
          <xm:sqref>Q1:Q2 R1:S1</xm:sqref>
        </x14:conditionalFormatting>
        <x14:conditionalFormatting xmlns:xm="http://schemas.microsoft.com/office/excel/2006/main">
          <x14:cfRule type="dataBar" id="{62F8629F-DA95-4F71-9E0E-E00784267A2B}">
            <x14:dataBar minLength="0" maxLength="100" gradient="true" axisPosition="none">
              <x14:cfvo type="min"/>
              <x14:cfvo type="max"/>
              <x14:negativeFillColor rgb="ffffff"/>
            </x14:dataBar>
          </x14:cfRule>
          <xm:sqref>AL2:AL2</xm:sqref>
        </x14:conditionalFormatting>
        <x14:conditionalFormatting xmlns:xm="http://schemas.microsoft.com/office/excel/2006/main">
          <x14:cfRule type="dataBar" id="{55E5381F-F996-44C6-8FAF-74E857FCD7CA}">
            <x14:dataBar minLength="0" maxLength="100" gradient="true" axisPosition="none">
              <x14:cfvo type="min"/>
              <x14:cfvo type="max"/>
              <x14:negativeFillColor rgb="ffffff"/>
            </x14:dataBar>
          </x14:cfRule>
          <xm:sqref>Q1:Q2 R1:S1</xm:sqref>
        </x14:conditionalFormatting>
        <x14:conditionalFormatting xmlns:xm="http://schemas.microsoft.com/office/excel/2006/main">
          <x14:cfRule type="dataBar" id="{0732C5CC-A197-4443-B87E-CCDD0DAA1935}">
            <x14:dataBar minLength="0" maxLength="100" gradient="true" axisPosition="none">
              <x14:cfvo type="min"/>
              <x14:cfvo type="max"/>
              <x14:negativeFillColor rgb="ffffff"/>
            </x14:dataBar>
          </x14:cfRule>
          <xm:sqref>AM2:AM2</xm:sqref>
        </x14:conditionalFormatting>
      </x14:conditionalFormattings>
    </ext>
  </extLst>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C4" xSplit="2" ySplit="3"/>
    </sheetView>
  </sheetViews>
  <sheetFormatPr defaultRowHeight="16"/>
  <cols>
    <col collapsed="false" customWidth="true" hidden="false" max="1" min="1" style="0" width="8.466666666666667"/>
    <col collapsed="false" customWidth="true" hidden="false" max="17" min="17" style="0" width="6.333333333333333"/>
    <col collapsed="false" customWidth="true" hidden="false" max="33" min="33" style="0" width="6.333333333333333"/>
    <col collapsed="false" customWidth="true" hidden="false" max="49" min="49" style="0" width="16.866666666666667"/>
    <col collapsed="false" customWidth="true" hidden="false" max="66" min="66" style="0" width="7.4"/>
    <col collapsed="false" customWidth="true" hidden="false" max="4" min="4" style="0" width="7.4"/>
    <col collapsed="false" customWidth="true" hidden="false" max="20" min="20" style="0" width="7.4"/>
    <col collapsed="false" customWidth="true" hidden="false" max="36" min="36" style="0" width="7.4"/>
    <col collapsed="false" customWidth="true" hidden="false" max="52" min="52" style="0" width="17.933333333333334"/>
    <col collapsed="false" customWidth="true" hidden="false" max="65" min="65" style="0" width="6.333333333333333"/>
    <col collapsed="false" customWidth="true" hidden="false" max="3" min="3" style="0" width="6.333333333333333"/>
    <col collapsed="false" customWidth="true" hidden="false" max="19" min="19" style="0" width="9.533333333333333"/>
    <col collapsed="false" customWidth="true" hidden="false" max="35" min="35" style="0" width="8.466666666666667"/>
    <col collapsed="false" customWidth="true" hidden="false" max="51" min="51" style="0" width="16.866666666666667"/>
    <col collapsed="false" customWidth="true" hidden="false" max="68" min="68" style="0" width="18.866666666666667"/>
    <col collapsed="false" customWidth="true" hidden="false" max="6" min="6" style="0" width="7.4"/>
    <col collapsed="false" customWidth="true" hidden="false" max="22" min="22" style="0" width="7.4"/>
    <col collapsed="false" customWidth="true" hidden="false" max="38" min="38" style="0" width="7.4"/>
    <col collapsed="false" customWidth="true" hidden="false" max="54" min="54" style="0" width="10.6"/>
    <col collapsed="false" customWidth="true" hidden="false" max="67" min="67" style="0" width="8.466666666666667"/>
    <col collapsed="false" customWidth="true" hidden="false" max="5" min="5" style="0" width="6.333333333333333"/>
    <col collapsed="false" customWidth="true" hidden="false" max="21" min="21" style="0" width="7.4"/>
    <col collapsed="false" customWidth="true" hidden="false" max="37" min="37" style="0" width="13.666666666666666"/>
    <col collapsed="false" customWidth="true" hidden="false" max="53" min="53" style="0" width="7.4"/>
    <col collapsed="false" customWidth="true" hidden="false" max="70" min="70" style="0" width="15.8"/>
    <col collapsed="false" customWidth="true" hidden="false" max="8" min="8" style="0" width="14.733333333333333"/>
    <col collapsed="false" customWidth="true" hidden="false" max="24" min="24" style="0" width="8.466666666666667"/>
    <col collapsed="false" customWidth="true" hidden="false" max="40" min="40" style="0" width="14.733333333333333"/>
    <col collapsed="false" customWidth="true" hidden="false" max="56" min="56" style="0" width="7.4"/>
    <col collapsed="false" customWidth="true" hidden="false" max="69" min="69" style="0" width="22.066666666666666"/>
    <col collapsed="false" customWidth="true" hidden="false" max="7" min="7" style="0" width="9.533333333333333"/>
    <col collapsed="false" customWidth="true" hidden="false" max="23" min="23" style="0" width="4.2"/>
    <col collapsed="false" customWidth="true" hidden="false" max="39" min="39" style="0" width="9.533333333333333"/>
    <col collapsed="false" customWidth="true" hidden="false" max="55" min="55" style="0" width="9.533333333333333"/>
    <col collapsed="false" customWidth="true" hidden="false" max="72" min="72" style="0" width="96.46666666666667"/>
    <col collapsed="false" customWidth="true" hidden="false" max="10" min="10" style="0" width="8.466666666666667"/>
    <col collapsed="false" customWidth="true" hidden="false" max="26" min="26" style="0" width="14.733333333333333"/>
    <col collapsed="false" customWidth="true" hidden="false" max="42" min="42" style="0" width="8.466666666666667"/>
    <col collapsed="false" customWidth="true" hidden="false" max="58" min="58" style="0" width="16.866666666666667"/>
    <col collapsed="false" customWidth="true" hidden="false" max="71" min="71" style="0" width="14.733333333333333"/>
    <col collapsed="false" customWidth="true" hidden="false" max="9" min="9" style="0" width="7.4"/>
    <col collapsed="false" customWidth="true" hidden="false" max="25" min="25" style="0" width="8.466666666666667"/>
    <col collapsed="false" customWidth="true" hidden="false" max="41" min="41" style="0" width="9.533333333333333"/>
    <col collapsed="false" customWidth="true" hidden="false" max="57" min="57" style="0" width="13.666666666666666"/>
    <col collapsed="false" customWidth="true" hidden="false" max="12" min="12" style="0" width="7.4"/>
    <col collapsed="false" customWidth="true" hidden="false" max="28" min="28" style="0" width="9.533333333333333"/>
    <col collapsed="false" customWidth="true" hidden="false" max="44" min="44" style="0" width="8.466666666666667"/>
    <col collapsed="false" customWidth="true" hidden="false" max="60" min="60" style="0" width="18.866666666666667"/>
    <col collapsed="false" customWidth="true" hidden="false" max="73" min="73" style="0" width="21"/>
    <col collapsed="false" customWidth="true" hidden="false" max="11" min="11" style="0" width="13.666666666666666"/>
    <col collapsed="false" customWidth="true" hidden="false" max="27" min="27" style="0" width="7.4"/>
    <col collapsed="false" customWidth="true" hidden="false" max="43" min="43" style="0" width="13.666666666666666"/>
    <col collapsed="false" customWidth="true" hidden="false" max="59" min="59" style="0" width="18.866666666666667"/>
    <col collapsed="false" customWidth="true" hidden="false" max="14" min="14" style="0" width="7.4"/>
    <col collapsed="false" customWidth="true" hidden="false" max="30" min="30" style="0" width="6.333333333333333"/>
    <col collapsed="false" customWidth="true" hidden="false" max="46" min="46" style="0" width="18.866666666666667"/>
    <col collapsed="false" customWidth="true" hidden="false" max="62" min="62" style="0" width="8.466666666666667"/>
    <col collapsed="false" customWidth="true" hidden="false" max="13" min="13" style="0" width="6.333333333333333"/>
    <col collapsed="false" customWidth="true" hidden="false" max="29" min="29" style="0" width="13.666666666666666"/>
    <col collapsed="false" customWidth="true" hidden="false" max="45" min="45" style="0" width="6.333333333333333"/>
    <col collapsed="false" customWidth="true" hidden="false" max="61" min="61" style="0" width="7.4"/>
    <col collapsed="false" customWidth="true" hidden="false" max="16" min="16" style="0" width="7.4"/>
    <col collapsed="false" customWidth="true" hidden="false" max="32" min="32" style="0" width="6.333333333333333"/>
    <col collapsed="false" customWidth="true" hidden="false" max="48" min="48" style="0" width="17.933333333333334"/>
    <col collapsed="false" customWidth="true" hidden="false" max="64" min="64" style="0" width="7.4"/>
    <col collapsed="false" customWidth="true" hidden="false" max="15" min="15" style="0" width="7.4"/>
    <col collapsed="false" customWidth="true" hidden="false" max="31" min="31" style="0" width="6.333333333333333"/>
    <col collapsed="false" customWidth="true" hidden="false" max="47" min="47" style="0" width="27.266666666666666"/>
    <col collapsed="false" customWidth="true" hidden="false" max="63" min="63" style="0" width="8.466666666666667"/>
    <col collapsed="false" customWidth="true" hidden="false" max="2" min="2" style="0" width="7.4"/>
    <col collapsed="false" customWidth="true" hidden="false" max="18" min="18" style="0" width="12.6"/>
    <col collapsed="false" customWidth="true" hidden="false" max="34" min="34" style="0" width="7.4"/>
    <col collapsed="false" customWidth="true" hidden="false" max="50" min="50" style="0" width="15.8"/>
  </cols>
  <sheetData>
    <row customHeight="true" ht="14.814814814814813" r="1">
      <c r="A1" s="541" t="s">
        <v>913</v>
      </c>
      <c r="B1" s="541" t="s">
        <v>914</v>
      </c>
      <c r="C1" s="542" t="s">
        <v>915</v>
      </c>
      <c r="D1" s="543" t="s">
        <v>916</v>
      </c>
      <c r="E1" s="543" t="s">
        <v>917</v>
      </c>
      <c r="F1" s="544" t="s">
        <v>918</v>
      </c>
      <c r="G1" s="545" t="s">
        <v>919</v>
      </c>
      <c r="H1" s="546"/>
      <c r="I1" s="547" t="s">
        <v>920</v>
      </c>
      <c r="J1" s="546" t="s">
        <v>921</v>
      </c>
      <c r="K1" s="546"/>
      <c r="L1" s="548" t="s">
        <v>922</v>
      </c>
      <c r="M1" s="548" t="s">
        <v>923</v>
      </c>
      <c r="N1" s="543" t="s">
        <v>924</v>
      </c>
      <c r="O1" s="543" t="s">
        <v>925</v>
      </c>
      <c r="P1" s="549" t="s">
        <v>926</v>
      </c>
      <c r="Q1" s="546" t="s">
        <v>927</v>
      </c>
      <c r="R1" s="546"/>
      <c r="S1" s="550" t="s">
        <v>928</v>
      </c>
      <c r="T1" s="551" t="s">
        <v>929</v>
      </c>
      <c r="U1" s="552" t="s">
        <v>930</v>
      </c>
      <c r="V1" s="552" t="s">
        <v>931</v>
      </c>
      <c r="W1" s="552" t="s">
        <v>932</v>
      </c>
      <c r="X1" s="553" t="s">
        <v>933</v>
      </c>
      <c r="Y1" s="553"/>
      <c r="Z1" s="553"/>
      <c r="AA1" s="553"/>
      <c r="AB1" s="554"/>
      <c r="AC1" s="553"/>
      <c r="AD1" s="553"/>
      <c r="AE1" s="553"/>
      <c r="AF1" s="553"/>
      <c r="AG1" s="553"/>
      <c r="AH1" s="553"/>
      <c r="AI1" s="553"/>
      <c r="AJ1" s="553"/>
      <c r="AK1" s="553"/>
      <c r="AL1" s="553"/>
      <c r="AM1" s="553"/>
      <c r="AN1" s="553"/>
      <c r="AO1" s="553"/>
      <c r="AP1" s="554"/>
      <c r="AQ1" s="553"/>
      <c r="AR1" s="553"/>
      <c r="AS1" s="553"/>
      <c r="AT1" s="555" t="s">
        <v>934</v>
      </c>
      <c r="AU1" s="555"/>
      <c r="AV1" s="555"/>
      <c r="AW1" s="555"/>
      <c r="AX1" s="555" t="s">
        <v>935</v>
      </c>
      <c r="AY1" s="555"/>
      <c r="AZ1" s="555"/>
      <c r="BA1" s="556" t="s">
        <v>936</v>
      </c>
      <c r="BB1" s="556"/>
      <c r="BC1" s="556"/>
      <c r="BD1" s="557" t="s">
        <v>937</v>
      </c>
      <c r="BE1" s="557"/>
      <c r="BF1" s="555" t="s">
        <v>938</v>
      </c>
      <c r="BG1" s="555"/>
      <c r="BH1" s="555"/>
      <c r="BI1" s="558" t="s">
        <v>939</v>
      </c>
      <c r="BJ1" s="558"/>
      <c r="BK1" s="559" t="s">
        <v>940</v>
      </c>
      <c r="BL1" s="559"/>
      <c r="BM1" s="559"/>
      <c r="BN1" s="559"/>
      <c r="BO1" s="559"/>
      <c r="BP1" s="555" t="s">
        <v>941</v>
      </c>
      <c r="BQ1" s="555"/>
      <c r="BR1" s="555"/>
      <c r="BS1" s="560" t="s">
        <v>942</v>
      </c>
      <c r="BT1" s="560"/>
      <c r="BU1" s="560"/>
    </row>
    <row customHeight="true" ht="15.555555555555555" r="2">
      <c r="A2" s="541"/>
      <c r="B2" s="541"/>
      <c r="C2" s="542"/>
      <c r="D2" s="543"/>
      <c r="E2" s="543"/>
      <c r="F2" s="544"/>
      <c r="G2" s="545" t="s">
        <v>943</v>
      </c>
      <c r="H2" s="546" t="s">
        <v>944</v>
      </c>
      <c r="I2" s="547"/>
      <c r="J2" s="546" t="s">
        <v>945</v>
      </c>
      <c r="K2" s="546" t="s">
        <v>944</v>
      </c>
      <c r="L2" s="548"/>
      <c r="M2" s="548"/>
      <c r="N2" s="543"/>
      <c r="O2" s="543"/>
      <c r="P2" s="549"/>
      <c r="Q2" s="546" t="s">
        <v>946</v>
      </c>
      <c r="R2" s="546" t="s">
        <v>944</v>
      </c>
      <c r="S2" s="550"/>
      <c r="T2" s="551"/>
      <c r="U2" s="552"/>
      <c r="V2" s="552"/>
      <c r="W2" s="552"/>
      <c r="X2" s="561" t="s">
        <v>947</v>
      </c>
      <c r="Y2" s="561" t="s">
        <v>948</v>
      </c>
      <c r="Z2" s="561"/>
      <c r="AA2" s="561" t="s">
        <v>949</v>
      </c>
      <c r="AB2" s="562" t="s">
        <v>950</v>
      </c>
      <c r="AC2" s="561"/>
      <c r="AD2" s="563" t="s">
        <v>951</v>
      </c>
      <c r="AE2" s="564" t="s">
        <v>952</v>
      </c>
      <c r="AF2" s="553" t="s">
        <v>953</v>
      </c>
      <c r="AG2" s="565" t="s">
        <v>954</v>
      </c>
      <c r="AH2" s="563" t="s">
        <v>955</v>
      </c>
      <c r="AI2" s="566" t="s">
        <v>956</v>
      </c>
      <c r="AJ2" s="561" t="s">
        <v>921</v>
      </c>
      <c r="AK2" s="561"/>
      <c r="AL2" s="563" t="s">
        <v>957</v>
      </c>
      <c r="AM2" s="562" t="s">
        <v>958</v>
      </c>
      <c r="AN2" s="562"/>
      <c r="AO2" s="561" t="s">
        <v>959</v>
      </c>
      <c r="AP2" s="562" t="s">
        <v>960</v>
      </c>
      <c r="AQ2" s="561"/>
      <c r="AR2" s="563" t="s">
        <v>961</v>
      </c>
      <c r="AS2" s="567" t="s">
        <v>962</v>
      </c>
      <c r="AT2" s="555" t="s">
        <v>963</v>
      </c>
      <c r="AU2" s="555"/>
      <c r="AV2" s="555" t="s">
        <v>964</v>
      </c>
      <c r="AW2" s="555"/>
      <c r="AX2" s="555" t="s">
        <v>965</v>
      </c>
      <c r="AY2" s="555"/>
      <c r="AZ2" s="555"/>
      <c r="BA2" s="568" t="s">
        <v>966</v>
      </c>
      <c r="BB2" s="569" t="s">
        <v>967</v>
      </c>
      <c r="BC2" s="570" t="s">
        <v>968</v>
      </c>
      <c r="BD2" s="557" t="s">
        <v>969</v>
      </c>
      <c r="BE2" s="557" t="s">
        <v>944</v>
      </c>
      <c r="BF2" s="555"/>
      <c r="BG2" s="555"/>
      <c r="BH2" s="555"/>
      <c r="BI2" s="571" t="s">
        <v>970</v>
      </c>
      <c r="BJ2" s="571" t="s">
        <v>971</v>
      </c>
      <c r="BK2" s="572" t="s">
        <v>972</v>
      </c>
      <c r="BL2" s="573" t="s">
        <v>973</v>
      </c>
      <c r="BM2" s="573" t="s">
        <v>974</v>
      </c>
      <c r="BN2" s="573" t="s">
        <v>975</v>
      </c>
      <c r="BO2" s="574" t="s">
        <v>976</v>
      </c>
      <c r="BP2" s="555"/>
      <c r="BQ2" s="555"/>
      <c r="BR2" s="555"/>
      <c r="BS2" s="560" t="s">
        <v>977</v>
      </c>
      <c r="BT2" s="560" t="s">
        <v>978</v>
      </c>
      <c r="BU2" s="560" t="s">
        <v>979</v>
      </c>
    </row>
    <row customHeight="true" ht="23.703703703703702" r="3">
      <c r="A3" s="541"/>
      <c r="B3" s="541"/>
      <c r="C3" s="542"/>
      <c r="D3" s="543"/>
      <c r="E3" s="543"/>
      <c r="F3" s="544"/>
      <c r="G3" s="545"/>
      <c r="H3" s="546"/>
      <c r="I3" s="547"/>
      <c r="J3" s="546"/>
      <c r="K3" s="546"/>
      <c r="L3" s="548"/>
      <c r="M3" s="548"/>
      <c r="N3" s="543"/>
      <c r="O3" s="543"/>
      <c r="P3" s="549"/>
      <c r="Q3" s="546"/>
      <c r="R3" s="546"/>
      <c r="S3" s="550"/>
      <c r="T3" s="551"/>
      <c r="U3" s="552"/>
      <c r="V3" s="552"/>
      <c r="W3" s="552"/>
      <c r="X3" s="561"/>
      <c r="Y3" s="561" t="s">
        <v>980</v>
      </c>
      <c r="Z3" s="561" t="s">
        <v>944</v>
      </c>
      <c r="AA3" s="561"/>
      <c r="AB3" s="562" t="s">
        <v>981</v>
      </c>
      <c r="AC3" s="561" t="s">
        <v>944</v>
      </c>
      <c r="AD3" s="563"/>
      <c r="AE3" s="564"/>
      <c r="AF3" s="553"/>
      <c r="AG3" s="565"/>
      <c r="AH3" s="563"/>
      <c r="AI3" s="566"/>
      <c r="AJ3" s="561" t="s">
        <v>945</v>
      </c>
      <c r="AK3" s="561" t="s">
        <v>944</v>
      </c>
      <c r="AL3" s="563"/>
      <c r="AM3" s="562" t="s">
        <v>982</v>
      </c>
      <c r="AN3" s="561" t="s">
        <v>944</v>
      </c>
      <c r="AO3" s="561"/>
      <c r="AP3" s="562" t="s">
        <v>983</v>
      </c>
      <c r="AQ3" s="561" t="s">
        <v>944</v>
      </c>
      <c r="AR3" s="563"/>
      <c r="AS3" s="567"/>
      <c r="AT3" s="555" t="s">
        <v>984</v>
      </c>
      <c r="AU3" s="555" t="s">
        <v>985</v>
      </c>
      <c r="AV3" s="555" t="s">
        <v>984</v>
      </c>
      <c r="AW3" s="555" t="s">
        <v>985</v>
      </c>
      <c r="AX3" s="555" t="s">
        <v>984</v>
      </c>
      <c r="AY3" s="555" t="s">
        <v>986</v>
      </c>
      <c r="AZ3" s="555" t="s">
        <v>985</v>
      </c>
      <c r="BA3" s="568"/>
      <c r="BB3" s="569"/>
      <c r="BC3" s="570"/>
      <c r="BD3" s="557"/>
      <c r="BE3" s="557"/>
      <c r="BF3" s="555" t="s">
        <v>984</v>
      </c>
      <c r="BG3" s="555" t="s">
        <v>986</v>
      </c>
      <c r="BH3" s="555" t="s">
        <v>985</v>
      </c>
      <c r="BI3" s="571"/>
      <c r="BJ3" s="571"/>
      <c r="BK3" s="572"/>
      <c r="BL3" s="573"/>
      <c r="BM3" s="573"/>
      <c r="BN3" s="573"/>
      <c r="BO3" s="574"/>
      <c r="BP3" s="555" t="s">
        <v>984</v>
      </c>
      <c r="BQ3" s="555" t="s">
        <v>986</v>
      </c>
      <c r="BR3" s="555" t="s">
        <v>985</v>
      </c>
      <c r="BS3" s="560"/>
      <c r="BT3" s="560"/>
      <c r="BU3" s="560"/>
    </row>
    <row customHeight="true" ht="54.37036810980903" r="4">
      <c r="A4" s="575">
        <f>_xlfn.MINIFS('日常跟踪表US'!$A$3:$A$9713,'日常跟踪表US'!A3:A9713,'日常跟踪表US'!A3)</f>
      </c>
      <c r="B4" s="575">
        <f t="shared" ref="B4:B7" si="7">A4+13</f>
      </c>
      <c r="C4" s="576">
        <f t="shared" ref="C4:C7" si="5">S4/N4</f>
      </c>
      <c r="D4" s="577">
        <f>SUM(OFFSET('日常跟踪表US'!$K$3,(ROW('日常跟踪表US'!K3)-3)*14,0,14,1))</f>
      </c>
      <c r="E4" s="577">
        <f>SUM(OFFSET('日常跟踪表US'!$L$3,(ROW('日常跟踪表US'!L3)-3)*14,0,14,1))</f>
      </c>
      <c r="F4" s="577">
        <f>SUM(OFFSET('日常跟踪表US'!$M$3,(ROW('日常跟踪表US'!M3)-3)*14,0,14,1))</f>
      </c>
      <c r="G4" s="576">
        <v>30000</v>
      </c>
      <c r="H4" s="578">
        <f t="shared" ref="H4:H7" si="31">IF(F4/G4&lt;0.9,"&lt;90% （低流量）",IF(F4/G4&lt;=1.2,"90%-120% （正常）","＞120%（高流量）"))</f>
      </c>
      <c r="I4" s="578">
        <f t="shared" ref="I4:I7" si="27">N4/F4</f>
      </c>
      <c r="J4" s="578">
        <v>0.1</v>
      </c>
      <c r="K4" s="577">
        <f>IF(I4/J4&lt;0.8,"&lt;80% （低转化）",IF(I4/J4&lt;=1.2,"80%-120% （正常）","＞120%（过度转化）"))</f>
      </c>
      <c r="L4" s="577">
        <f>SUM(OFFSET('日常跟踪表US'!$O$3,(ROW('日常跟踪表US'!O3)-3)*14,0,14,1))</f>
      </c>
      <c r="M4" s="577">
        <f>SUM(OFFSET('日常跟踪表US'!$P$3,(ROW('日常跟踪表US'!P3)-3)*14,0,14,1))</f>
      </c>
      <c r="N4" s="577">
        <f>SUM(OFFSET('日常跟踪表US'!$Q$3,(ROW('日常跟踪表US'!Q3)-3)*14,0,14,1))</f>
      </c>
      <c r="O4" s="577">
        <f>SUM(OFFSET('日常跟踪表US'!$R$3,(ROW('日常跟踪表US'!R3)-3)*14,0,14,1))</f>
      </c>
      <c r="P4" s="577">
        <f>SUM(OFFSET('日常跟踪表US'!$T$3,(ROW('日常跟踪表US'!T3)-3)*14,0,14,1))</f>
      </c>
      <c r="Q4" s="577">
        <v>3000</v>
      </c>
      <c r="R4" s="577">
        <f t="shared" ref="R4:R7" si="10">IF(N4/Q4&lt;0.8,"&lt;80% （低卖）",IF(N4/Q4&lt;=1.2,"80%-120% （正常）","＞120%（超卖）"))</f>
      </c>
      <c r="S4" s="577">
        <f>SUM(OFFSET('日常跟踪表US'!$W$3,(ROW('日常跟踪表US'!W3)-3)*14,0,14,1))</f>
      </c>
      <c r="T4" s="577" cm="1">
        <f t="array" ref="T4:T4">_xlfn.XLOOKUP(B4,'日常跟踪表US'!A:A,'日常跟踪表US'!AB:AB)</f>
      </c>
      <c r="U4" s="577" cm="1">
        <f t="array" ref="U4:U4">_xlfn.XLOOKUP(B4,'日常跟踪表US'!A:A,'日常跟踪表US'!AC:AC)</f>
      </c>
      <c r="V4" s="577" cm="1">
        <f t="array" ref="V4:V4">_xlfn.XLOOKUP(B4,'日常跟踪表US'!A:A,'日常跟踪表US'!AD:AD)</f>
      </c>
      <c r="W4" s="577" cm="1">
        <f t="array" ref="W4:W4">_xlfn.XLOOKUP(B4,'日常跟踪表US'!A:A,'日常跟踪表US'!AE:AE)</f>
      </c>
      <c r="X4" s="577">
        <f>SUM(OFFSET('日常跟踪表US'!$AF$3,(ROW('日常跟踪表US'!AF3)-3)*14,0,14,1))</f>
      </c>
      <c r="Y4" s="577">
        <v>2000000</v>
      </c>
      <c r="Z4" s="578">
        <f t="shared" ref="Z4:Z7" si="0">IF(X4/Y4&lt;0.9,"&lt;90% （低曝光）",IF(X4/Y4&lt;=1.2,"90%-120% （正常）","＞120%（高曝光）"))</f>
      </c>
      <c r="AA4" s="577">
        <f>SUM(OFFSET('日常跟踪表US'!$AG$3,(ROW('日常跟踪表US'!AG3)-3)*14,0,14,1))</f>
      </c>
      <c r="AB4" s="576">
        <v>8000</v>
      </c>
      <c r="AC4" s="578">
        <f t="shared" ref="AC4:AC7" si="28">IF(AA4/AB4&lt;0.9,"&lt;90% （低点击）",IF(AA4/AB4&lt;=1.2,"90%-120% （正常）","＞120%（高点击）"))</f>
      </c>
      <c r="AD4" s="578">
        <f t="shared" ref="AD4:AD7" si="25">AA4/X4</f>
      </c>
      <c r="AE4" s="577">
        <f t="shared" ref="AE4:AE7" si="22">AA4</f>
      </c>
      <c r="AF4" s="577">
        <f>SUM(OFFSET('日常跟踪表US'!$AI$3,(ROW('日常跟踪表US'!AI3)-3)*14,0,14,1))</f>
      </c>
      <c r="AG4" s="579">
        <f t="shared" ref="AG4:AG7" si="19">AO4/AA4</f>
      </c>
      <c r="AH4" s="578">
        <f t="shared" ref="AH4:AH7" si="16">AO4/(AF4*C4)</f>
      </c>
      <c r="AI4" s="578">
        <f t="shared" ref="AI4:AI7" si="13">AF4/AA4</f>
      </c>
      <c r="AJ4" s="578">
        <v>0.15</v>
      </c>
      <c r="AK4" s="578">
        <f t="shared" ref="AK4:AK7" si="11">IF(AI4/AJ4&lt;0.9,"&lt;90% （低转化）",IF(AI4/AJ4&lt;=1.2,"90%-120% （正常）","＞120%（高转化）"))</f>
      </c>
      <c r="AL4" s="578">
        <f t="shared" ref="AL4:AL7" si="9">AF4/M4</f>
      </c>
      <c r="AM4" s="580">
        <v>0.4</v>
      </c>
      <c r="AN4" s="577">
        <f t="shared" ref="AN4:AN7" si="8">IF(AL4/AM4&lt;0.95,"&lt;95% （自然单超额）",IF(AL4/AM4&lt;=1.05,"95%-105% （正常）","＞105%（广单超额）"))</f>
      </c>
      <c r="AO4" s="577">
        <f>SUM(OFFSET('日常跟踪表US'!$AN$3,(ROW('日常跟踪表US'!AN3)-3)*14,0,14,1))</f>
      </c>
      <c r="AP4" s="576">
        <v>12800</v>
      </c>
      <c r="AQ4" s="578">
        <f t="shared" ref="AQ4:AQ7" si="6">IF(AO4/AP4&lt;0.95,"&lt;95% （低花费）",IF(AO4/AP4&lt;=1.05,"95%-105% （正常）","＞105%（高花费）"))</f>
      </c>
      <c r="AR4" s="578">
        <f t="shared" ref="AR4:AR7" si="4">AO4/S4</f>
      </c>
      <c r="AS4" s="576">
        <f t="shared" ref="AS4:AS7" si="2">AO4/AF4</f>
      </c>
      <c r="AT4" s="577">
        <f t="shared" ref="AT4:AT7" si="1">Z4&amp;AC4&amp;AQ4</f>
      </c>
      <c r="AU4" s="577">
        <f t="shared" ref="AU4:AU7" si="32">IF(AND(Z4="＞120%（高曝光）",AC4="＞120%（高点击）",AQ4="＞105%（高花费）")," 建议1.该入口的该位置上竞争力不足； 2.主图与产品不符",IF(AND(Z4="＞120%（高曝光）",AC4="&lt;90% （低点击）",AQ4="＞105%（高花费）")," 建议1.弱相关入口切入 2.主图表现力不足 3.位置靠后，天然点击率低 4.评分太差或者价格过高",IF(AND(Z4="&lt;90% （低曝光）",AC4="＞120%（高点击）",AQ4="&lt;95% （低花费）")," 建议1.曝光入口小，竞争低-维持投入，建议使用宽泛匹配扩大曝光 2.广告预算不足(未能覆盖24小时)--提高预算 3.竞价过低--适当提高竞价，CTR的降幅小于CPC的增幅，则继续加大投入",IF(AND(Z4="&lt;90% （低曝光）",AC4="&lt;90% （低点击）",AQ4="&lt;95% （低花费）"),"建议1.竟价太低，跑不出来曝光--提高竞价 2.入口过小--增加或扩大入口 3.产品质量评分很低--断货/评分下降/价格过高等","建议人工判断"))))</f>
      </c>
      <c r="AV4" s="577">
        <f t="shared" ref="AV4:AV7" si="29">AC4&amp;AK4&amp;AQ4</f>
      </c>
      <c r="AW4" s="577">
        <f>IF(AND(AC4="＞120%（高点击）",AK4="＞120%（高转化）",AQ4="＞105%（高花费）"),"建议1.CPC与入口质量不匹配-CPC高于目标值(如弱相关流 量采用了强相关的竞价等) 2.详情页竞争力不足-CVR低于目标值(价格过高/评分 下降/竞争对手活动/详情页被截流/页面描述与引流入口 不匹配等)",IF(AND(AC4="＞120%（高点击）",AK4="&lt;90% （低转化）",AQ4="＞105%（高花费）"),"建议 1.CPC与入口质量不匹配-CPC高于目标值(如弱相关 流量采用了强相关的竞价等) 2.详情页竞争力不足-CVR低于目标值(价格过高/评分 下降/竞争对手活动/详情页被截流/页面描述与引流入 口不匹配等)",IF(AND(AC4="&lt;90% （低点击）",AK4="＞120%（高转化）",AQ4="&lt;95% （低花费）"),"建议1.扩充流量入口 增加曝光 2.考虑优化主图",IF(AND(AC4="&lt;90% （低点击）",AK4="&lt;90% （低转化）",AQ4="&lt;95% （低花费）"),"建议看是否存在曝光不足，竞价过低的问题","需要人工判断"))))</f>
      </c>
      <c r="AX4" s="577"/>
      <c r="AY4" s="577"/>
      <c r="AZ4" s="577"/>
      <c r="BA4" s="577">
        <f>SUM(OFFSET('日常跟踪表US'!$AQ$3,(ROW('日常跟踪表US'!AQ3)-3)*14,0,14,1))/14</f>
      </c>
      <c r="BB4" s="577">
        <f>SUM(OFFSET('日常跟踪表US'!$AT$3,(ROW('日常跟踪表US'!AT3)-3)*14,0,14,1))</f>
      </c>
      <c r="BC4" s="578">
        <f t="shared" ref="BC4:BC7" si="17">BB4/S4</f>
      </c>
      <c r="BD4" s="577">
        <v>4047</v>
      </c>
      <c r="BE4" s="577">
        <f t="shared" ref="BE4:BE7" si="14">IF(BC4/BD4&lt;0.95,"&lt;95%（过低）",IF(BC4/BD4&lt;=1.2,"95%-120% （正常）","＞120%（过高）"))</f>
      </c>
      <c r="BF4" s="577"/>
      <c r="BG4" s="577"/>
      <c r="BH4" s="577"/>
      <c r="BI4" s="577">
        <f>SUM(OFFSET('日常跟踪表US'!$AY$3,(ROW('日常跟踪表US'!AY3)-3)*14,0,14,1))</f>
      </c>
      <c r="BJ4" s="577">
        <f>SUM(OFFSET('日常跟踪表US'!$AZ$3,(ROW('日常跟踪表US'!AZ3)-3)*14,0,14,1))</f>
      </c>
      <c r="BK4" s="577" cm="1">
        <f t="array" ref="BK4:BK4">_xlfn.XLOOKUP(B4,'日常跟踪表US'!A:A,'日常跟踪表US'!BC:BC)</f>
      </c>
      <c r="BL4" s="577" cm="1">
        <f t="array" ref="BL4:BL4">_xlfn.XLOOKUP(B4,'日常跟踪表US'!A:A,'日常跟踪表US'!BD:BD)</f>
      </c>
      <c r="BM4" s="577" cm="1">
        <f t="array" ref="BM4:BM4">_xlfn.XLOOKUP(B4,'日常跟踪表US'!A:A,'日常跟踪表US'!BE:BE)</f>
      </c>
      <c r="BN4" s="577" cm="1">
        <f t="array" ref="BN4:BN4">_xlfn.XLOOKUP(B4,'日常跟踪表US'!A:A,'日常跟踪表US'!BF:BF)</f>
      </c>
      <c r="BO4" s="577" cm="1">
        <f t="array" ref="BO4:BO4">_xlfn.XLOOKUP(B4,'日常跟踪表US'!A:A,'日常跟踪表US'!BG:BG)</f>
      </c>
      <c r="BP4" s="577"/>
      <c r="BQ4" s="577"/>
      <c r="BR4" s="577"/>
      <c r="BS4" s="577"/>
      <c r="BT4" s="577"/>
      <c r="BU4" s="577"/>
    </row>
    <row customHeight="true" ht="21.48148148148148" r="5">
      <c r="A5" s="575">
        <f t="shared" ref="A5:A7" si="3">B4+1</f>
      </c>
      <c r="B5" s="575">
        <f t="shared" si="7"/>
      </c>
      <c r="C5" s="576">
        <f t="shared" si="5"/>
      </c>
      <c r="D5" s="577">
        <f>SUM(OFFSET('日常跟踪表US'!$K$3,(ROW('日常跟踪表US'!K4)-3)*14,0,14,1))</f>
      </c>
      <c r="E5" s="577">
        <f>SUM(OFFSET('日常跟踪表US'!$L$3,(ROW('日常跟踪表US'!L4)-3)*14,0,14,1))</f>
      </c>
      <c r="F5" s="577">
        <f>SUM(OFFSET('日常跟踪表US'!$M$3,(ROW('日常跟踪表US'!M4)-3)*14,0,14,1))</f>
      </c>
      <c r="G5" s="576">
        <v>30000</v>
      </c>
      <c r="H5" s="578">
        <f t="shared" si="31"/>
      </c>
      <c r="I5" s="578">
        <f t="shared" si="27"/>
      </c>
      <c r="J5" s="578">
        <v>0.1</v>
      </c>
      <c r="K5" s="577">
        <f>IF(I5/J5&lt;0.8,"&lt;80% （低转化））",IF(I5/J5&lt;=1.2,"80%-120% （正常）","＞120%（过度转化）"))</f>
      </c>
      <c r="L5" s="577">
        <f>SUM(OFFSET('日常跟踪表US'!$O$3,(ROW('日常跟踪表US'!O4)-3)*14,0,14,1))</f>
      </c>
      <c r="M5" s="577">
        <f>SUM(OFFSET('日常跟踪表US'!$P$3,(ROW('日常跟踪表US'!P4)-3)*14,0,14,1))</f>
      </c>
      <c r="N5" s="577">
        <f>SUM(OFFSET('日常跟踪表US'!$Q$3,(ROW('日常跟踪表US'!Q4)-3)*14,0,14,1))</f>
      </c>
      <c r="O5" s="577">
        <f>SUM(OFFSET('日常跟踪表US'!$R$3,(ROW('日常跟踪表US'!R4)-3)*14,0,14,1))</f>
      </c>
      <c r="P5" s="577">
        <f>SUM(OFFSET('日常跟踪表US'!$T$3,(ROW('日常跟踪表US'!T4)-3)*14,0,14,1))</f>
      </c>
      <c r="Q5" s="577">
        <v>3000</v>
      </c>
      <c r="R5" s="577">
        <f t="shared" si="10"/>
      </c>
      <c r="S5" s="577">
        <f>SUM(OFFSET('日常跟踪表US'!$W$3,(ROW('日常跟踪表US'!W4)-3)*14,0,14,1))</f>
      </c>
      <c r="T5" s="577" cm="1">
        <f t="array" ref="T5:T5">_xlfn.XLOOKUP(B5,'日常跟踪表US'!A:A,'日常跟踪表US'!AB:AB)</f>
      </c>
      <c r="U5" s="577" cm="1">
        <f t="array" ref="U5:U5">_xlfn.XLOOKUP(B5,'日常跟踪表US'!A:A,'日常跟踪表US'!AC:AC)</f>
      </c>
      <c r="V5" s="577" cm="1">
        <f t="array" ref="V5:V5">_xlfn.XLOOKUP(B5,'日常跟踪表US'!A:A,'日常跟踪表US'!AD:AD)</f>
      </c>
      <c r="W5" s="577" cm="1">
        <f t="array" ref="W5:W5">_xlfn.XLOOKUP(B5,'日常跟踪表US'!A:A,'日常跟踪表US'!AE:AE)</f>
      </c>
      <c r="X5" s="577">
        <f>SUM(OFFSET('日常跟踪表US'!$AF$3,(ROW('日常跟踪表US'!AF4)-3)*14,0,14,1))</f>
      </c>
      <c r="Y5" s="577">
        <v>2000000</v>
      </c>
      <c r="Z5" s="578">
        <f t="shared" si="0"/>
      </c>
      <c r="AA5" s="577">
        <f>SUM(OFFSET('日常跟踪表US'!$AG$3,(ROW('日常跟踪表US'!AG4)-3)*14,0,14,1))</f>
      </c>
      <c r="AB5" s="576">
        <v>8000</v>
      </c>
      <c r="AC5" s="578">
        <f t="shared" si="28"/>
      </c>
      <c r="AD5" s="578">
        <f t="shared" si="25"/>
      </c>
      <c r="AE5" s="577">
        <f t="shared" si="22"/>
      </c>
      <c r="AF5" s="577">
        <f>SUM(OFFSET('日常跟踪表US'!$AI$3,(ROW('日常跟踪表US'!AI4)-3)*14,0,14,1))</f>
      </c>
      <c r="AG5" s="579">
        <f t="shared" si="19"/>
      </c>
      <c r="AH5" s="578">
        <f t="shared" si="16"/>
      </c>
      <c r="AI5" s="578">
        <f t="shared" si="13"/>
      </c>
      <c r="AJ5" s="578">
        <v>0.15</v>
      </c>
      <c r="AK5" s="578">
        <f t="shared" si="11"/>
      </c>
      <c r="AL5" s="578">
        <f t="shared" si="9"/>
      </c>
      <c r="AM5" s="580">
        <v>0.4</v>
      </c>
      <c r="AN5" s="577">
        <f t="shared" si="8"/>
      </c>
      <c r="AO5" s="577">
        <f>SUM(OFFSET('日常跟踪表US'!$AN$3,(ROW('日常跟踪表US'!AN4)-3)*14,0,14,1))</f>
      </c>
      <c r="AP5" s="576">
        <v>12800</v>
      </c>
      <c r="AQ5" s="578">
        <f t="shared" si="6"/>
      </c>
      <c r="AR5" s="578">
        <f t="shared" si="4"/>
      </c>
      <c r="AS5" s="576">
        <f t="shared" si="2"/>
      </c>
      <c r="AT5" s="577">
        <f t="shared" si="1"/>
      </c>
      <c r="AU5" s="577">
        <f t="shared" si="32"/>
      </c>
      <c r="AV5" s="577">
        <f t="shared" si="29"/>
      </c>
      <c r="AW5" s="577" t="s">
        <v>987</v>
      </c>
      <c r="AX5" s="577">
        <f t="shared" ref="AX5:AX7" si="33">IF(AG5-AG4&lt;0, "CPC趋势下降", IF(AG5-AG4&gt;0.1, "CPC趋势显著上涨", IF(AG5-AG4=0, "CPC趋势持平", "CPC趋势小幅度上涨")))&amp;IF(X5-X4&lt;0, "广告曝光趋势下降", IF(X5-X4=0, "广告曝光趋势持平", "广告曝光趋势上涨"))&amp;IF(AE5-AE4&lt;0, "自然流量占比趋势下降", IF(AE5-AE4=0, "自然流量占比趋势下降持平", "自然流量占比趋势下降上涨"))</f>
      </c>
      <c r="AY5" s="577">
        <f t="shared" ref="AY5:AY7" si="30">IF(AX5="CPC趋势显著上涨广告曝光趋势下降自然流量占比趋势下降", "付费与自然流量双萎缩，核心入口流量被竞品抢占，SEO/SEM双失效", IF(AX5="CPC趋势显著上涨广告曝光趋势下降自然流量占比趋势上升", "广告竞争激烈但品牌自然认知提升，用户主动搜索增加(如品牌词SEO优化见效)", IF(AX5="CPC趋势显著上涨广告曝光趋势持平自然流量占比趋势下降", "广告币强维持刀光但挤压自然流量(如过度竞价导致自然排名下滑)", IF(AX5="CPC趋势小幅度上涨广告曝光趋势下降自然流量占比趋势上升", "广告效率降低，但自然流量增长对冲风险(如优质内容带来病毒传播)", IF(AX5="CPC趋势持平广告曝光趋势下降自然流量占比趋势上升", "广告策略僵化，自然流量通过其他渠道(如社媒/KOL)补量", IF(AX5="CPC趋势下降广告曝光趋势上涨自然流量占比趋势下降", "广告效率提升但过度依赖付费流量，自然流量基础薄弱", IF(AX5="CPC趋势下降广告曝光趋势上涨自然流量占比趋势上升", "广告与自然流量形成正向循环(如广告带来新用户，自然分享反哺流量)", IF(AX5="CPC趋势持平广告曝光趋势持平自然流量占比趋势上升", "市场进入稳态竞争，自然流量逐步取代付费流量(如品牌忠诚度成型)", "人工判断"))))))))</f>
      </c>
      <c r="AZ5" s="577">
        <f t="shared" ref="AZ5:AZ7" si="26">IF(AX5="CPC趋势显著上涨广告曝光趋势下降自然流量占比趋势下降", "紧急排查流量入口(如搜索引擎权重/推荐算法变化)，启动备选渠道(社媒/联盟)", IF(AX5="CPC趋势显著上涨广告曝光趋势下降自然流量占比趋势上升", "维持广告基础曝光，加大内容营销/口碑运营，强化品牌词与长尾词布向", IF(AX5="CPC趋势显著上涨广告曝光趋势持平自然流量占比趋势下降", "调整竞价策略避免蚕食自然流量，优化页面相关性，修复SEO技术漏洞)", IF(AX5="CPC趋势小幅度上涨广告曝光趋势下降自然流量占比趋势上升", "将部分广告预算转向内容生产/用户运营，优化广告与自然流量的协同触点(如再营销))", IF(AX5="CPC趋势持平广告曝光趋势下降自然流量占比趋势上升", "重新分配广告预算至新兴渠道，建立自然流量与广告的交叉转化漏斗", IF(AX5="CPC趋势下降广告曝光趋势上涨自然流量占比趋势下降", "利用广告带来的短期流量红利，加速搭建用户留存体系(如会员/社群)", IF(AX5="CPC趋势下降广告曝光趋势上涨自然流量占比趋势上升", "放大成功模式，设计激励分享机制，优化UGC(用户生成内容)引导策略", IF(AX5="CPC趋势持平广告曝光趋势持平自然流量占比趋势上升", "逐步降低广告依赖度，将预算转向品牌建设/用户生命周期管理)", "人工判断"))))))))</f>
      </c>
      <c r="BA5" s="577">
        <f>SUM(OFFSET('日常跟踪表US'!$AQ$3,(ROW('日常跟踪表US'!AQ4)-3)*14,0,14,1))/14</f>
      </c>
      <c r="BB5" s="577">
        <f>SUM(OFFSET('日常跟踪表US'!$AT$3,(ROW('日常跟踪表US'!AT4)-3)*14,0,14,1))</f>
      </c>
      <c r="BC5" s="578">
        <f t="shared" si="17"/>
      </c>
      <c r="BD5" s="577">
        <v>4047</v>
      </c>
      <c r="BE5" s="577">
        <f t="shared" si="14"/>
      </c>
      <c r="BF5" s="577">
        <f t="shared" ref="BF5:BF7" si="23">IF(AG5-AG4&lt;0, "CPC趋势下降", IF(AG5-AG4&gt;0.1, "CPC趋势显著上涨", IF(AG5-AG4=0, "CPC趋势持平", "CPC趋势小幅度上涨")))&amp;IF(X5-X4&lt;0, "曝光趋势下降", IF(X5-X4=0, "曝光趋势持平", "曝光趋势上涨"))&amp;IF(AE5-AE4&lt;0, "自然流量占比趋势下降", IF(AE5-AE4=0, "自然流量占比趋势持平", "自然流量占比趋势上涨"))&amp;IF(C5-C4&lt;0, "售价趋势下降", IF(C5-C4=0, "售价趋势持平", "售价趋势上涨"))</f>
      </c>
      <c r="BG5" s="577">
        <f t="shared" ref="BG5:BG7" si="21">IF(BF5="CPC趋势显著上涨曝光趋势下降自然流量占比趋势下降售价趋势上涨", "售价提升导致转化率降低，广告竞争力减弱，自然流量被高价竞品截流", IF(BF5="CPC趋势显著上涨曝光趋势下降自然流量占比趋势上升售价趋势下降", "降价吸引自然搜索流量，但广告竞争激烈导致CPC飙升", IF(BF5="CPC趋势持平曝光趋势上涨自然流量占比趋势上升售价趋势上涨", "品牌溢价能力增强，用户主动搜索增加(高价策略筛选优质用户)", IF(BF5="CPC趋势下降曝光趋势上涨自然流量占比趋势下降售价趋势下降", "低价策略刺激广告点击，但自然流量被低价竞品压制", IF(BF5="CPC趋势下降曝光趋势持平自然流量占比趋势上升售价趋势持平", "价格稳定下广告效率优化，自然流量因复购/口碑增长", IF(BF5="CPC趋势上涨曝光趋势上涨自然流量占比趋势下降售价趋势下降", "降价引发需求激增，但广告竞下降争加剧且自然流量未同步响应(可能用户比价行为增加)", IF(BF5="CPC趋势持平曝光趋势下降自然流量占比趋势上升售价趋势上涨", "提价导致广告吸引力不足，但自然流量因品牌升级吸引高净值用户", IF(BF5="CPC趋势下降曝光趋势下降自然流量占比趋势下降售价趋势上涨", "提价幅度过大，广告与自然流量双输(用户流失至替代品)", "人工判断"))))))))</f>
      </c>
      <c r="BH5" s="577">
        <f t="shared" ref="BH5:BH7" si="20">IF(BF5="CPC趋势显著上涨曝光趋势下降自然流量占比趋势下降售价趋势上涨", "重新测算价格弹性，广告中强化价值主张(如赠品/服务)，修复自然流量SEO漏洞", IF(BF5="CPC趋势显著上涨曝光趋势下降自然流量占比趋势上升售价趋势下降", "集中预算投放高转化关键词，优化落地页促销信息，利用自然流量提升广告质量得分", IF(BF5="CPC趋势持平曝光趋势上涨自然流量占比趋势上升售价趋势上涨", "广告侧重精准人群触达(如回头客/高消费群体)，自然流量强化品牌内容教育", IF(BF5="CPC趋势下降曝光趋势上涨自然流量占比趋势下降售价趋势下降", "监控利润空间，设置价格底线;通过广告快速抢占市场同步优化自然流量价格锚定", IF(BF5="CPC趋势下降曝光趋势持平自然流量占比趋势上升售价趋势持平", "将广告节省的预算投入用户忠诚计划，自然流量加强UGC(用户生成内容)引导", IF(BF5="CPC趋势上涨曝光趋势上涨自然流量占比趋势下降售价趋势下降", "缩短广告转化路径，设置限时折扣标识;自然流量优化比价工具(如价格对比插件)", IF(BF5="CPC趋势持平曝光趋势下降自然流量占比趋势上升售价趋势上涨", "广告定向高收入人群，自然流量突出差异化服务(如VIP权益)，同步监控客单价变化", IF(BF5="CPC趋势下降曝光趋势下降自然流量占比趋势下降售价趋势上涨", "紧急进行价格AB测试，广告投放竟品关键词拦截流量，自然流量启动危机公关预案", "人工判断"))))))))</f>
      </c>
      <c r="BI5" s="577">
        <f>SUM(OFFSET('日常跟踪表US'!$AY$3,(ROW('日常跟踪表US'!AY4)-3)*14,0,14,1))</f>
      </c>
      <c r="BJ5" s="577">
        <f>SUM(OFFSET('日常跟踪表US'!$AZ$3,(ROW('日常跟踪表US'!AZ4)-3)*14,0,14,1))</f>
      </c>
      <c r="BK5" s="577" cm="1">
        <f t="array" ref="BK5:BK5">_xlfn.XLOOKUP(B5,'日常跟踪表US'!A:A,'日常跟踪表US'!BC:BC)</f>
      </c>
      <c r="BL5" s="577" cm="1">
        <f t="array" ref="BL5:BL5">_xlfn.XLOOKUP(B5,'日常跟踪表US'!A:A,'日常跟踪表US'!BD:BD)</f>
      </c>
      <c r="BM5" s="577" cm="1">
        <f t="array" ref="BM5:BM5">_xlfn.XLOOKUP(B5,'日常跟踪表US'!A:A,'日常跟踪表US'!BE:BE)</f>
      </c>
      <c r="BN5" s="577" cm="1">
        <f t="array" ref="BN5:BN5">_xlfn.XLOOKUP(B5,'日常跟踪表US'!A:A,'日常跟踪表US'!BF:BF)</f>
      </c>
      <c r="BO5" s="577" cm="1">
        <f t="array" ref="BO5:BO5">_xlfn.XLOOKUP(B5,'日常跟踪表US'!A:A,'日常跟踪表US'!BG:BG)</f>
      </c>
      <c r="BP5" s="577">
        <f t="shared" ref="BP5:BP7" si="18">IF(AA5-AA4&gt;0.2,"点击量趋势暴涨",IF(AA5-AA4&gt;=0.1,"点击量趋势显著上升",IF(AA5-AA4&gt;0,"点击量趋势上升",IF(AA5-AA4=0,"点击量趋势持平",IF(AA5-AA4&gt;=-0.05,"点击量趋势小幅下降","点击量趋势下降"))))&amp;IF(C5-C4&lt;0, "售价趋势下降", IF(C5-C4=0, "售价趋势持平", "售价趋势上升"))&amp;IF(I5-I4&gt;0.2,"转化率趋势大幅上升",IF(I5-I4&gt;=0.05,"转化率趋势小幅上升",IF(I5-I4&gt;0,"转化率趋势上升",IF(I5-I4=0,"转化率趋势持平",IF(I5-I4&gt;=-0.2,"转化率趋势小幅下降","转化率趋势暴跌"))))&amp;IF(N5-N4&gt;0.2,"销量趋势暴涨",IF(N5-N4&gt;=0.05,"销量趋势小幅上升",IF(N5-N4&gt;0,"销量趋势上升",IF(N5-N4=0,"销量趋势持平",IF(N5-N4&gt;=-0.2,"销量趋势小幅下降","销量趋势暴跌"))))&amp;IF(BN5-BN4&gt;0,"库存趋势上升",IF(BN5-BN4=0,"库存趋势持平",IF(BN5-BN4&gt;=-0.05,"库存趋势缓慢下降",IF(BN5-BN4&gt;=-0.1,"库存趋势下降","库存趋势快速下降")))))))</f>
      </c>
      <c r="BQ5" s="577">
        <f t="shared" ref="BQ5:BQ7" si="15">IF(BP5="点击量趋势显著上升售价趋势下降转化率趋势上升销量趋势暴涨库存趋势快速下降", "促销活动成功(如限时折扣)，流量精准度与转化效率双高", IF(BP5="点击量趋势上升售价趋势持平转化率趋势下降销量趋势小幅上升库存趋势缓慢下降", "点击量增长但流量质量下滑(如泛流量涌入)，价格缺乏竞争力", IF(BP5="点击量趋势下降售价趋势上升转化率趋势下降销量趋势暴跌库存趋势持平", "提价幅度过大超出用户心理预期，同时流量获取能力衰退", IF(BP5="点击量趋势持平售价趋势下降转化率趋势上升销量趋势上升库存趋势下降", "降价策略有效激活存量流量，但未扩大新流量入口", IF(BP5="点击量趋势小幅下降售价趋势持平转化率趋势大幅上升销量趋势上升库存趋势快速下降", "流量精准度提升(如优化关键词)，转化漏斗效率改进", IF(BP5="点击量趋势暴涨售价趋势下降转化率趋势暴跌销量趋势小幅上升库存趋势缓慢下降", "超低价吸引大量点击但用户怀疑质量(如“低价陷阱“感知)", IF(BP5="点击量趋势上升售价趋势上升转化率趋势上升销量趋势上升库存趋势快速下降", "高端化策略成，品牌溢价能力增强且精准用户占比提升", IF(BP5="点击量趋势下降售价趋势下降转化率趋势小幅上升销量趋势持平库存趋势上升", "降价未触达目标用户(如渠道偏差)，库存积压导致系统降低曝光权重", "人工判断"))))))))</f>
      </c>
      <c r="BR5" s="577">
        <f t="shared" ref="BR5:BR7" si="12">IF(BP5="点击量趋势显著上升售价趋势下降转化率趋势上升销量趋势暴涨库存趋势快速下降", "启动库存预警，协调供应链补货;逐步回调售价至合理区间，延长流量红利期", IF(BP5="点击量趋势上升售价趋势持平转化率趋势下降销量趋势小幅上升库存趋势缓慢下降", "点击量增长但流量质量下滑(如泛流量涌入)，价格缺乏竞争力", IF(BP5="点击量趋势下降售价趋势上升转化率趋势下降销量趋势暴跌库存趋势持平", "提价幅度过大超出用户心理预期，同时流量获取能力衰退", IF(BP5="点击量趋势持平售价趋势下降转化率趋势上升销量趋势上升库存趋势下降", "降价策略有效激活存量流量，但未扩大新流量入口", IF(BP5="点击量趋势小幅下降售价趋势持平转化率趋势大幅上升销量趋势上升库存趋势快速下降", "流量精准度提升(如优化关键词)，转化漏斗效率改进", IF(BP5="点击量趋势暴涨售价趋势下降转化率趋势暴跌销量趋势小幅上升库存趋势缓慢下降", "超低价吸引大量点击但用户怀疑质量(如“低价陷阱“感知)", IF(BP5="点击量趋势上升售价趋势上升转化率趋势上升销量趋势上升库存趋势快速下降", "高端化策略成，品牌溢价能力增强且精准用户占比提升", IF(BP5="点击量趋势下降售价趋势下降转化率趋势小幅上升销量趋势持平库存趋势上升", "降价未触达目标用户(如渠道偏差)，库存积压导致系统降低曝光权重", "人工判断"))))))))</f>
      </c>
      <c r="BS5" s="577"/>
      <c r="BT5" s="577"/>
      <c r="BU5" s="577"/>
    </row>
    <row customHeight="true" ht="21.48148148148148" r="6">
      <c r="A6" s="575">
        <f t="shared" si="3"/>
      </c>
      <c r="B6" s="575">
        <f t="shared" si="7"/>
      </c>
      <c r="C6" s="576">
        <f t="shared" si="5"/>
      </c>
      <c r="D6" s="577">
        <f>SUM(OFFSET('日常跟踪表US'!$K$3,(ROW('日常跟踪表US'!K5)-3)*14,0,14,1))</f>
      </c>
      <c r="E6" s="577">
        <f>SUM(OFFSET('日常跟踪表US'!$L$3,(ROW('日常跟踪表US'!L5)-3)*14,0,14,1))</f>
      </c>
      <c r="F6" s="577">
        <f>SUM(OFFSET('日常跟踪表US'!$M$3,(ROW('日常跟踪表US'!M5)-3)*14,0,14,1))</f>
      </c>
      <c r="G6" s="576">
        <v>22500</v>
      </c>
      <c r="H6" s="578">
        <f t="shared" si="31"/>
      </c>
      <c r="I6" s="578">
        <f t="shared" si="27"/>
      </c>
      <c r="J6" s="578">
        <v>0.1</v>
      </c>
      <c r="K6" s="577">
        <f t="shared" ref="K6:K7" si="24">IF(I6/J6&lt;0.8,"&lt;80% （低转化）",IF(I6/J6&lt;=1.2,"80%-120% （正常）","＞120%（过度转化）"))</f>
      </c>
      <c r="L6" s="577">
        <f>SUM(OFFSET('日常跟踪表US'!$O$3,(ROW('日常跟踪表US'!O5)-3)*14,0,14,1))</f>
      </c>
      <c r="M6" s="577">
        <f>SUM(OFFSET('日常跟踪表US'!$P$3,(ROW('日常跟踪表US'!P5)-3)*14,0,14,1))</f>
      </c>
      <c r="N6" s="577">
        <f>SUM(OFFSET('日常跟踪表US'!$Q$3,(ROW('日常跟踪表US'!Q5)-3)*14,0,14,1))</f>
      </c>
      <c r="O6" s="577">
        <f>SUM(OFFSET('日常跟踪表US'!$R$3,(ROW('日常跟踪表US'!R5)-3)*14,0,14,1))</f>
      </c>
      <c r="P6" s="577">
        <f>SUM(OFFSET('日常跟踪表US'!$T$3,(ROW('日常跟踪表US'!T5)-3)*14,0,14,1))</f>
      </c>
      <c r="Q6" s="577">
        <v>2250</v>
      </c>
      <c r="R6" s="577">
        <f t="shared" si="10"/>
      </c>
      <c r="S6" s="577">
        <f>SUM(OFFSET('日常跟踪表US'!$W$3,(ROW('日常跟踪表US'!W5)-3)*14,0,14,1))</f>
      </c>
      <c r="T6" s="577" cm="1">
        <f t="array" ref="T6:T6">_xlfn.XLOOKUP(B6,'日常跟踪表US'!A:A,'日常跟踪表US'!AB:AB)</f>
      </c>
      <c r="U6" s="577" cm="1">
        <f t="array" ref="U6:U6">_xlfn.XLOOKUP(B6,'日常跟踪表US'!A:A,'日常跟踪表US'!AC:AC)</f>
      </c>
      <c r="V6" s="577" cm="1">
        <f t="array" ref="V6:V6">_xlfn.XLOOKUP(B6,'日常跟踪表US'!A:A,'日常跟踪表US'!AD:AD)</f>
      </c>
      <c r="W6" s="577" cm="1">
        <f t="array" ref="W6:W6">_xlfn.XLOOKUP(B6,'日常跟踪表US'!A:A,'日常跟踪表US'!AE:AE)</f>
      </c>
      <c r="X6" s="577">
        <f>SUM(OFFSET('日常跟踪表US'!$AF$3,(ROW('日常跟踪表US'!AF5)-3)*14,0,14,1))</f>
      </c>
      <c r="Y6" s="577">
        <v>1500000</v>
      </c>
      <c r="Z6" s="578">
        <f t="shared" si="0"/>
      </c>
      <c r="AA6" s="577">
        <f>SUM(OFFSET('日常跟踪表US'!$AG$3,(ROW('日常跟踪表US'!AG5)-3)*14,0,14,1))</f>
      </c>
      <c r="AB6" s="576">
        <v>6000</v>
      </c>
      <c r="AC6" s="578">
        <f t="shared" si="28"/>
      </c>
      <c r="AD6" s="578">
        <f t="shared" si="25"/>
      </c>
      <c r="AE6" s="577">
        <f t="shared" si="22"/>
      </c>
      <c r="AF6" s="577">
        <f>SUM(OFFSET('日常跟踪表US'!$AI$3,(ROW('日常跟踪表US'!AI5)-3)*14,0,14,1))</f>
      </c>
      <c r="AG6" s="579">
        <f t="shared" si="19"/>
      </c>
      <c r="AH6" s="578">
        <f t="shared" si="16"/>
      </c>
      <c r="AI6" s="578">
        <f t="shared" si="13"/>
      </c>
      <c r="AJ6" s="578">
        <v>0.15</v>
      </c>
      <c r="AK6" s="578">
        <f t="shared" si="11"/>
      </c>
      <c r="AL6" s="578">
        <f t="shared" si="9"/>
      </c>
      <c r="AM6" s="580">
        <v>0.4</v>
      </c>
      <c r="AN6" s="577">
        <f t="shared" si="8"/>
      </c>
      <c r="AO6" s="577">
        <f>SUM(OFFSET('日常跟踪表US'!$AN$3,(ROW('日常跟踪表US'!AN5)-3)*14,0,14,1))</f>
      </c>
      <c r="AP6" s="576">
        <v>9600</v>
      </c>
      <c r="AQ6" s="578">
        <f t="shared" si="6"/>
      </c>
      <c r="AR6" s="578">
        <f t="shared" si="4"/>
      </c>
      <c r="AS6" s="576">
        <f t="shared" si="2"/>
      </c>
      <c r="AT6" s="577">
        <f t="shared" si="1"/>
      </c>
      <c r="AU6" s="577">
        <f t="shared" si="32"/>
      </c>
      <c r="AV6" s="577">
        <f t="shared" si="29"/>
      </c>
      <c r="AW6" s="577" t="s">
        <v>987</v>
      </c>
      <c r="AX6" s="577">
        <f t="shared" si="33"/>
      </c>
      <c r="AY6" s="577">
        <f t="shared" si="30"/>
      </c>
      <c r="AZ6" s="577">
        <f t="shared" si="26"/>
      </c>
      <c r="BA6" s="577">
        <f>SUM(OFFSET('日常跟踪表US'!$AQ$3,(ROW('日常跟踪表US'!AQ5)-3)*14,0,14,1))/14</f>
      </c>
      <c r="BB6" s="577">
        <f>SUM(OFFSET('日常跟踪表US'!$AT$3,(ROW('日常跟踪表US'!AT5)-3)*14,0,14,1))</f>
      </c>
      <c r="BC6" s="578">
        <f t="shared" si="17"/>
      </c>
      <c r="BD6" s="577">
        <v>3035</v>
      </c>
      <c r="BE6" s="577">
        <f t="shared" si="14"/>
      </c>
      <c r="BF6" s="577">
        <f t="shared" si="23"/>
      </c>
      <c r="BG6" s="577">
        <f t="shared" si="21"/>
      </c>
      <c r="BH6" s="577">
        <f t="shared" si="20"/>
      </c>
      <c r="BI6" s="577">
        <f>SUM(OFFSET('日常跟踪表US'!$AY$3,(ROW('日常跟踪表US'!AY5)-3)*14,0,14,1))</f>
      </c>
      <c r="BJ6" s="577">
        <f>SUM(OFFSET('日常跟踪表US'!$AZ$3,(ROW('日常跟踪表US'!AZ5)-3)*14,0,14,1))</f>
      </c>
      <c r="BK6" s="577" cm="1">
        <f t="array" ref="BK6:BK6">_xlfn.XLOOKUP(B6,'日常跟踪表US'!A:A,'日常跟踪表US'!BC:BC)</f>
      </c>
      <c r="BL6" s="577" cm="1">
        <f t="array" ref="BL6:BL6">_xlfn.XLOOKUP(B6,'日常跟踪表US'!A:A,'日常跟踪表US'!BD:BD)</f>
      </c>
      <c r="BM6" s="577" cm="1">
        <f t="array" ref="BM6:BM6">_xlfn.XLOOKUP(B6,'日常跟踪表US'!A:A,'日常跟踪表US'!BE:BE)</f>
      </c>
      <c r="BN6" s="577" cm="1">
        <f t="array" ref="BN6:BN6">_xlfn.XLOOKUP(B6,'日常跟踪表US'!A:A,'日常跟踪表US'!BF:BF)</f>
      </c>
      <c r="BO6" s="577" cm="1">
        <f t="array" ref="BO6:BO6">_xlfn.XLOOKUP(B6,'日常跟踪表US'!A:A,'日常跟踪表US'!BG:BG)</f>
      </c>
      <c r="BP6" s="577">
        <f t="shared" si="18"/>
      </c>
      <c r="BQ6" s="577">
        <f t="shared" si="15"/>
      </c>
      <c r="BR6" s="577">
        <f t="shared" si="12"/>
      </c>
      <c r="BS6" s="577" t="s">
        <v>988</v>
      </c>
      <c r="BT6" s="581" t="s">
        <v>989</v>
      </c>
      <c r="BU6" s="577"/>
    </row>
    <row customHeight="true" ht="21.48148148148148" r="7">
      <c r="A7" s="575">
        <f t="shared" si="3"/>
      </c>
      <c r="B7" s="575">
        <f t="shared" si="7"/>
      </c>
      <c r="C7" s="576">
        <f t="shared" si="5"/>
      </c>
      <c r="D7" s="577">
        <f>SUM(OFFSET('日常跟踪表US'!$K$3,(ROW('日常跟踪表US'!K6)-3)*14,0,14,1))</f>
      </c>
      <c r="E7" s="577">
        <f>SUM(OFFSET('日常跟踪表US'!$L$3,(ROW('日常跟踪表US'!L6)-3)*14,0,14,1))</f>
      </c>
      <c r="F7" s="577">
        <f>SUM(OFFSET('日常跟踪表US'!$M$3,(ROW('日常跟踪表US'!M6)-3)*14,0,14,1))</f>
      </c>
      <c r="G7" s="576">
        <v>22500</v>
      </c>
      <c r="H7" s="578">
        <f t="shared" si="31"/>
      </c>
      <c r="I7" s="578">
        <f t="shared" si="27"/>
      </c>
      <c r="J7" s="578">
        <v>0.1</v>
      </c>
      <c r="K7" s="577">
        <f t="shared" si="24"/>
      </c>
      <c r="L7" s="577">
        <f>SUM(OFFSET('日常跟踪表US'!$O$3,(ROW('日常跟踪表US'!O6)-3)*14,0,14,1))</f>
      </c>
      <c r="M7" s="577">
        <f>SUM(OFFSET('日常跟踪表US'!$P$3,(ROW('日常跟踪表US'!P6)-3)*14,0,14,1))</f>
      </c>
      <c r="N7" s="577">
        <f>SUM(OFFSET('日常跟踪表US'!$Q$3,(ROW('日常跟踪表US'!Q6)-3)*14,0,14,1))</f>
      </c>
      <c r="O7" s="577">
        <f>SUM(OFFSET('日常跟踪表US'!$R$3,(ROW('日常跟踪表US'!R6)-3)*14,0,14,1))</f>
      </c>
      <c r="P7" s="577">
        <f>SUM(OFFSET('日常跟踪表US'!$T$3,(ROW('日常跟踪表US'!T6)-3)*14,0,14,1))</f>
      </c>
      <c r="Q7" s="577">
        <v>2250</v>
      </c>
      <c r="R7" s="577">
        <f t="shared" si="10"/>
      </c>
      <c r="S7" s="577">
        <f>SUM(OFFSET('日常跟踪表US'!$W$3,(ROW('日常跟踪表US'!W6)-3)*14,0,14,1))</f>
      </c>
      <c r="T7" s="577" cm="1">
        <f t="array" ref="T7:T7">_xlfn.XLOOKUP(B7,'日常跟踪表US'!A:A,'日常跟踪表US'!AB:AB)</f>
      </c>
      <c r="U7" s="577" cm="1">
        <f t="array" ref="U7:U7">_xlfn.XLOOKUP(B7,'日常跟踪表US'!A:A,'日常跟踪表US'!AC:AC)</f>
      </c>
      <c r="V7" s="577" cm="1">
        <f t="array" ref="V7:V7">_xlfn.XLOOKUP(B7,'日常跟踪表US'!A:A,'日常跟踪表US'!AD:AD)</f>
      </c>
      <c r="W7" s="577" cm="1">
        <f t="array" ref="W7:W7">_xlfn.XLOOKUP(B7,'日常跟踪表US'!A:A,'日常跟踪表US'!AE:AE)</f>
      </c>
      <c r="X7" s="577">
        <f>SUM(OFFSET('日常跟踪表US'!$AF$3,(ROW('日常跟踪表US'!AF6)-3)*14,0,14,1))</f>
      </c>
      <c r="Y7" s="577">
        <v>1500000</v>
      </c>
      <c r="Z7" s="578">
        <f t="shared" si="0"/>
      </c>
      <c r="AA7" s="577">
        <f>SUM(OFFSET('日常跟踪表US'!$AG$3,(ROW('日常跟踪表US'!AG6)-3)*14,0,14,1))</f>
      </c>
      <c r="AB7" s="576">
        <v>6000</v>
      </c>
      <c r="AC7" s="578">
        <f t="shared" si="28"/>
      </c>
      <c r="AD7" s="578">
        <f t="shared" si="25"/>
      </c>
      <c r="AE7" s="577">
        <f t="shared" si="22"/>
      </c>
      <c r="AF7" s="577">
        <f>SUM(OFFSET('日常跟踪表US'!$AI$3,(ROW('日常跟踪表US'!AI6)-3)*14,0,14,1))</f>
      </c>
      <c r="AG7" s="579">
        <f t="shared" si="19"/>
      </c>
      <c r="AH7" s="578">
        <f t="shared" si="16"/>
      </c>
      <c r="AI7" s="578">
        <f t="shared" si="13"/>
      </c>
      <c r="AJ7" s="578">
        <v>0.15</v>
      </c>
      <c r="AK7" s="578">
        <f t="shared" si="11"/>
      </c>
      <c r="AL7" s="578">
        <f t="shared" si="9"/>
      </c>
      <c r="AM7" s="580">
        <v>0.4</v>
      </c>
      <c r="AN7" s="577">
        <f t="shared" si="8"/>
      </c>
      <c r="AO7" s="577">
        <f>SUM(OFFSET('日常跟踪表US'!$AN$3,(ROW('日常跟踪表US'!AN6)-3)*14,0,14,1))</f>
      </c>
      <c r="AP7" s="576">
        <v>9600</v>
      </c>
      <c r="AQ7" s="578">
        <f t="shared" si="6"/>
      </c>
      <c r="AR7" s="578">
        <f t="shared" si="4"/>
      </c>
      <c r="AS7" s="576">
        <f t="shared" si="2"/>
      </c>
      <c r="AT7" s="577">
        <f t="shared" si="1"/>
      </c>
      <c r="AU7" s="577">
        <f t="shared" si="32"/>
      </c>
      <c r="AV7" s="577">
        <f t="shared" si="29"/>
      </c>
      <c r="AW7" s="577" t="s">
        <v>987</v>
      </c>
      <c r="AX7" s="577">
        <f t="shared" si="33"/>
      </c>
      <c r="AY7" s="577">
        <f t="shared" si="30"/>
      </c>
      <c r="AZ7" s="577">
        <f t="shared" si="26"/>
      </c>
      <c r="BA7" s="577">
        <f>SUM(OFFSET('日常跟踪表US'!$AQ$3,(ROW('日常跟踪表US'!AQ6)-3)*14,0,14,1))/14</f>
      </c>
      <c r="BB7" s="577">
        <f>SUM(OFFSET('日常跟踪表US'!$AT$3,(ROW('日常跟踪表US'!AT6)-3)*14,0,14,1))</f>
      </c>
      <c r="BC7" s="578">
        <f t="shared" si="17"/>
      </c>
      <c r="BD7" s="577">
        <v>3035</v>
      </c>
      <c r="BE7" s="577">
        <f t="shared" si="14"/>
      </c>
      <c r="BF7" s="577">
        <f t="shared" si="23"/>
      </c>
      <c r="BG7" s="577">
        <f t="shared" si="21"/>
      </c>
      <c r="BH7" s="577">
        <f t="shared" si="20"/>
      </c>
      <c r="BI7" s="577">
        <f>SUM(OFFSET('日常跟踪表US'!$AY$3,(ROW('日常跟踪表US'!AY6)-3)*14,0,14,1))</f>
      </c>
      <c r="BJ7" s="577">
        <f>SUM(OFFSET('日常跟踪表US'!$AZ$3,(ROW('日常跟踪表US'!AZ6)-3)*14,0,14,1))</f>
      </c>
      <c r="BK7" s="577" cm="1">
        <f t="array" ref="BK7:BK7">_xlfn.XLOOKUP(B7,'日常跟踪表US'!A:A,'日常跟踪表US'!BC:BC)</f>
      </c>
      <c r="BL7" s="577" cm="1">
        <f t="array" ref="BL7:BL7">_xlfn.XLOOKUP(B7,'日常跟踪表US'!A:A,'日常跟踪表US'!BD:BD)</f>
      </c>
      <c r="BM7" s="577" cm="1">
        <f t="array" ref="BM7:BM7">_xlfn.XLOOKUP(B7,'日常跟踪表US'!A:A,'日常跟踪表US'!BE:BE)</f>
      </c>
      <c r="BN7" s="577" cm="1">
        <f t="array" ref="BN7:BN7">_xlfn.XLOOKUP(B7,'日常跟踪表US'!A:A,'日常跟踪表US'!BF:BF)</f>
      </c>
      <c r="BO7" s="577" cm="1">
        <f t="array" ref="BO7:BO7">_xlfn.XLOOKUP(B7,'日常跟踪表US'!A:A,'日常跟踪表US'!BG:BG)</f>
      </c>
      <c r="BP7" s="577">
        <f t="shared" si="18"/>
      </c>
      <c r="BQ7" s="577">
        <f t="shared" si="15"/>
      </c>
      <c r="BR7" s="577">
        <f t="shared" si="12"/>
      </c>
      <c r="BS7" s="577" t="s">
        <v>988</v>
      </c>
      <c r="BT7" s="581" t="s">
        <v>989</v>
      </c>
      <c r="BU7" s="577"/>
    </row>
    <row customHeight="true" ht="21.48148148148148" r="8">
      <c r="A8" s="575"/>
      <c r="B8" s="575"/>
      <c r="C8" s="576"/>
      <c r="D8" s="577"/>
      <c r="E8" s="577"/>
      <c r="F8" s="577"/>
      <c r="G8" s="576"/>
      <c r="H8" s="578"/>
      <c r="I8" s="578"/>
      <c r="J8" s="577"/>
      <c r="K8" s="577"/>
      <c r="L8" s="577"/>
      <c r="M8" s="577"/>
      <c r="N8" s="577"/>
      <c r="O8" s="577"/>
      <c r="P8" s="577"/>
      <c r="Q8" s="577"/>
      <c r="R8" s="577"/>
      <c r="S8" s="577"/>
      <c r="T8" s="577"/>
      <c r="U8" s="577"/>
      <c r="V8" s="577"/>
      <c r="W8" s="577"/>
      <c r="X8" s="577"/>
      <c r="Y8" s="577"/>
      <c r="Z8" s="578"/>
      <c r="AA8" s="577"/>
      <c r="AB8" s="576"/>
      <c r="AC8" s="578"/>
      <c r="AD8" s="578"/>
      <c r="AE8" s="577"/>
      <c r="AF8" s="577"/>
      <c r="AG8" s="579"/>
      <c r="AH8" s="578"/>
      <c r="AI8" s="578"/>
      <c r="AJ8" s="578"/>
      <c r="AK8" s="578"/>
      <c r="AL8" s="578"/>
      <c r="AM8" s="577"/>
      <c r="AN8" s="577"/>
      <c r="AO8" s="577"/>
      <c r="AP8" s="576"/>
      <c r="AQ8" s="578"/>
      <c r="AR8" s="578"/>
      <c r="AS8" s="576"/>
      <c r="AT8" s="577"/>
      <c r="AU8" s="577"/>
      <c r="AV8" s="577"/>
      <c r="AW8" s="577"/>
      <c r="AX8" s="577"/>
      <c r="AY8" s="577"/>
      <c r="AZ8" s="577"/>
      <c r="BA8" s="577"/>
      <c r="BB8" s="577"/>
      <c r="BC8" s="578"/>
      <c r="BD8" s="577"/>
      <c r="BE8" s="577"/>
      <c r="BF8" s="577"/>
      <c r="BG8" s="577"/>
      <c r="BH8" s="577"/>
      <c r="BI8" s="577"/>
      <c r="BJ8" s="577"/>
      <c r="BK8" s="577"/>
      <c r="BL8" s="577"/>
      <c r="BM8" s="577"/>
      <c r="BN8" s="577"/>
      <c r="BO8" s="577"/>
      <c r="BP8" s="577"/>
      <c r="BQ8" s="577"/>
      <c r="BR8" s="577"/>
      <c r="BS8" s="577"/>
      <c r="BT8" s="577"/>
      <c r="BU8" s="577"/>
    </row>
    <row customHeight="true" ht="21.48148148148148" r="9">
      <c r="A9" s="575"/>
      <c r="B9" s="575"/>
      <c r="C9" s="576"/>
      <c r="D9" s="577"/>
      <c r="E9" s="577"/>
      <c r="F9" s="577"/>
      <c r="G9" s="576"/>
      <c r="H9" s="578"/>
      <c r="I9" s="578"/>
      <c r="J9" s="577"/>
      <c r="K9" s="577"/>
      <c r="L9" s="577"/>
      <c r="M9" s="577"/>
      <c r="N9" s="577"/>
      <c r="O9" s="577"/>
      <c r="P9" s="577"/>
      <c r="Q9" s="577"/>
      <c r="R9" s="577"/>
      <c r="S9" s="577"/>
      <c r="T9" s="577"/>
      <c r="U9" s="577"/>
      <c r="V9" s="577"/>
      <c r="W9" s="577"/>
      <c r="X9" s="577"/>
      <c r="Y9" s="577"/>
      <c r="Z9" s="577"/>
      <c r="AA9" s="577"/>
      <c r="AB9" s="576"/>
      <c r="AC9" s="578"/>
      <c r="AD9" s="578"/>
      <c r="AE9" s="577"/>
      <c r="AF9" s="577"/>
      <c r="AG9" s="579"/>
      <c r="AH9" s="578"/>
      <c r="AI9" s="578"/>
      <c r="AJ9" s="578"/>
      <c r="AK9" s="578"/>
      <c r="AL9" s="578"/>
      <c r="AM9" s="577"/>
      <c r="AN9" s="577"/>
      <c r="AO9" s="577"/>
      <c r="AP9" s="576"/>
      <c r="AQ9" s="578"/>
      <c r="AR9" s="578"/>
      <c r="AS9" s="576"/>
      <c r="AT9" s="577"/>
      <c r="AU9" s="577"/>
      <c r="AV9" s="577"/>
      <c r="AW9" s="577"/>
      <c r="AX9" s="577"/>
      <c r="AY9" s="577"/>
      <c r="AZ9" s="577"/>
      <c r="BA9" s="577"/>
      <c r="BB9" s="577"/>
      <c r="BC9" s="578"/>
      <c r="BD9" s="577"/>
      <c r="BE9" s="577"/>
      <c r="BF9" s="577"/>
      <c r="BG9" s="577"/>
      <c r="BH9" s="577"/>
      <c r="BI9" s="577"/>
      <c r="BJ9" s="577"/>
      <c r="BK9" s="577"/>
      <c r="BL9" s="577"/>
      <c r="BM9" s="577"/>
      <c r="BN9" s="577"/>
      <c r="BO9" s="577"/>
      <c r="BP9" s="577"/>
      <c r="BQ9" s="577"/>
      <c r="BR9" s="577"/>
      <c r="BS9" s="577"/>
      <c r="BT9" s="577"/>
      <c r="BU9" s="577"/>
    </row>
    <row customHeight="true" ht="21.48148148148148" r="10">
      <c r="A10" s="575"/>
      <c r="B10" s="575"/>
      <c r="C10" s="576"/>
      <c r="D10" s="577"/>
      <c r="E10" s="577"/>
      <c r="F10" s="577"/>
      <c r="G10" s="576"/>
      <c r="H10" s="578"/>
      <c r="I10" s="578"/>
      <c r="J10" s="577"/>
      <c r="K10" s="577"/>
      <c r="L10" s="577"/>
      <c r="M10" s="577"/>
      <c r="N10" s="577"/>
      <c r="O10" s="577"/>
      <c r="P10" s="577"/>
      <c r="Q10" s="577"/>
      <c r="R10" s="577"/>
      <c r="S10" s="577"/>
      <c r="T10" s="577"/>
      <c r="U10" s="577"/>
      <c r="V10" s="577"/>
      <c r="W10" s="577"/>
      <c r="X10" s="577"/>
      <c r="Y10" s="577"/>
      <c r="Z10" s="577"/>
      <c r="AA10" s="577"/>
      <c r="AB10" s="576"/>
      <c r="AC10" s="578"/>
      <c r="AD10" s="578"/>
      <c r="AE10" s="577"/>
      <c r="AF10" s="577"/>
      <c r="AG10" s="579"/>
      <c r="AH10" s="578"/>
      <c r="AI10" s="578"/>
      <c r="AJ10" s="578"/>
      <c r="AK10" s="578"/>
      <c r="AL10" s="578"/>
      <c r="AM10" s="577"/>
      <c r="AN10" s="577"/>
      <c r="AO10" s="577"/>
      <c r="AP10" s="576"/>
      <c r="AQ10" s="578"/>
      <c r="AR10" s="578"/>
      <c r="AS10" s="576"/>
      <c r="AT10" s="577"/>
      <c r="AU10" s="577"/>
      <c r="AV10" s="577"/>
      <c r="AW10" s="577"/>
      <c r="AX10" s="577"/>
      <c r="AY10" s="577"/>
      <c r="AZ10" s="577"/>
      <c r="BA10" s="577"/>
      <c r="BB10" s="577"/>
      <c r="BC10" s="578"/>
      <c r="BD10" s="577"/>
      <c r="BE10" s="577"/>
      <c r="BF10" s="577"/>
      <c r="BG10" s="577"/>
      <c r="BH10" s="577"/>
      <c r="BI10" s="577"/>
      <c r="BJ10" s="577"/>
      <c r="BK10" s="577"/>
      <c r="BL10" s="577"/>
      <c r="BM10" s="577"/>
      <c r="BN10" s="577"/>
      <c r="BO10" s="577"/>
      <c r="BP10" s="577"/>
      <c r="BQ10" s="577"/>
      <c r="BR10" s="577"/>
      <c r="BS10" s="577"/>
      <c r="BT10" s="577"/>
      <c r="BU10" s="577"/>
    </row>
    <row customHeight="true" ht="21.48148148148148" r="11">
      <c r="A11" s="575"/>
      <c r="B11" s="575"/>
      <c r="C11" s="576"/>
      <c r="D11" s="577"/>
      <c r="E11" s="577"/>
      <c r="F11" s="577"/>
      <c r="G11" s="576"/>
      <c r="H11" s="578"/>
      <c r="I11" s="578"/>
      <c r="J11" s="577"/>
      <c r="K11" s="577"/>
      <c r="L11" s="577"/>
      <c r="M11" s="577"/>
      <c r="N11" s="577"/>
      <c r="O11" s="577"/>
      <c r="P11" s="577"/>
      <c r="Q11" s="577"/>
      <c r="R11" s="577"/>
      <c r="S11" s="577"/>
      <c r="T11" s="577"/>
      <c r="U11" s="577"/>
      <c r="V11" s="577"/>
      <c r="W11" s="577"/>
      <c r="X11" s="577"/>
      <c r="Y11" s="577"/>
      <c r="Z11" s="577"/>
      <c r="AA11" s="577"/>
      <c r="AB11" s="576"/>
      <c r="AC11" s="578"/>
      <c r="AD11" s="578"/>
      <c r="AE11" s="577"/>
      <c r="AF11" s="577"/>
      <c r="AG11" s="579"/>
      <c r="AH11" s="578"/>
      <c r="AI11" s="578"/>
      <c r="AJ11" s="578"/>
      <c r="AK11" s="578"/>
      <c r="AL11" s="578"/>
      <c r="AM11" s="577"/>
      <c r="AN11" s="577"/>
      <c r="AO11" s="577"/>
      <c r="AP11" s="576"/>
      <c r="AQ11" s="578"/>
      <c r="AR11" s="578"/>
      <c r="AS11" s="576"/>
      <c r="AT11" s="577"/>
      <c r="AU11" s="577"/>
      <c r="AV11" s="577"/>
      <c r="AW11" s="577"/>
      <c r="AX11" s="577"/>
      <c r="AY11" s="577"/>
      <c r="AZ11" s="577"/>
      <c r="BA11" s="577"/>
      <c r="BB11" s="577"/>
      <c r="BC11" s="578"/>
      <c r="BD11" s="577"/>
      <c r="BE11" s="577"/>
      <c r="BF11" s="577"/>
      <c r="BG11" s="577"/>
      <c r="BH11" s="577"/>
      <c r="BI11" s="577"/>
      <c r="BJ11" s="577"/>
      <c r="BK11" s="577"/>
      <c r="BL11" s="577"/>
      <c r="BM11" s="577"/>
      <c r="BN11" s="577"/>
      <c r="BO11" s="577"/>
      <c r="BP11" s="577"/>
      <c r="BQ11" s="577"/>
      <c r="BR11" s="577"/>
      <c r="BS11" s="577"/>
      <c r="BT11" s="577"/>
      <c r="BU11" s="577"/>
    </row>
    <row customHeight="true" ht="21.48148148148148" r="12">
      <c r="A12" s="575"/>
      <c r="B12" s="575"/>
      <c r="C12" s="576"/>
      <c r="D12" s="577"/>
      <c r="E12" s="577"/>
      <c r="F12" s="577"/>
      <c r="G12" s="576"/>
      <c r="H12" s="578"/>
      <c r="I12" s="578"/>
      <c r="J12" s="577"/>
      <c r="K12" s="577"/>
      <c r="L12" s="577"/>
      <c r="M12" s="577"/>
      <c r="N12" s="577"/>
      <c r="O12" s="577"/>
      <c r="P12" s="577"/>
      <c r="Q12" s="577"/>
      <c r="R12" s="577"/>
      <c r="S12" s="577"/>
      <c r="T12" s="577"/>
      <c r="U12" s="577"/>
      <c r="V12" s="577"/>
      <c r="W12" s="577"/>
      <c r="X12" s="577"/>
      <c r="Y12" s="577"/>
      <c r="Z12" s="577"/>
      <c r="AA12" s="577"/>
      <c r="AB12" s="576"/>
      <c r="AC12" s="578"/>
      <c r="AD12" s="578"/>
      <c r="AE12" s="577"/>
      <c r="AF12" s="577"/>
      <c r="AG12" s="579"/>
      <c r="AH12" s="578"/>
      <c r="AI12" s="578"/>
      <c r="AJ12" s="578"/>
      <c r="AK12" s="578"/>
      <c r="AL12" s="578"/>
      <c r="AM12" s="577"/>
      <c r="AN12" s="577"/>
      <c r="AO12" s="577"/>
      <c r="AP12" s="576"/>
      <c r="AQ12" s="578"/>
      <c r="AR12" s="578"/>
      <c r="AS12" s="576"/>
      <c r="AT12" s="577"/>
      <c r="AU12" s="577"/>
      <c r="AV12" s="577"/>
      <c r="AW12" s="577"/>
      <c r="AX12" s="577"/>
      <c r="AY12" s="577"/>
      <c r="AZ12" s="577"/>
      <c r="BA12" s="577"/>
      <c r="BB12" s="577"/>
      <c r="BC12" s="578"/>
      <c r="BD12" s="577"/>
      <c r="BE12" s="577"/>
      <c r="BF12" s="577"/>
      <c r="BG12" s="577"/>
      <c r="BH12" s="577"/>
      <c r="BI12" s="577"/>
      <c r="BJ12" s="577"/>
      <c r="BK12" s="577"/>
      <c r="BL12" s="577"/>
      <c r="BM12" s="577"/>
      <c r="BN12" s="577"/>
      <c r="BO12" s="577"/>
      <c r="BP12" s="577"/>
      <c r="BQ12" s="577"/>
      <c r="BR12" s="577"/>
      <c r="BS12" s="577"/>
      <c r="BT12" s="577"/>
      <c r="BU12" s="577"/>
    </row>
    <row customHeight="true" ht="22.22222222222222" r="13">
      <c r="A13" s="582" t="s">
        <v>990</v>
      </c>
      <c r="B13" s="583"/>
      <c r="C13" s="584"/>
      <c r="D13" s="585">
        <f>SUM(D4:D12)</f>
      </c>
      <c r="E13" s="585">
        <f>SUM(E4:E12)</f>
      </c>
      <c r="F13" s="585">
        <f>SUM(F4:F12)</f>
      </c>
      <c r="G13" s="584"/>
      <c r="H13" s="586"/>
      <c r="I13" s="586">
        <f>L13/F13</f>
      </c>
      <c r="J13" s="585"/>
      <c r="K13" s="585"/>
      <c r="L13" s="585">
        <f>SUM(L4:L12)</f>
      </c>
      <c r="M13" s="585">
        <f>SUM(M4:M12)</f>
      </c>
      <c r="N13" s="585">
        <f>SUM(N4:N12)</f>
      </c>
      <c r="O13" s="585">
        <f>SUM(O4:O12)</f>
      </c>
      <c r="P13" s="585">
        <f>SUM(P4:P12)</f>
      </c>
      <c r="Q13" s="585"/>
      <c r="R13" s="585"/>
      <c r="S13" s="585">
        <f>SUM(S4:S12)</f>
      </c>
      <c r="T13" s="585"/>
      <c r="U13" s="585"/>
      <c r="V13" s="585"/>
      <c r="W13" s="585"/>
      <c r="X13" s="585">
        <f>SUM(X4:X12)</f>
      </c>
      <c r="Y13" s="585"/>
      <c r="Z13" s="585"/>
      <c r="AA13" s="585">
        <f>SUM(AA4:AA12)</f>
      </c>
      <c r="AB13" s="584"/>
      <c r="AC13" s="586"/>
      <c r="AD13" s="586">
        <f>AA13/X13</f>
      </c>
      <c r="AE13" s="585"/>
      <c r="AF13" s="585">
        <f>SUM(AF4:AF12)</f>
      </c>
      <c r="AG13" s="587">
        <f>AO13/AA13</f>
      </c>
      <c r="AH13" s="586">
        <f>AO13/(AF13*C13)</f>
      </c>
      <c r="AI13" s="586">
        <f>AF13/AA13</f>
      </c>
      <c r="AJ13" s="586"/>
      <c r="AK13" s="586"/>
      <c r="AL13" s="586">
        <f>AF13/M13</f>
      </c>
      <c r="AM13" s="585"/>
      <c r="AN13" s="585"/>
      <c r="AO13" s="585">
        <f>SUM(AO4:AO12)</f>
      </c>
      <c r="AP13" s="584"/>
      <c r="AQ13" s="586"/>
      <c r="AR13" s="586">
        <f>AO13/S13</f>
      </c>
      <c r="AS13" s="584">
        <f>AO13/AF13</f>
      </c>
      <c r="AT13" s="585"/>
      <c r="AU13" s="585"/>
      <c r="AV13" s="585"/>
      <c r="AW13" s="585"/>
      <c r="AX13" s="585"/>
      <c r="AY13" s="585"/>
      <c r="AZ13" s="585"/>
      <c r="BA13" s="585"/>
      <c r="BB13" s="585">
        <f>SUM(BB4:BB12)</f>
      </c>
      <c r="BC13" s="586">
        <f>BB13/S13</f>
      </c>
      <c r="BD13" s="585"/>
      <c r="BE13" s="585"/>
      <c r="BF13" s="585"/>
      <c r="BG13" s="585"/>
      <c r="BH13" s="585"/>
      <c r="BI13" s="585">
        <f>SUM(BI4:BI12)</f>
      </c>
      <c r="BJ13" s="585">
        <f>SUM(BJ4:BJ12)</f>
      </c>
      <c r="BK13" s="585">
        <f>SUM(BK4:BK12)</f>
      </c>
      <c r="BL13" s="585">
        <f>SUM(BL4:BL12)</f>
      </c>
      <c r="BM13" s="585"/>
      <c r="BN13" s="585">
        <f>SUM(BN4:BN12)</f>
      </c>
      <c r="BO13" s="585"/>
      <c r="BP13" s="585"/>
      <c r="BQ13" s="585"/>
      <c r="BR13" s="585"/>
      <c r="BS13" s="585"/>
      <c r="BT13" s="585"/>
      <c r="BU13" s="585"/>
    </row>
    <row customHeight="true" ht="21.48148148148148" r="14">
      <c r="A14" s="575"/>
      <c r="B14" s="575"/>
      <c r="C14" s="576"/>
      <c r="D14" s="577"/>
      <c r="E14" s="577"/>
      <c r="F14" s="577"/>
      <c r="G14" s="576"/>
      <c r="H14" s="578"/>
      <c r="I14" s="578"/>
      <c r="J14" s="577"/>
      <c r="K14" s="577"/>
      <c r="L14" s="577"/>
      <c r="M14" s="577"/>
      <c r="N14" s="577"/>
      <c r="O14" s="577"/>
      <c r="P14" s="577"/>
      <c r="Q14" s="577"/>
      <c r="R14" s="577"/>
      <c r="S14" s="577"/>
      <c r="T14" s="577"/>
      <c r="U14" s="577"/>
      <c r="V14" s="577"/>
      <c r="W14" s="577"/>
      <c r="X14" s="577"/>
      <c r="Y14" s="577"/>
      <c r="Z14" s="577"/>
      <c r="AA14" s="577"/>
      <c r="AB14" s="576"/>
      <c r="AC14" s="578"/>
      <c r="AD14" s="578"/>
      <c r="AE14" s="577"/>
      <c r="AF14" s="577"/>
      <c r="AG14" s="579"/>
      <c r="AH14" s="578"/>
      <c r="AI14" s="578"/>
      <c r="AJ14" s="578"/>
      <c r="AK14" s="578"/>
      <c r="AL14" s="578"/>
      <c r="AM14" s="577"/>
      <c r="AN14" s="577"/>
      <c r="AO14" s="577"/>
      <c r="AP14" s="576"/>
      <c r="AQ14" s="578"/>
      <c r="AR14" s="578"/>
      <c r="AS14" s="576"/>
      <c r="AT14" s="577"/>
      <c r="AU14" s="577"/>
      <c r="AV14" s="577"/>
      <c r="AW14" s="577"/>
      <c r="AX14" s="577"/>
      <c r="AY14" s="577"/>
      <c r="AZ14" s="577"/>
      <c r="BA14" s="577"/>
      <c r="BB14" s="577"/>
      <c r="BC14" s="578"/>
      <c r="BD14" s="577"/>
      <c r="BE14" s="577"/>
      <c r="BF14" s="577"/>
      <c r="BG14" s="577"/>
      <c r="BH14" s="577"/>
      <c r="BI14" s="577"/>
      <c r="BJ14" s="577"/>
      <c r="BK14" s="577"/>
      <c r="BL14" s="577"/>
      <c r="BM14" s="577"/>
      <c r="BN14" s="577"/>
      <c r="BO14" s="577"/>
      <c r="BP14" s="577"/>
      <c r="BQ14" s="577"/>
      <c r="BR14" s="577"/>
      <c r="BS14" s="577"/>
      <c r="BT14" s="577"/>
      <c r="BU14" s="577"/>
    </row>
    <row customHeight="true" ht="21.48148148148148" r="15"/>
    <row customHeight="true" ht="21.48148148148148" r="16"/>
    <row customHeight="true" ht="21.48148148148148" r="17"/>
    <row customHeight="true" ht="21.48148148148148" r="18"/>
    <row customHeight="true" ht="21.48148148148148" r="19"/>
    <row customHeight="true" ht="21.48148148148148" r="20"/>
  </sheetData>
  <mergeCells>
    <mergeCell ref="AD2:AD3"/>
    <mergeCell ref="AA2:AA3"/>
    <mergeCell ref="AB2:AC2"/>
    <mergeCell ref="G1:H1"/>
    <mergeCell ref="Q1:R1"/>
    <mergeCell ref="J1:K1"/>
    <mergeCell ref="S1:S3"/>
    <mergeCell ref="T1:T3"/>
    <mergeCell ref="U1:U3"/>
    <mergeCell ref="V1:V3"/>
    <mergeCell ref="W1:W3"/>
    <mergeCell ref="N1:N3"/>
    <mergeCell ref="M1:M3"/>
    <mergeCell ref="L1:L3"/>
    <mergeCell ref="P1:P3"/>
    <mergeCell ref="O1:O3"/>
    <mergeCell ref="I1:I3"/>
    <mergeCell ref="F1:F3"/>
    <mergeCell ref="E1:E3"/>
    <mergeCell ref="D1:D3"/>
    <mergeCell ref="B1:B3"/>
    <mergeCell ref="C1:C3"/>
    <mergeCell ref="A1:A3"/>
    <mergeCell ref="G2:G3"/>
    <mergeCell ref="H2:H3"/>
    <mergeCell ref="J2:J3"/>
    <mergeCell ref="K2:K3"/>
    <mergeCell ref="Q2:Q3"/>
    <mergeCell ref="R2:R3"/>
    <mergeCell ref="Y2:Z2"/>
    <mergeCell ref="X2:X3"/>
    <mergeCell ref="BS1:BU1"/>
    <mergeCell ref="BP1:BR2"/>
    <mergeCell ref="AX1:AZ1"/>
    <mergeCell ref="AX2:AZ2"/>
    <mergeCell ref="BD1:BE1"/>
    <mergeCell ref="BA1:BC1"/>
    <mergeCell ref="BD2:BD3"/>
    <mergeCell ref="BE2:BE3"/>
    <mergeCell ref="BA2:BA3"/>
    <mergeCell ref="BB2:BB3"/>
    <mergeCell ref="BC2:BC3"/>
    <mergeCell ref="AM2:AN2"/>
    <mergeCell ref="AO2:AO3"/>
    <mergeCell ref="X1:AS1"/>
    <mergeCell ref="AR2:AR3"/>
    <mergeCell ref="AS2:AS3"/>
    <mergeCell ref="AP2:AQ2"/>
    <mergeCell ref="AG2:AG3"/>
    <mergeCell ref="AH2:AH3"/>
    <mergeCell ref="AI2:AI3"/>
    <mergeCell ref="AF2:AF3"/>
    <mergeCell ref="AL2:AL3"/>
    <mergeCell ref="AJ2:AK2"/>
    <mergeCell ref="AT2:AU2"/>
    <mergeCell ref="AV2:AW2"/>
    <mergeCell ref="AT1:AW1"/>
    <mergeCell ref="BK1:BO1"/>
    <mergeCell ref="BI1:BJ1"/>
    <mergeCell ref="BI2:BI3"/>
    <mergeCell ref="BJ2:BJ3"/>
    <mergeCell ref="BK2:BK3"/>
    <mergeCell ref="BL2:BL3"/>
    <mergeCell ref="BM2:BM3"/>
    <mergeCell ref="BN2:BN3"/>
    <mergeCell ref="BO2:BO3"/>
    <mergeCell ref="BF1:BH2"/>
    <mergeCell ref="AE2:AE3"/>
    <mergeCell ref="BU2:BU3"/>
    <mergeCell ref="BS2:BS3"/>
    <mergeCell ref="BT2:BT3"/>
  </mergeCells>
  <conditionalFormatting sqref="AQ1:AQ1048576">
    <cfRule priority="1" type="dataBar">
      <dataBar showValue="true">
        <cfvo type="min"/>
        <cfvo type="max"/>
        <color rgb="FF66D2F9"/>
      </dataBar>
      <extLst>
        <ext xmlns:x14="http://schemas.microsoft.com/office/spreadsheetml/2009/9/main" uri="{B025F937-C7B1-47D3-B67F-A62EFF666E3E}">
          <x14:id>{89ADBF8B-5B4A-4DCE-B0C2-F65CECED6EC8}</x14:id>
        </ext>
      </extLst>
    </cfRule>
  </conditionalFormatting>
  <conditionalFormatting sqref="J1:J1 K1:K1048576">
    <cfRule priority="2" type="dataBar">
      <dataBar showValue="true">
        <cfvo type="min"/>
        <cfvo type="max"/>
        <color rgb="FFF98A86"/>
      </dataBar>
      <extLst>
        <ext xmlns:x14="http://schemas.microsoft.com/office/spreadsheetml/2009/9/main" uri="{B025F937-C7B1-47D3-B67F-A62EFF666E3E}">
          <x14:id>{1763AD90-4982-469E-9837-51D0401F7721}</x14:id>
        </ext>
      </extLst>
    </cfRule>
  </conditionalFormatting>
  <conditionalFormatting sqref="Q1:Q1 R1:R1048576">
    <cfRule priority="3" type="dataBar">
      <dataBar showValue="true">
        <cfvo type="min"/>
        <cfvo type="max"/>
        <color rgb="FFF98A86"/>
      </dataBar>
      <extLst>
        <ext xmlns:x14="http://schemas.microsoft.com/office/spreadsheetml/2009/9/main" uri="{B025F937-C7B1-47D3-B67F-A62EFF666E3E}">
          <x14:id>{36BC9B35-0D8E-4228-A590-94328FFC69D1}</x14:id>
        </ext>
      </extLst>
    </cfRule>
  </conditionalFormatting>
  <conditionalFormatting sqref="AK1:AK1048576">
    <cfRule priority="4" type="dataBar">
      <dataBar showValue="true">
        <cfvo type="min"/>
        <cfvo type="max"/>
        <color rgb="FFFFB561"/>
      </dataBar>
      <extLst>
        <ext xmlns:x14="http://schemas.microsoft.com/office/spreadsheetml/2009/9/main" uri="{B025F937-C7B1-47D3-B67F-A62EFF666E3E}">
          <x14:id>{34B6A72E-A7E8-4F19-B8D0-97D45104C8F0}</x14:id>
        </ext>
      </extLst>
    </cfRule>
  </conditionalFormatting>
  <conditionalFormatting sqref="Y1:Z1 AA1:AA1">
    <cfRule priority="5" type="dataBar">
      <dataBar showValue="true">
        <cfvo type="min"/>
        <cfvo type="max"/>
        <color rgb="FF66D2F9"/>
      </dataBar>
      <extLst>
        <ext xmlns:x14="http://schemas.microsoft.com/office/spreadsheetml/2009/9/main" uri="{B025F937-C7B1-47D3-B67F-A62EFF666E3E}">
          <x14:id>{08E2E10B-6D44-4218-83F6-899DB220C0CE}</x14:id>
        </ext>
      </extLst>
    </cfRule>
  </conditionalFormatting>
  <conditionalFormatting sqref="G1:G1 H1:H1048576">
    <cfRule priority="6" type="dataBar">
      <dataBar showValue="true">
        <cfvo type="min"/>
        <cfvo type="max"/>
        <color rgb="FF78D96D"/>
      </dataBar>
      <extLst>
        <ext xmlns:x14="http://schemas.microsoft.com/office/spreadsheetml/2009/9/main" uri="{B025F937-C7B1-47D3-B67F-A62EFF666E3E}">
          <x14:id>{6CF60A62-0FBA-4A4B-BE52-A66352D4176F}</x14:id>
        </ext>
      </extLst>
    </cfRule>
  </conditionalFormatting>
  <dataValidations count="14">
    <dataValidation allowBlank="true" errorStyle="stop" showErrorMessage="true" sqref="H4:H8" type="list">
      <formula1>"&lt;90% （低流量）,＞120%（高流量）,90%-120% （正常）"</formula1>
    </dataValidation>
    <dataValidation allowBlank="true" errorStyle="stop" showErrorMessage="true" sqref="R4:R7" type="list">
      <formula1>"&lt;80% （低卖）,＞120%（超卖）,80%-120% （正常）"</formula1>
    </dataValidation>
    <dataValidation allowBlank="true" errorStyle="stop" showErrorMessage="true" sqref="AC4:AC8" type="list">
      <formula1>"&lt;90% （低点击）,＞120%（高点击）,90%-120% （正常）"</formula1>
    </dataValidation>
    <dataValidation allowBlank="true" errorStyle="stop" showErrorMessage="true" sqref="AN4:AN7" type="list">
      <formula1>"&lt;95% （自然单超额）,95%-105% （正常）,＞105%（广单超额）"</formula1>
    </dataValidation>
    <dataValidation allowBlank="true" errorStyle="stop" showErrorMessage="true" sqref="AU4:AU9" type="list">
      <formula1>"建议1.该入口的该位置上竞争力不足； 2.主图与产品不符,建议1.弱相关入口切入 2.主图表现力不足 3.位置靠后，天然点击率低 4.评分太差或者价格过高,建议1.曝光入口小，竞争低-维持投入，建议使用宽泛匹配扩大曝光 2.广告预算不足(未能覆盖24小时)--提高预算 3.竞价过低--适当提高竞价，CTR的降幅小于CPC的增幅，则继续加大投入,建议1.竟价太低，跑不出来曝光--提高竞价 2.入口过小--增加或扩大入口 3.产品质量评分很低--断货/评分下降/价格过高等,建议人工判断"</formula1>
    </dataValidation>
    <dataValidation allowBlank="true" errorStyle="stop" showErrorMessage="true" sqref="AX5:AX7" type="list">
      <formula1>"CPC趋势显著上涨广告曝光趋势下降自然流量占比趋势下降,CPC趋势显著上涨广告曝光趋势下降自然流量占比趋势上升,CPC趋势显著上涨广告曝光趋势持平自然流量占比趋势下降,CPC趋势小幅度上涨广告曝光趋势下降自然流量占比趋势上升,CPC趋势持平广告曝光趋势下降自然流量占比趋势上升,CPC趋势下降广告曝光趋势上涨自然流量占比趋势下降,CPC趋势下降广告曝光趋势上涨自然流量占比趋势上升,CPC趋势持平广告曝光趋势持平自然流量占比趋势上升"</formula1>
    </dataValidation>
    <dataValidation allowBlank="true" errorStyle="stop" showErrorMessage="true" sqref="BG5:BG7" type="list">
      <formula1>"售价提升导致转化率降低，广告竞争力减弱，自然流量被高价竞品截流,降价吸引自然搜索流量，但广告竞争激烈导致CPC飙升,品牌溢价能力增强，用户主动搜索增加(高价策略筛选优质用户),低价策略刺激广告点击，但自然流量被低价竞品压制,价格稳定下广告效率优化，自然流量因复购/口碑增长,降价引发需求激增，但广告竞下降争加剧且自然流量未同步响应(可能用户比价行为增加),提价导致广告吸引力不足，但自然流量因品牌升级吸引高净值用户,提价幅度过大，广告与自然流量双输(用户流失至替代品),人工判断"</formula1>
    </dataValidation>
    <dataValidation allowBlank="true" errorStyle="stop" showErrorMessage="true" sqref="K4:K8" type="list">
      <formula1>"&lt;80% （低转化）,＞120%（过度转化）,80%-120% （正常）"</formula1>
    </dataValidation>
    <dataValidation allowBlank="true" errorStyle="stop" showErrorMessage="true" sqref="Z4:Z8" type="list">
      <formula1>"&lt;90% （低曝光）,＞120%（高曝光）,90%-120% （正常）"</formula1>
    </dataValidation>
    <dataValidation allowBlank="true" errorStyle="stop" showErrorMessage="true" sqref="AK4:AK7" type="list">
      <formula1>"&lt;90% （低转化）,＞120%（高转化）,90%-120% （正常）"</formula1>
    </dataValidation>
    <dataValidation allowBlank="true" errorStyle="stop" showErrorMessage="true" sqref="AQ4:AQ7" type="list">
      <formula1>"&lt;95% （低花费）,＞105%（高花费）,95%-105% （正常）"</formula1>
    </dataValidation>
    <dataValidation allowBlank="true" errorStyle="stop" showErrorMessage="true" sqref="BE4:BE7" type="list">
      <formula1>"&lt;95%（过低）,＞120%（过高）,95%-120% （正常）"</formula1>
    </dataValidation>
    <dataValidation allowBlank="true" errorStyle="stop" showErrorMessage="true" sqref="BF5:BF7" type="list">
      <formula1>"CPC趋势显著上涨曝光趋势下降自然流量占比趋势下降售价趋势上涨,CPC趋势显著上涨曝光趋势下降自然流量占比趋势上升售价趋势下降,CPC趋势持平曝光趋势上涨自然流量占比趋势上升售价趋势上涨,CPC趋势下降曝光趋势上涨自然流量占比趋势下降售价趋势下降,CPC趋势下降曝光趋势持平自然流量占比趋势上升售价趋势持平,CPC趋势上涨曝光趋势上涨自然流量占比趋势下降售价趋势下降,CPC趋势持平曝光趋势下降自然流量占比趋势上升售价趋势上涨,CPC趋势下降曝光趋势下降自然流量占比趋势下降售价趋势上涨"</formula1>
    </dataValidation>
    <dataValidation allowBlank="true" errorStyle="stop" showErrorMessage="true" sqref="BQ5:BQ7" type="list">
      <formula1>"促销活动成功(如限时折扣)，流量精准度与转化效率双高,点击量增长但流量质量下滑(如泛流量涌入)，价格缺乏竞争力,提价幅度过大超出用户心理预期，同时流量获取能力衰退,降价策略有效激活存量流量，但未扩大新流量入口,流量精准度提升(如优化关键词)，转化漏斗效率改进,超低价吸引大量点击但用户怀疑质量(如“低价陷阱“感知),高端化策略成，品牌溢价能力增强且精准用户占比提升,降价未触达目标用户(如渠道偏差)，库存积压导致系统降低曝光权重,人工判断"</formula1>
    </dataValidation>
  </dataValidations>
  <drawing r:id="rId3"/>
  <legacyDrawing r:id="rId1"/>
  <extLst>
    <ext xmlns:x14="http://schemas.microsoft.com/office/spreadsheetml/2009/9/main" uri="{78C0D931-6437-407d-A8EE-F0AAD7539E65}">
      <x14:conditionalFormattings>
        <x14:conditionalFormatting xmlns:xm="http://schemas.microsoft.com/office/excel/2006/main">
          <x14:cfRule type="dataBar" id="{89ADBF8B-5B4A-4DCE-B0C2-F65CECED6EC8}">
            <x14:dataBar minLength="0" maxLength="100" gradient="false" axisPosition="none">
              <x14:cfvo type="autoMin"/>
              <x14:cfvo type="autoMax"/>
              <x14:negativeFillColor rgb="f76964"/>
            </x14:dataBar>
          </x14:cfRule>
          <xm:sqref>AQ1:AQ1048576</xm:sqref>
        </x14:conditionalFormatting>
        <x14:conditionalFormatting xmlns:xm="http://schemas.microsoft.com/office/excel/2006/main">
          <x14:cfRule type="dataBar" id="{1763AD90-4982-469E-9837-51D0401F7721}">
            <x14:dataBar minLength="0" maxLength="100" gradient="false" axisPosition="none">
              <x14:cfvo type="autoMin"/>
              <x14:cfvo type="autoMax"/>
              <x14:negativeFillColor rgb="f76964"/>
            </x14:dataBar>
          </x14:cfRule>
          <xm:sqref>J1:J1 K1:K1048576</xm:sqref>
        </x14:conditionalFormatting>
        <x14:conditionalFormatting xmlns:xm="http://schemas.microsoft.com/office/excel/2006/main">
          <x14:cfRule type="dataBar" id="{36BC9B35-0D8E-4228-A590-94328FFC69D1}">
            <x14:dataBar minLength="0" maxLength="100" gradient="false" axisPosition="none">
              <x14:cfvo type="autoMin"/>
              <x14:cfvo type="autoMax"/>
              <x14:negativeFillColor rgb="f76964"/>
            </x14:dataBar>
          </x14:cfRule>
          <xm:sqref>Q1:Q1 R1:R1048576</xm:sqref>
        </x14:conditionalFormatting>
        <x14:conditionalFormatting xmlns:xm="http://schemas.microsoft.com/office/excel/2006/main">
          <x14:cfRule type="dataBar" id="{34B6A72E-A7E8-4F19-B8D0-97D45104C8F0}">
            <x14:dataBar minLength="0" maxLength="100" gradient="false" axisPosition="none">
              <x14:cfvo type="autoMin"/>
              <x14:cfvo type="autoMax"/>
              <x14:negativeFillColor rgb="f76964"/>
            </x14:dataBar>
          </x14:cfRule>
          <xm:sqref>AK1:AK1048576</xm:sqref>
        </x14:conditionalFormatting>
        <x14:conditionalFormatting xmlns:xm="http://schemas.microsoft.com/office/excel/2006/main">
          <x14:cfRule type="dataBar" id="{08E2E10B-6D44-4218-83F6-899DB220C0CE}">
            <x14:dataBar minLength="0" maxLength="100" gradient="false" axisPosition="none">
              <x14:cfvo type="autoMin"/>
              <x14:cfvo type="autoMax"/>
              <x14:negativeFillColor rgb="f76964"/>
            </x14:dataBar>
          </x14:cfRule>
          <xm:sqref>Y1:Z1 AA1:AA1</xm:sqref>
        </x14:conditionalFormatting>
        <x14:conditionalFormatting xmlns:xm="http://schemas.microsoft.com/office/excel/2006/main">
          <x14:cfRule type="dataBar" id="{6CF60A62-0FBA-4A4B-BE52-A66352D4176F}">
            <x14:dataBar minLength="0" maxLength="100" gradient="false" axisPosition="none">
              <x14:cfvo type="autoMin"/>
              <x14:cfvo type="autoMax"/>
              <x14:negativeFillColor rgb="f76964"/>
            </x14:dataBar>
          </x14:cfRule>
          <xm:sqref>G1:G1 H1:H1048576</xm:sqref>
        </x14:conditionalFormatting>
      </x14:conditionalFormattings>
    </ext>
  </extLst>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5" min="5" style="0" width="9.533333333333333"/>
    <col collapsed="false" customWidth="true" hidden="false" max="13" min="13" style="0" width="9.533333333333333"/>
    <col collapsed="false" customWidth="true" hidden="false" max="29" min="29" style="0" width="9.533333333333333"/>
    <col collapsed="false" customWidth="true" hidden="false" max="4" min="4" style="0" width="9.533333333333333"/>
    <col collapsed="false" customWidth="true" hidden="false" max="12" min="12" style="0" width="9.533333333333333"/>
    <col collapsed="false" customWidth="true" hidden="false" max="20" min="20" style="0" width="9.533333333333333"/>
    <col collapsed="false" customWidth="true" hidden="false" max="28" min="28" style="0" width="9.533333333333333"/>
    <col collapsed="false" customWidth="true" hidden="false" max="35" min="35" style="0" width="9.533333333333333"/>
    <col collapsed="false" customWidth="true" hidden="false" max="3" min="3" style="0" width="6.333333333333333"/>
    <col collapsed="false" customWidth="true" hidden="false" max="11" min="11" style="0" width="9.533333333333333"/>
    <col collapsed="false" customWidth="true" hidden="false" max="18" min="18" style="0" width="9.533333333333333"/>
    <col collapsed="false" customWidth="true" hidden="false" max="19" min="19" style="0" width="9.533333333333333"/>
    <col collapsed="false" customWidth="true" hidden="false" max="27" min="27" style="0" width="9.533333333333333"/>
    <col collapsed="false" customWidth="true" hidden="false" max="34" min="34" style="0" width="9.533333333333333"/>
    <col collapsed="false" customWidth="true" hidden="false" max="2" min="2" style="0" width="10.6"/>
    <col collapsed="false" customWidth="true" hidden="false" max="10" min="10" style="0" width="9.533333333333333"/>
    <col collapsed="false" customWidth="true" hidden="false" max="17" min="17" style="0" width="9.533333333333333"/>
    <col collapsed="false" customWidth="true" hidden="false" max="26" min="26" style="0" width="9.533333333333333"/>
    <col collapsed="false" customWidth="true" hidden="false" max="33" min="33" style="0" width="9.533333333333333"/>
    <col collapsed="false" customWidth="true" hidden="false" max="1" min="1" style="0" width="6.333333333333333"/>
    <col collapsed="false" customWidth="true" hidden="false" max="9" min="9" style="0" width="9.533333333333333"/>
    <col collapsed="false" customWidth="true" hidden="false" max="24" min="24" style="0" width="9.533333333333333"/>
    <col collapsed="false" customWidth="true" hidden="false" max="25" min="25" style="0" width="9.533333333333333"/>
    <col collapsed="false" customWidth="true" hidden="false" max="8" min="8" style="0" width="11.533333333333333"/>
    <col collapsed="false" customWidth="true" hidden="false" max="16" min="16" style="0" width="12.6"/>
    <col collapsed="false" customWidth="true" hidden="false" max="23" min="23" style="0" width="9.533333333333333"/>
    <col collapsed="false" customWidth="true" hidden="false" max="32" min="32" style="0" width="9.533333333333333"/>
    <col collapsed="false" customWidth="true" hidden="false" max="7" min="7" style="0" width="9.533333333333333"/>
    <col collapsed="false" customWidth="true" hidden="false" max="15" min="15" style="0" width="12.6"/>
    <col collapsed="false" customWidth="true" hidden="false" max="22" min="22" style="0" width="9.533333333333333"/>
    <col collapsed="false" customWidth="true" hidden="false" max="31" min="31" style="0" width="9.533333333333333"/>
    <col collapsed="false" customWidth="true" hidden="false" max="6" min="6" style="0" width="9.533333333333333"/>
    <col collapsed="false" customWidth="true" hidden="false" max="14" min="14" style="0" width="9.533333333333333"/>
    <col collapsed="false" customWidth="true" hidden="false" max="21" min="21" style="0" width="9.533333333333333"/>
    <col collapsed="false" customWidth="true" hidden="false" max="30" min="30" style="0" width="9.533333333333333"/>
  </cols>
  <sheetData>
    <row customHeight="true" ht="21.48148148148148" r="1">
      <c r="A1" s="588" t="s">
        <v>991</v>
      </c>
      <c r="B1" s="588"/>
      <c r="C1" s="588"/>
      <c r="D1" s="589" t="s">
        <v>992</v>
      </c>
      <c r="E1" s="589"/>
      <c r="F1" s="590">
        <v>73</v>
      </c>
      <c r="G1" s="590"/>
      <c r="H1" s="591" t="s">
        <v>993</v>
      </c>
      <c r="I1" s="591"/>
      <c r="J1" s="592">
        <v>174</v>
      </c>
      <c r="K1" s="592"/>
      <c r="L1" s="593" t="s">
        <v>994</v>
      </c>
      <c r="M1" s="593"/>
      <c r="N1" s="594">
        <v>294</v>
      </c>
      <c r="O1" s="594"/>
      <c r="P1" s="595" t="s">
        <v>995</v>
      </c>
      <c r="Q1" s="595"/>
      <c r="R1" s="596">
        <v>406</v>
      </c>
      <c r="S1" s="596"/>
      <c r="T1" s="597" t="s">
        <v>996</v>
      </c>
      <c r="U1" s="597"/>
      <c r="V1" s="598">
        <v>518</v>
      </c>
      <c r="W1" s="598"/>
      <c r="X1" s="599" t="s">
        <v>997</v>
      </c>
      <c r="Y1" s="599"/>
      <c r="Z1" s="600">
        <v>518</v>
      </c>
      <c r="AA1" s="600"/>
      <c r="AB1" s="601" t="s">
        <v>998</v>
      </c>
      <c r="AC1" s="601" t="s">
        <v>999</v>
      </c>
      <c r="AD1" s="588" t="s">
        <v>1000</v>
      </c>
      <c r="AE1" s="588"/>
      <c r="AF1" s="602"/>
      <c r="AG1" s="602"/>
      <c r="AH1" s="602"/>
      <c r="AI1" s="602"/>
    </row>
    <row customHeight="true" ht="21.48148148148148" r="2">
      <c r="A2" s="588"/>
      <c r="B2" s="588"/>
      <c r="C2" s="588"/>
      <c r="D2" s="603" t="s">
        <v>1001</v>
      </c>
      <c r="E2" s="603" t="s">
        <v>1002</v>
      </c>
      <c r="F2" s="603" t="s">
        <v>1003</v>
      </c>
      <c r="G2" s="603" t="s">
        <v>1004</v>
      </c>
      <c r="H2" s="603" t="s">
        <v>1005</v>
      </c>
      <c r="I2" s="603" t="s">
        <v>1006</v>
      </c>
      <c r="J2" s="603" t="s">
        <v>1007</v>
      </c>
      <c r="K2" s="603" t="s">
        <v>1008</v>
      </c>
      <c r="L2" s="603" t="s">
        <v>1009</v>
      </c>
      <c r="M2" s="603" t="s">
        <v>1010</v>
      </c>
      <c r="N2" s="603" t="s">
        <v>1011</v>
      </c>
      <c r="O2" s="603" t="s">
        <v>1012</v>
      </c>
      <c r="P2" s="603" t="s">
        <v>1013</v>
      </c>
      <c r="Q2" s="603" t="s">
        <v>1014</v>
      </c>
      <c r="R2" s="603" t="s">
        <v>1015</v>
      </c>
      <c r="S2" s="603" t="s">
        <v>1016</v>
      </c>
      <c r="T2" s="603" t="s">
        <v>1017</v>
      </c>
      <c r="U2" s="603" t="s">
        <v>1018</v>
      </c>
      <c r="V2" s="603" t="s">
        <v>1019</v>
      </c>
      <c r="W2" s="603" t="s">
        <v>1020</v>
      </c>
      <c r="X2" s="603" t="s">
        <v>1021</v>
      </c>
      <c r="Y2" s="603" t="s">
        <v>1022</v>
      </c>
      <c r="Z2" s="603" t="s">
        <v>1023</v>
      </c>
      <c r="AA2" s="603" t="s">
        <v>1024</v>
      </c>
      <c r="AB2" s="601">
        <v>7</v>
      </c>
      <c r="AC2" s="601">
        <v>30</v>
      </c>
      <c r="AD2" s="588">
        <v>30</v>
      </c>
      <c r="AE2" s="588"/>
      <c r="AF2" s="602"/>
      <c r="AG2" s="602"/>
      <c r="AH2" s="602"/>
      <c r="AI2" s="602"/>
    </row>
    <row customHeight="true" ht="21.48148148148148" r="3">
      <c r="A3" s="588"/>
      <c r="B3" s="588"/>
      <c r="C3" s="588"/>
      <c r="D3" s="588">
        <f>F1/30*7</f>
      </c>
      <c r="E3" s="588">
        <f>F1/30*7</f>
      </c>
      <c r="F3" s="588">
        <f>F1/30*7</f>
      </c>
      <c r="G3" s="588">
        <f>F1/30*7</f>
      </c>
      <c r="H3" s="588">
        <f>J1/30*7</f>
      </c>
      <c r="I3" s="588">
        <f>J1/30*7</f>
      </c>
      <c r="J3" s="588">
        <f>J1/30*7</f>
      </c>
      <c r="K3" s="588">
        <f>J1/30*7</f>
      </c>
      <c r="L3" s="588">
        <f>N1/30*7</f>
      </c>
      <c r="M3" s="588">
        <f>N1/30*7</f>
      </c>
      <c r="N3" s="604">
        <f>N1/30*7</f>
      </c>
      <c r="O3" s="605">
        <f>N1/30*7</f>
      </c>
      <c r="P3" s="605">
        <f>R1/30*7</f>
      </c>
      <c r="Q3" s="605">
        <f>R1/30*7</f>
      </c>
      <c r="R3" s="605">
        <f>R1/30*7</f>
      </c>
      <c r="S3" s="605">
        <f>R1/30*7</f>
      </c>
      <c r="T3" s="605">
        <f>V1/30*7</f>
      </c>
      <c r="U3" s="605">
        <f>V1/30*7</f>
      </c>
      <c r="V3" s="605">
        <f>V1/30*7</f>
      </c>
      <c r="W3" s="605">
        <f>V1/30*7</f>
      </c>
      <c r="X3" s="605">
        <f>Z1/30*7</f>
      </c>
      <c r="Y3" s="605">
        <f>Z1/30*7</f>
      </c>
      <c r="Z3" s="605">
        <f>Z1/30*7</f>
      </c>
      <c r="AA3" s="605">
        <f>Z1/30*7</f>
      </c>
      <c r="AB3" s="588"/>
      <c r="AC3" s="588"/>
      <c r="AD3" s="588"/>
      <c r="AE3" s="588"/>
      <c r="AF3" s="602"/>
      <c r="AG3" s="602"/>
      <c r="AH3" s="602"/>
      <c r="AI3" s="602"/>
    </row>
    <row customHeight="true" ht="21.48148148148148" r="4">
      <c r="A4" s="588" t="s">
        <v>1025</v>
      </c>
      <c r="B4" s="588"/>
      <c r="C4" s="588"/>
      <c r="D4" s="603"/>
      <c r="E4" s="603"/>
      <c r="F4" s="603"/>
      <c r="G4" s="603"/>
      <c r="H4" s="603"/>
      <c r="I4" s="603"/>
      <c r="J4" s="603"/>
      <c r="K4" s="603"/>
      <c r="L4" s="603"/>
      <c r="M4" s="603"/>
      <c r="N4" s="603"/>
      <c r="O4" s="603"/>
      <c r="P4" s="603"/>
      <c r="Q4" s="603"/>
      <c r="R4" s="603"/>
      <c r="S4" s="603"/>
      <c r="T4" s="603"/>
      <c r="U4" s="603"/>
      <c r="V4" s="603"/>
      <c r="W4" s="603"/>
      <c r="X4" s="603"/>
      <c r="Y4" s="603"/>
      <c r="Z4" s="603"/>
      <c r="AA4" s="603"/>
      <c r="AB4" s="603"/>
      <c r="AC4" s="603"/>
      <c r="AD4" s="603"/>
      <c r="AE4" s="603"/>
      <c r="AF4" s="603"/>
      <c r="AG4" s="602"/>
      <c r="AH4" s="602"/>
      <c r="AI4" s="602"/>
    </row>
    <row customHeight="true" ht="21.48148148148148" r="5">
      <c r="A5" s="588" t="s">
        <v>1026</v>
      </c>
      <c r="B5" s="588"/>
      <c r="C5" s="588"/>
      <c r="D5" s="606">
        <f>D4-D3</f>
      </c>
      <c r="E5" s="606">
        <f>E4-E3</f>
      </c>
      <c r="F5" s="606">
        <f>F4-F3</f>
      </c>
      <c r="G5" s="606">
        <f>G4-G3</f>
      </c>
      <c r="H5" s="606">
        <f>H4-H3</f>
      </c>
      <c r="I5" s="606">
        <f>I4-I3</f>
      </c>
      <c r="J5" s="606">
        <f>J4-J3</f>
      </c>
      <c r="K5" s="606">
        <f>K4-K3</f>
      </c>
      <c r="L5" s="606">
        <f>L4-L3</f>
      </c>
      <c r="M5" s="606">
        <f>M4-M3</f>
      </c>
      <c r="N5" s="606">
        <f>N4-N3</f>
      </c>
      <c r="O5" s="606">
        <f>O4-O3</f>
      </c>
      <c r="P5" s="606">
        <f>P4-P3</f>
      </c>
      <c r="Q5" s="606">
        <f>Q4-Q3</f>
      </c>
      <c r="R5" s="606">
        <f>R4-R3</f>
      </c>
      <c r="S5" s="606">
        <f>S4-S3</f>
      </c>
      <c r="T5" s="606">
        <f>T4-T3</f>
      </c>
      <c r="U5" s="606">
        <f>U4-U3</f>
      </c>
      <c r="V5" s="606">
        <f>V4-V3</f>
      </c>
      <c r="W5" s="606">
        <f>W4-W3</f>
      </c>
      <c r="X5" s="606">
        <f>X4-X3</f>
      </c>
      <c r="Y5" s="606">
        <f>Y4-Y3</f>
      </c>
      <c r="Z5" s="606">
        <f>Z4-Z3</f>
      </c>
      <c r="AA5" s="606">
        <f>AA4-AA3</f>
      </c>
      <c r="AB5" s="602"/>
      <c r="AC5" s="602"/>
      <c r="AD5" s="602"/>
      <c r="AE5" s="602"/>
      <c r="AF5" s="602"/>
      <c r="AG5" s="602"/>
      <c r="AH5" s="602"/>
      <c r="AI5" s="602"/>
    </row>
    <row customHeight="true" ht="21.48148148148148" r="6">
      <c r="A6" s="588" t="s">
        <v>1027</v>
      </c>
      <c r="B6" s="588" t="s">
        <v>1028</v>
      </c>
      <c r="C6" s="588"/>
      <c r="D6" s="588" t="s">
        <v>1001</v>
      </c>
      <c r="E6" s="588" t="s">
        <v>1002</v>
      </c>
      <c r="F6" s="588" t="s">
        <v>1003</v>
      </c>
      <c r="G6" s="588" t="s">
        <v>1004</v>
      </c>
      <c r="H6" s="588" t="s">
        <v>1005</v>
      </c>
      <c r="I6" s="588" t="s">
        <v>1006</v>
      </c>
      <c r="J6" s="588" t="s">
        <v>1007</v>
      </c>
      <c r="K6" s="588" t="s">
        <v>1008</v>
      </c>
      <c r="L6" s="588" t="s">
        <v>1009</v>
      </c>
      <c r="M6" s="588" t="s">
        <v>1010</v>
      </c>
      <c r="N6" s="588" t="s">
        <v>1011</v>
      </c>
      <c r="O6" s="588" t="s">
        <v>1012</v>
      </c>
      <c r="P6" s="588" t="s">
        <v>1013</v>
      </c>
      <c r="Q6" s="588" t="s">
        <v>1014</v>
      </c>
      <c r="R6" s="588" t="s">
        <v>1015</v>
      </c>
      <c r="S6" s="588" t="s">
        <v>1016</v>
      </c>
      <c r="T6" s="588" t="s">
        <v>1017</v>
      </c>
      <c r="U6" s="588" t="s">
        <v>1018</v>
      </c>
      <c r="V6" s="588" t="s">
        <v>1019</v>
      </c>
      <c r="W6" s="588" t="s">
        <v>1020</v>
      </c>
      <c r="X6" s="588" t="s">
        <v>1021</v>
      </c>
      <c r="Y6" s="588" t="s">
        <v>1022</v>
      </c>
      <c r="Z6" s="588" t="s">
        <v>1023</v>
      </c>
      <c r="AA6" s="588" t="s">
        <v>1024</v>
      </c>
      <c r="AB6" s="588" t="s">
        <v>1029</v>
      </c>
      <c r="AC6" s="588" t="s">
        <v>1030</v>
      </c>
      <c r="AD6" s="588" t="s">
        <v>1031</v>
      </c>
      <c r="AE6" s="588" t="s">
        <v>1032</v>
      </c>
      <c r="AF6" s="588" t="s">
        <v>1033</v>
      </c>
      <c r="AG6" s="588" t="s">
        <v>1034</v>
      </c>
      <c r="AH6" s="588" t="s">
        <v>1035</v>
      </c>
      <c r="AI6" s="588" t="s">
        <v>1036</v>
      </c>
    </row>
    <row customHeight="true" ht="21.48148148148148" r="7">
      <c r="A7" s="588"/>
      <c r="B7" s="607" t="s">
        <v>1037</v>
      </c>
      <c r="C7" s="608">
        <f>J1+F1+N1-1</f>
      </c>
      <c r="D7" s="603"/>
      <c r="E7" s="603"/>
      <c r="F7" s="603"/>
      <c r="G7" s="603"/>
      <c r="H7" s="603"/>
      <c r="I7" s="603"/>
      <c r="J7" s="603"/>
      <c r="K7" s="609" t="s">
        <v>1038</v>
      </c>
      <c r="L7" s="602"/>
      <c r="M7" s="603"/>
      <c r="N7" s="603"/>
      <c r="O7" s="610"/>
      <c r="P7" s="611" t="s">
        <v>1039</v>
      </c>
      <c r="Q7" s="603"/>
      <c r="R7" s="603"/>
      <c r="S7" s="603"/>
      <c r="T7" s="603"/>
      <c r="U7" s="612" t="s">
        <v>1040</v>
      </c>
      <c r="V7" s="603"/>
      <c r="W7" s="603"/>
      <c r="X7" s="603"/>
      <c r="Y7" s="603"/>
      <c r="Z7" s="603"/>
      <c r="AA7" s="603"/>
      <c r="AB7" s="613"/>
      <c r="AC7" s="613"/>
      <c r="AD7" s="613"/>
      <c r="AE7" s="613"/>
      <c r="AF7" s="613"/>
      <c r="AG7" s="613"/>
      <c r="AH7" s="602"/>
      <c r="AI7" s="602"/>
    </row>
    <row customHeight="true" ht="21.48148148148148" r="8">
      <c r="A8" s="588"/>
      <c r="B8" s="588" t="s">
        <v>1041</v>
      </c>
      <c r="C8" s="588"/>
      <c r="D8" s="614"/>
      <c r="E8" s="614"/>
      <c r="F8" s="614"/>
      <c r="G8" s="614"/>
      <c r="H8" s="614"/>
      <c r="I8" s="614"/>
      <c r="J8" s="614"/>
      <c r="K8" s="614">
        <f>S16+T16+U16+V16</f>
      </c>
      <c r="L8" s="614"/>
      <c r="M8" s="588"/>
      <c r="N8" s="588"/>
      <c r="O8" s="588"/>
      <c r="P8" s="588">
        <f>W16+X16+Y16+Z16</f>
      </c>
      <c r="Q8" s="588"/>
      <c r="R8" s="588"/>
      <c r="S8" s="588"/>
      <c r="T8" s="588"/>
      <c r="U8" s="588">
        <f>AA16+AB16+AC16+AD16</f>
      </c>
      <c r="V8" s="588"/>
      <c r="W8" s="588"/>
      <c r="X8" s="588"/>
      <c r="Y8" s="588"/>
      <c r="Z8" s="588"/>
      <c r="AA8" s="588"/>
      <c r="AB8" s="588"/>
      <c r="AC8" s="588"/>
      <c r="AD8" s="588"/>
      <c r="AE8" s="588"/>
      <c r="AF8" s="588"/>
      <c r="AG8" s="588"/>
      <c r="AH8" s="614"/>
      <c r="AI8" s="614"/>
    </row>
    <row customHeight="true" ht="28.148148148148145" r="9">
      <c r="A9" s="588" t="s">
        <v>1042</v>
      </c>
      <c r="B9" s="615" t="s">
        <v>1043</v>
      </c>
      <c r="C9" s="615"/>
      <c r="D9" s="603"/>
      <c r="E9" s="588"/>
      <c r="F9" s="588"/>
      <c r="G9" s="588"/>
      <c r="H9" s="603"/>
      <c r="I9" s="588"/>
      <c r="J9" s="616" t="s">
        <v>1044</v>
      </c>
      <c r="K9" s="588"/>
      <c r="L9" s="588"/>
      <c r="M9" s="609" t="s">
        <v>1045</v>
      </c>
      <c r="N9" s="602"/>
      <c r="O9" s="588"/>
      <c r="P9" s="602"/>
      <c r="Q9" s="610"/>
      <c r="R9" s="611" t="s">
        <v>1046</v>
      </c>
      <c r="S9" s="588"/>
      <c r="T9" s="588"/>
      <c r="U9" s="588"/>
      <c r="V9" s="588"/>
      <c r="W9" s="612" t="s">
        <v>1047</v>
      </c>
      <c r="X9" s="588"/>
      <c r="Y9" s="588"/>
      <c r="Z9" s="588"/>
      <c r="AA9" s="588"/>
      <c r="AB9" s="588"/>
      <c r="AC9" s="613"/>
      <c r="AD9" s="613"/>
      <c r="AE9" s="613"/>
      <c r="AF9" s="613"/>
      <c r="AG9" s="613"/>
      <c r="AH9" s="602"/>
      <c r="AI9" s="602"/>
    </row>
    <row customHeight="true" ht="21.48148148148148" r="10">
      <c r="A10" s="588"/>
      <c r="B10" s="603" t="s">
        <v>1048</v>
      </c>
      <c r="C10" s="603"/>
      <c r="D10" s="588">
        <f>(F1/30)*(AD3+7)</f>
      </c>
      <c r="E10" s="588">
        <f>E3</f>
      </c>
      <c r="F10" s="588">
        <f>F3</f>
      </c>
      <c r="G10" s="588">
        <f>G3</f>
      </c>
      <c r="H10" s="588">
        <f>H3</f>
      </c>
      <c r="I10" s="588">
        <f>I3</f>
      </c>
      <c r="J10" s="588">
        <f>J3</f>
      </c>
      <c r="K10" s="588">
        <f>K3</f>
      </c>
      <c r="L10" s="588">
        <f>L3</f>
      </c>
      <c r="M10" s="588">
        <f>M3</f>
      </c>
      <c r="N10" s="588">
        <f>N3</f>
      </c>
      <c r="O10" s="588">
        <f>O3</f>
      </c>
      <c r="P10" s="588">
        <f>P3</f>
      </c>
      <c r="Q10" s="588">
        <f>Q3</f>
      </c>
      <c r="R10" s="588">
        <f>R3</f>
      </c>
      <c r="S10" s="588">
        <f>S3</f>
      </c>
      <c r="T10" s="588">
        <f>T3</f>
      </c>
      <c r="U10" s="588">
        <f>U3</f>
      </c>
      <c r="V10" s="588">
        <f>V3</f>
      </c>
      <c r="W10" s="588">
        <f>W3</f>
      </c>
      <c r="X10" s="588">
        <f>X3</f>
      </c>
      <c r="Y10" s="588">
        <f>Y3</f>
      </c>
      <c r="Z10" s="588">
        <f>Z3</f>
      </c>
      <c r="AA10" s="588">
        <f>AA3</f>
      </c>
      <c r="AB10" s="588"/>
      <c r="AC10" s="588"/>
      <c r="AD10" s="588"/>
      <c r="AE10" s="588"/>
      <c r="AF10" s="588"/>
      <c r="AG10" s="588"/>
      <c r="AH10" s="588"/>
      <c r="AI10" s="588"/>
    </row>
    <row customHeight="true" ht="21.48148148148148" r="11">
      <c r="A11" s="588"/>
      <c r="B11" s="603" t="s">
        <v>1049</v>
      </c>
      <c r="C11" s="603"/>
      <c r="D11" s="588">
        <v>306</v>
      </c>
      <c r="E11" s="588"/>
      <c r="F11" s="588"/>
      <c r="G11" s="588"/>
      <c r="H11" s="588"/>
      <c r="I11" s="588"/>
      <c r="J11" s="588">
        <f>C7-D11</f>
      </c>
      <c r="K11" s="588"/>
      <c r="L11" s="588"/>
      <c r="M11" s="588">
        <f>K8</f>
      </c>
      <c r="N11" s="588"/>
      <c r="O11" s="588"/>
      <c r="P11" s="588"/>
      <c r="Q11" s="588"/>
      <c r="R11" s="588">
        <f>P8</f>
      </c>
      <c r="S11" s="588"/>
      <c r="T11" s="588"/>
      <c r="U11" s="588"/>
      <c r="V11" s="588"/>
      <c r="W11" s="588">
        <f>U8</f>
      </c>
      <c r="X11" s="588"/>
      <c r="Y11" s="588"/>
      <c r="Z11" s="588"/>
      <c r="AA11" s="588"/>
      <c r="AB11" s="588"/>
      <c r="AC11" s="588"/>
      <c r="AD11" s="588"/>
      <c r="AE11" s="588"/>
      <c r="AF11" s="588"/>
      <c r="AG11" s="588"/>
      <c r="AH11" s="588"/>
      <c r="AI11" s="588"/>
    </row>
    <row customHeight="true" ht="21.48148148148148" r="12">
      <c r="A12" s="588"/>
      <c r="B12" s="588" t="s">
        <v>1050</v>
      </c>
      <c r="C12" s="588"/>
      <c r="D12" s="588"/>
      <c r="E12" s="588"/>
      <c r="F12" s="588"/>
      <c r="G12" s="588"/>
      <c r="H12" s="588"/>
      <c r="I12" s="588"/>
      <c r="J12" s="588"/>
      <c r="K12" s="588"/>
      <c r="L12" s="588"/>
      <c r="M12" s="588"/>
      <c r="N12" s="588"/>
      <c r="O12" s="588"/>
      <c r="P12" s="588"/>
      <c r="Q12" s="588"/>
      <c r="R12" s="588"/>
      <c r="S12" s="588"/>
      <c r="T12" s="588"/>
      <c r="U12" s="588"/>
      <c r="V12" s="588"/>
      <c r="W12" s="588"/>
      <c r="X12" s="588"/>
      <c r="Y12" s="588"/>
      <c r="Z12" s="588"/>
      <c r="AA12" s="588"/>
      <c r="AB12" s="588"/>
      <c r="AC12" s="588"/>
      <c r="AD12" s="588"/>
      <c r="AE12" s="588"/>
      <c r="AF12" s="588"/>
      <c r="AG12" s="588"/>
      <c r="AH12" s="588"/>
      <c r="AI12" s="588"/>
    </row>
    <row customHeight="true" ht="21.48148148148148" r="13">
      <c r="A13" s="588" t="s">
        <v>1051</v>
      </c>
      <c r="B13" s="615" t="s">
        <v>1052</v>
      </c>
      <c r="C13" s="615"/>
      <c r="D13" s="588"/>
      <c r="E13" s="588"/>
      <c r="F13" s="588"/>
      <c r="G13" s="588"/>
      <c r="H13" s="616" t="s">
        <v>1053</v>
      </c>
      <c r="I13" s="588"/>
      <c r="J13" s="588"/>
      <c r="K13" s="588"/>
      <c r="L13" s="588"/>
      <c r="M13" s="588"/>
      <c r="N13" s="588"/>
      <c r="O13" s="616" t="s">
        <v>1054</v>
      </c>
      <c r="P13" s="588"/>
      <c r="Q13" s="588"/>
      <c r="R13" s="609" t="s">
        <v>1055</v>
      </c>
      <c r="S13" s="602"/>
      <c r="T13" s="602"/>
      <c r="U13" s="610"/>
      <c r="V13" s="611" t="s">
        <v>1056</v>
      </c>
      <c r="W13" s="588"/>
      <c r="X13" s="588"/>
      <c r="Y13" s="588"/>
      <c r="Z13" s="612" t="s">
        <v>1057</v>
      </c>
      <c r="AA13" s="588"/>
      <c r="AB13" s="588"/>
      <c r="AC13" s="613"/>
      <c r="AD13" s="617" t="s">
        <v>1058</v>
      </c>
      <c r="AE13" s="613"/>
      <c r="AF13" s="613"/>
      <c r="AG13" s="613"/>
      <c r="AH13" s="602"/>
      <c r="AI13" s="602"/>
    </row>
    <row customHeight="true" ht="21.48148148148148" r="14">
      <c r="A14" s="588"/>
      <c r="B14" s="603" t="s">
        <v>1059</v>
      </c>
      <c r="C14" s="603"/>
      <c r="D14" s="588"/>
      <c r="E14" s="588"/>
      <c r="F14" s="588"/>
      <c r="G14" s="588"/>
      <c r="H14" s="588">
        <v>306</v>
      </c>
      <c r="I14" s="588"/>
      <c r="J14" s="588"/>
      <c r="K14" s="588"/>
      <c r="L14" s="588"/>
      <c r="M14" s="588"/>
      <c r="N14" s="588"/>
      <c r="O14" s="588">
        <f>J11</f>
      </c>
      <c r="P14" s="588"/>
      <c r="Q14" s="588"/>
      <c r="R14" s="588">
        <f>M11</f>
      </c>
      <c r="S14" s="588"/>
      <c r="T14" s="588"/>
      <c r="U14" s="588"/>
      <c r="V14" s="588">
        <f>R11</f>
      </c>
      <c r="W14" s="588"/>
      <c r="X14" s="588"/>
      <c r="Y14" s="588"/>
      <c r="Z14" s="588">
        <f>W11</f>
      </c>
      <c r="AA14" s="588"/>
      <c r="AB14" s="588"/>
      <c r="AC14" s="613"/>
      <c r="AD14" s="613"/>
      <c r="AE14" s="613"/>
      <c r="AF14" s="613"/>
      <c r="AG14" s="613"/>
      <c r="AH14" s="602"/>
      <c r="AI14" s="602"/>
    </row>
    <row customHeight="true" ht="21.48148148148148" r="15">
      <c r="A15" s="588" t="s">
        <v>1060</v>
      </c>
      <c r="B15" s="603" t="s">
        <v>1061</v>
      </c>
      <c r="C15" s="603"/>
      <c r="D15" s="588"/>
      <c r="E15" s="588"/>
      <c r="F15" s="588"/>
      <c r="G15" s="588"/>
      <c r="H15" s="603" t="s">
        <v>1001</v>
      </c>
      <c r="I15" s="603" t="s">
        <v>1002</v>
      </c>
      <c r="J15" s="603" t="s">
        <v>1003</v>
      </c>
      <c r="K15" s="603" t="s">
        <v>1004</v>
      </c>
      <c r="L15" s="603" t="s">
        <v>1005</v>
      </c>
      <c r="M15" s="603" t="s">
        <v>1006</v>
      </c>
      <c r="N15" s="603" t="s">
        <v>1007</v>
      </c>
      <c r="O15" s="603" t="s">
        <v>1008</v>
      </c>
      <c r="P15" s="603" t="s">
        <v>1009</v>
      </c>
      <c r="Q15" s="603" t="s">
        <v>1010</v>
      </c>
      <c r="R15" s="603" t="s">
        <v>1011</v>
      </c>
      <c r="S15" s="603" t="s">
        <v>1012</v>
      </c>
      <c r="T15" s="603" t="s">
        <v>1013</v>
      </c>
      <c r="U15" s="603" t="s">
        <v>1014</v>
      </c>
      <c r="V15" s="603" t="s">
        <v>1015</v>
      </c>
      <c r="W15" s="603" t="s">
        <v>1016</v>
      </c>
      <c r="X15" s="603" t="s">
        <v>1017</v>
      </c>
      <c r="Y15" s="603" t="s">
        <v>1018</v>
      </c>
      <c r="Z15" s="603" t="s">
        <v>1019</v>
      </c>
      <c r="AA15" s="603" t="s">
        <v>1020</v>
      </c>
      <c r="AB15" s="603" t="s">
        <v>1021</v>
      </c>
      <c r="AC15" s="603" t="s">
        <v>1022</v>
      </c>
      <c r="AD15" s="603" t="s">
        <v>1023</v>
      </c>
      <c r="AE15" s="603" t="s">
        <v>1024</v>
      </c>
      <c r="AF15" s="588"/>
      <c r="AG15" s="588"/>
      <c r="AH15" s="588"/>
      <c r="AI15" s="588"/>
    </row>
    <row customHeight="true" ht="21.48148148148148" r="16">
      <c r="A16" s="588"/>
      <c r="B16" s="603" t="s">
        <v>1062</v>
      </c>
      <c r="C16" s="603"/>
      <c r="D16" s="588"/>
      <c r="E16" s="588"/>
      <c r="F16" s="588"/>
      <c r="G16" s="588"/>
      <c r="H16" s="588">
        <f>D3</f>
      </c>
      <c r="I16" s="588">
        <f>E3</f>
      </c>
      <c r="J16" s="588">
        <f>F3</f>
      </c>
      <c r="K16" s="588">
        <f>G3</f>
      </c>
      <c r="L16" s="588">
        <f>H3</f>
      </c>
      <c r="M16" s="588">
        <f>I3</f>
      </c>
      <c r="N16" s="588">
        <f>J3</f>
      </c>
      <c r="O16" s="588">
        <f>K3</f>
      </c>
      <c r="P16" s="588">
        <f>L3</f>
      </c>
      <c r="Q16" s="588">
        <f>M3</f>
      </c>
      <c r="R16" s="588">
        <f>N3</f>
      </c>
      <c r="S16" s="588">
        <f>O3</f>
      </c>
      <c r="T16" s="588">
        <f>P3</f>
      </c>
      <c r="U16" s="588">
        <f>Q3</f>
      </c>
      <c r="V16" s="588">
        <f>R3</f>
      </c>
      <c r="W16" s="588">
        <f>S3</f>
      </c>
      <c r="X16" s="588">
        <f>T3</f>
      </c>
      <c r="Y16" s="588">
        <f>U3</f>
      </c>
      <c r="Z16" s="588">
        <f>V3</f>
      </c>
      <c r="AA16" s="588">
        <f>W3</f>
      </c>
      <c r="AB16" s="588">
        <f>X3</f>
      </c>
      <c r="AC16" s="588">
        <f>Y3</f>
      </c>
      <c r="AD16" s="588">
        <f>Z3</f>
      </c>
      <c r="AE16" s="588">
        <f>AA3</f>
      </c>
      <c r="AF16" s="613"/>
      <c r="AG16" s="613"/>
      <c r="AH16" s="602"/>
      <c r="AI16" s="602"/>
    </row>
    <row customHeight="true" ht="21.48148148148148" r="17">
      <c r="A17" s="588" t="s">
        <v>1063</v>
      </c>
      <c r="B17" s="588"/>
      <c r="C17" s="588"/>
      <c r="D17" s="618"/>
      <c r="E17" s="618"/>
      <c r="F17" s="618"/>
      <c r="G17" s="618"/>
      <c r="H17" s="618"/>
      <c r="I17" s="618"/>
      <c r="J17" s="618"/>
      <c r="K17" s="618"/>
      <c r="L17" s="618"/>
      <c r="M17" s="618"/>
      <c r="N17" s="618"/>
      <c r="O17" s="618"/>
      <c r="P17" s="618"/>
      <c r="Q17" s="618"/>
      <c r="R17" s="618"/>
      <c r="S17" s="618"/>
      <c r="T17" s="618"/>
      <c r="U17" s="618"/>
      <c r="V17" s="618"/>
      <c r="W17" s="618"/>
      <c r="X17" s="618"/>
      <c r="Y17" s="613"/>
      <c r="Z17" s="613"/>
      <c r="AA17" s="613"/>
      <c r="AB17" s="613"/>
      <c r="AC17" s="613"/>
      <c r="AD17" s="613"/>
      <c r="AE17" s="613"/>
      <c r="AF17" s="613"/>
      <c r="AG17" s="613"/>
      <c r="AH17" s="602"/>
      <c r="AI17" s="602"/>
    </row>
    <row customHeight="true" ht="21.48148148148148" r="18">
      <c r="A18" s="588" t="s">
        <v>1064</v>
      </c>
      <c r="B18" s="588"/>
      <c r="C18" s="588"/>
      <c r="D18" s="618"/>
      <c r="E18" s="618"/>
      <c r="F18" s="618"/>
      <c r="G18" s="618"/>
      <c r="H18" s="603">
        <f>F1</f>
      </c>
      <c r="I18" s="603"/>
      <c r="J18" s="603"/>
      <c r="K18" s="603"/>
      <c r="L18" s="603">
        <f>J1</f>
      </c>
      <c r="M18" s="603"/>
      <c r="N18" s="603"/>
      <c r="O18" s="603"/>
      <c r="P18" s="603"/>
      <c r="Q18" s="603"/>
      <c r="R18" s="603"/>
      <c r="S18" s="603"/>
      <c r="T18" s="603"/>
      <c r="U18" s="603"/>
      <c r="V18" s="603"/>
      <c r="W18" s="603"/>
      <c r="X18" s="618"/>
      <c r="Y18" s="618"/>
      <c r="Z18" s="618"/>
      <c r="AA18" s="618"/>
      <c r="AB18" s="618"/>
      <c r="AC18" s="618"/>
      <c r="AD18" s="618"/>
      <c r="AE18" s="618"/>
      <c r="AF18" s="613"/>
      <c r="AG18" s="613"/>
      <c r="AH18" s="602"/>
      <c r="AI18" s="602"/>
    </row>
    <row customHeight="true" ht="21.48148148148148" r="19">
      <c r="A19" s="588" t="s">
        <v>1065</v>
      </c>
      <c r="B19" s="588"/>
      <c r="C19" s="588"/>
      <c r="D19" s="618"/>
      <c r="E19" s="618"/>
      <c r="F19" s="618"/>
      <c r="G19" s="618"/>
      <c r="H19" s="618"/>
      <c r="I19" s="618"/>
      <c r="J19" s="618"/>
      <c r="K19" s="618"/>
      <c r="L19" s="618"/>
      <c r="M19" s="618"/>
      <c r="N19" s="618"/>
      <c r="O19" s="618"/>
      <c r="P19" s="618"/>
      <c r="Q19" s="618"/>
      <c r="R19" s="618"/>
      <c r="S19" s="618"/>
      <c r="T19" s="618"/>
      <c r="U19" s="618"/>
      <c r="V19" s="618"/>
      <c r="W19" s="618"/>
      <c r="X19" s="618"/>
      <c r="Y19" s="618"/>
      <c r="Z19" s="618"/>
      <c r="AA19" s="618"/>
      <c r="AB19" s="618"/>
      <c r="AC19" s="618"/>
      <c r="AD19" s="618"/>
      <c r="AE19" s="618"/>
      <c r="AF19" s="613"/>
      <c r="AG19" s="613"/>
      <c r="AH19" s="602"/>
      <c r="AI19" s="602"/>
    </row>
    <row customHeight="true" ht="21.48148148148148" r="20">
      <c r="A20" s="619"/>
      <c r="B20" s="619"/>
      <c r="C20" s="619"/>
      <c r="D20" s="619"/>
      <c r="E20" s="619"/>
      <c r="F20" s="619"/>
      <c r="G20" s="619"/>
      <c r="H20" s="619"/>
      <c r="I20" s="619"/>
      <c r="J20" s="619"/>
      <c r="K20" s="619"/>
      <c r="L20" s="619"/>
      <c r="M20" s="619"/>
      <c r="N20" s="619"/>
      <c r="O20" s="619"/>
      <c r="P20" s="619"/>
      <c r="Q20" s="619"/>
      <c r="R20" s="619"/>
      <c r="S20" s="619"/>
      <c r="T20" s="619"/>
      <c r="U20" s="619"/>
      <c r="V20" s="619"/>
      <c r="W20" s="619"/>
      <c r="X20" s="620"/>
      <c r="Y20" s="620"/>
      <c r="Z20" s="620"/>
      <c r="AA20" s="620"/>
      <c r="AB20" s="620"/>
      <c r="AC20" s="620"/>
      <c r="AD20" s="620"/>
      <c r="AE20" s="620"/>
      <c r="AF20" s="620"/>
    </row>
  </sheetData>
  <mergeCells>
    <mergeCell ref="A1:C3"/>
    <mergeCell ref="D1:E1"/>
    <mergeCell ref="H1:I1"/>
    <mergeCell ref="L1:M1"/>
    <mergeCell ref="P1:Q1"/>
    <mergeCell ref="T1:U1"/>
    <mergeCell ref="X1:Y1"/>
    <mergeCell ref="AD1:AE1"/>
    <mergeCell ref="AD2:AE2"/>
    <mergeCell ref="A4:C4"/>
    <mergeCell ref="A5:C5"/>
    <mergeCell ref="A6:A8"/>
    <mergeCell ref="B6:C6"/>
    <mergeCell ref="A9:A12"/>
    <mergeCell ref="B9:C9"/>
    <mergeCell ref="B10:C10"/>
    <mergeCell ref="B11:C11"/>
    <mergeCell ref="B12:C12"/>
    <mergeCell ref="A13:A14"/>
    <mergeCell ref="B13:C13"/>
    <mergeCell ref="B14:C14"/>
    <mergeCell ref="A15:A16"/>
    <mergeCell ref="B15:C15"/>
    <mergeCell ref="B16:C16"/>
    <mergeCell ref="A17:C17"/>
    <mergeCell ref="A18:C18"/>
    <mergeCell ref="H18:K18"/>
    <mergeCell ref="L18:O18"/>
    <mergeCell ref="P18:S18"/>
    <mergeCell ref="T18:W18"/>
    <mergeCell ref="X18:AA18"/>
    <mergeCell ref="AB18:AE18"/>
    <mergeCell ref="A19:C19"/>
    <mergeCell ref="H19:K19"/>
    <mergeCell ref="L19:O19"/>
    <mergeCell ref="P19:S19"/>
    <mergeCell ref="T19:W19"/>
    <mergeCell ref="X19:AA19"/>
    <mergeCell ref="AB19:AE19"/>
  </mergeCells>
  <legacyDrawing r:id="rId1"/>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7" min="7" style="0" width="7.4"/>
    <col collapsed="false" customWidth="true" hidden="false" max="15" min="15" style="0" width="7.4"/>
    <col collapsed="false" customWidth="true" hidden="false" max="24" min="24" style="0" width="16.866666666666667"/>
    <col collapsed="false" customWidth="true" hidden="false" max="32" min="32" style="0" width="10.6"/>
    <col collapsed="false" customWidth="true" hidden="false" max="6" min="6" style="0" width="16.866666666666667"/>
    <col collapsed="false" customWidth="true" hidden="false" max="14" min="14" style="0" width="7.4"/>
    <col collapsed="false" customWidth="true" hidden="false" max="23" min="23" style="0" width="16.866666666666667"/>
    <col collapsed="false" customWidth="true" hidden="false" max="31" min="31" style="0" width="10.6"/>
    <col collapsed="false" customWidth="true" hidden="false" max="38" min="38" style="0" width="90.2"/>
    <col collapsed="false" customWidth="true" hidden="false" max="5" min="5" style="0" width="10.6"/>
    <col collapsed="false" customWidth="true" hidden="false" max="13" min="13" style="0" width="7.4"/>
    <col collapsed="false" customWidth="true" hidden="false" max="22" min="22" style="0" width="10.6"/>
    <col collapsed="false" customWidth="true" hidden="false" max="30" min="30" style="0" width="10.6"/>
    <col collapsed="false" customWidth="true" hidden="false" max="37" min="37" style="0" width="10.6"/>
    <col collapsed="false" customWidth="true" hidden="false" max="4" min="4" style="0" width="9.533333333333333"/>
    <col collapsed="false" customWidth="true" hidden="false" max="12" min="12" style="0" width="9.533333333333333"/>
    <col collapsed="false" customWidth="true" hidden="false" max="21" min="21" style="0" width="9.533333333333333"/>
    <col collapsed="false" customWidth="true" hidden="false" max="29" min="29" style="0" width="7.4"/>
    <col collapsed="false" customWidth="true" hidden="false" max="36" min="36" style="0" width="10.6"/>
    <col collapsed="false" customWidth="true" hidden="false" max="3" min="3" style="0" width="7.4"/>
    <col collapsed="false" customWidth="true" hidden="false" max="11" min="11" style="0" width="9.533333333333333"/>
    <col collapsed="false" customWidth="true" hidden="false" max="20" min="20" style="0" width="13.666666666666666"/>
    <col collapsed="false" customWidth="true" hidden="false" max="28" min="28" style="0" width="7.4"/>
    <col collapsed="false" customWidth="true" hidden="false" max="35" min="35" style="0" width="10.6"/>
    <col collapsed="false" customWidth="true" hidden="false" max="2" min="2" style="0" width="10.6"/>
    <col collapsed="false" customWidth="true" hidden="false" max="10" min="10" style="0" width="9.533333333333333"/>
    <col collapsed="false" customWidth="true" hidden="false" max="18" min="18" style="0" width="10.6"/>
    <col collapsed="false" customWidth="true" hidden="false" max="19" min="19" style="0" width="10.6"/>
    <col collapsed="false" customWidth="true" hidden="false" max="27" min="27" style="0" width="7.4"/>
    <col collapsed="false" customWidth="true" hidden="false" max="34" min="34" style="0" width="10.6"/>
    <col collapsed="false" customWidth="true" hidden="false" max="1" min="1" style="0" width="12.6"/>
    <col collapsed="false" customWidth="true" hidden="false" max="9" min="9" style="0" width="10.6"/>
    <col collapsed="false" customWidth="true" hidden="false" max="17" min="17" style="0" width="7.4"/>
    <col collapsed="false" customWidth="true" hidden="false" max="26" min="26" style="0" width="7.4"/>
    <col collapsed="false" customWidth="true" hidden="false" max="33" min="33" style="0" width="10.6"/>
    <col collapsed="false" customWidth="true" hidden="false" max="8" min="8" style="0" width="10.6"/>
    <col collapsed="false" customWidth="true" hidden="false" max="16" min="16" style="0" width="7.4"/>
    <col collapsed="false" customWidth="true" hidden="false" max="25" min="25" style="0" width="7.4"/>
  </cols>
  <sheetData>
    <row customHeight="true" ht="21.48148148148148" r="1">
      <c r="A1" s="621" t="s">
        <v>1066</v>
      </c>
      <c r="B1" s="621"/>
      <c r="C1" s="621"/>
      <c r="D1" s="621"/>
      <c r="E1" s="621"/>
      <c r="F1" s="621"/>
      <c r="G1" s="621"/>
      <c r="H1" s="621"/>
      <c r="I1" s="622" t="s">
        <v>1067</v>
      </c>
      <c r="J1" s="622"/>
      <c r="K1" s="622"/>
      <c r="L1" s="622"/>
      <c r="M1" s="622"/>
      <c r="N1" s="622"/>
      <c r="O1" s="622"/>
      <c r="P1" s="622"/>
      <c r="Q1" s="622"/>
      <c r="R1" s="622"/>
      <c r="S1" s="623" t="s">
        <v>1068</v>
      </c>
      <c r="T1" s="623"/>
      <c r="U1" s="623"/>
      <c r="V1" s="623"/>
      <c r="W1" s="623"/>
      <c r="X1" s="623"/>
      <c r="Y1" s="623"/>
      <c r="Z1" s="623"/>
      <c r="AA1" s="623"/>
      <c r="AB1" s="623"/>
      <c r="AC1" s="623"/>
      <c r="AD1" s="623"/>
      <c r="AE1" s="623"/>
      <c r="AF1" s="623"/>
      <c r="AG1" s="623"/>
      <c r="AH1" s="623"/>
      <c r="AI1" s="623"/>
      <c r="AJ1" s="623"/>
      <c r="AK1" s="623"/>
      <c r="AL1" s="624" t="s">
        <v>1069</v>
      </c>
    </row>
    <row customHeight="true" ht="53.33333333333333" r="2">
      <c r="A2" s="625" t="s">
        <v>1070</v>
      </c>
      <c r="B2" s="625" t="s">
        <v>1071</v>
      </c>
      <c r="C2" s="626" t="s">
        <v>1072</v>
      </c>
      <c r="D2" s="625" t="s">
        <v>1073</v>
      </c>
      <c r="E2" s="625" t="s">
        <v>1074</v>
      </c>
      <c r="F2" s="625" t="s">
        <v>1075</v>
      </c>
      <c r="G2" s="625" t="s">
        <v>1076</v>
      </c>
      <c r="H2" s="625" t="s">
        <v>1077</v>
      </c>
      <c r="I2" s="627" t="s">
        <v>1078</v>
      </c>
      <c r="J2" s="625" t="s">
        <v>1079</v>
      </c>
      <c r="K2" s="625" t="s">
        <v>1080</v>
      </c>
      <c r="L2" s="625" t="s">
        <v>1081</v>
      </c>
      <c r="M2" s="628" t="s">
        <v>1082</v>
      </c>
      <c r="N2" s="629" t="s">
        <v>1083</v>
      </c>
      <c r="O2" s="629" t="s">
        <v>1084</v>
      </c>
      <c r="P2" s="629" t="s">
        <v>1085</v>
      </c>
      <c r="Q2" s="629" t="s">
        <v>1086</v>
      </c>
      <c r="R2" s="630" t="s">
        <v>1087</v>
      </c>
      <c r="S2" s="631" t="s">
        <v>1088</v>
      </c>
      <c r="T2" s="632" t="s">
        <v>1089</v>
      </c>
      <c r="U2" s="631" t="s">
        <v>1090</v>
      </c>
      <c r="V2" s="632" t="s">
        <v>1091</v>
      </c>
      <c r="W2" s="632" t="s">
        <v>1092</v>
      </c>
      <c r="X2" s="633" t="s">
        <v>1093</v>
      </c>
      <c r="Y2" s="631" t="s">
        <v>1094</v>
      </c>
      <c r="Z2" s="632" t="s">
        <v>1095</v>
      </c>
      <c r="AA2" s="632" t="s">
        <v>1096</v>
      </c>
      <c r="AB2" s="631" t="s">
        <v>1097</v>
      </c>
      <c r="AC2" s="631" t="s">
        <v>1098</v>
      </c>
      <c r="AD2" s="634" t="s">
        <v>1099</v>
      </c>
      <c r="AE2" s="632" t="s">
        <v>1100</v>
      </c>
      <c r="AF2" s="631" t="s">
        <v>1101</v>
      </c>
      <c r="AG2" s="632" t="s">
        <v>1102</v>
      </c>
      <c r="AH2" s="632" t="s">
        <v>1103</v>
      </c>
      <c r="AI2" s="632" t="s">
        <v>1104</v>
      </c>
      <c r="AJ2" s="631" t="s">
        <v>1105</v>
      </c>
      <c r="AK2" s="632" t="s">
        <v>1106</v>
      </c>
      <c r="AL2" s="635" t="s">
        <v>1107</v>
      </c>
    </row>
    <row customHeight="true" ht="64.44444444444444" r="3">
      <c r="A3" s="636">
        <v>45579</v>
      </c>
      <c r="B3" s="637" t="s">
        <v>1108</v>
      </c>
      <c r="C3" s="638" t="s">
        <v>1109</v>
      </c>
      <c r="D3" s="639" t="s">
        <v>1110</v>
      </c>
      <c r="E3" s="639" t="s">
        <v>1111</v>
      </c>
      <c r="F3" s="640" t="s">
        <v>1112</v>
      </c>
      <c r="G3" s="638" t="s">
        <v>1113</v>
      </c>
      <c r="H3" s="638">
        <v>70</v>
      </c>
      <c r="I3" s="638">
        <v>0</v>
      </c>
      <c r="J3" s="638">
        <v>0</v>
      </c>
      <c r="K3" s="638">
        <v>0</v>
      </c>
      <c r="L3" s="638">
        <v>0</v>
      </c>
      <c r="M3" s="638">
        <f>I3+J3+K3+L3</f>
      </c>
      <c r="N3" s="638">
        <v>2675</v>
      </c>
      <c r="O3" s="638">
        <v>5350</v>
      </c>
      <c r="P3" s="638">
        <v>10000</v>
      </c>
      <c r="Q3" s="641">
        <v>0.08</v>
      </c>
      <c r="R3" s="641">
        <v>0.042</v>
      </c>
      <c r="S3" s="642">
        <f>N3/7*0.5+O3/14*0.3+P3/30*0.2</f>
      </c>
      <c r="T3" s="638">
        <v>30</v>
      </c>
      <c r="U3" s="638" t="s">
        <v>1114</v>
      </c>
      <c r="V3" s="643" t="s">
        <v>1115</v>
      </c>
      <c r="W3" s="644">
        <v>45590</v>
      </c>
      <c r="X3" s="645">
        <f>W3+Y3</f>
      </c>
      <c r="Y3" s="638">
        <v>40</v>
      </c>
      <c r="Z3" s="638">
        <v>15</v>
      </c>
      <c r="AA3" s="638">
        <v>0</v>
      </c>
      <c r="AB3" s="646">
        <f>Y3+Z3</f>
      </c>
      <c r="AC3" s="646">
        <f>(K3+J3)/S3</f>
      </c>
      <c r="AD3" s="647">
        <f>AE3/S3</f>
      </c>
      <c r="AE3" s="647">
        <v>19200</v>
      </c>
      <c r="AF3" s="647">
        <f>AE3*H3</f>
      </c>
      <c r="AG3" s="647" t="s">
        <v>1116</v>
      </c>
      <c r="AH3" s="647" t="s">
        <v>1117</v>
      </c>
      <c r="AI3" s="647">
        <v>19200</v>
      </c>
      <c r="AJ3" s="647">
        <v>1344000</v>
      </c>
      <c r="AK3" s="647"/>
      <c r="AL3" s="640" t="s">
        <v>1118</v>
      </c>
    </row>
    <row customHeight="true" ht="20" r="4">
      <c r="A4" s="648"/>
      <c r="B4" s="648"/>
      <c r="C4" s="648"/>
      <c r="D4" s="648"/>
      <c r="E4" s="648"/>
      <c r="F4" s="648"/>
      <c r="G4" s="648"/>
      <c r="H4" s="648"/>
      <c r="I4" s="648"/>
      <c r="J4" s="648"/>
      <c r="K4" s="648"/>
      <c r="L4" s="648"/>
      <c r="M4" s="648"/>
      <c r="N4" s="648"/>
      <c r="O4" s="648"/>
      <c r="P4" s="648"/>
      <c r="Q4" s="648"/>
      <c r="R4" s="648"/>
      <c r="S4" s="648"/>
      <c r="T4" s="648"/>
      <c r="U4" s="649"/>
      <c r="V4" s="648"/>
      <c r="W4" s="650"/>
      <c r="X4" s="650"/>
      <c r="Y4" s="648"/>
      <c r="Z4" s="648"/>
      <c r="AA4" s="648"/>
      <c r="AB4" s="648"/>
      <c r="AC4" s="648"/>
      <c r="AD4" s="648"/>
      <c r="AE4" s="648"/>
      <c r="AF4" s="648"/>
      <c r="AG4" s="648"/>
      <c r="AH4" s="648"/>
      <c r="AI4" s="648"/>
      <c r="AJ4" s="648"/>
      <c r="AK4" s="648"/>
      <c r="AL4" s="648"/>
    </row>
    <row customHeight="true" ht="20" r="5">
      <c r="A5" s="648"/>
      <c r="B5" s="648"/>
      <c r="C5" s="648"/>
      <c r="D5" s="648"/>
      <c r="E5" s="648"/>
      <c r="F5" s="648"/>
      <c r="G5" s="648"/>
      <c r="H5" s="648"/>
      <c r="I5" s="648"/>
      <c r="J5" s="648"/>
      <c r="K5" s="648"/>
      <c r="L5" s="648"/>
      <c r="M5" s="648"/>
      <c r="N5" s="648"/>
      <c r="O5" s="648"/>
      <c r="P5" s="648"/>
      <c r="Q5" s="648"/>
      <c r="R5" s="648"/>
      <c r="S5" s="648"/>
      <c r="T5" s="648"/>
      <c r="U5" s="649"/>
      <c r="V5" s="648"/>
      <c r="W5" s="650"/>
      <c r="X5" s="650"/>
      <c r="Y5" s="648"/>
      <c r="Z5" s="648"/>
      <c r="AA5" s="648"/>
      <c r="AB5" s="648"/>
      <c r="AC5" s="648"/>
      <c r="AD5" s="648"/>
      <c r="AE5" s="648"/>
      <c r="AF5" s="648"/>
      <c r="AG5" s="648"/>
      <c r="AH5" s="648"/>
      <c r="AI5" s="648"/>
      <c r="AJ5" s="648"/>
      <c r="AK5" s="648"/>
      <c r="AL5" s="648"/>
    </row>
    <row customHeight="true" ht="75.55555555555556" r="6">
      <c r="A6" s="625" t="s">
        <v>1070</v>
      </c>
      <c r="B6" s="625" t="s">
        <v>1071</v>
      </c>
      <c r="C6" s="626" t="s">
        <v>1072</v>
      </c>
      <c r="D6" s="625" t="s">
        <v>1073</v>
      </c>
      <c r="E6" s="625" t="s">
        <v>1074</v>
      </c>
      <c r="F6" s="625" t="s">
        <v>1075</v>
      </c>
      <c r="G6" s="625" t="s">
        <v>1076</v>
      </c>
      <c r="H6" s="625" t="s">
        <v>1077</v>
      </c>
      <c r="I6" s="627" t="s">
        <v>1078</v>
      </c>
      <c r="J6" s="625" t="s">
        <v>1119</v>
      </c>
      <c r="K6" s="625" t="s">
        <v>1120</v>
      </c>
      <c r="L6" s="625" t="s">
        <v>1121</v>
      </c>
      <c r="M6" s="628" t="s">
        <v>1082</v>
      </c>
      <c r="N6" s="629" t="s">
        <v>1083</v>
      </c>
      <c r="O6" s="629" t="s">
        <v>1084</v>
      </c>
      <c r="P6" s="629" t="s">
        <v>1085</v>
      </c>
      <c r="Q6" s="629" t="s">
        <v>1086</v>
      </c>
      <c r="R6" s="630" t="s">
        <v>1087</v>
      </c>
      <c r="S6" s="631" t="s">
        <v>1088</v>
      </c>
      <c r="T6" s="632" t="s">
        <v>1089</v>
      </c>
      <c r="U6" s="631" t="s">
        <v>1090</v>
      </c>
      <c r="V6" s="632" t="s">
        <v>1091</v>
      </c>
      <c r="W6" s="632" t="s">
        <v>1092</v>
      </c>
      <c r="X6" s="633" t="s">
        <v>1093</v>
      </c>
      <c r="Y6" s="631" t="s">
        <v>1094</v>
      </c>
      <c r="Z6" s="632" t="s">
        <v>1095</v>
      </c>
      <c r="AA6" s="632" t="s">
        <v>1096</v>
      </c>
      <c r="AB6" s="631" t="s">
        <v>1097</v>
      </c>
      <c r="AC6" s="631" t="s">
        <v>1098</v>
      </c>
      <c r="AD6" s="634" t="s">
        <v>1099</v>
      </c>
      <c r="AE6" s="632" t="s">
        <v>1100</v>
      </c>
      <c r="AF6" s="631" t="s">
        <v>1101</v>
      </c>
      <c r="AG6" s="632" t="s">
        <v>1102</v>
      </c>
      <c r="AH6" s="632" t="s">
        <v>1103</v>
      </c>
      <c r="AI6" s="632" t="s">
        <v>1104</v>
      </c>
      <c r="AJ6" s="631" t="s">
        <v>1105</v>
      </c>
      <c r="AK6" s="632" t="s">
        <v>1106</v>
      </c>
      <c r="AL6" s="635" t="s">
        <v>1122</v>
      </c>
    </row>
    <row customHeight="true" ht="79.25925925925925" r="7">
      <c r="A7" s="636">
        <v>45579</v>
      </c>
      <c r="B7" s="637" t="s">
        <v>1123</v>
      </c>
      <c r="C7" s="638" t="s">
        <v>1109</v>
      </c>
      <c r="D7" s="639" t="s">
        <v>1110</v>
      </c>
      <c r="E7" s="639" t="s">
        <v>1111</v>
      </c>
      <c r="F7" s="640" t="s">
        <v>1112</v>
      </c>
      <c r="G7" s="638" t="s">
        <v>1113</v>
      </c>
      <c r="H7" s="638">
        <v>70</v>
      </c>
      <c r="I7" s="638">
        <v>0</v>
      </c>
      <c r="J7" s="638">
        <v>8848</v>
      </c>
      <c r="K7" s="638">
        <v>2561</v>
      </c>
      <c r="L7" s="638">
        <v>0</v>
      </c>
      <c r="M7" s="638">
        <f>I7+J7+K7+L7</f>
      </c>
      <c r="N7" s="638">
        <v>789</v>
      </c>
      <c r="O7" s="638">
        <v>1769</v>
      </c>
      <c r="P7" s="638">
        <v>5800</v>
      </c>
      <c r="Q7" s="641">
        <v>0.0266</v>
      </c>
      <c r="R7" s="641">
        <v>0.042</v>
      </c>
      <c r="S7" s="642">
        <f>N7/7*0.5+O7/14*0.3+P7/30*0.2</f>
      </c>
      <c r="T7" s="638">
        <v>30</v>
      </c>
      <c r="U7" s="638" t="s">
        <v>1114</v>
      </c>
      <c r="V7" s="643" t="s">
        <v>1124</v>
      </c>
      <c r="W7" s="644">
        <v>45590</v>
      </c>
      <c r="X7" s="645">
        <f>W7+Y7</f>
      </c>
      <c r="Y7" s="638">
        <v>40</v>
      </c>
      <c r="Z7" s="638">
        <v>15</v>
      </c>
      <c r="AA7" s="638">
        <v>0</v>
      </c>
      <c r="AB7" s="646">
        <f>Y7+Z7</f>
      </c>
      <c r="AC7" s="646">
        <f>(K7+J7)/S7</f>
      </c>
      <c r="AD7" s="647">
        <f>AE7/S7</f>
      </c>
      <c r="AE7" s="647">
        <v>7200</v>
      </c>
      <c r="AF7" s="647">
        <f>AE7*H7</f>
      </c>
      <c r="AG7" s="647" t="s">
        <v>1116</v>
      </c>
      <c r="AH7" s="647" t="s">
        <v>1117</v>
      </c>
      <c r="AI7" s="647">
        <v>7200</v>
      </c>
      <c r="AJ7" s="647">
        <v>504000</v>
      </c>
      <c r="AK7" s="647"/>
      <c r="AL7" s="640" t="s">
        <v>1125</v>
      </c>
    </row>
    <row customHeight="true" ht="20" r="8">
      <c r="A8" s="648"/>
      <c r="B8" s="648"/>
      <c r="C8" s="648"/>
      <c r="D8" s="648"/>
      <c r="E8" s="648"/>
      <c r="F8" s="648"/>
      <c r="G8" s="648"/>
      <c r="H8" s="648"/>
      <c r="I8" s="648"/>
      <c r="J8" s="648"/>
      <c r="K8" s="648"/>
      <c r="L8" s="648"/>
      <c r="M8" s="648"/>
      <c r="N8" s="648"/>
      <c r="O8" s="648"/>
      <c r="P8" s="648"/>
      <c r="Q8" s="648"/>
      <c r="R8" s="648"/>
      <c r="S8" s="648"/>
      <c r="T8" s="648"/>
      <c r="U8" s="648"/>
      <c r="V8" s="648"/>
      <c r="W8" s="648"/>
      <c r="X8" s="648"/>
      <c r="Y8" s="648"/>
      <c r="Z8" s="648"/>
      <c r="AA8" s="648"/>
      <c r="AB8" s="648"/>
      <c r="AC8" s="648"/>
      <c r="AD8" s="648"/>
      <c r="AE8" s="648"/>
      <c r="AF8" s="648"/>
      <c r="AG8" s="648"/>
      <c r="AH8" s="648"/>
      <c r="AI8" s="648"/>
      <c r="AJ8" s="648"/>
      <c r="AK8" s="648"/>
      <c r="AL8" s="648"/>
    </row>
    <row customHeight="true" ht="20" r="9">
      <c r="A9" s="648"/>
      <c r="B9" s="648"/>
      <c r="C9" s="648"/>
      <c r="D9" s="648"/>
      <c r="E9" s="648"/>
      <c r="F9" s="648"/>
      <c r="G9" s="648"/>
      <c r="H9" s="648"/>
      <c r="I9" s="648"/>
      <c r="J9" s="648"/>
      <c r="K9" s="648"/>
      <c r="L9" s="648"/>
      <c r="M9" s="648"/>
      <c r="N9" s="648"/>
      <c r="O9" s="648"/>
      <c r="P9" s="648"/>
      <c r="Q9" s="648"/>
      <c r="R9" s="648"/>
      <c r="S9" s="648"/>
      <c r="T9" s="648"/>
      <c r="U9" s="648"/>
      <c r="V9" s="648"/>
      <c r="W9" s="648"/>
      <c r="X9" s="648"/>
      <c r="Y9" s="648"/>
      <c r="Z9" s="648"/>
      <c r="AA9" s="648"/>
      <c r="AB9" s="648"/>
      <c r="AC9" s="648"/>
      <c r="AD9" s="648"/>
      <c r="AE9" s="648"/>
      <c r="AF9" s="648"/>
      <c r="AG9" s="648"/>
      <c r="AH9" s="648"/>
      <c r="AI9" s="648"/>
      <c r="AJ9" s="648"/>
      <c r="AK9" s="648"/>
      <c r="AL9" s="648"/>
    </row>
    <row customHeight="true" ht="20" r="10">
      <c r="A10" s="648"/>
      <c r="B10" s="648"/>
      <c r="C10" s="648"/>
      <c r="D10" s="648"/>
      <c r="E10" s="648"/>
      <c r="F10" s="648"/>
      <c r="G10" s="648"/>
      <c r="H10" s="648"/>
      <c r="I10" s="648"/>
      <c r="J10" s="648"/>
      <c r="K10" s="648"/>
      <c r="L10" s="648"/>
      <c r="M10" s="648"/>
      <c r="N10" s="648"/>
      <c r="O10" s="648"/>
      <c r="P10" s="648"/>
      <c r="Q10" s="648"/>
      <c r="R10" s="648"/>
      <c r="S10" s="648"/>
      <c r="T10" s="648"/>
      <c r="U10" s="648"/>
      <c r="V10" s="648"/>
      <c r="W10" s="648"/>
      <c r="X10" s="648"/>
      <c r="Y10" s="648"/>
      <c r="Z10" s="648"/>
      <c r="AA10" s="648"/>
      <c r="AB10" s="648"/>
      <c r="AC10" s="648"/>
      <c r="AD10" s="648"/>
      <c r="AE10" s="648"/>
      <c r="AF10" s="648"/>
      <c r="AG10" s="648"/>
      <c r="AH10" s="648"/>
      <c r="AI10" s="648"/>
      <c r="AJ10" s="648"/>
      <c r="AK10" s="648"/>
      <c r="AL10" s="648"/>
    </row>
    <row customHeight="true" ht="20" r="11">
      <c r="A11" s="648"/>
      <c r="B11" s="648"/>
      <c r="C11" s="648"/>
      <c r="D11" s="648"/>
      <c r="E11" s="648"/>
      <c r="F11" s="648"/>
      <c r="G11" s="648"/>
      <c r="H11" s="648"/>
      <c r="I11" s="648"/>
      <c r="J11" s="648"/>
      <c r="K11" s="648"/>
      <c r="L11" s="648"/>
      <c r="M11" s="648"/>
      <c r="N11" s="648"/>
      <c r="O11" s="648"/>
      <c r="P11" s="648"/>
      <c r="Q11" s="648"/>
      <c r="R11" s="648"/>
      <c r="S11" s="648"/>
      <c r="T11" s="648"/>
      <c r="U11" s="648"/>
      <c r="V11" s="648"/>
      <c r="W11" s="648"/>
      <c r="X11" s="648"/>
      <c r="Y11" s="648"/>
      <c r="Z11" s="648"/>
      <c r="AA11" s="648"/>
      <c r="AB11" s="648"/>
      <c r="AC11" s="648"/>
      <c r="AD11" s="648"/>
      <c r="AE11" s="648"/>
      <c r="AF11" s="648"/>
      <c r="AG11" s="648"/>
      <c r="AH11" s="648"/>
      <c r="AI11" s="648"/>
      <c r="AJ11" s="648"/>
      <c r="AK11" s="648"/>
      <c r="AL11" s="648"/>
    </row>
    <row customHeight="true" ht="20" r="12">
      <c r="A12" s="648"/>
      <c r="B12" s="648"/>
      <c r="C12" s="648"/>
      <c r="D12" s="648"/>
      <c r="E12" s="648"/>
      <c r="F12" s="648"/>
      <c r="G12" s="648"/>
      <c r="H12" s="648"/>
      <c r="I12" s="648"/>
      <c r="J12" s="648"/>
      <c r="K12" s="648"/>
      <c r="L12" s="648"/>
      <c r="M12" s="648"/>
      <c r="N12" s="648"/>
      <c r="O12" s="648"/>
      <c r="P12" s="648"/>
      <c r="Q12" s="648"/>
      <c r="R12" s="648"/>
      <c r="S12" s="648"/>
      <c r="T12" s="648"/>
      <c r="U12" s="648"/>
      <c r="V12" s="648"/>
      <c r="W12" s="648"/>
      <c r="X12" s="648"/>
      <c r="Y12" s="648"/>
      <c r="Z12" s="648"/>
      <c r="AA12" s="648"/>
      <c r="AB12" s="648"/>
      <c r="AC12" s="648"/>
      <c r="AD12" s="648"/>
      <c r="AE12" s="648"/>
      <c r="AF12" s="648"/>
      <c r="AG12" s="648"/>
      <c r="AH12" s="648"/>
      <c r="AI12" s="648"/>
      <c r="AJ12" s="648"/>
      <c r="AK12" s="648"/>
      <c r="AL12" s="648"/>
    </row>
    <row customHeight="true" ht="20" r="13">
      <c r="A13" s="648"/>
      <c r="B13" s="648"/>
      <c r="C13" s="648"/>
      <c r="D13" s="648"/>
      <c r="E13" s="648"/>
      <c r="F13" s="648"/>
      <c r="G13" s="648"/>
      <c r="H13" s="648"/>
      <c r="I13" s="648"/>
      <c r="J13" s="648"/>
      <c r="K13" s="648"/>
      <c r="L13" s="648"/>
      <c r="M13" s="648"/>
      <c r="N13" s="648"/>
      <c r="O13" s="648"/>
      <c r="P13" s="648"/>
      <c r="Q13" s="648"/>
      <c r="R13" s="648"/>
      <c r="S13" s="648"/>
      <c r="T13" s="648"/>
      <c r="U13" s="648"/>
      <c r="V13" s="648"/>
      <c r="W13" s="648"/>
      <c r="X13" s="648"/>
      <c r="Y13" s="648"/>
      <c r="Z13" s="648"/>
      <c r="AA13" s="648"/>
      <c r="AB13" s="648"/>
      <c r="AC13" s="648"/>
      <c r="AD13" s="648"/>
      <c r="AE13" s="648"/>
      <c r="AF13" s="648"/>
      <c r="AG13" s="648"/>
      <c r="AH13" s="648"/>
      <c r="AI13" s="648"/>
      <c r="AJ13" s="648"/>
      <c r="AK13" s="648"/>
      <c r="AL13" s="648"/>
    </row>
    <row customHeight="true" ht="20" r="14">
      <c r="A14" s="648"/>
      <c r="B14" s="648"/>
      <c r="C14" s="648"/>
      <c r="D14" s="648"/>
      <c r="E14" s="648"/>
      <c r="F14" s="648"/>
      <c r="G14" s="648"/>
      <c r="H14" s="648"/>
      <c r="I14" s="648"/>
      <c r="J14" s="648"/>
      <c r="K14" s="648"/>
      <c r="L14" s="648"/>
      <c r="M14" s="648"/>
      <c r="N14" s="648"/>
      <c r="O14" s="648"/>
      <c r="P14" s="648"/>
      <c r="Q14" s="648"/>
      <c r="R14" s="648"/>
      <c r="S14" s="648"/>
      <c r="T14" s="648"/>
      <c r="U14" s="648"/>
      <c r="V14" s="648"/>
      <c r="W14" s="648"/>
      <c r="X14" s="648"/>
      <c r="Y14" s="648"/>
      <c r="Z14" s="648"/>
      <c r="AA14" s="648"/>
      <c r="AB14" s="648"/>
      <c r="AC14" s="648"/>
      <c r="AD14" s="648"/>
      <c r="AE14" s="648"/>
      <c r="AF14" s="648"/>
      <c r="AG14" s="648"/>
      <c r="AH14" s="648"/>
      <c r="AI14" s="648"/>
      <c r="AJ14" s="648"/>
      <c r="AK14" s="648"/>
      <c r="AL14" s="648"/>
    </row>
    <row customHeight="true" ht="20" r="15">
      <c r="A15" s="648"/>
      <c r="B15" s="648"/>
      <c r="C15" s="648"/>
      <c r="D15" s="648"/>
      <c r="E15" s="648"/>
      <c r="F15" s="648"/>
      <c r="G15" s="648"/>
      <c r="H15" s="648"/>
      <c r="I15" s="648"/>
      <c r="J15" s="648"/>
      <c r="K15" s="648"/>
      <c r="L15" s="648"/>
      <c r="M15" s="648"/>
      <c r="N15" s="648"/>
      <c r="O15" s="648"/>
      <c r="P15" s="648"/>
      <c r="Q15" s="648"/>
      <c r="R15" s="648"/>
      <c r="S15" s="648"/>
      <c r="T15" s="648"/>
      <c r="U15" s="648"/>
      <c r="V15" s="648"/>
      <c r="W15" s="648"/>
      <c r="X15" s="648"/>
      <c r="Y15" s="648"/>
      <c r="Z15" s="648"/>
      <c r="AA15" s="648"/>
      <c r="AB15" s="648"/>
      <c r="AC15" s="648"/>
      <c r="AD15" s="648"/>
      <c r="AE15" s="648"/>
      <c r="AF15" s="648"/>
      <c r="AG15" s="648"/>
      <c r="AH15" s="648"/>
      <c r="AI15" s="648"/>
      <c r="AJ15" s="648"/>
      <c r="AK15" s="648"/>
      <c r="AL15" s="648"/>
    </row>
    <row customHeight="true" ht="20" r="16">
      <c r="A16" s="648"/>
      <c r="B16" s="648"/>
      <c r="C16" s="648"/>
      <c r="D16" s="648"/>
      <c r="E16" s="648"/>
      <c r="F16" s="648"/>
      <c r="G16" s="648"/>
      <c r="H16" s="648"/>
      <c r="I16" s="648"/>
      <c r="J16" s="648"/>
      <c r="K16" s="648"/>
      <c r="L16" s="648"/>
      <c r="M16" s="648"/>
      <c r="N16" s="648"/>
      <c r="O16" s="648"/>
      <c r="P16" s="648"/>
      <c r="Q16" s="648"/>
      <c r="R16" s="648"/>
      <c r="S16" s="648"/>
      <c r="T16" s="648"/>
      <c r="U16" s="648"/>
      <c r="V16" s="648"/>
      <c r="W16" s="648"/>
      <c r="X16" s="648"/>
      <c r="Y16" s="648"/>
      <c r="Z16" s="648"/>
      <c r="AA16" s="648"/>
      <c r="AB16" s="648"/>
      <c r="AC16" s="648"/>
      <c r="AD16" s="648"/>
      <c r="AE16" s="648"/>
      <c r="AF16" s="648"/>
      <c r="AG16" s="648"/>
      <c r="AH16" s="648"/>
      <c r="AI16" s="648"/>
      <c r="AJ16" s="648"/>
      <c r="AK16" s="648"/>
      <c r="AL16" s="648"/>
    </row>
    <row customHeight="true" ht="20" r="17">
      <c r="A17" s="648"/>
      <c r="B17" s="648"/>
      <c r="C17" s="648"/>
      <c r="D17" s="648"/>
      <c r="E17" s="648"/>
      <c r="F17" s="648"/>
      <c r="G17" s="648"/>
      <c r="H17" s="648"/>
      <c r="I17" s="648"/>
      <c r="J17" s="648"/>
      <c r="K17" s="648"/>
      <c r="L17" s="648"/>
      <c r="M17" s="648"/>
      <c r="N17" s="648"/>
      <c r="O17" s="648"/>
      <c r="P17" s="648"/>
      <c r="Q17" s="648"/>
      <c r="R17" s="648"/>
      <c r="S17" s="648"/>
      <c r="T17" s="648"/>
      <c r="U17" s="648"/>
      <c r="V17" s="648"/>
      <c r="W17" s="648"/>
      <c r="X17" s="648"/>
      <c r="Y17" s="648"/>
      <c r="Z17" s="648"/>
      <c r="AA17" s="648"/>
      <c r="AB17" s="648"/>
      <c r="AC17" s="648"/>
      <c r="AD17" s="648"/>
      <c r="AE17" s="648"/>
      <c r="AF17" s="648"/>
      <c r="AG17" s="648"/>
      <c r="AH17" s="648"/>
      <c r="AI17" s="648"/>
      <c r="AJ17" s="648"/>
      <c r="AK17" s="648"/>
      <c r="AL17" s="648"/>
    </row>
    <row customHeight="true" ht="20" r="18">
      <c r="A18" s="648"/>
      <c r="B18" s="648"/>
      <c r="C18" s="648"/>
      <c r="D18" s="648"/>
      <c r="E18" s="648"/>
      <c r="F18" s="648"/>
      <c r="G18" s="648"/>
      <c r="H18" s="648"/>
      <c r="I18" s="648"/>
      <c r="J18" s="648"/>
      <c r="K18" s="648"/>
      <c r="L18" s="648"/>
      <c r="M18" s="648"/>
      <c r="N18" s="648"/>
      <c r="O18" s="648"/>
      <c r="P18" s="648"/>
      <c r="Q18" s="648"/>
      <c r="R18" s="648"/>
      <c r="S18" s="648"/>
      <c r="T18" s="648"/>
      <c r="U18" s="648"/>
      <c r="V18" s="648"/>
      <c r="W18" s="648"/>
      <c r="X18" s="648"/>
      <c r="Y18" s="648"/>
      <c r="Z18" s="648"/>
      <c r="AA18" s="648"/>
      <c r="AB18" s="648"/>
      <c r="AC18" s="648"/>
      <c r="AD18" s="648"/>
      <c r="AE18" s="648"/>
      <c r="AF18" s="648"/>
      <c r="AG18" s="648"/>
      <c r="AH18" s="648"/>
      <c r="AI18" s="648"/>
      <c r="AJ18" s="648"/>
      <c r="AK18" s="648"/>
      <c r="AL18" s="648"/>
    </row>
    <row customHeight="true" ht="20" r="19">
      <c r="A19" s="648"/>
      <c r="B19" s="648"/>
      <c r="C19" s="648"/>
      <c r="D19" s="648"/>
      <c r="E19" s="648"/>
      <c r="F19" s="648"/>
      <c r="G19" s="648"/>
      <c r="H19" s="648"/>
      <c r="I19" s="648"/>
      <c r="J19" s="648"/>
      <c r="K19" s="648"/>
      <c r="L19" s="648"/>
      <c r="M19" s="648"/>
      <c r="N19" s="648"/>
      <c r="O19" s="648"/>
      <c r="P19" s="648"/>
      <c r="Q19" s="648"/>
      <c r="R19" s="648"/>
      <c r="S19" s="648"/>
      <c r="T19" s="648"/>
      <c r="U19" s="648"/>
      <c r="V19" s="648"/>
      <c r="W19" s="648"/>
      <c r="X19" s="648"/>
      <c r="Y19" s="648"/>
      <c r="Z19" s="648"/>
      <c r="AA19" s="648"/>
      <c r="AB19" s="648"/>
      <c r="AC19" s="648"/>
      <c r="AD19" s="648"/>
      <c r="AE19" s="648"/>
      <c r="AF19" s="648"/>
      <c r="AG19" s="648"/>
      <c r="AH19" s="648"/>
      <c r="AI19" s="648"/>
      <c r="AJ19" s="648"/>
      <c r="AK19" s="648"/>
      <c r="AL19" s="648"/>
    </row>
    <row customHeight="true" ht="20" r="20">
      <c r="A20" s="648"/>
      <c r="B20" s="648"/>
      <c r="C20" s="648"/>
      <c r="D20" s="648"/>
      <c r="E20" s="648"/>
      <c r="F20" s="648"/>
      <c r="G20" s="648"/>
      <c r="H20" s="648"/>
      <c r="I20" s="648"/>
      <c r="J20" s="648"/>
      <c r="K20" s="648"/>
      <c r="L20" s="648"/>
      <c r="M20" s="648"/>
      <c r="N20" s="648"/>
      <c r="O20" s="648"/>
      <c r="P20" s="648"/>
      <c r="Q20" s="648"/>
      <c r="R20" s="648"/>
      <c r="S20" s="648"/>
      <c r="T20" s="648"/>
      <c r="U20" s="648"/>
      <c r="V20" s="648"/>
      <c r="W20" s="648"/>
      <c r="X20" s="648"/>
      <c r="Y20" s="648"/>
      <c r="Z20" s="648"/>
      <c r="AA20" s="648"/>
      <c r="AB20" s="648"/>
      <c r="AC20" s="648"/>
      <c r="AD20" s="648"/>
      <c r="AE20" s="648"/>
      <c r="AF20" s="648"/>
      <c r="AG20" s="648"/>
      <c r="AH20" s="648"/>
      <c r="AI20" s="648"/>
      <c r="AJ20" s="648"/>
      <c r="AK20" s="648"/>
      <c r="AL20" s="648"/>
    </row>
  </sheetData>
  <mergeCells>
    <mergeCell ref="S1:AK1"/>
    <mergeCell ref="I1:R1"/>
    <mergeCell ref="A1:H1"/>
  </mergeCells>
  <conditionalFormatting sqref="A6:A6">
    <cfRule dxfId="0" priority="1" stopIfTrue="true" type="duplicateValues"/>
  </conditionalFormatting>
  <conditionalFormatting sqref="E6:E6">
    <cfRule dxfId="1" priority="2" stopIfTrue="true" type="duplicateValues"/>
  </conditionalFormatting>
  <conditionalFormatting sqref="A2:A2">
    <cfRule dxfId="2" priority="3" stopIfTrue="true" type="duplicateValues"/>
  </conditionalFormatting>
  <conditionalFormatting sqref="A1:A1 E2:E2">
    <cfRule dxfId="3" priority="4" stopIfTrue="true" type="duplicateValues"/>
  </conditionalFormatting>
  <legacyDrawing r:id="rId1"/>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6" min="6" style="0" width="8.466666666666667"/>
    <col collapsed="false" customWidth="true" hidden="false" max="14" min="14" style="0" width="8.466666666666667"/>
    <col collapsed="false" customWidth="true" hidden="false" max="21" min="21" style="0" width="8.466666666666667"/>
    <col collapsed="false" customWidth="true" hidden="false" max="29" min="29" style="0" width="8.466666666666667"/>
    <col collapsed="false" customWidth="true" hidden="false" max="5" min="5" style="0" width="8.466666666666667"/>
    <col collapsed="false" customWidth="true" hidden="false" max="15" min="15" style="0" width="8.466666666666667"/>
    <col collapsed="false" customWidth="true" hidden="false" max="22" min="22" style="0" width="8.466666666666667"/>
    <col collapsed="false" customWidth="true" hidden="false" max="30" min="30" style="0" width="8.466666666666667"/>
    <col collapsed="false" customWidth="true" hidden="false" max="7" min="7" style="0" width="8.466666666666667"/>
    <col collapsed="false" customWidth="true" hidden="false" max="16" min="16" style="0" width="8.466666666666667"/>
    <col collapsed="false" customWidth="true" hidden="false" max="23" min="23" style="0" width="8.466666666666667"/>
    <col collapsed="false" customWidth="true" hidden="false" max="31" min="31" style="0" width="8.466666666666667"/>
    <col collapsed="false" customWidth="true" hidden="false" max="8" min="8" style="0" width="8.466666666666667"/>
    <col collapsed="false" customWidth="true" hidden="false" max="24" min="24" style="0" width="8.466666666666667"/>
    <col collapsed="false" customWidth="true" hidden="false" max="9" min="9" style="0" width="8.466666666666667"/>
    <col collapsed="false" customWidth="true" hidden="false" max="10" min="10" style="0" width="8.466666666666667"/>
    <col collapsed="false" customWidth="true" hidden="false" max="17" min="17" style="0" width="8.466666666666667"/>
    <col collapsed="false" customWidth="true" hidden="false" max="25" min="25" style="0" width="8.466666666666667"/>
    <col collapsed="false" customWidth="true" hidden="false" max="1" min="1" style="0" width="10.6"/>
    <col collapsed="false" customWidth="true" hidden="false" max="11" min="11" style="0" width="8.466666666666667"/>
    <col collapsed="false" customWidth="true" hidden="false" max="18" min="18" style="0" width="8.466666666666667"/>
    <col collapsed="false" customWidth="true" hidden="false" max="26" min="26" style="0" width="8.466666666666667"/>
    <col collapsed="false" customWidth="true" hidden="false" max="2" min="2" style="0" width="8.466666666666667"/>
    <col collapsed="false" customWidth="true" hidden="false" max="12" min="12" style="0" width="8.466666666666667"/>
    <col collapsed="false" customWidth="true" hidden="false" max="19" min="19" style="0" width="8.466666666666667"/>
    <col collapsed="false" customWidth="true" hidden="false" max="27" min="27" style="0" width="8.466666666666667"/>
    <col collapsed="false" customWidth="true" hidden="false" max="3" min="3" style="0" width="8.466666666666667"/>
    <col collapsed="false" customWidth="true" hidden="false" max="13" min="13" style="0" width="8.466666666666667"/>
    <col collapsed="false" customWidth="true" hidden="false" max="20" min="20" style="0" width="8.466666666666667"/>
    <col collapsed="false" customWidth="true" hidden="false" max="28" min="28" style="0" width="8.466666666666667"/>
    <col collapsed="false" customWidth="true" hidden="false" max="4" min="4" style="0" width="8.466666666666667"/>
  </cols>
  <sheetData>
    <row customHeight="true" ht="21.48148148148148" r="1">
      <c r="A1" s="651" t="s">
        <v>1126</v>
      </c>
      <c r="B1" s="651"/>
      <c r="C1" s="651"/>
      <c r="D1" s="651"/>
      <c r="E1" s="651"/>
      <c r="F1" s="651"/>
      <c r="G1" s="651"/>
      <c r="H1" s="651"/>
      <c r="I1" s="651"/>
      <c r="J1" s="651"/>
      <c r="K1" s="651"/>
      <c r="L1" s="651"/>
      <c r="M1" s="651"/>
      <c r="N1" s="651"/>
      <c r="O1" s="651"/>
      <c r="P1" s="651"/>
      <c r="Q1" s="651"/>
      <c r="R1" s="651"/>
      <c r="S1" s="651"/>
      <c r="T1" s="651"/>
      <c r="U1" s="651"/>
      <c r="V1" s="651"/>
      <c r="W1" s="651"/>
      <c r="X1" s="651"/>
      <c r="Y1" s="651"/>
      <c r="Z1" s="651"/>
      <c r="AA1" s="651"/>
      <c r="AB1" s="651"/>
      <c r="AC1" s="651"/>
      <c r="AD1" s="651"/>
      <c r="AE1" s="651"/>
    </row>
    <row customHeight="true" ht="21.48148148148148" r="2">
      <c r="A2" s="652" t="s">
        <v>1127</v>
      </c>
      <c r="B2" s="652">
        <v>45625</v>
      </c>
      <c r="C2" s="652">
        <v>45626</v>
      </c>
      <c r="D2" s="652">
        <v>45627</v>
      </c>
      <c r="E2" s="652">
        <v>45628</v>
      </c>
      <c r="F2" s="652">
        <v>45629</v>
      </c>
      <c r="G2" s="652">
        <v>45630</v>
      </c>
      <c r="H2" s="652">
        <v>45631</v>
      </c>
      <c r="I2" s="652">
        <v>45632</v>
      </c>
      <c r="J2" s="652">
        <v>45633</v>
      </c>
      <c r="K2" s="652">
        <v>45634</v>
      </c>
      <c r="L2" s="652">
        <v>45635</v>
      </c>
      <c r="M2" s="652">
        <v>45636</v>
      </c>
      <c r="N2" s="652">
        <v>45637</v>
      </c>
      <c r="O2" s="652">
        <v>45638</v>
      </c>
      <c r="P2" s="652">
        <v>45639</v>
      </c>
      <c r="Q2" s="652">
        <v>45640</v>
      </c>
      <c r="R2" s="652">
        <v>45641</v>
      </c>
      <c r="S2" s="652">
        <v>45642</v>
      </c>
      <c r="T2" s="652">
        <v>45643</v>
      </c>
      <c r="U2" s="652">
        <v>45644</v>
      </c>
      <c r="V2" s="652">
        <v>45645</v>
      </c>
      <c r="W2" s="652">
        <v>45646</v>
      </c>
      <c r="X2" s="652">
        <v>45647</v>
      </c>
      <c r="Y2" s="652">
        <v>45648</v>
      </c>
      <c r="Z2" s="652">
        <v>45649</v>
      </c>
      <c r="AA2" s="652">
        <v>45650</v>
      </c>
      <c r="AB2" s="652">
        <v>45651</v>
      </c>
      <c r="AC2" s="652">
        <v>45652</v>
      </c>
      <c r="AD2" s="652">
        <v>45653</v>
      </c>
      <c r="AE2" s="652">
        <v>45654</v>
      </c>
    </row>
    <row customHeight="true" ht="21.48148148148148" r="3">
      <c r="A3" s="653" t="s">
        <v>1128</v>
      </c>
      <c r="B3" s="653" t="s">
        <v>1129</v>
      </c>
      <c r="C3" s="653" t="s">
        <v>1130</v>
      </c>
      <c r="D3" s="653" t="s">
        <v>1131</v>
      </c>
      <c r="E3" s="653" t="s">
        <v>1132</v>
      </c>
      <c r="F3" s="653" t="s">
        <v>1133</v>
      </c>
      <c r="G3" s="653" t="s">
        <v>1134</v>
      </c>
      <c r="H3" s="653" t="s">
        <v>1135</v>
      </c>
      <c r="I3" s="653" t="s">
        <v>1129</v>
      </c>
      <c r="J3" s="653" t="s">
        <v>1130</v>
      </c>
      <c r="K3" s="653" t="s">
        <v>1131</v>
      </c>
      <c r="L3" s="653" t="s">
        <v>1132</v>
      </c>
      <c r="M3" s="653" t="s">
        <v>1133</v>
      </c>
      <c r="N3" s="653" t="s">
        <v>1134</v>
      </c>
      <c r="O3" s="653" t="s">
        <v>1135</v>
      </c>
      <c r="P3" s="653" t="s">
        <v>1129</v>
      </c>
      <c r="Q3" s="653" t="s">
        <v>1130</v>
      </c>
      <c r="R3" s="653" t="s">
        <v>1131</v>
      </c>
      <c r="S3" s="653" t="s">
        <v>1132</v>
      </c>
      <c r="T3" s="653" t="s">
        <v>1133</v>
      </c>
      <c r="U3" s="653" t="s">
        <v>1134</v>
      </c>
      <c r="V3" s="653" t="s">
        <v>1135</v>
      </c>
      <c r="W3" s="653" t="s">
        <v>1129</v>
      </c>
      <c r="X3" s="653" t="s">
        <v>1130</v>
      </c>
      <c r="Y3" s="653" t="s">
        <v>1131</v>
      </c>
      <c r="Z3" s="653" t="s">
        <v>1132</v>
      </c>
      <c r="AA3" s="653" t="s">
        <v>1133</v>
      </c>
      <c r="AB3" s="653" t="s">
        <v>1134</v>
      </c>
      <c r="AC3" s="653" t="s">
        <v>1135</v>
      </c>
      <c r="AD3" s="653" t="s">
        <v>1129</v>
      </c>
      <c r="AE3" s="653" t="s">
        <v>1130</v>
      </c>
    </row>
    <row customHeight="true" ht="21.48148148148148" r="4">
      <c r="A4" s="653" t="s">
        <v>1136</v>
      </c>
      <c r="B4" s="653">
        <v>30</v>
      </c>
      <c r="C4" s="653">
        <v>10</v>
      </c>
      <c r="D4" s="653">
        <v>5</v>
      </c>
      <c r="E4" s="653">
        <v>1</v>
      </c>
      <c r="F4" s="653">
        <v>1</v>
      </c>
      <c r="G4" s="653"/>
      <c r="H4" s="653"/>
      <c r="I4" s="653"/>
      <c r="J4" s="653"/>
      <c r="K4" s="653"/>
      <c r="L4" s="653"/>
      <c r="M4" s="653"/>
      <c r="N4" s="653"/>
      <c r="O4" s="653"/>
      <c r="P4" s="653"/>
      <c r="Q4" s="653"/>
      <c r="R4" s="653"/>
      <c r="S4" s="653"/>
      <c r="T4" s="653"/>
      <c r="U4" s="653"/>
      <c r="V4" s="653"/>
      <c r="W4" s="653"/>
      <c r="X4" s="653"/>
      <c r="Y4" s="653"/>
      <c r="Z4" s="653"/>
      <c r="AA4" s="653"/>
      <c r="AB4" s="653"/>
      <c r="AC4" s="653"/>
      <c r="AD4" s="653"/>
      <c r="AE4" s="653"/>
    </row>
    <row customHeight="true" ht="21.48148148148148" r="5">
      <c r="A5" s="653" t="s">
        <v>1137</v>
      </c>
      <c r="B5" s="653">
        <v>15</v>
      </c>
      <c r="C5" s="653">
        <v>6</v>
      </c>
      <c r="D5" s="653">
        <v>2</v>
      </c>
      <c r="E5" s="653">
        <v>1</v>
      </c>
      <c r="F5" s="654">
        <v>1</v>
      </c>
      <c r="G5" s="653"/>
      <c r="H5" s="653"/>
      <c r="I5" s="653"/>
      <c r="J5" s="653"/>
      <c r="K5" s="653"/>
      <c r="L5" s="653"/>
      <c r="M5" s="653"/>
      <c r="N5" s="653"/>
      <c r="O5" s="653"/>
      <c r="P5" s="653"/>
      <c r="Q5" s="653"/>
      <c r="R5" s="653"/>
      <c r="S5" s="653"/>
      <c r="T5" s="653"/>
      <c r="U5" s="653"/>
      <c r="V5" s="653"/>
      <c r="W5" s="653"/>
      <c r="X5" s="653"/>
      <c r="Y5" s="653"/>
      <c r="Z5" s="653"/>
      <c r="AA5" s="653"/>
      <c r="AB5" s="653"/>
      <c r="AC5" s="653"/>
      <c r="AD5" s="653"/>
      <c r="AE5" s="653"/>
    </row>
    <row customHeight="true" ht="21.48148148148148" r="6">
      <c r="A6" s="653" t="s">
        <v>1138</v>
      </c>
      <c r="B6" s="653" t="s">
        <v>1139</v>
      </c>
      <c r="C6" s="653">
        <v>35</v>
      </c>
      <c r="D6" s="653">
        <v>10</v>
      </c>
      <c r="E6" s="653">
        <v>5</v>
      </c>
      <c r="F6" s="653">
        <v>1</v>
      </c>
      <c r="H6" s="653"/>
      <c r="I6" s="653"/>
      <c r="J6" s="653"/>
      <c r="K6" s="653"/>
      <c r="L6" s="653"/>
      <c r="M6" s="653"/>
      <c r="N6" s="653"/>
      <c r="O6" s="653"/>
      <c r="P6" s="653"/>
      <c r="Q6" s="653"/>
      <c r="R6" s="653"/>
      <c r="S6" s="653"/>
      <c r="T6" s="653"/>
      <c r="U6" s="653"/>
      <c r="V6" s="653"/>
      <c r="W6" s="653"/>
      <c r="X6" s="653"/>
      <c r="Y6" s="653"/>
      <c r="Z6" s="653"/>
      <c r="AA6" s="653"/>
      <c r="AB6" s="653"/>
      <c r="AC6" s="653"/>
      <c r="AD6" s="653"/>
      <c r="AE6" s="653"/>
    </row>
    <row customHeight="true" ht="21.48148148148148" r="7">
      <c r="A7" s="653" t="s">
        <v>1140</v>
      </c>
      <c r="B7" s="653" t="s">
        <v>1139</v>
      </c>
      <c r="C7" s="653">
        <v>20</v>
      </c>
      <c r="D7" s="653">
        <v>8</v>
      </c>
      <c r="E7" s="653">
        <v>2</v>
      </c>
      <c r="F7" s="653">
        <v>1</v>
      </c>
      <c r="G7" s="653"/>
      <c r="H7" s="653"/>
      <c r="I7" s="653"/>
      <c r="J7" s="653"/>
      <c r="K7" s="653"/>
      <c r="L7" s="653"/>
      <c r="M7" s="653"/>
      <c r="N7" s="653"/>
      <c r="O7" s="655">
        <v>1</v>
      </c>
      <c r="P7" s="653"/>
      <c r="Q7" s="653"/>
      <c r="R7" s="653"/>
      <c r="S7" s="653"/>
      <c r="T7" s="653"/>
      <c r="U7" s="653"/>
      <c r="V7" s="653"/>
      <c r="W7" s="653"/>
      <c r="X7" s="653"/>
      <c r="Y7" s="653"/>
      <c r="Z7" s="653"/>
      <c r="AA7" s="653"/>
      <c r="AB7" s="653"/>
      <c r="AC7" s="653"/>
      <c r="AD7" s="653"/>
      <c r="AE7" s="653"/>
    </row>
    <row customHeight="true" ht="21.48148148148148" r="8">
      <c r="A8" s="653" t="s">
        <v>1141</v>
      </c>
      <c r="B8" s="653" t="s">
        <v>1139</v>
      </c>
      <c r="C8" s="653" t="s">
        <v>1139</v>
      </c>
      <c r="D8" s="653">
        <v>30</v>
      </c>
      <c r="E8" s="653">
        <v>10</v>
      </c>
      <c r="F8" s="653">
        <v>5</v>
      </c>
      <c r="G8" s="653">
        <v>1</v>
      </c>
      <c r="I8" s="653"/>
      <c r="J8" s="653"/>
      <c r="K8" s="653"/>
      <c r="L8" s="653"/>
      <c r="M8" s="653"/>
      <c r="N8" s="653"/>
      <c r="O8" s="653"/>
      <c r="P8" s="653"/>
      <c r="Q8" s="653"/>
      <c r="R8" s="653"/>
      <c r="S8" s="653"/>
      <c r="T8" s="653"/>
      <c r="U8" s="653"/>
      <c r="V8" s="653"/>
      <c r="W8" s="653"/>
      <c r="X8" s="653"/>
      <c r="Y8" s="653"/>
      <c r="Z8" s="653"/>
      <c r="AA8" s="653"/>
      <c r="AB8" s="653"/>
      <c r="AC8" s="653"/>
      <c r="AD8" s="653"/>
      <c r="AE8" s="653"/>
    </row>
    <row customHeight="true" ht="21.48148148148148" r="9">
      <c r="A9" s="653" t="s">
        <v>1142</v>
      </c>
      <c r="B9" s="653" t="s">
        <v>1139</v>
      </c>
      <c r="C9" s="653" t="s">
        <v>1139</v>
      </c>
      <c r="D9" s="653" t="s">
        <v>1139</v>
      </c>
      <c r="E9" s="653">
        <v>25</v>
      </c>
      <c r="F9" s="653">
        <v>10</v>
      </c>
      <c r="G9" s="653">
        <v>3</v>
      </c>
      <c r="H9" s="653">
        <v>1</v>
      </c>
      <c r="I9" s="654">
        <v>1</v>
      </c>
      <c r="J9" s="654">
        <v>1</v>
      </c>
      <c r="K9" s="655">
        <v>1</v>
      </c>
      <c r="L9" s="653"/>
      <c r="M9" s="653"/>
      <c r="N9" s="653"/>
      <c r="O9" s="653"/>
      <c r="P9" s="653"/>
      <c r="Q9" s="653"/>
      <c r="R9" s="653"/>
      <c r="S9" s="653"/>
      <c r="T9" s="653"/>
      <c r="U9" s="653"/>
      <c r="V9" s="653"/>
      <c r="W9" s="653"/>
      <c r="X9" s="653"/>
      <c r="Y9" s="653"/>
      <c r="Z9" s="653"/>
      <c r="AA9" s="653"/>
      <c r="AB9" s="653"/>
      <c r="AC9" s="653"/>
      <c r="AD9" s="653"/>
      <c r="AE9" s="653"/>
    </row>
    <row customHeight="true" ht="21.48148148148148" r="10">
      <c r="A10" s="653" t="s">
        <v>1143</v>
      </c>
      <c r="B10" s="653" t="s">
        <v>1139</v>
      </c>
      <c r="C10" s="653" t="s">
        <v>1139</v>
      </c>
      <c r="D10" s="653" t="s">
        <v>1139</v>
      </c>
      <c r="E10" s="653" t="s">
        <v>1139</v>
      </c>
      <c r="F10" s="653" t="s">
        <v>1139</v>
      </c>
      <c r="G10" s="653" t="s">
        <v>1139</v>
      </c>
      <c r="H10" s="653"/>
      <c r="I10" s="653"/>
      <c r="J10" s="653"/>
      <c r="K10" s="653"/>
      <c r="L10" s="653"/>
      <c r="M10" s="653"/>
      <c r="N10" s="653"/>
      <c r="O10" s="653"/>
      <c r="P10" s="653"/>
      <c r="Q10" s="653"/>
      <c r="R10" s="653"/>
      <c r="S10" s="653"/>
      <c r="T10" s="653"/>
      <c r="U10" s="653"/>
      <c r="V10" s="653"/>
      <c r="W10" s="653"/>
      <c r="X10" s="653"/>
      <c r="Y10" s="653"/>
      <c r="Z10" s="653"/>
      <c r="AA10" s="653"/>
      <c r="AB10" s="653"/>
      <c r="AC10" s="653"/>
      <c r="AD10" s="653"/>
      <c r="AE10" s="653"/>
    </row>
    <row customHeight="true" ht="21.48148148148148" r="11">
      <c r="A11" s="656" t="s">
        <v>1144</v>
      </c>
      <c r="B11" s="656">
        <f>SUM(B4:B10)</f>
      </c>
      <c r="C11" s="656">
        <f>SUM(C4:C10)</f>
      </c>
      <c r="D11" s="656">
        <f>SUM(D4:D10)</f>
      </c>
      <c r="E11" s="656">
        <f>SUM(E4:E10)</f>
      </c>
      <c r="F11" s="656">
        <f>SUM(F4:F10)</f>
      </c>
      <c r="G11" s="656">
        <f>SUM(G4:G10)</f>
      </c>
      <c r="H11" s="656">
        <f>SUM(H4:H10)</f>
      </c>
      <c r="I11" s="656">
        <f>SUM(I4:I10)</f>
      </c>
      <c r="J11" s="656">
        <f>SUM(J4:J10)</f>
      </c>
      <c r="K11" s="656">
        <f>SUM(K4:K10)</f>
      </c>
      <c r="L11" s="656">
        <f>SUM(L4:L10)</f>
      </c>
      <c r="M11" s="656">
        <f>SUM(M4:M10)</f>
      </c>
      <c r="N11" s="656">
        <f>SUM(N4:N10)</f>
      </c>
      <c r="O11" s="656">
        <f>SUM(O4:O10)</f>
      </c>
      <c r="P11" s="656">
        <f>SUM(P4:P10)</f>
      </c>
      <c r="Q11" s="656">
        <f>SUM(Q4:Q10)</f>
      </c>
      <c r="R11" s="656">
        <f>SUM(R4:R10)</f>
      </c>
      <c r="S11" s="656">
        <f>SUM(S4:S10)</f>
      </c>
      <c r="T11" s="656">
        <f>SUM(T4:T10)</f>
      </c>
      <c r="U11" s="656">
        <f>SUM(U4:U10)</f>
      </c>
      <c r="V11" s="656">
        <f>SUM(V4:V10)</f>
      </c>
      <c r="W11" s="656">
        <f>SUM(W4:W10)</f>
      </c>
      <c r="X11" s="656">
        <f>SUM(X4:X10)</f>
      </c>
      <c r="Y11" s="656">
        <f>SUM(Y4:Y10)</f>
      </c>
      <c r="Z11" s="656">
        <f>SUM(Z4:Z10)</f>
      </c>
      <c r="AA11" s="656">
        <f>SUM(AA4:AA10)</f>
      </c>
      <c r="AB11" s="656">
        <f>SUM(AB4:AB10)</f>
      </c>
      <c r="AC11" s="656">
        <f>SUM(AC4:AC10)</f>
      </c>
      <c r="AD11" s="656">
        <v>0</v>
      </c>
      <c r="AE11" s="656">
        <v>0</v>
      </c>
    </row>
    <row customHeight="true" ht="21.48148148148148" r="12">
      <c r="A12" s="657"/>
      <c r="B12" s="657"/>
      <c r="C12" s="657"/>
      <c r="D12" s="657"/>
      <c r="E12" s="657"/>
      <c r="F12" s="657"/>
      <c r="G12" s="657"/>
      <c r="H12" s="657"/>
      <c r="I12" s="657"/>
      <c r="J12" s="657"/>
      <c r="K12" s="657"/>
      <c r="L12" s="657"/>
      <c r="M12" s="657"/>
      <c r="N12" s="657"/>
      <c r="O12" s="657"/>
      <c r="P12" s="657"/>
      <c r="Q12" s="657"/>
      <c r="R12" s="657"/>
      <c r="S12" s="657"/>
      <c r="T12" s="657"/>
      <c r="U12" s="657"/>
      <c r="V12" s="657"/>
      <c r="W12" s="657"/>
      <c r="X12" s="657"/>
      <c r="Y12" s="657"/>
      <c r="Z12" s="657"/>
      <c r="AA12" s="657"/>
      <c r="AB12" s="657"/>
      <c r="AC12" s="657"/>
      <c r="AD12" s="657"/>
      <c r="AE12" s="657"/>
    </row>
    <row customHeight="true" ht="21.48148148148148" r="13">
      <c r="A13" s="657"/>
      <c r="B13" s="657"/>
      <c r="C13" s="657"/>
      <c r="D13" s="657"/>
      <c r="E13" s="657"/>
      <c r="F13" s="657"/>
      <c r="G13" s="657"/>
      <c r="H13" s="657"/>
      <c r="I13" s="657"/>
      <c r="J13" s="657"/>
      <c r="K13" s="657"/>
      <c r="L13" s="657"/>
      <c r="M13" s="657"/>
      <c r="N13" s="657"/>
      <c r="O13" s="657"/>
      <c r="P13" s="657"/>
      <c r="Q13" s="657"/>
      <c r="R13" s="657"/>
      <c r="S13" s="657"/>
      <c r="T13" s="657"/>
      <c r="U13" s="657"/>
      <c r="V13" s="657"/>
      <c r="W13" s="657"/>
      <c r="X13" s="657"/>
      <c r="Y13" s="657"/>
      <c r="Z13" s="657"/>
      <c r="AA13" s="657"/>
      <c r="AB13" s="657"/>
      <c r="AC13" s="657"/>
      <c r="AD13" s="657"/>
      <c r="AE13" s="657"/>
    </row>
    <row customHeight="true" ht="21.48148148148148" r="14">
      <c r="A14" s="658" t="s">
        <v>1145</v>
      </c>
      <c r="B14" s="658"/>
      <c r="C14" s="658"/>
      <c r="D14" s="658"/>
      <c r="E14" s="658"/>
      <c r="F14" s="658"/>
      <c r="G14" s="658"/>
      <c r="H14" s="658"/>
      <c r="I14" s="658"/>
      <c r="J14" s="658"/>
      <c r="K14" s="658"/>
      <c r="L14" s="658"/>
      <c r="M14" s="658"/>
      <c r="N14" s="658"/>
      <c r="O14" s="658"/>
      <c r="P14" s="658"/>
      <c r="Q14" s="658"/>
      <c r="R14" s="658"/>
      <c r="S14" s="658"/>
      <c r="T14" s="658"/>
      <c r="U14" s="658"/>
      <c r="V14" s="658"/>
      <c r="W14" s="658"/>
      <c r="X14" s="658"/>
      <c r="Y14" s="658"/>
      <c r="Z14" s="658"/>
      <c r="AA14" s="658"/>
      <c r="AB14" s="658"/>
      <c r="AC14" s="658"/>
      <c r="AD14" s="658"/>
      <c r="AE14" s="658"/>
    </row>
    <row customHeight="true" ht="21.48148148148148" r="15">
      <c r="A15" s="652" t="s">
        <v>1127</v>
      </c>
      <c r="B15" s="652">
        <v>45625</v>
      </c>
      <c r="C15" s="652">
        <v>45626</v>
      </c>
      <c r="D15" s="652">
        <v>45627</v>
      </c>
      <c r="E15" s="652">
        <v>45628</v>
      </c>
      <c r="F15" s="652">
        <v>45629</v>
      </c>
      <c r="G15" s="652">
        <v>45630</v>
      </c>
      <c r="H15" s="652">
        <v>45631</v>
      </c>
      <c r="I15" s="652">
        <v>45632</v>
      </c>
      <c r="J15" s="652">
        <v>45633</v>
      </c>
      <c r="K15" s="652">
        <v>45634</v>
      </c>
      <c r="L15" s="652">
        <v>45635</v>
      </c>
      <c r="M15" s="652">
        <v>45636</v>
      </c>
      <c r="N15" s="652">
        <v>45637</v>
      </c>
      <c r="O15" s="652">
        <v>45638</v>
      </c>
      <c r="P15" s="652">
        <v>45639</v>
      </c>
      <c r="Q15" s="652">
        <v>45640</v>
      </c>
      <c r="R15" s="652">
        <v>45641</v>
      </c>
      <c r="S15" s="652">
        <v>45642</v>
      </c>
      <c r="T15" s="652">
        <v>45643</v>
      </c>
      <c r="U15" s="652">
        <v>45644</v>
      </c>
      <c r="V15" s="652">
        <v>45645</v>
      </c>
      <c r="W15" s="652">
        <v>45646</v>
      </c>
      <c r="X15" s="652">
        <v>45647</v>
      </c>
      <c r="Y15" s="652">
        <v>45648</v>
      </c>
      <c r="Z15" s="652">
        <v>45649</v>
      </c>
      <c r="AA15" s="652">
        <v>45650</v>
      </c>
      <c r="AB15" s="652">
        <v>45651</v>
      </c>
      <c r="AC15" s="652">
        <v>45652</v>
      </c>
      <c r="AD15" s="652">
        <v>45653</v>
      </c>
      <c r="AE15" s="652">
        <v>45654</v>
      </c>
    </row>
    <row customHeight="true" ht="21.48148148148148" r="16">
      <c r="A16" s="653" t="s">
        <v>1128</v>
      </c>
      <c r="B16" s="653" t="s">
        <v>1129</v>
      </c>
      <c r="C16" s="653" t="s">
        <v>1130</v>
      </c>
      <c r="D16" s="653" t="s">
        <v>1131</v>
      </c>
      <c r="E16" s="653" t="s">
        <v>1132</v>
      </c>
      <c r="F16" s="653" t="s">
        <v>1133</v>
      </c>
      <c r="G16" s="653" t="s">
        <v>1134</v>
      </c>
      <c r="H16" s="653" t="s">
        <v>1135</v>
      </c>
      <c r="I16" s="653" t="s">
        <v>1129</v>
      </c>
      <c r="J16" s="653" t="s">
        <v>1130</v>
      </c>
      <c r="K16" s="653" t="s">
        <v>1131</v>
      </c>
      <c r="L16" s="653" t="s">
        <v>1132</v>
      </c>
      <c r="M16" s="653" t="s">
        <v>1133</v>
      </c>
      <c r="N16" s="653" t="s">
        <v>1134</v>
      </c>
      <c r="O16" s="653" t="s">
        <v>1135</v>
      </c>
      <c r="P16" s="653" t="s">
        <v>1129</v>
      </c>
      <c r="Q16" s="653" t="s">
        <v>1130</v>
      </c>
      <c r="R16" s="653" t="s">
        <v>1131</v>
      </c>
      <c r="S16" s="653" t="s">
        <v>1132</v>
      </c>
      <c r="T16" s="653" t="s">
        <v>1133</v>
      </c>
      <c r="U16" s="653" t="s">
        <v>1134</v>
      </c>
      <c r="V16" s="653" t="s">
        <v>1135</v>
      </c>
      <c r="W16" s="653" t="s">
        <v>1129</v>
      </c>
      <c r="X16" s="653" t="s">
        <v>1130</v>
      </c>
      <c r="Y16" s="653" t="s">
        <v>1131</v>
      </c>
      <c r="Z16" s="653" t="s">
        <v>1132</v>
      </c>
      <c r="AA16" s="653" t="s">
        <v>1133</v>
      </c>
      <c r="AB16" s="653" t="s">
        <v>1134</v>
      </c>
      <c r="AC16" s="653" t="s">
        <v>1135</v>
      </c>
      <c r="AD16" s="653" t="s">
        <v>1129</v>
      </c>
      <c r="AE16" s="653" t="s">
        <v>1130</v>
      </c>
    </row>
    <row customHeight="true" ht="21.48148148148148" r="17">
      <c r="A17" s="653" t="s">
        <v>1136</v>
      </c>
      <c r="B17" s="653"/>
      <c r="C17" s="653"/>
      <c r="D17" s="653"/>
      <c r="E17" s="653"/>
      <c r="F17" s="653"/>
      <c r="G17" s="653"/>
      <c r="H17" s="653"/>
      <c r="I17" s="653"/>
      <c r="J17" s="653"/>
      <c r="K17" s="653"/>
      <c r="L17" s="653"/>
      <c r="M17" s="653"/>
      <c r="N17" s="653"/>
      <c r="O17" s="653"/>
      <c r="P17" s="653"/>
      <c r="Q17" s="653"/>
      <c r="R17" s="653"/>
      <c r="S17" s="653"/>
      <c r="T17" s="653"/>
      <c r="U17" s="653"/>
      <c r="V17" s="653"/>
      <c r="W17" s="653"/>
      <c r="X17" s="653"/>
      <c r="Y17" s="653"/>
      <c r="Z17" s="653"/>
      <c r="AA17" s="653"/>
      <c r="AB17" s="653"/>
      <c r="AC17" s="653"/>
      <c r="AD17" s="653"/>
      <c r="AE17" s="653"/>
    </row>
    <row customHeight="true" ht="21.48148148148148" r="18">
      <c r="A18" s="653" t="s">
        <v>1137</v>
      </c>
      <c r="B18" s="653"/>
      <c r="C18" s="653"/>
      <c r="D18" s="653"/>
      <c r="E18" s="653"/>
      <c r="F18" s="653"/>
      <c r="G18" s="653"/>
      <c r="H18" s="653"/>
      <c r="I18" s="653"/>
      <c r="J18" s="653"/>
      <c r="K18" s="653"/>
      <c r="L18" s="653"/>
      <c r="M18" s="653"/>
      <c r="N18" s="653"/>
      <c r="O18" s="653"/>
      <c r="P18" s="653"/>
      <c r="Q18" s="653"/>
      <c r="R18" s="653"/>
      <c r="S18" s="653"/>
      <c r="T18" s="653"/>
      <c r="U18" s="653"/>
      <c r="V18" s="653"/>
      <c r="W18" s="653"/>
      <c r="X18" s="653"/>
      <c r="Y18" s="653"/>
      <c r="Z18" s="653"/>
      <c r="AA18" s="653"/>
      <c r="AB18" s="653"/>
      <c r="AC18" s="653"/>
      <c r="AD18" s="653"/>
      <c r="AE18" s="653"/>
    </row>
    <row customHeight="true" ht="21.48148148148148" r="19">
      <c r="A19" s="653" t="s">
        <v>1138</v>
      </c>
      <c r="B19" s="653"/>
      <c r="C19" s="653"/>
      <c r="D19" s="653"/>
      <c r="E19" s="653"/>
      <c r="F19" s="653"/>
      <c r="G19" s="653"/>
      <c r="H19" s="653"/>
      <c r="I19" s="653"/>
      <c r="J19" s="653"/>
      <c r="K19" s="653"/>
      <c r="L19" s="653"/>
      <c r="M19" s="653"/>
      <c r="N19" s="653"/>
      <c r="O19" s="653"/>
      <c r="P19" s="653"/>
      <c r="Q19" s="653"/>
      <c r="R19" s="653"/>
      <c r="S19" s="653"/>
      <c r="T19" s="653"/>
      <c r="U19" s="653"/>
      <c r="V19" s="653"/>
      <c r="W19" s="653"/>
      <c r="X19" s="653"/>
      <c r="Y19" s="653"/>
      <c r="Z19" s="653"/>
      <c r="AA19" s="653"/>
      <c r="AB19" s="653"/>
      <c r="AC19" s="653"/>
      <c r="AD19" s="653"/>
      <c r="AE19" s="653"/>
    </row>
    <row customHeight="true" ht="21.48148148148148" r="20">
      <c r="A20" s="653" t="s">
        <v>1140</v>
      </c>
      <c r="B20" s="653"/>
      <c r="C20" s="653"/>
      <c r="D20" s="653"/>
      <c r="E20" s="653"/>
      <c r="F20" s="653"/>
      <c r="G20" s="653"/>
      <c r="H20" s="653"/>
      <c r="I20" s="653"/>
      <c r="J20" s="653"/>
      <c r="K20" s="653"/>
      <c r="L20" s="653"/>
      <c r="M20" s="653"/>
      <c r="N20" s="653"/>
      <c r="O20" s="653"/>
      <c r="P20" s="653"/>
      <c r="Q20" s="653"/>
      <c r="R20" s="653"/>
      <c r="S20" s="653"/>
      <c r="T20" s="653"/>
      <c r="U20" s="653"/>
      <c r="V20" s="653"/>
      <c r="W20" s="653"/>
      <c r="X20" s="653"/>
      <c r="Y20" s="653"/>
      <c r="Z20" s="653"/>
      <c r="AA20" s="653"/>
      <c r="AB20" s="653"/>
      <c r="AC20" s="653"/>
      <c r="AD20" s="653"/>
      <c r="AE20" s="653"/>
    </row>
    <row customHeight="true" ht="21.48148148148148" r="21">
      <c r="A21" s="653" t="s">
        <v>1141</v>
      </c>
      <c r="B21" s="653"/>
      <c r="C21" s="653"/>
      <c r="D21" s="653"/>
      <c r="E21" s="653"/>
      <c r="F21" s="653"/>
      <c r="G21" s="653"/>
      <c r="H21" s="653"/>
      <c r="I21" s="653"/>
      <c r="J21" s="653"/>
      <c r="K21" s="653"/>
      <c r="L21" s="653"/>
      <c r="M21" s="653"/>
      <c r="N21" s="653"/>
      <c r="O21" s="653"/>
      <c r="P21" s="653"/>
      <c r="Q21" s="653"/>
      <c r="R21" s="653"/>
      <c r="S21" s="653"/>
      <c r="T21" s="653"/>
      <c r="U21" s="653"/>
      <c r="V21" s="653"/>
      <c r="W21" s="653"/>
      <c r="X21" s="653"/>
      <c r="Y21" s="653"/>
      <c r="Z21" s="653"/>
      <c r="AA21" s="653"/>
      <c r="AB21" s="653"/>
      <c r="AC21" s="653"/>
      <c r="AD21" s="653"/>
      <c r="AE21" s="653"/>
    </row>
    <row customHeight="true" ht="21.48148148148148" r="22">
      <c r="A22" s="653" t="s">
        <v>1142</v>
      </c>
      <c r="B22" s="653"/>
      <c r="C22" s="653"/>
      <c r="D22" s="653"/>
      <c r="E22" s="653"/>
      <c r="F22" s="653"/>
      <c r="G22" s="653"/>
      <c r="H22" s="653"/>
      <c r="I22" s="653"/>
      <c r="J22" s="653"/>
      <c r="K22" s="653"/>
      <c r="L22" s="653"/>
      <c r="M22" s="653"/>
      <c r="N22" s="653"/>
      <c r="O22" s="653"/>
      <c r="P22" s="653"/>
      <c r="Q22" s="653"/>
      <c r="R22" s="653"/>
      <c r="S22" s="653"/>
      <c r="T22" s="653"/>
      <c r="U22" s="653"/>
      <c r="V22" s="653"/>
      <c r="W22" s="653"/>
      <c r="X22" s="653"/>
      <c r="Y22" s="653"/>
      <c r="Z22" s="653"/>
      <c r="AA22" s="653"/>
      <c r="AB22" s="653"/>
      <c r="AC22" s="653"/>
      <c r="AD22" s="653"/>
      <c r="AE22" s="653"/>
    </row>
    <row customHeight="true" ht="21.48148148148148" r="23">
      <c r="A23" s="653" t="s">
        <v>1143</v>
      </c>
      <c r="B23" s="653"/>
      <c r="C23" s="653"/>
      <c r="D23" s="653"/>
      <c r="E23" s="653"/>
      <c r="F23" s="653"/>
      <c r="G23" s="653"/>
      <c r="H23" s="653"/>
      <c r="I23" s="653"/>
      <c r="J23" s="653"/>
      <c r="K23" s="653"/>
      <c r="L23" s="653"/>
      <c r="M23" s="653"/>
      <c r="N23" s="653"/>
      <c r="O23" s="653"/>
      <c r="P23" s="653"/>
      <c r="Q23" s="653"/>
      <c r="R23" s="653"/>
      <c r="S23" s="653"/>
      <c r="T23" s="653"/>
      <c r="U23" s="653"/>
      <c r="V23" s="653"/>
      <c r="W23" s="653"/>
      <c r="X23" s="653"/>
      <c r="Y23" s="653"/>
      <c r="Z23" s="653"/>
      <c r="AA23" s="653"/>
      <c r="AB23" s="653"/>
      <c r="AC23" s="653"/>
      <c r="AD23" s="653"/>
      <c r="AE23" s="653"/>
    </row>
    <row customHeight="true" ht="21.48148148148148" r="24">
      <c r="A24" s="656" t="s">
        <v>1144</v>
      </c>
      <c r="B24" s="659">
        <v>0</v>
      </c>
      <c r="C24" s="659">
        <v>0</v>
      </c>
      <c r="D24" s="659">
        <v>0</v>
      </c>
      <c r="E24" s="659">
        <v>0</v>
      </c>
      <c r="F24" s="659">
        <v>0</v>
      </c>
      <c r="G24" s="659">
        <v>0</v>
      </c>
      <c r="H24" s="659">
        <v>0</v>
      </c>
      <c r="I24" s="659">
        <v>0</v>
      </c>
      <c r="J24" s="659">
        <v>0</v>
      </c>
      <c r="K24" s="659">
        <v>0</v>
      </c>
      <c r="L24" s="659">
        <v>0</v>
      </c>
      <c r="M24" s="659">
        <v>0</v>
      </c>
      <c r="N24" s="659">
        <v>0</v>
      </c>
      <c r="O24" s="659">
        <v>0</v>
      </c>
      <c r="P24" s="659">
        <v>0</v>
      </c>
      <c r="Q24" s="659">
        <v>0</v>
      </c>
      <c r="R24" s="659">
        <v>0</v>
      </c>
      <c r="S24" s="659">
        <v>0</v>
      </c>
      <c r="T24" s="659">
        <v>0</v>
      </c>
      <c r="U24" s="659">
        <v>0</v>
      </c>
      <c r="V24" s="659">
        <v>0</v>
      </c>
      <c r="W24" s="659">
        <v>0</v>
      </c>
      <c r="X24" s="659">
        <v>0</v>
      </c>
      <c r="Y24" s="659">
        <v>0</v>
      </c>
      <c r="Z24" s="659">
        <v>0</v>
      </c>
      <c r="AA24" s="659">
        <v>0</v>
      </c>
      <c r="AB24" s="659">
        <v>0</v>
      </c>
      <c r="AC24" s="659">
        <v>0</v>
      </c>
      <c r="AD24" s="659">
        <v>0</v>
      </c>
      <c r="AE24" s="659">
        <v>0</v>
      </c>
    </row>
    <row r="25">
      <c r="A25" s="660"/>
      <c r="B25" s="661"/>
      <c r="C25" s="661"/>
      <c r="D25" s="661"/>
      <c r="E25" s="661"/>
      <c r="F25" s="661"/>
      <c r="G25" s="661"/>
      <c r="H25" s="661"/>
      <c r="I25" s="661"/>
      <c r="J25" s="661"/>
      <c r="K25" s="661"/>
      <c r="L25" s="661"/>
      <c r="M25" s="661"/>
      <c r="N25" s="661"/>
      <c r="O25" s="661"/>
      <c r="P25" s="661"/>
      <c r="Q25" s="661"/>
      <c r="R25" s="661"/>
      <c r="S25" s="661"/>
      <c r="T25" s="661"/>
      <c r="U25" s="661"/>
      <c r="V25" s="661"/>
      <c r="W25" s="661"/>
      <c r="X25" s="661"/>
      <c r="Y25" s="661"/>
      <c r="Z25" s="661"/>
      <c r="AA25" s="661"/>
      <c r="AB25" s="661"/>
      <c r="AC25" s="661"/>
      <c r="AD25" s="661"/>
      <c r="AE25" s="661"/>
    </row>
    <row r="26">
      <c r="A26" s="660"/>
      <c r="B26" s="661"/>
      <c r="C26" s="661"/>
      <c r="D26" s="661"/>
      <c r="E26" s="661"/>
      <c r="F26" s="661"/>
      <c r="G26" s="661"/>
      <c r="H26" s="661"/>
      <c r="I26" s="661"/>
      <c r="J26" s="661"/>
      <c r="K26" s="661"/>
      <c r="L26" s="661"/>
      <c r="M26" s="661"/>
      <c r="N26" s="661"/>
      <c r="O26" s="661"/>
      <c r="P26" s="661"/>
      <c r="Q26" s="661"/>
      <c r="R26" s="661"/>
      <c r="S26" s="661"/>
      <c r="T26" s="661"/>
      <c r="U26" s="661"/>
      <c r="V26" s="661"/>
      <c r="W26" s="661"/>
      <c r="X26" s="661"/>
      <c r="Y26" s="661"/>
      <c r="Z26" s="661"/>
      <c r="AA26" s="661"/>
      <c r="AB26" s="661"/>
      <c r="AC26" s="661"/>
      <c r="AD26" s="661"/>
      <c r="AE26" s="661"/>
    </row>
    <row r="27">
      <c r="A27" s="660"/>
      <c r="B27" s="661"/>
      <c r="C27" s="661"/>
      <c r="D27" s="661"/>
      <c r="E27" s="661"/>
      <c r="F27" s="661"/>
      <c r="G27" s="661"/>
      <c r="H27" s="661"/>
      <c r="I27" s="661"/>
      <c r="J27" s="661"/>
      <c r="K27" s="661"/>
      <c r="L27" s="661"/>
      <c r="M27" s="661"/>
      <c r="N27" s="661"/>
      <c r="O27" s="661"/>
      <c r="P27" s="661"/>
      <c r="Q27" s="661"/>
      <c r="R27" s="661"/>
      <c r="S27" s="661"/>
      <c r="T27" s="661"/>
      <c r="U27" s="661"/>
      <c r="V27" s="661"/>
      <c r="W27" s="661"/>
      <c r="X27" s="661"/>
      <c r="Y27" s="661"/>
      <c r="Z27" s="661"/>
      <c r="AA27" s="661"/>
      <c r="AB27" s="661"/>
      <c r="AC27" s="661"/>
      <c r="AD27" s="661"/>
      <c r="AE27" s="661"/>
    </row>
    <row r="28">
      <c r="A28" s="660"/>
      <c r="B28" s="661"/>
      <c r="C28" s="661"/>
      <c r="D28" s="661"/>
      <c r="E28" s="661"/>
      <c r="F28" s="661"/>
      <c r="G28" s="661"/>
      <c r="H28" s="661"/>
      <c r="I28" s="661"/>
      <c r="J28" s="661"/>
      <c r="K28" s="661"/>
      <c r="L28" s="661"/>
      <c r="M28" s="661"/>
      <c r="N28" s="661"/>
      <c r="O28" s="661"/>
      <c r="P28" s="661"/>
      <c r="Q28" s="661"/>
      <c r="R28" s="661"/>
      <c r="S28" s="661"/>
      <c r="T28" s="661"/>
      <c r="U28" s="661"/>
      <c r="V28" s="661"/>
      <c r="W28" s="661"/>
      <c r="X28" s="661"/>
      <c r="Y28" s="661"/>
      <c r="Z28" s="661"/>
      <c r="AA28" s="661"/>
      <c r="AB28" s="661"/>
      <c r="AC28" s="661"/>
      <c r="AD28" s="661"/>
      <c r="AE28" s="661"/>
    </row>
    <row r="29">
      <c r="A29" s="660"/>
      <c r="B29" s="661"/>
      <c r="C29" s="661"/>
      <c r="D29" s="661"/>
      <c r="E29" s="661"/>
      <c r="F29" s="661"/>
      <c r="G29" s="661"/>
      <c r="H29" s="661"/>
      <c r="I29" s="661"/>
      <c r="J29" s="661"/>
      <c r="K29" s="661"/>
      <c r="L29" s="661"/>
      <c r="M29" s="661"/>
      <c r="N29" s="661"/>
      <c r="O29" s="661"/>
      <c r="P29" s="661"/>
      <c r="Q29" s="661"/>
      <c r="R29" s="661"/>
      <c r="S29" s="661"/>
      <c r="T29" s="661"/>
      <c r="U29" s="661"/>
      <c r="V29" s="661"/>
      <c r="W29" s="661"/>
      <c r="X29" s="661"/>
      <c r="Y29" s="661"/>
      <c r="Z29" s="661"/>
      <c r="AA29" s="661"/>
      <c r="AB29" s="661"/>
      <c r="AC29" s="661"/>
      <c r="AD29" s="661"/>
      <c r="AE29" s="661"/>
    </row>
    <row r="30">
      <c r="A30" s="660"/>
      <c r="B30" s="661"/>
      <c r="C30" s="661"/>
      <c r="D30" s="661"/>
      <c r="E30" s="661"/>
      <c r="F30" s="661"/>
      <c r="G30" s="661"/>
      <c r="H30" s="661"/>
      <c r="I30" s="661"/>
      <c r="J30" s="661"/>
      <c r="K30" s="661"/>
      <c r="L30" s="661"/>
      <c r="M30" s="661"/>
      <c r="N30" s="661"/>
      <c r="O30" s="661"/>
      <c r="P30" s="661"/>
      <c r="Q30" s="661"/>
      <c r="R30" s="661"/>
      <c r="S30" s="661"/>
      <c r="T30" s="661"/>
      <c r="U30" s="661"/>
      <c r="V30" s="661"/>
      <c r="W30" s="661"/>
      <c r="X30" s="661"/>
      <c r="Y30" s="661"/>
      <c r="Z30" s="661"/>
      <c r="AA30" s="661"/>
      <c r="AB30" s="661"/>
      <c r="AC30" s="661"/>
      <c r="AD30" s="661"/>
      <c r="AE30" s="661"/>
    </row>
    <row r="31">
      <c r="A31" s="660"/>
      <c r="B31" s="661"/>
      <c r="C31" s="661"/>
      <c r="D31" s="661"/>
      <c r="E31" s="661"/>
      <c r="F31" s="661"/>
      <c r="G31" s="661"/>
      <c r="H31" s="661"/>
      <c r="I31" s="661"/>
      <c r="J31" s="661"/>
      <c r="K31" s="661"/>
      <c r="L31" s="661"/>
      <c r="M31" s="661"/>
      <c r="N31" s="661"/>
      <c r="O31" s="661"/>
      <c r="P31" s="661"/>
      <c r="Q31" s="661"/>
      <c r="R31" s="661"/>
      <c r="S31" s="661"/>
      <c r="T31" s="661"/>
      <c r="U31" s="661"/>
      <c r="V31" s="661"/>
      <c r="W31" s="661"/>
      <c r="X31" s="661"/>
      <c r="Y31" s="661"/>
      <c r="Z31" s="661"/>
      <c r="AA31" s="661"/>
      <c r="AB31" s="661"/>
      <c r="AC31" s="661"/>
      <c r="AD31" s="661"/>
      <c r="AE31" s="661"/>
    </row>
    <row r="32">
      <c r="A32" s="660"/>
      <c r="B32" s="661"/>
      <c r="C32" s="661"/>
      <c r="D32" s="661"/>
      <c r="E32" s="661"/>
      <c r="F32" s="661"/>
      <c r="G32" s="661"/>
      <c r="H32" s="661"/>
      <c r="I32" s="661"/>
      <c r="J32" s="661"/>
      <c r="K32" s="661"/>
      <c r="L32" s="661"/>
      <c r="M32" s="661"/>
      <c r="N32" s="661"/>
      <c r="O32" s="661"/>
      <c r="P32" s="661"/>
      <c r="Q32" s="661"/>
      <c r="R32" s="661"/>
      <c r="S32" s="661"/>
      <c r="T32" s="661"/>
      <c r="U32" s="661"/>
      <c r="V32" s="661"/>
      <c r="W32" s="661"/>
      <c r="X32" s="661"/>
      <c r="Y32" s="661"/>
      <c r="Z32" s="661"/>
      <c r="AA32" s="661"/>
      <c r="AB32" s="661"/>
      <c r="AC32" s="661"/>
      <c r="AD32" s="661"/>
      <c r="AE32" s="661"/>
    </row>
    <row r="33">
      <c r="A33" s="660"/>
      <c r="B33" s="661"/>
      <c r="C33" s="661"/>
      <c r="D33" s="661"/>
      <c r="E33" s="661"/>
      <c r="F33" s="661"/>
      <c r="G33" s="661"/>
      <c r="H33" s="661"/>
      <c r="I33" s="661"/>
      <c r="J33" s="661"/>
      <c r="K33" s="661"/>
      <c r="L33" s="661"/>
      <c r="M33" s="661"/>
      <c r="N33" s="661"/>
      <c r="O33" s="661"/>
      <c r="P33" s="661"/>
      <c r="Q33" s="661"/>
      <c r="R33" s="661"/>
      <c r="S33" s="661"/>
      <c r="T33" s="661"/>
      <c r="U33" s="661"/>
      <c r="V33" s="661"/>
      <c r="W33" s="661"/>
      <c r="X33" s="661"/>
      <c r="Y33" s="661"/>
      <c r="Z33" s="661"/>
      <c r="AA33" s="661"/>
      <c r="AB33" s="661"/>
      <c r="AC33" s="661"/>
      <c r="AD33" s="661"/>
      <c r="AE33" s="661"/>
    </row>
    <row r="34">
      <c r="A34" s="660"/>
      <c r="B34" s="661"/>
      <c r="C34" s="661"/>
      <c r="D34" s="661"/>
      <c r="E34" s="661"/>
      <c r="F34" s="661"/>
      <c r="G34" s="661"/>
      <c r="H34" s="661"/>
      <c r="I34" s="661"/>
      <c r="J34" s="661"/>
      <c r="K34" s="661"/>
      <c r="L34" s="661"/>
      <c r="M34" s="661"/>
      <c r="N34" s="661"/>
      <c r="O34" s="661"/>
      <c r="P34" s="661"/>
      <c r="Q34" s="661"/>
      <c r="R34" s="661"/>
      <c r="S34" s="661"/>
      <c r="T34" s="661"/>
      <c r="U34" s="661"/>
      <c r="V34" s="661"/>
      <c r="W34" s="661"/>
      <c r="X34" s="661"/>
      <c r="Y34" s="661"/>
      <c r="Z34" s="661"/>
      <c r="AA34" s="661"/>
      <c r="AB34" s="661"/>
      <c r="AC34" s="661"/>
      <c r="AD34" s="661"/>
      <c r="AE34" s="661"/>
    </row>
    <row r="35">
      <c r="A35" s="660"/>
      <c r="B35" s="661"/>
      <c r="C35" s="661"/>
      <c r="D35" s="661"/>
      <c r="E35" s="661"/>
      <c r="F35" s="661"/>
      <c r="G35" s="661"/>
      <c r="H35" s="661"/>
      <c r="I35" s="661"/>
      <c r="J35" s="661"/>
      <c r="K35" s="661"/>
      <c r="L35" s="661"/>
      <c r="M35" s="661"/>
      <c r="N35" s="661"/>
      <c r="O35" s="661"/>
      <c r="P35" s="661"/>
      <c r="Q35" s="661"/>
      <c r="R35" s="661"/>
      <c r="S35" s="661"/>
      <c r="T35" s="661"/>
      <c r="U35" s="661"/>
      <c r="V35" s="661"/>
      <c r="W35" s="661"/>
      <c r="X35" s="661"/>
      <c r="Y35" s="661"/>
      <c r="Z35" s="661"/>
      <c r="AA35" s="661"/>
      <c r="AB35" s="661"/>
      <c r="AC35" s="661"/>
      <c r="AD35" s="661"/>
      <c r="AE35" s="661"/>
    </row>
    <row r="36">
      <c r="A36" s="660"/>
      <c r="B36" s="661"/>
      <c r="C36" s="661"/>
      <c r="D36" s="661"/>
      <c r="E36" s="661"/>
      <c r="F36" s="661"/>
      <c r="G36" s="661"/>
      <c r="H36" s="661"/>
      <c r="I36" s="661"/>
      <c r="J36" s="661"/>
      <c r="K36" s="661"/>
      <c r="L36" s="661"/>
      <c r="M36" s="661"/>
      <c r="N36" s="661"/>
      <c r="O36" s="661"/>
      <c r="P36" s="661"/>
      <c r="Q36" s="661"/>
      <c r="R36" s="661"/>
      <c r="S36" s="661"/>
      <c r="T36" s="661"/>
      <c r="U36" s="661"/>
      <c r="V36" s="661"/>
      <c r="W36" s="661"/>
      <c r="X36" s="661"/>
      <c r="Y36" s="661"/>
      <c r="Z36" s="661"/>
      <c r="AA36" s="661"/>
      <c r="AB36" s="661"/>
      <c r="AC36" s="661"/>
      <c r="AD36" s="661"/>
      <c r="AE36" s="661"/>
    </row>
    <row r="37">
      <c r="A37" s="660"/>
      <c r="B37" s="661"/>
      <c r="C37" s="661"/>
      <c r="D37" s="661"/>
      <c r="E37" s="661"/>
      <c r="F37" s="661"/>
      <c r="G37" s="661"/>
      <c r="H37" s="661"/>
      <c r="I37" s="661"/>
      <c r="J37" s="661"/>
      <c r="K37" s="661"/>
      <c r="L37" s="661"/>
      <c r="M37" s="661"/>
      <c r="N37" s="661"/>
      <c r="O37" s="661"/>
      <c r="P37" s="661"/>
      <c r="Q37" s="661"/>
      <c r="R37" s="661"/>
      <c r="S37" s="661"/>
      <c r="T37" s="661"/>
      <c r="U37" s="661"/>
      <c r="V37" s="661"/>
      <c r="W37" s="661"/>
      <c r="X37" s="661"/>
      <c r="Y37" s="661"/>
      <c r="Z37" s="661"/>
      <c r="AA37" s="661"/>
      <c r="AB37" s="661"/>
      <c r="AC37" s="661"/>
      <c r="AD37" s="661"/>
      <c r="AE37" s="661"/>
    </row>
    <row r="38">
      <c r="A38" s="660"/>
      <c r="B38" s="661"/>
      <c r="C38" s="661"/>
      <c r="D38" s="661"/>
      <c r="E38" s="661"/>
      <c r="F38" s="661"/>
      <c r="G38" s="661"/>
      <c r="H38" s="661"/>
      <c r="I38" s="661"/>
      <c r="J38" s="661"/>
      <c r="K38" s="661"/>
      <c r="L38" s="661"/>
      <c r="M38" s="661"/>
      <c r="N38" s="661"/>
      <c r="O38" s="661"/>
      <c r="P38" s="661"/>
      <c r="Q38" s="661"/>
      <c r="R38" s="661"/>
      <c r="S38" s="661"/>
      <c r="T38" s="661"/>
      <c r="U38" s="661"/>
      <c r="V38" s="661"/>
      <c r="W38" s="661"/>
      <c r="X38" s="661"/>
      <c r="Y38" s="661"/>
      <c r="Z38" s="661"/>
      <c r="AA38" s="661"/>
      <c r="AB38" s="661"/>
      <c r="AC38" s="661"/>
      <c r="AD38" s="661"/>
      <c r="AE38" s="661"/>
    </row>
    <row r="39">
      <c r="A39" s="660"/>
      <c r="B39" s="661"/>
      <c r="C39" s="661"/>
      <c r="D39" s="661"/>
      <c r="E39" s="661"/>
      <c r="F39" s="661"/>
      <c r="G39" s="661"/>
      <c r="H39" s="661"/>
      <c r="I39" s="661"/>
      <c r="J39" s="661"/>
      <c r="K39" s="661"/>
      <c r="L39" s="661"/>
      <c r="M39" s="661"/>
      <c r="N39" s="661"/>
      <c r="O39" s="661"/>
      <c r="P39" s="661"/>
      <c r="Q39" s="661"/>
      <c r="R39" s="661"/>
      <c r="S39" s="661"/>
      <c r="T39" s="661"/>
      <c r="U39" s="661"/>
      <c r="V39" s="661"/>
      <c r="W39" s="661"/>
      <c r="X39" s="661"/>
      <c r="Y39" s="661"/>
      <c r="Z39" s="661"/>
      <c r="AA39" s="661"/>
      <c r="AB39" s="661"/>
      <c r="AC39" s="661"/>
      <c r="AD39" s="661"/>
      <c r="AE39" s="661"/>
    </row>
    <row r="40">
      <c r="A40" s="660"/>
      <c r="B40" s="661"/>
      <c r="C40" s="661"/>
      <c r="D40" s="661"/>
      <c r="E40" s="661"/>
      <c r="F40" s="661"/>
      <c r="G40" s="661"/>
      <c r="H40" s="661"/>
      <c r="I40" s="661"/>
      <c r="J40" s="661"/>
      <c r="K40" s="661"/>
      <c r="L40" s="661"/>
      <c r="M40" s="661"/>
      <c r="N40" s="661"/>
      <c r="O40" s="661"/>
      <c r="P40" s="661"/>
      <c r="Q40" s="661"/>
      <c r="R40" s="661"/>
      <c r="S40" s="661"/>
      <c r="T40" s="661"/>
      <c r="U40" s="661"/>
      <c r="V40" s="661"/>
      <c r="W40" s="661"/>
      <c r="X40" s="661"/>
      <c r="Y40" s="661"/>
      <c r="Z40" s="661"/>
      <c r="AA40" s="661"/>
      <c r="AB40" s="661"/>
      <c r="AC40" s="661"/>
      <c r="AD40" s="661"/>
      <c r="AE40" s="661"/>
    </row>
    <row r="41">
      <c r="A41" s="660"/>
      <c r="B41" s="661"/>
      <c r="C41" s="661"/>
      <c r="D41" s="661"/>
      <c r="E41" s="661"/>
      <c r="F41" s="661"/>
      <c r="G41" s="661"/>
      <c r="H41" s="661"/>
      <c r="I41" s="661"/>
      <c r="J41" s="661"/>
      <c r="K41" s="661"/>
      <c r="L41" s="661"/>
      <c r="M41" s="661"/>
      <c r="N41" s="661"/>
      <c r="O41" s="661"/>
      <c r="P41" s="661"/>
      <c r="Q41" s="661"/>
      <c r="R41" s="661"/>
      <c r="S41" s="661"/>
      <c r="T41" s="661"/>
      <c r="U41" s="661"/>
      <c r="V41" s="661"/>
      <c r="W41" s="661"/>
      <c r="X41" s="661"/>
      <c r="Y41" s="661"/>
      <c r="Z41" s="661"/>
      <c r="AA41" s="661"/>
      <c r="AB41" s="661"/>
      <c r="AC41" s="661"/>
      <c r="AD41" s="661"/>
      <c r="AE41" s="661"/>
    </row>
    <row r="42">
      <c r="A42" s="660"/>
      <c r="B42" s="661"/>
      <c r="C42" s="661"/>
      <c r="D42" s="661"/>
      <c r="E42" s="661"/>
      <c r="F42" s="661"/>
      <c r="G42" s="661"/>
      <c r="H42" s="661"/>
      <c r="I42" s="661"/>
      <c r="J42" s="661"/>
      <c r="K42" s="661"/>
      <c r="L42" s="661"/>
      <c r="M42" s="661"/>
      <c r="N42" s="661"/>
      <c r="O42" s="661"/>
      <c r="P42" s="661"/>
      <c r="Q42" s="661"/>
      <c r="R42" s="661"/>
      <c r="S42" s="661"/>
      <c r="T42" s="661"/>
      <c r="U42" s="661"/>
      <c r="V42" s="661"/>
      <c r="W42" s="661"/>
      <c r="X42" s="661"/>
      <c r="Y42" s="661"/>
      <c r="Z42" s="661"/>
      <c r="AA42" s="661"/>
      <c r="AB42" s="661"/>
      <c r="AC42" s="661"/>
      <c r="AD42" s="661"/>
      <c r="AE42" s="661"/>
    </row>
    <row r="43">
      <c r="A43" s="660"/>
      <c r="B43" s="661"/>
      <c r="C43" s="661"/>
      <c r="D43" s="661"/>
      <c r="E43" s="661"/>
      <c r="F43" s="661"/>
      <c r="G43" s="661"/>
      <c r="H43" s="661"/>
      <c r="I43" s="661"/>
      <c r="J43" s="661"/>
      <c r="K43" s="661"/>
      <c r="L43" s="661"/>
      <c r="M43" s="661"/>
      <c r="N43" s="661"/>
      <c r="O43" s="661"/>
      <c r="P43" s="661"/>
      <c r="Q43" s="661"/>
      <c r="R43" s="661"/>
      <c r="S43" s="661"/>
      <c r="T43" s="661"/>
      <c r="U43" s="661"/>
      <c r="V43" s="661"/>
      <c r="W43" s="661"/>
      <c r="X43" s="661"/>
      <c r="Y43" s="661"/>
      <c r="Z43" s="661"/>
      <c r="AA43" s="661"/>
      <c r="AB43" s="661"/>
      <c r="AC43" s="661"/>
      <c r="AD43" s="661"/>
      <c r="AE43" s="661"/>
    </row>
    <row r="44">
      <c r="A44" s="660"/>
      <c r="B44" s="661"/>
      <c r="C44" s="661"/>
      <c r="D44" s="661"/>
      <c r="E44" s="661"/>
      <c r="F44" s="661"/>
      <c r="G44" s="661"/>
      <c r="H44" s="661"/>
      <c r="I44" s="661"/>
      <c r="J44" s="661"/>
      <c r="K44" s="661"/>
      <c r="L44" s="661"/>
      <c r="M44" s="661"/>
      <c r="N44" s="661"/>
      <c r="O44" s="661"/>
      <c r="P44" s="661"/>
      <c r="Q44" s="661"/>
      <c r="R44" s="661"/>
      <c r="S44" s="661"/>
      <c r="T44" s="661"/>
      <c r="U44" s="661"/>
      <c r="V44" s="661"/>
      <c r="W44" s="661"/>
      <c r="X44" s="661"/>
      <c r="Y44" s="661"/>
      <c r="Z44" s="661"/>
      <c r="AA44" s="661"/>
      <c r="AB44" s="661"/>
      <c r="AC44" s="661"/>
      <c r="AD44" s="661"/>
      <c r="AE44" s="661"/>
    </row>
  </sheetData>
  <mergeCells>
    <mergeCell ref="A1:AE1"/>
    <mergeCell ref="A14:AE14"/>
  </mergeCells>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1" min="1" style="0" width="27.266666666666666"/>
    <col collapsed="false" customWidth="true" hidden="false" max="5" min="5" style="0" width="13.666666666666666"/>
    <col collapsed="false" customWidth="true" hidden="false" max="9" min="9" style="0" width="13.666666666666666"/>
    <col collapsed="false" customWidth="true" hidden="false" max="13" min="13" style="0" width="13.666666666666666"/>
    <col collapsed="false" customWidth="true" hidden="false" max="17" min="17" style="0" width="13.666666666666666"/>
    <col collapsed="false" customWidth="true" hidden="false" max="2" min="2" style="0" width="13.666666666666666"/>
    <col collapsed="false" customWidth="true" hidden="false" max="6" min="6" style="0" width="13.666666666666666"/>
    <col collapsed="false" customWidth="true" hidden="false" max="10" min="10" style="0" width="13.666666666666666"/>
    <col collapsed="false" customWidth="true" hidden="false" max="14" min="14" style="0" width="13.666666666666666"/>
    <col collapsed="false" customWidth="true" hidden="false" max="18" min="18" style="0" width="13.666666666666666"/>
    <col collapsed="false" customWidth="true" hidden="false" max="3" min="3" style="0" width="13.666666666666666"/>
    <col collapsed="false" customWidth="true" hidden="false" max="7" min="7" style="0" width="13.666666666666666"/>
    <col collapsed="false" customWidth="true" hidden="false" max="11" min="11" style="0" width="13.666666666666666"/>
    <col collapsed="false" customWidth="true" hidden="false" max="15" min="15" style="0" width="13.666666666666666"/>
    <col collapsed="false" customWidth="true" hidden="false" max="19" min="19" style="0" width="13.666666666666666"/>
    <col collapsed="false" customWidth="true" hidden="false" max="4" min="4" style="0" width="13.666666666666666"/>
    <col collapsed="false" customWidth="true" hidden="false" max="8" min="8" style="0" width="13.666666666666666"/>
    <col collapsed="false" customWidth="true" hidden="false" max="12" min="12" style="0" width="13.666666666666666"/>
    <col collapsed="false" customWidth="true" hidden="false" max="16" min="16" style="0" width="13.666666666666666"/>
    <col collapsed="false" customWidth="true" hidden="false" max="20" min="20" style="0" width="13.666666666666666"/>
  </cols>
  <sheetData>
    <row customHeight="true" ht="21.48148148148148" r="1">
      <c r="A1" s="662" t="s">
        <v>1146</v>
      </c>
      <c r="B1" s="662"/>
      <c r="C1" s="662"/>
      <c r="D1" s="662"/>
      <c r="E1" s="662"/>
      <c r="F1" s="662"/>
      <c r="G1" s="662"/>
      <c r="H1" s="662"/>
      <c r="I1" s="662"/>
      <c r="J1" s="662"/>
      <c r="K1" s="662"/>
      <c r="L1" s="662"/>
      <c r="M1" s="662"/>
      <c r="N1" s="662"/>
      <c r="O1" s="662"/>
      <c r="P1" s="663"/>
      <c r="Q1" s="663"/>
      <c r="R1" s="663"/>
      <c r="S1" s="663"/>
      <c r="T1" s="663"/>
    </row>
    <row customHeight="true" ht="21.48148148148148" r="2">
      <c r="A2" s="664" t="s">
        <v>1147</v>
      </c>
      <c r="B2" s="665">
        <v>45716</v>
      </c>
      <c r="C2" s="665">
        <v>45717</v>
      </c>
      <c r="D2" s="665">
        <v>45718</v>
      </c>
      <c r="E2" s="665">
        <v>45719</v>
      </c>
      <c r="F2" s="665">
        <v>45720</v>
      </c>
      <c r="G2" s="665">
        <v>45721</v>
      </c>
      <c r="H2" s="665">
        <v>45722</v>
      </c>
      <c r="I2" s="665">
        <v>45723</v>
      </c>
      <c r="J2" s="665">
        <v>45724</v>
      </c>
      <c r="K2" s="665">
        <v>45725</v>
      </c>
      <c r="L2" s="665">
        <v>45726</v>
      </c>
      <c r="M2" s="665">
        <v>45727</v>
      </c>
      <c r="N2" s="665">
        <v>45728</v>
      </c>
      <c r="O2" s="665">
        <v>45729</v>
      </c>
      <c r="P2" s="663"/>
      <c r="Q2" s="663"/>
      <c r="R2" s="663"/>
      <c r="S2" s="663"/>
      <c r="T2" s="663"/>
    </row>
    <row customHeight="true" ht="21.48148148148148" r="3">
      <c r="A3" s="664" t="s">
        <v>1148</v>
      </c>
      <c r="B3" s="664" t="s">
        <v>1149</v>
      </c>
      <c r="C3" s="664" t="s">
        <v>1150</v>
      </c>
      <c r="D3" s="664" t="s">
        <v>1151</v>
      </c>
      <c r="E3" s="664" t="s">
        <v>1152</v>
      </c>
      <c r="F3" s="664" t="s">
        <v>1153</v>
      </c>
      <c r="G3" s="664" t="s">
        <v>1154</v>
      </c>
      <c r="H3" s="664" t="s">
        <v>1155</v>
      </c>
      <c r="I3" s="664" t="s">
        <v>1149</v>
      </c>
      <c r="J3" s="664" t="s">
        <v>1150</v>
      </c>
      <c r="K3" s="664" t="s">
        <v>1151</v>
      </c>
      <c r="L3" s="664" t="s">
        <v>1152</v>
      </c>
      <c r="M3" s="664" t="s">
        <v>1153</v>
      </c>
      <c r="N3" s="664" t="s">
        <v>1154</v>
      </c>
      <c r="O3" s="664" t="s">
        <v>1155</v>
      </c>
      <c r="P3" s="663"/>
      <c r="Q3" s="663"/>
      <c r="R3" s="663"/>
      <c r="S3" s="663"/>
      <c r="T3" s="663"/>
    </row>
    <row customHeight="true" ht="21.48148148148148" r="4">
      <c r="A4" s="664" t="s">
        <v>1156</v>
      </c>
      <c r="B4" s="664">
        <v>5</v>
      </c>
      <c r="C4" s="664">
        <v>5</v>
      </c>
      <c r="D4" s="664">
        <v>5</v>
      </c>
      <c r="E4" s="664">
        <v>5</v>
      </c>
      <c r="F4" s="664">
        <v>7</v>
      </c>
      <c r="G4" s="664">
        <v>9</v>
      </c>
      <c r="H4" s="664">
        <v>10</v>
      </c>
      <c r="I4" s="664">
        <v>10</v>
      </c>
      <c r="J4" s="664">
        <v>15</v>
      </c>
      <c r="K4" s="664">
        <v>15</v>
      </c>
      <c r="L4" s="664">
        <v>15</v>
      </c>
      <c r="M4" s="664"/>
      <c r="N4" s="664"/>
      <c r="O4" s="664"/>
      <c r="P4" s="663"/>
      <c r="Q4" s="663"/>
      <c r="R4" s="663"/>
      <c r="S4" s="663"/>
      <c r="T4" s="663"/>
    </row>
    <row customHeight="true" ht="21.48148148148148" r="5">
      <c r="A5" s="664" t="s">
        <v>1157</v>
      </c>
      <c r="B5" s="666"/>
      <c r="C5" s="666"/>
      <c r="D5" s="666"/>
      <c r="E5" s="666"/>
      <c r="F5" s="666"/>
      <c r="G5" s="666"/>
      <c r="H5" s="666"/>
      <c r="I5" s="666"/>
      <c r="J5" s="666"/>
      <c r="K5" s="666"/>
      <c r="L5" s="666"/>
      <c r="M5" s="666"/>
      <c r="N5" s="666"/>
      <c r="O5" s="666"/>
      <c r="P5" s="663"/>
      <c r="Q5" s="663"/>
      <c r="R5" s="663"/>
      <c r="S5" s="663"/>
      <c r="T5" s="663"/>
    </row>
    <row customHeight="true" ht="21.48148148148148" r="6">
      <c r="A6" s="664" t="s">
        <v>1158</v>
      </c>
      <c r="B6" s="667">
        <v>0.15</v>
      </c>
      <c r="C6" s="667"/>
      <c r="D6" s="667"/>
      <c r="E6" s="667"/>
      <c r="F6" s="667"/>
      <c r="G6" s="667"/>
      <c r="H6" s="667"/>
      <c r="I6" s="667"/>
      <c r="J6" s="667"/>
      <c r="K6" s="667"/>
      <c r="L6" s="667"/>
      <c r="M6" s="667"/>
      <c r="N6" s="667"/>
      <c r="O6" s="667"/>
      <c r="P6" s="663"/>
      <c r="Q6" s="663"/>
      <c r="R6" s="663"/>
      <c r="S6" s="663"/>
      <c r="T6" s="663"/>
    </row>
    <row customHeight="true" ht="21.48148148148148" r="7">
      <c r="A7" s="664" t="s">
        <v>1159</v>
      </c>
      <c r="B7" s="668">
        <v>0.12</v>
      </c>
      <c r="C7" s="668"/>
      <c r="D7" s="668"/>
      <c r="E7" s="668"/>
      <c r="F7" s="668"/>
      <c r="G7" s="668"/>
      <c r="H7" s="668"/>
      <c r="I7" s="668"/>
      <c r="J7" s="668"/>
      <c r="K7" s="668"/>
      <c r="L7" s="668"/>
      <c r="M7" s="668"/>
      <c r="N7" s="668"/>
      <c r="O7" s="668"/>
      <c r="P7" s="663"/>
      <c r="Q7" s="663"/>
      <c r="R7" s="663"/>
      <c r="S7" s="663"/>
      <c r="T7" s="663"/>
    </row>
    <row customHeight="true" ht="21.48148148148148" r="8">
      <c r="A8" s="664" t="s">
        <v>1160</v>
      </c>
      <c r="B8" s="669">
        <v>0.12</v>
      </c>
      <c r="C8" s="669">
        <v>0.13</v>
      </c>
      <c r="D8" s="669">
        <v>0.15</v>
      </c>
      <c r="E8" s="669">
        <v>0.15</v>
      </c>
      <c r="F8" s="669">
        <v>0.16</v>
      </c>
      <c r="G8" s="669">
        <v>0.16</v>
      </c>
      <c r="H8" s="669">
        <v>0.18</v>
      </c>
      <c r="I8" s="669"/>
      <c r="J8" s="669"/>
      <c r="K8" s="669"/>
      <c r="L8" s="669"/>
      <c r="M8" s="669"/>
      <c r="N8" s="669"/>
      <c r="O8" s="669"/>
      <c r="P8" s="663"/>
      <c r="Q8" s="663"/>
      <c r="R8" s="663"/>
      <c r="S8" s="663"/>
      <c r="T8" s="663"/>
    </row>
    <row customHeight="true" ht="21.48148148148148" r="9">
      <c r="A9" s="664" t="s">
        <v>1161</v>
      </c>
      <c r="B9" s="664"/>
      <c r="C9" s="664"/>
      <c r="D9" s="664"/>
      <c r="E9" s="664"/>
      <c r="F9" s="664"/>
      <c r="G9" s="664"/>
      <c r="H9" s="664"/>
      <c r="I9" s="664"/>
      <c r="J9" s="664"/>
      <c r="K9" s="664"/>
      <c r="L9" s="664"/>
      <c r="M9" s="664"/>
      <c r="N9" s="664"/>
      <c r="O9" s="664"/>
      <c r="P9" s="663"/>
      <c r="Q9" s="663"/>
      <c r="R9" s="663"/>
      <c r="S9" s="663"/>
      <c r="T9" s="663"/>
    </row>
    <row customHeight="true" ht="21.48148148148148" r="10">
      <c r="A10" s="664" t="s">
        <v>1162</v>
      </c>
      <c r="B10" s="664"/>
      <c r="C10" s="664"/>
      <c r="D10" s="664"/>
      <c r="E10" s="664"/>
      <c r="F10" s="664"/>
      <c r="G10" s="664"/>
      <c r="H10" s="664"/>
      <c r="I10" s="664"/>
      <c r="J10" s="664"/>
      <c r="K10" s="664"/>
      <c r="L10" s="664"/>
      <c r="M10" s="664"/>
      <c r="N10" s="664"/>
      <c r="O10" s="664"/>
      <c r="P10" s="663"/>
      <c r="Q10" s="663"/>
      <c r="R10" s="663"/>
      <c r="S10" s="663"/>
      <c r="T10" s="663"/>
    </row>
    <row customHeight="true" ht="21.48148148148148" r="11">
      <c r="A11" s="670"/>
      <c r="B11" s="670"/>
      <c r="C11" s="670"/>
      <c r="D11" s="670"/>
      <c r="E11" s="670"/>
      <c r="F11" s="670"/>
      <c r="G11" s="670"/>
      <c r="H11" s="670"/>
      <c r="I11" s="670"/>
      <c r="J11" s="670"/>
      <c r="K11" s="670"/>
      <c r="L11" s="670"/>
      <c r="M11" s="670"/>
      <c r="N11" s="670"/>
      <c r="O11" s="670"/>
      <c r="P11" s="663"/>
      <c r="Q11" s="663"/>
      <c r="R11" s="663"/>
      <c r="S11" s="663"/>
      <c r="T11" s="663"/>
    </row>
    <row customHeight="true" ht="21.48148148148148" r="12">
      <c r="A12" s="663"/>
      <c r="B12" s="663"/>
      <c r="C12" s="663"/>
      <c r="D12" s="663"/>
      <c r="E12" s="663"/>
      <c r="F12" s="663"/>
      <c r="G12" s="663"/>
      <c r="H12" s="663"/>
      <c r="I12" s="663"/>
      <c r="J12" s="663"/>
      <c r="K12" s="663"/>
      <c r="L12" s="663"/>
      <c r="M12" s="663"/>
      <c r="N12" s="663"/>
      <c r="O12" s="663"/>
      <c r="P12" s="663"/>
      <c r="Q12" s="663"/>
      <c r="R12" s="663"/>
      <c r="S12" s="663"/>
      <c r="T12" s="663"/>
    </row>
    <row customHeight="true" ht="21.48148148148148" r="13">
      <c r="A13" s="663"/>
      <c r="B13" s="663"/>
      <c r="C13" s="663"/>
      <c r="D13" s="663"/>
      <c r="E13" s="663"/>
      <c r="F13" s="663"/>
      <c r="G13" s="663"/>
      <c r="H13" s="663"/>
      <c r="I13" s="663"/>
      <c r="J13" s="663"/>
      <c r="K13" s="663"/>
      <c r="L13" s="663"/>
      <c r="M13" s="663"/>
      <c r="N13" s="663"/>
      <c r="O13" s="663"/>
      <c r="P13" s="663"/>
      <c r="Q13" s="663"/>
      <c r="R13" s="663"/>
      <c r="S13" s="663"/>
      <c r="T13" s="663"/>
    </row>
    <row customHeight="true" ht="21.48148148148148" r="14">
      <c r="A14" s="663"/>
      <c r="B14" s="663"/>
      <c r="C14" s="663"/>
      <c r="D14" s="663"/>
      <c r="E14" s="663"/>
      <c r="F14" s="663"/>
      <c r="G14" s="663"/>
      <c r="H14" s="663"/>
      <c r="I14" s="663"/>
      <c r="J14" s="663"/>
      <c r="K14" s="663"/>
      <c r="L14" s="663"/>
      <c r="M14" s="663"/>
      <c r="N14" s="663"/>
      <c r="O14" s="663"/>
      <c r="P14" s="663"/>
      <c r="Q14" s="663"/>
      <c r="R14" s="663"/>
      <c r="S14" s="663"/>
      <c r="T14" s="663"/>
    </row>
    <row customHeight="true" ht="21.48148148148148" r="15">
      <c r="A15" s="663"/>
      <c r="B15" s="663"/>
      <c r="C15" s="663"/>
      <c r="D15" s="663"/>
      <c r="E15" s="663"/>
      <c r="F15" s="663"/>
      <c r="G15" s="663"/>
      <c r="H15" s="663"/>
      <c r="I15" s="663"/>
      <c r="J15" s="663"/>
      <c r="K15" s="663"/>
      <c r="L15" s="663"/>
      <c r="M15" s="663"/>
      <c r="N15" s="663"/>
      <c r="O15" s="663"/>
      <c r="P15" s="663"/>
      <c r="Q15" s="663"/>
      <c r="R15" s="663"/>
      <c r="S15" s="663"/>
      <c r="T15" s="663"/>
    </row>
    <row customHeight="true" ht="21.48148148148148" r="16">
      <c r="A16" s="663"/>
      <c r="B16" s="663"/>
      <c r="C16" s="663"/>
      <c r="D16" s="663"/>
      <c r="E16" s="663"/>
      <c r="F16" s="663"/>
      <c r="G16" s="663"/>
      <c r="H16" s="663"/>
      <c r="I16" s="663"/>
      <c r="J16" s="663"/>
      <c r="K16" s="663"/>
      <c r="L16" s="663"/>
      <c r="M16" s="663"/>
      <c r="N16" s="663"/>
      <c r="O16" s="663"/>
      <c r="P16" s="663"/>
      <c r="Q16" s="663"/>
      <c r="R16" s="663"/>
      <c r="S16" s="663"/>
      <c r="T16" s="663"/>
    </row>
    <row customHeight="true" ht="21.48148148148148" r="17">
      <c r="A17" s="663"/>
      <c r="B17" s="663"/>
      <c r="C17" s="663"/>
      <c r="D17" s="663"/>
      <c r="E17" s="663"/>
      <c r="F17" s="663"/>
      <c r="G17" s="663"/>
      <c r="H17" s="663"/>
      <c r="I17" s="663"/>
      <c r="J17" s="663"/>
      <c r="K17" s="663"/>
      <c r="L17" s="663"/>
      <c r="M17" s="663"/>
      <c r="N17" s="663"/>
      <c r="O17" s="663"/>
      <c r="P17" s="663"/>
      <c r="Q17" s="663"/>
      <c r="R17" s="663"/>
      <c r="S17" s="663"/>
      <c r="T17" s="663"/>
    </row>
    <row customHeight="true" ht="21.48148148148148" r="18">
      <c r="A18" s="663"/>
      <c r="B18" s="663"/>
      <c r="C18" s="663"/>
      <c r="D18" s="663"/>
      <c r="E18" s="663"/>
      <c r="F18" s="663"/>
      <c r="G18" s="663"/>
      <c r="H18" s="663"/>
      <c r="I18" s="663"/>
      <c r="J18" s="663"/>
      <c r="K18" s="663"/>
      <c r="L18" s="663"/>
      <c r="M18" s="663"/>
      <c r="N18" s="663"/>
      <c r="O18" s="663"/>
      <c r="P18" s="663"/>
      <c r="Q18" s="663"/>
      <c r="R18" s="663"/>
      <c r="S18" s="663"/>
      <c r="T18" s="663"/>
    </row>
    <row customHeight="true" ht="21.48148148148148" r="19">
      <c r="A19" s="663"/>
      <c r="B19" s="663"/>
      <c r="C19" s="663"/>
      <c r="D19" s="663"/>
      <c r="E19" s="663"/>
      <c r="F19" s="663"/>
      <c r="G19" s="663"/>
      <c r="H19" s="663"/>
      <c r="I19" s="663"/>
      <c r="J19" s="663"/>
      <c r="K19" s="663"/>
      <c r="L19" s="663"/>
      <c r="M19" s="663"/>
      <c r="N19" s="663"/>
      <c r="O19" s="663"/>
      <c r="P19" s="663"/>
      <c r="Q19" s="663"/>
      <c r="R19" s="663"/>
      <c r="S19" s="663"/>
      <c r="T19" s="663"/>
    </row>
    <row customHeight="true" ht="21.48148148148148" r="20">
      <c r="A20" s="663"/>
      <c r="B20" s="663"/>
      <c r="C20" s="663"/>
      <c r="D20" s="663"/>
      <c r="E20" s="663"/>
      <c r="F20" s="663"/>
      <c r="G20" s="663"/>
      <c r="H20" s="663"/>
      <c r="I20" s="663"/>
      <c r="J20" s="663"/>
      <c r="K20" s="663"/>
      <c r="L20" s="663"/>
      <c r="M20" s="663"/>
      <c r="N20" s="663"/>
      <c r="O20" s="663"/>
      <c r="P20" s="663"/>
      <c r="Q20" s="663"/>
      <c r="R20" s="663"/>
      <c r="S20" s="663"/>
      <c r="T20" s="663"/>
    </row>
  </sheetData>
  <mergeCells>
    <mergeCell ref="A1:O1"/>
    <mergeCell ref="B6:O6"/>
    <mergeCell ref="B7:O7"/>
  </mergeCells>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8" min="8" style="0" width="14.733333333333333"/>
    <col collapsed="false" customWidth="true" hidden="false" max="12" min="12" style="0" width="14.733333333333333"/>
    <col collapsed="false" customWidth="true" hidden="false" max="16" min="16" style="0" width="14.733333333333333"/>
    <col collapsed="false" customWidth="true" hidden="false" max="20" min="20" style="0" width="14.733333333333333"/>
    <col collapsed="false" customWidth="true" hidden="false" max="4" min="4" style="0" width="14.733333333333333"/>
    <col collapsed="false" customWidth="true" hidden="false" max="5" min="5" style="0" width="14.733333333333333"/>
    <col collapsed="false" customWidth="true" hidden="false" max="9" min="9" style="0" width="14.733333333333333"/>
    <col collapsed="false" customWidth="true" hidden="false" max="13" min="13" style="0" width="14.733333333333333"/>
    <col collapsed="false" customWidth="true" hidden="false" max="17" min="17" style="0" width="14.733333333333333"/>
    <col collapsed="false" customWidth="true" hidden="false" max="1" min="1" style="0" width="14.733333333333333"/>
    <col collapsed="false" customWidth="true" hidden="false" max="6" min="6" style="0" width="14.733333333333333"/>
    <col collapsed="false" customWidth="true" hidden="false" max="10" min="10" style="0" width="14.733333333333333"/>
    <col collapsed="false" customWidth="true" hidden="false" max="14" min="14" style="0" width="14.733333333333333"/>
    <col collapsed="false" customWidth="true" hidden="false" max="18" min="18" style="0" width="14.733333333333333"/>
    <col collapsed="false" customWidth="true" hidden="false" max="2" min="2" style="0" width="52.46666666666667"/>
    <col collapsed="false" customWidth="true" hidden="false" max="7" min="7" style="0" width="14.733333333333333"/>
    <col collapsed="false" customWidth="true" hidden="false" max="11" min="11" style="0" width="14.733333333333333"/>
    <col collapsed="false" customWidth="true" hidden="false" max="15" min="15" style="0" width="14.733333333333333"/>
    <col collapsed="false" customWidth="true" hidden="false" max="19" min="19" style="0" width="14.733333333333333"/>
    <col collapsed="false" customWidth="true" hidden="false" max="3" min="3" style="0" width="52.46666666666667"/>
  </cols>
  <sheetData>
    <row customHeight="true" ht="21.48148148148148" r="1">
      <c r="A1" s="671" t="s">
        <v>1163</v>
      </c>
      <c r="B1" s="671"/>
      <c r="C1" s="671"/>
      <c r="D1" s="672"/>
      <c r="E1" s="672"/>
      <c r="F1" s="672"/>
      <c r="G1" s="672"/>
      <c r="H1" s="672"/>
      <c r="I1" s="672"/>
      <c r="J1" s="672"/>
      <c r="K1" s="672"/>
      <c r="L1" s="672"/>
      <c r="M1" s="673"/>
      <c r="N1" s="673"/>
      <c r="O1" s="673"/>
      <c r="P1" s="673"/>
      <c r="Q1" s="673"/>
      <c r="R1" s="673"/>
      <c r="S1" s="673"/>
      <c r="T1" s="673"/>
    </row>
    <row customHeight="true" ht="21.48148148148148" r="2">
      <c r="A2" s="674" t="s">
        <v>1164</v>
      </c>
      <c r="B2" s="674"/>
      <c r="C2" s="674"/>
      <c r="D2" s="672"/>
      <c r="E2" s="672"/>
      <c r="F2" s="672"/>
      <c r="G2" s="672"/>
      <c r="H2" s="672"/>
      <c r="I2" s="672"/>
      <c r="J2" s="672"/>
      <c r="K2" s="672"/>
      <c r="L2" s="672"/>
      <c r="M2" s="673"/>
      <c r="N2" s="673"/>
      <c r="O2" s="673"/>
      <c r="P2" s="673"/>
      <c r="Q2" s="673"/>
      <c r="R2" s="673"/>
      <c r="S2" s="673"/>
      <c r="T2" s="673"/>
    </row>
    <row customHeight="true" ht="21.48148148148148" r="3">
      <c r="A3" s="675" t="s">
        <v>1165</v>
      </c>
      <c r="B3" s="676" t="s">
        <v>1166</v>
      </c>
      <c r="C3" s="676" t="s">
        <v>1167</v>
      </c>
      <c r="D3" s="672"/>
      <c r="E3" s="672"/>
      <c r="F3" s="672"/>
      <c r="G3" s="672"/>
      <c r="H3" s="672"/>
      <c r="I3" s="672"/>
      <c r="J3" s="672"/>
      <c r="K3" s="672"/>
      <c r="L3" s="672"/>
      <c r="M3" s="673"/>
      <c r="N3" s="673"/>
      <c r="O3" s="673"/>
      <c r="P3" s="673"/>
      <c r="Q3" s="673"/>
      <c r="R3" s="673"/>
      <c r="S3" s="673"/>
      <c r="T3" s="673"/>
    </row>
    <row customHeight="true" ht="21.48148148148148" r="4">
      <c r="A4" s="675"/>
      <c r="B4" s="676" t="s">
        <v>1168</v>
      </c>
      <c r="C4" s="676" t="s">
        <v>1169</v>
      </c>
      <c r="D4" s="672"/>
      <c r="E4" s="672"/>
      <c r="F4" s="672"/>
      <c r="G4" s="672"/>
      <c r="H4" s="672"/>
      <c r="I4" s="672"/>
      <c r="J4" s="672"/>
      <c r="K4" s="672"/>
      <c r="L4" s="672"/>
      <c r="M4" s="673"/>
      <c r="N4" s="673"/>
      <c r="O4" s="673"/>
      <c r="P4" s="673"/>
      <c r="Q4" s="673"/>
      <c r="R4" s="673"/>
      <c r="S4" s="673"/>
      <c r="T4" s="673"/>
    </row>
    <row customHeight="true" ht="21.48148148148148" r="5">
      <c r="A5" s="675"/>
      <c r="B5" s="676" t="s">
        <v>1170</v>
      </c>
      <c r="C5" s="676" t="s">
        <v>1171</v>
      </c>
      <c r="D5" s="672"/>
      <c r="E5" s="672"/>
      <c r="F5" s="672"/>
      <c r="G5" s="672"/>
      <c r="H5" s="672"/>
      <c r="I5" s="672"/>
      <c r="J5" s="672"/>
      <c r="K5" s="672"/>
      <c r="L5" s="672"/>
      <c r="M5" s="673"/>
      <c r="N5" s="673"/>
      <c r="O5" s="673"/>
      <c r="P5" s="673"/>
      <c r="Q5" s="673"/>
      <c r="R5" s="673"/>
      <c r="S5" s="673"/>
      <c r="T5" s="673"/>
    </row>
    <row customHeight="true" ht="21.48148148148148" r="6">
      <c r="A6" s="675"/>
      <c r="B6" s="676" t="s">
        <v>1172</v>
      </c>
      <c r="C6" s="676" t="s">
        <v>1173</v>
      </c>
      <c r="D6" s="672"/>
      <c r="E6" s="672"/>
      <c r="F6" s="672"/>
      <c r="G6" s="672"/>
      <c r="H6" s="672"/>
      <c r="I6" s="672"/>
      <c r="J6" s="672"/>
      <c r="K6" s="672"/>
      <c r="L6" s="672"/>
      <c r="M6" s="673"/>
      <c r="N6" s="673"/>
      <c r="O6" s="673"/>
      <c r="P6" s="673"/>
      <c r="Q6" s="673"/>
      <c r="R6" s="673"/>
      <c r="S6" s="673"/>
      <c r="T6" s="673"/>
    </row>
    <row customHeight="true" ht="21.48148148148148" r="7">
      <c r="A7" s="675"/>
      <c r="B7" s="677" t="s">
        <v>1174</v>
      </c>
      <c r="C7" s="676" t="s">
        <v>1175</v>
      </c>
      <c r="D7" s="672"/>
      <c r="E7" s="672"/>
      <c r="F7" s="672"/>
      <c r="G7" s="672"/>
      <c r="H7" s="672"/>
      <c r="I7" s="672"/>
      <c r="J7" s="672"/>
      <c r="K7" s="672"/>
      <c r="L7" s="672"/>
      <c r="M7" s="673"/>
      <c r="N7" s="673"/>
      <c r="O7" s="673"/>
      <c r="P7" s="673"/>
      <c r="Q7" s="673"/>
      <c r="R7" s="673"/>
      <c r="S7" s="673"/>
      <c r="T7" s="673"/>
    </row>
    <row customHeight="true" ht="21.48148148148148" r="8">
      <c r="A8" s="675" t="s">
        <v>1176</v>
      </c>
      <c r="B8" s="676" t="s">
        <v>1177</v>
      </c>
      <c r="C8" s="676" t="s">
        <v>1178</v>
      </c>
      <c r="D8" s="672"/>
      <c r="E8" s="672"/>
      <c r="F8" s="672"/>
      <c r="G8" s="672"/>
      <c r="H8" s="672"/>
      <c r="I8" s="672"/>
      <c r="J8" s="672"/>
      <c r="K8" s="672"/>
      <c r="L8" s="672"/>
      <c r="M8" s="673"/>
      <c r="N8" s="673"/>
      <c r="O8" s="673"/>
      <c r="P8" s="673"/>
      <c r="Q8" s="673"/>
      <c r="R8" s="673"/>
      <c r="S8" s="673"/>
      <c r="T8" s="673"/>
    </row>
    <row customHeight="true" ht="21.48148148148148" r="9">
      <c r="A9" s="675"/>
      <c r="B9" s="676" t="s">
        <v>1179</v>
      </c>
      <c r="C9" s="676" t="s">
        <v>1180</v>
      </c>
      <c r="D9" s="672"/>
      <c r="E9" s="672"/>
      <c r="F9" s="672"/>
      <c r="G9" s="672"/>
      <c r="H9" s="672"/>
      <c r="I9" s="672"/>
      <c r="J9" s="672"/>
      <c r="K9" s="672"/>
      <c r="L9" s="672"/>
      <c r="M9" s="673"/>
      <c r="N9" s="673"/>
      <c r="O9" s="673"/>
      <c r="P9" s="673"/>
      <c r="Q9" s="673"/>
      <c r="R9" s="673"/>
      <c r="S9" s="673"/>
      <c r="T9" s="673"/>
    </row>
    <row customHeight="true" ht="21.48148148148148" r="10">
      <c r="A10" s="675"/>
      <c r="B10" s="676" t="s">
        <v>1181</v>
      </c>
      <c r="C10" s="676" t="s">
        <v>1182</v>
      </c>
      <c r="D10" s="672"/>
      <c r="E10" s="672"/>
      <c r="F10" s="672"/>
      <c r="G10" s="672"/>
      <c r="H10" s="672"/>
      <c r="I10" s="672"/>
      <c r="J10" s="672"/>
      <c r="K10" s="672"/>
      <c r="L10" s="672"/>
      <c r="M10" s="673"/>
      <c r="N10" s="673"/>
      <c r="O10" s="673"/>
      <c r="P10" s="673"/>
      <c r="Q10" s="673"/>
      <c r="R10" s="673"/>
      <c r="S10" s="673"/>
      <c r="T10" s="673"/>
    </row>
    <row customHeight="true" ht="21.48148148148148" r="11">
      <c r="A11" s="675"/>
      <c r="B11" s="676" t="s">
        <v>1183</v>
      </c>
      <c r="C11" s="676" t="s">
        <v>1184</v>
      </c>
      <c r="D11" s="672"/>
      <c r="E11" s="672"/>
      <c r="F11" s="672"/>
      <c r="G11" s="672"/>
      <c r="H11" s="672"/>
      <c r="I11" s="672"/>
      <c r="J11" s="672"/>
      <c r="K11" s="672"/>
      <c r="L11" s="672"/>
      <c r="M11" s="673"/>
      <c r="N11" s="673"/>
      <c r="O11" s="673"/>
      <c r="P11" s="673"/>
      <c r="Q11" s="673"/>
      <c r="R11" s="673"/>
      <c r="S11" s="673"/>
      <c r="T11" s="673"/>
    </row>
    <row customHeight="true" ht="21.48148148148148" r="12">
      <c r="A12" s="675"/>
      <c r="B12" s="676" t="s">
        <v>1185</v>
      </c>
      <c r="C12" s="676" t="s">
        <v>1186</v>
      </c>
      <c r="D12" s="672"/>
      <c r="E12" s="672"/>
      <c r="F12" s="672"/>
      <c r="G12" s="672"/>
      <c r="H12" s="672"/>
      <c r="I12" s="672"/>
      <c r="J12" s="672"/>
      <c r="K12" s="672"/>
      <c r="L12" s="672"/>
      <c r="M12" s="673"/>
      <c r="N12" s="673"/>
      <c r="O12" s="673"/>
      <c r="P12" s="673"/>
      <c r="Q12" s="673"/>
      <c r="R12" s="673"/>
      <c r="S12" s="673"/>
      <c r="T12" s="673"/>
    </row>
    <row customHeight="true" ht="21.48148148148148" r="13">
      <c r="A13" s="675"/>
      <c r="B13" s="676" t="s">
        <v>1187</v>
      </c>
      <c r="C13" s="676" t="s">
        <v>1188</v>
      </c>
      <c r="D13" s="672"/>
      <c r="E13" s="672"/>
      <c r="F13" s="672"/>
      <c r="G13" s="672"/>
      <c r="H13" s="672"/>
      <c r="I13" s="672"/>
      <c r="J13" s="672"/>
      <c r="K13" s="672"/>
      <c r="L13" s="672"/>
      <c r="M13" s="673"/>
      <c r="N13" s="673"/>
      <c r="O13" s="673"/>
      <c r="P13" s="673"/>
      <c r="Q13" s="673"/>
      <c r="R13" s="673"/>
      <c r="S13" s="673"/>
      <c r="T13" s="673"/>
    </row>
    <row customHeight="true" ht="21.48148148148148" r="14">
      <c r="A14" s="675"/>
      <c r="B14" s="676" t="s">
        <v>1189</v>
      </c>
      <c r="C14" s="676" t="s">
        <v>1190</v>
      </c>
      <c r="D14" s="672"/>
      <c r="E14" s="672"/>
      <c r="F14" s="672"/>
      <c r="G14" s="672"/>
      <c r="H14" s="672"/>
      <c r="I14" s="672"/>
      <c r="J14" s="672"/>
      <c r="K14" s="672"/>
      <c r="L14" s="672"/>
      <c r="M14" s="673"/>
      <c r="N14" s="673"/>
      <c r="O14" s="673"/>
      <c r="P14" s="673"/>
      <c r="Q14" s="673"/>
      <c r="R14" s="673"/>
      <c r="S14" s="673"/>
      <c r="T14" s="673"/>
    </row>
    <row customHeight="true" ht="21.48148148148148" r="15">
      <c r="A15" s="675"/>
      <c r="B15" s="676" t="s">
        <v>1191</v>
      </c>
      <c r="C15" s="676" t="s">
        <v>1192</v>
      </c>
      <c r="D15" s="672"/>
      <c r="E15" s="672"/>
      <c r="F15" s="672"/>
      <c r="G15" s="672"/>
      <c r="H15" s="672"/>
      <c r="I15" s="672"/>
      <c r="J15" s="672"/>
      <c r="K15" s="672"/>
      <c r="L15" s="672"/>
      <c r="M15" s="673"/>
      <c r="N15" s="673"/>
      <c r="O15" s="673"/>
      <c r="P15" s="673"/>
      <c r="Q15" s="673"/>
      <c r="R15" s="673"/>
      <c r="S15" s="673"/>
      <c r="T15" s="673"/>
    </row>
    <row customHeight="true" ht="21.48148148148148" r="16">
      <c r="A16" s="675" t="s">
        <v>1193</v>
      </c>
      <c r="B16" s="678" t="s">
        <v>1194</v>
      </c>
      <c r="C16" s="676" t="s">
        <v>1195</v>
      </c>
      <c r="D16" s="672"/>
      <c r="E16" s="672"/>
      <c r="F16" s="672"/>
      <c r="G16" s="672"/>
      <c r="H16" s="672"/>
      <c r="I16" s="672"/>
      <c r="J16" s="672"/>
      <c r="K16" s="672"/>
      <c r="L16" s="672"/>
      <c r="M16" s="673"/>
      <c r="N16" s="673"/>
      <c r="O16" s="673"/>
      <c r="P16" s="673"/>
      <c r="Q16" s="673"/>
      <c r="R16" s="673"/>
      <c r="S16" s="673"/>
      <c r="T16" s="673"/>
    </row>
    <row customHeight="true" ht="21.48148148148148" r="17">
      <c r="A17" s="675"/>
      <c r="B17" s="678" t="s">
        <v>1196</v>
      </c>
      <c r="C17" s="676" t="s">
        <v>1197</v>
      </c>
      <c r="D17" s="672"/>
      <c r="E17" s="672"/>
      <c r="F17" s="672"/>
      <c r="G17" s="672"/>
      <c r="H17" s="672"/>
      <c r="I17" s="672"/>
      <c r="J17" s="672"/>
      <c r="K17" s="672"/>
      <c r="L17" s="672"/>
      <c r="M17" s="673"/>
      <c r="N17" s="673"/>
      <c r="O17" s="673"/>
      <c r="P17" s="673"/>
      <c r="Q17" s="673"/>
      <c r="R17" s="673"/>
      <c r="S17" s="673"/>
      <c r="T17" s="673"/>
    </row>
    <row customHeight="true" ht="21.48148148148148" r="18">
      <c r="A18" s="675"/>
      <c r="B18" s="678" t="s">
        <v>1198</v>
      </c>
      <c r="C18" s="676"/>
      <c r="D18" s="672"/>
      <c r="E18" s="672"/>
      <c r="F18" s="672"/>
      <c r="G18" s="672"/>
      <c r="H18" s="672"/>
      <c r="I18" s="672"/>
      <c r="J18" s="672"/>
      <c r="K18" s="672"/>
      <c r="L18" s="672"/>
      <c r="M18" s="673"/>
      <c r="N18" s="673"/>
      <c r="O18" s="673"/>
      <c r="P18" s="673"/>
      <c r="Q18" s="673"/>
      <c r="R18" s="673"/>
      <c r="S18" s="673"/>
      <c r="T18" s="673"/>
    </row>
    <row customHeight="true" ht="21.48148148148148" r="19">
      <c r="A19" s="675"/>
      <c r="B19" s="678" t="s">
        <v>1199</v>
      </c>
      <c r="C19" s="676" t="s">
        <v>1200</v>
      </c>
      <c r="D19" s="672"/>
      <c r="E19" s="672"/>
      <c r="F19" s="672"/>
      <c r="G19" s="672"/>
      <c r="H19" s="672"/>
      <c r="I19" s="672"/>
      <c r="J19" s="672"/>
      <c r="K19" s="672"/>
      <c r="L19" s="672"/>
      <c r="M19" s="673"/>
      <c r="N19" s="673"/>
      <c r="O19" s="673"/>
      <c r="P19" s="673"/>
      <c r="Q19" s="673"/>
      <c r="R19" s="673"/>
      <c r="S19" s="673"/>
      <c r="T19" s="673"/>
    </row>
    <row customHeight="true" ht="21.48148148148148" r="20">
      <c r="A20" s="675"/>
      <c r="B20" s="678" t="s">
        <v>1201</v>
      </c>
      <c r="C20" s="676" t="s">
        <v>1202</v>
      </c>
      <c r="D20" s="672"/>
      <c r="E20" s="672"/>
      <c r="F20" s="672"/>
      <c r="G20" s="672"/>
      <c r="H20" s="672"/>
      <c r="I20" s="672"/>
      <c r="J20" s="672"/>
      <c r="K20" s="672"/>
      <c r="L20" s="672"/>
      <c r="M20" s="673"/>
      <c r="N20" s="673"/>
      <c r="O20" s="673"/>
      <c r="P20" s="673"/>
      <c r="Q20" s="673"/>
      <c r="R20" s="673"/>
      <c r="S20" s="673"/>
      <c r="T20" s="673"/>
    </row>
    <row customHeight="true" ht="21.48148148148148" r="21">
      <c r="A21" s="675"/>
      <c r="B21" s="678" t="s">
        <v>1203</v>
      </c>
      <c r="C21" s="676" t="s">
        <v>1204</v>
      </c>
      <c r="D21" s="672"/>
      <c r="E21" s="672"/>
      <c r="F21" s="672"/>
      <c r="G21" s="672"/>
      <c r="H21" s="672"/>
      <c r="I21" s="672"/>
      <c r="J21" s="672"/>
      <c r="K21" s="672"/>
      <c r="L21" s="672"/>
      <c r="M21" s="673"/>
      <c r="N21" s="673"/>
      <c r="O21" s="673"/>
      <c r="P21" s="673"/>
      <c r="Q21" s="673"/>
      <c r="R21" s="673"/>
      <c r="S21" s="673"/>
      <c r="T21" s="673"/>
    </row>
    <row customHeight="true" ht="21.48148148148148" r="22">
      <c r="A22" s="675"/>
      <c r="B22" s="678" t="s">
        <v>1205</v>
      </c>
      <c r="C22" s="676" t="s">
        <v>1206</v>
      </c>
      <c r="D22" s="672"/>
      <c r="E22" s="672"/>
      <c r="F22" s="672"/>
      <c r="G22" s="672"/>
      <c r="H22" s="672"/>
      <c r="I22" s="672"/>
      <c r="J22" s="672"/>
      <c r="K22" s="672"/>
      <c r="L22" s="672"/>
      <c r="M22" s="673"/>
      <c r="N22" s="673"/>
      <c r="O22" s="673"/>
      <c r="P22" s="673"/>
      <c r="Q22" s="673"/>
      <c r="R22" s="673"/>
      <c r="S22" s="673"/>
      <c r="T22" s="673"/>
    </row>
    <row customHeight="true" ht="21.48148148148148" r="23">
      <c r="A23" s="675"/>
      <c r="B23" s="678" t="s">
        <v>1207</v>
      </c>
      <c r="C23" s="676" t="s">
        <v>1208</v>
      </c>
      <c r="D23" s="672"/>
      <c r="E23" s="672"/>
      <c r="F23" s="672"/>
      <c r="G23" s="672"/>
      <c r="H23" s="672"/>
      <c r="I23" s="672"/>
      <c r="J23" s="672"/>
      <c r="K23" s="672"/>
      <c r="L23" s="672"/>
      <c r="M23" s="673"/>
      <c r="N23" s="673"/>
      <c r="O23" s="673"/>
      <c r="P23" s="673"/>
      <c r="Q23" s="673"/>
      <c r="R23" s="673"/>
      <c r="S23" s="673"/>
      <c r="T23" s="673"/>
    </row>
    <row customHeight="true" ht="21.48148148148148" r="24">
      <c r="A24" s="675"/>
      <c r="B24" s="678" t="s">
        <v>1209</v>
      </c>
      <c r="C24" s="676" t="s">
        <v>1210</v>
      </c>
      <c r="D24" s="672"/>
      <c r="E24" s="672"/>
      <c r="F24" s="672"/>
      <c r="G24" s="672"/>
      <c r="H24" s="672"/>
      <c r="I24" s="672"/>
      <c r="J24" s="672"/>
      <c r="K24" s="672"/>
      <c r="L24" s="672"/>
      <c r="M24" s="673"/>
      <c r="N24" s="673"/>
      <c r="O24" s="673"/>
      <c r="P24" s="673"/>
      <c r="Q24" s="673"/>
      <c r="R24" s="673"/>
      <c r="S24" s="673"/>
      <c r="T24" s="673"/>
    </row>
    <row customHeight="true" ht="21.48148148148148" r="25">
      <c r="A25" s="675"/>
      <c r="B25" s="678" t="s">
        <v>1211</v>
      </c>
      <c r="C25" s="676" t="s">
        <v>1212</v>
      </c>
      <c r="D25" s="672"/>
      <c r="E25" s="672"/>
      <c r="F25" s="672"/>
      <c r="G25" s="672"/>
      <c r="H25" s="672"/>
      <c r="I25" s="672"/>
      <c r="J25" s="672"/>
      <c r="K25" s="672"/>
      <c r="L25" s="672"/>
      <c r="M25" s="673"/>
      <c r="N25" s="673"/>
      <c r="O25" s="673"/>
      <c r="P25" s="673"/>
      <c r="Q25" s="673"/>
      <c r="R25" s="673"/>
      <c r="S25" s="673"/>
      <c r="T25" s="673"/>
    </row>
    <row customHeight="true" ht="21.48148148148148" r="26">
      <c r="A26" s="675"/>
      <c r="B26" s="678" t="s">
        <v>1213</v>
      </c>
      <c r="C26" s="676" t="s">
        <v>1214</v>
      </c>
      <c r="D26" s="672"/>
      <c r="E26" s="672"/>
      <c r="F26" s="672"/>
      <c r="G26" s="672"/>
      <c r="H26" s="672"/>
      <c r="I26" s="672"/>
      <c r="J26" s="672"/>
      <c r="K26" s="672"/>
      <c r="L26" s="672"/>
      <c r="M26" s="673"/>
      <c r="N26" s="673"/>
      <c r="O26" s="673"/>
      <c r="P26" s="673"/>
      <c r="Q26" s="673"/>
      <c r="R26" s="673"/>
      <c r="S26" s="673"/>
      <c r="T26" s="673"/>
    </row>
    <row customHeight="true" ht="21.48148148148148" r="27">
      <c r="A27" s="675" t="s">
        <v>1215</v>
      </c>
      <c r="B27" s="676" t="s">
        <v>1216</v>
      </c>
      <c r="C27" s="679" t="s">
        <v>1217</v>
      </c>
      <c r="D27" s="672"/>
      <c r="E27" s="672"/>
      <c r="F27" s="672"/>
      <c r="G27" s="672"/>
      <c r="H27" s="672"/>
      <c r="I27" s="672"/>
      <c r="J27" s="672"/>
      <c r="K27" s="672"/>
      <c r="L27" s="672"/>
      <c r="M27" s="673"/>
      <c r="N27" s="673"/>
      <c r="O27" s="673"/>
      <c r="P27" s="673"/>
      <c r="Q27" s="673"/>
      <c r="R27" s="673"/>
      <c r="S27" s="673"/>
      <c r="T27" s="673"/>
    </row>
    <row customHeight="true" ht="21.48148148148148" r="28">
      <c r="A28" s="675"/>
      <c r="B28" s="676" t="s">
        <v>1218</v>
      </c>
      <c r="C28" s="676" t="s">
        <v>1219</v>
      </c>
      <c r="D28" s="672"/>
      <c r="E28" s="672"/>
      <c r="F28" s="672"/>
      <c r="G28" s="672"/>
      <c r="H28" s="672"/>
      <c r="I28" s="672"/>
      <c r="J28" s="672"/>
      <c r="K28" s="672"/>
      <c r="L28" s="672"/>
      <c r="M28" s="673"/>
      <c r="N28" s="673"/>
      <c r="O28" s="673"/>
      <c r="P28" s="673"/>
      <c r="Q28" s="673"/>
      <c r="R28" s="673"/>
      <c r="S28" s="673"/>
      <c r="T28" s="673"/>
    </row>
    <row customHeight="true" ht="21.48148148148148" r="29">
      <c r="A29" s="675"/>
      <c r="B29" s="676" t="s">
        <v>1220</v>
      </c>
      <c r="C29" s="676" t="s">
        <v>1221</v>
      </c>
      <c r="D29" s="672"/>
      <c r="E29" s="672"/>
      <c r="F29" s="672"/>
      <c r="G29" s="672"/>
      <c r="H29" s="672"/>
      <c r="I29" s="672"/>
      <c r="J29" s="672"/>
      <c r="K29" s="672"/>
      <c r="L29" s="672"/>
      <c r="M29" s="673"/>
      <c r="N29" s="673"/>
      <c r="O29" s="673"/>
      <c r="P29" s="673"/>
      <c r="Q29" s="673"/>
      <c r="R29" s="673"/>
      <c r="S29" s="673"/>
      <c r="T29" s="673"/>
    </row>
    <row customHeight="true" ht="21.48148148148148" r="30">
      <c r="A30" s="675"/>
      <c r="B30" s="676" t="s">
        <v>1222</v>
      </c>
      <c r="C30" s="676" t="s">
        <v>1223</v>
      </c>
      <c r="D30" t="s">
        <v>1224</v>
      </c>
      <c r="E30" s="672"/>
      <c r="F30" s="672"/>
      <c r="G30" s="672"/>
      <c r="H30" s="672"/>
      <c r="I30" s="672"/>
      <c r="J30" s="672"/>
      <c r="K30" s="672"/>
      <c r="L30" s="672"/>
      <c r="M30" s="673"/>
      <c r="N30" s="673"/>
      <c r="O30" s="673"/>
      <c r="P30" s="673"/>
      <c r="Q30" s="673"/>
      <c r="R30" s="673"/>
      <c r="S30" s="673"/>
      <c r="T30" s="673"/>
    </row>
    <row customHeight="true" ht="21.48148148148148" r="31">
      <c r="A31" s="675"/>
      <c r="B31" s="676" t="s">
        <v>1225</v>
      </c>
      <c r="C31" s="676" t="s">
        <v>1226</v>
      </c>
      <c r="D31" s="672"/>
      <c r="E31" s="672"/>
      <c r="F31" s="672"/>
      <c r="G31" s="672"/>
      <c r="H31" s="672"/>
      <c r="I31" s="672"/>
      <c r="J31" s="672"/>
      <c r="K31" s="672"/>
      <c r="L31" s="672"/>
      <c r="M31" s="673"/>
      <c r="N31" s="673"/>
      <c r="O31" s="673"/>
      <c r="P31" s="673"/>
      <c r="Q31" s="673"/>
      <c r="R31" s="673"/>
      <c r="S31" s="673"/>
      <c r="T31" s="673"/>
    </row>
    <row customHeight="true" ht="21.48148148148148" r="32">
      <c r="A32" s="675"/>
      <c r="B32" s="676" t="s">
        <v>1227</v>
      </c>
      <c r="C32" s="676" t="s">
        <v>1228</v>
      </c>
      <c r="D32" s="672"/>
      <c r="E32" s="672"/>
      <c r="F32" s="672"/>
      <c r="G32" s="672"/>
      <c r="H32" s="672"/>
      <c r="I32" s="672"/>
      <c r="J32" s="672"/>
      <c r="K32" s="672"/>
      <c r="L32" s="672"/>
      <c r="M32" s="673"/>
      <c r="N32" s="673"/>
      <c r="O32" s="673"/>
      <c r="P32" s="673"/>
      <c r="Q32" s="673"/>
      <c r="R32" s="673"/>
      <c r="S32" s="673"/>
      <c r="T32" s="673"/>
    </row>
    <row customHeight="true" ht="21.48148148148148" r="33">
      <c r="A33" s="675"/>
      <c r="B33" s="676" t="s">
        <v>1229</v>
      </c>
      <c r="C33" s="676" t="s">
        <v>1230</v>
      </c>
      <c r="D33" s="672"/>
      <c r="E33" s="672"/>
      <c r="F33" s="672"/>
      <c r="G33" s="672"/>
      <c r="H33" s="672"/>
      <c r="I33" s="672"/>
      <c r="J33" s="672"/>
      <c r="K33" s="672"/>
      <c r="L33" s="672"/>
      <c r="M33" s="673"/>
      <c r="N33" s="673"/>
      <c r="O33" s="673"/>
      <c r="P33" s="673"/>
      <c r="Q33" s="673"/>
      <c r="R33" s="673"/>
      <c r="S33" s="673"/>
      <c r="T33" s="673"/>
    </row>
    <row customHeight="true" ht="21.48148148148148" r="34">
      <c r="A34" s="675"/>
      <c r="B34" s="676" t="s">
        <v>1231</v>
      </c>
      <c r="C34" s="676" t="s">
        <v>1232</v>
      </c>
      <c r="D34" s="672"/>
      <c r="E34" s="672"/>
      <c r="F34" s="672"/>
      <c r="G34" s="672"/>
      <c r="H34" s="672"/>
      <c r="I34" s="672"/>
      <c r="J34" s="672"/>
      <c r="K34" s="672"/>
      <c r="L34" s="672"/>
      <c r="M34" s="673"/>
      <c r="N34" s="673"/>
      <c r="O34" s="673"/>
      <c r="P34" s="673"/>
      <c r="Q34" s="673"/>
      <c r="R34" s="673"/>
      <c r="S34" s="673"/>
      <c r="T34" s="673"/>
    </row>
    <row customHeight="true" ht="21.48148148148148" r="35">
      <c r="A35" s="675" t="s">
        <v>1233</v>
      </c>
      <c r="B35" s="676" t="s">
        <v>1234</v>
      </c>
      <c r="C35" s="676" t="s">
        <v>1235</v>
      </c>
      <c r="D35" s="672"/>
      <c r="E35" s="672"/>
      <c r="F35" s="672"/>
      <c r="G35" s="672"/>
      <c r="H35" s="672"/>
      <c r="I35" s="672"/>
      <c r="J35" s="672"/>
      <c r="K35" s="672"/>
      <c r="L35" s="672"/>
      <c r="M35" s="673"/>
      <c r="N35" s="673"/>
      <c r="O35" s="673"/>
      <c r="P35" s="673"/>
      <c r="Q35" s="673"/>
      <c r="R35" s="673"/>
      <c r="S35" s="673"/>
      <c r="T35" s="673"/>
    </row>
    <row customHeight="true" ht="21.48148148148148" r="36">
      <c r="A36" s="675"/>
      <c r="B36" s="676" t="s">
        <v>1236</v>
      </c>
      <c r="C36" s="676"/>
      <c r="D36" s="672"/>
      <c r="E36" s="672"/>
      <c r="F36" s="672"/>
      <c r="G36" s="672"/>
      <c r="H36" s="672"/>
      <c r="I36" s="672"/>
      <c r="J36" s="672"/>
      <c r="K36" s="672"/>
      <c r="L36" s="672"/>
      <c r="M36" s="673"/>
      <c r="N36" s="673"/>
      <c r="O36" s="673"/>
      <c r="P36" s="673"/>
      <c r="Q36" s="673"/>
      <c r="R36" s="673"/>
      <c r="S36" s="673"/>
      <c r="T36" s="673"/>
    </row>
    <row customHeight="true" ht="21.48148148148148" r="37">
      <c r="A37" s="675"/>
      <c r="B37" s="676" t="s">
        <v>1237</v>
      </c>
      <c r="C37" s="676"/>
      <c r="D37" s="672"/>
      <c r="E37" s="672"/>
      <c r="F37" s="672"/>
      <c r="G37" s="672"/>
      <c r="H37" s="672"/>
      <c r="I37" s="672"/>
      <c r="J37" s="672"/>
      <c r="K37" s="672"/>
      <c r="L37" s="672"/>
      <c r="M37" s="673"/>
      <c r="N37" s="673"/>
      <c r="O37" s="673"/>
      <c r="P37" s="673"/>
      <c r="Q37" s="673"/>
      <c r="R37" s="673"/>
      <c r="S37" s="673"/>
      <c r="T37" s="673"/>
    </row>
    <row customHeight="true" ht="21.48148148148148" r="38">
      <c r="A38" s="675"/>
      <c r="B38" s="676" t="s">
        <v>1238</v>
      </c>
      <c r="C38" s="676"/>
      <c r="D38" s="672"/>
      <c r="E38" s="672"/>
      <c r="F38" s="672"/>
      <c r="G38" s="672"/>
      <c r="H38" s="672"/>
      <c r="I38" s="672"/>
      <c r="J38" s="672"/>
      <c r="K38" s="672"/>
      <c r="L38" s="672"/>
      <c r="M38" s="673"/>
      <c r="N38" s="673"/>
      <c r="O38" s="673"/>
      <c r="P38" s="673"/>
      <c r="Q38" s="673"/>
      <c r="R38" s="673"/>
      <c r="S38" s="673"/>
      <c r="T38" s="673"/>
    </row>
    <row customHeight="true" ht="21.48148148148148" r="39">
      <c r="A39" s="675"/>
      <c r="B39" s="676" t="s">
        <v>1239</v>
      </c>
      <c r="C39" s="676"/>
      <c r="D39" s="672"/>
      <c r="E39" s="672"/>
      <c r="F39" s="672"/>
      <c r="G39" s="672"/>
      <c r="H39" s="672"/>
      <c r="I39" s="672"/>
      <c r="J39" s="672"/>
      <c r="K39" s="672"/>
      <c r="L39" s="672"/>
      <c r="M39" s="673"/>
      <c r="N39" s="673"/>
      <c r="O39" s="673"/>
      <c r="P39" s="673"/>
      <c r="Q39" s="673"/>
      <c r="R39" s="673"/>
      <c r="S39" s="673"/>
      <c r="T39" s="673"/>
    </row>
    <row customHeight="true" ht="21.48148148148148" r="40">
      <c r="A40" s="675"/>
      <c r="B40" s="676" t="s">
        <v>1240</v>
      </c>
      <c r="C40" s="676"/>
      <c r="D40" s="680"/>
      <c r="E40" s="680"/>
      <c r="F40" s="680"/>
      <c r="G40" s="680"/>
      <c r="H40" s="680"/>
      <c r="I40" s="680"/>
      <c r="J40" s="680"/>
      <c r="K40" s="680"/>
      <c r="L40" s="680"/>
      <c r="M40" s="673"/>
      <c r="N40" s="673"/>
      <c r="O40" s="673"/>
      <c r="P40" s="673"/>
      <c r="Q40" s="673"/>
      <c r="R40" s="673"/>
      <c r="S40" s="673"/>
      <c r="T40" s="673"/>
    </row>
    <row customHeight="true" ht="21.48148148148148" r="41">
      <c r="A41" s="675" t="s">
        <v>1241</v>
      </c>
      <c r="B41" s="676" t="s">
        <v>1242</v>
      </c>
      <c r="C41" s="676" t="s">
        <v>1243</v>
      </c>
      <c r="D41" s="680"/>
      <c r="E41" s="680"/>
      <c r="F41" s="680"/>
      <c r="G41" s="680"/>
      <c r="H41" s="680"/>
      <c r="I41" s="680"/>
      <c r="J41" s="680"/>
      <c r="K41" s="680"/>
      <c r="L41" s="680"/>
      <c r="M41" s="673"/>
      <c r="N41" s="673"/>
      <c r="O41" s="673"/>
      <c r="P41" s="673"/>
      <c r="Q41" s="673"/>
      <c r="R41" s="673"/>
      <c r="S41" s="673"/>
      <c r="T41" s="673"/>
    </row>
    <row customHeight="true" ht="21.48148148148148" r="42">
      <c r="A42" s="675"/>
      <c r="B42" s="676" t="s">
        <v>1244</v>
      </c>
      <c r="C42" s="676" t="s">
        <v>1245</v>
      </c>
      <c r="D42" s="680"/>
      <c r="E42" s="680"/>
      <c r="F42" s="680"/>
      <c r="G42" s="680"/>
      <c r="H42" s="680"/>
      <c r="I42" s="680"/>
      <c r="J42" s="680"/>
      <c r="K42" s="680"/>
      <c r="L42" s="680"/>
      <c r="M42" s="673"/>
      <c r="N42" s="673"/>
      <c r="O42" s="673"/>
      <c r="P42" s="673"/>
      <c r="Q42" s="673"/>
      <c r="R42" s="673"/>
      <c r="S42" s="673"/>
      <c r="T42" s="673"/>
    </row>
    <row customHeight="true" ht="21.48148148148148" r="43">
      <c r="A43" s="675"/>
      <c r="B43" s="676" t="s">
        <v>1246</v>
      </c>
      <c r="C43" s="676" t="s">
        <v>1247</v>
      </c>
      <c r="D43" s="680"/>
      <c r="E43" s="680"/>
      <c r="F43" s="680"/>
      <c r="G43" s="680"/>
      <c r="H43" s="680"/>
      <c r="I43" s="680"/>
      <c r="J43" s="680"/>
      <c r="K43" s="680"/>
      <c r="L43" s="680"/>
      <c r="M43" s="673"/>
      <c r="N43" s="673"/>
      <c r="O43" s="673"/>
      <c r="P43" s="673"/>
      <c r="Q43" s="673"/>
      <c r="R43" s="673"/>
      <c r="S43" s="673"/>
      <c r="T43" s="673"/>
    </row>
    <row customHeight="true" ht="21.48148148148148" r="44">
      <c r="A44" s="675" t="s">
        <v>1248</v>
      </c>
      <c r="B44" s="679" t="s">
        <v>1249</v>
      </c>
      <c r="C44" s="679" t="s">
        <v>1250</v>
      </c>
      <c r="D44" s="680"/>
      <c r="E44" s="680"/>
      <c r="F44" s="680"/>
      <c r="G44" s="680"/>
      <c r="H44" s="680"/>
      <c r="I44" s="680"/>
      <c r="J44" s="680"/>
      <c r="K44" s="680"/>
      <c r="L44" s="680"/>
      <c r="M44" s="673"/>
      <c r="N44" s="673"/>
      <c r="O44" s="673"/>
      <c r="P44" s="673"/>
      <c r="Q44" s="673"/>
      <c r="R44" s="673"/>
      <c r="S44" s="673"/>
      <c r="T44" s="673"/>
    </row>
    <row customHeight="true" ht="21.48148148148148" r="45">
      <c r="A45" s="674" t="s">
        <v>1251</v>
      </c>
      <c r="B45" s="681" t="s">
        <v>1252</v>
      </c>
      <c r="C45" s="681" t="s">
        <v>1253</v>
      </c>
      <c r="D45" s="680"/>
      <c r="E45" s="680"/>
      <c r="F45" s="680"/>
      <c r="G45" s="680"/>
      <c r="H45" s="680"/>
      <c r="I45" s="680"/>
      <c r="J45" s="680"/>
      <c r="K45" s="680"/>
      <c r="L45" s="680"/>
      <c r="M45" s="673"/>
      <c r="N45" s="673"/>
      <c r="O45" s="673"/>
      <c r="P45" s="673"/>
      <c r="Q45" s="673"/>
      <c r="R45" s="673"/>
      <c r="S45" s="673"/>
      <c r="T45" s="673"/>
    </row>
    <row customHeight="true" ht="21.48148148148148" r="46">
      <c r="A46" s="674"/>
      <c r="B46" s="681"/>
      <c r="C46" s="676" t="s">
        <v>1254</v>
      </c>
      <c r="D46" s="680"/>
      <c r="E46" s="680"/>
      <c r="F46" s="680"/>
      <c r="G46" s="680"/>
      <c r="H46" s="680"/>
      <c r="I46" s="680"/>
      <c r="J46" s="680"/>
      <c r="K46" s="680"/>
      <c r="L46" s="680"/>
      <c r="M46" s="673"/>
      <c r="N46" s="673"/>
      <c r="O46" s="673"/>
      <c r="P46" s="673"/>
      <c r="Q46" s="673"/>
      <c r="R46" s="673"/>
      <c r="S46" s="673"/>
      <c r="T46" s="673"/>
    </row>
    <row customHeight="true" ht="21.48148148148148" r="47">
      <c r="A47" s="674"/>
      <c r="B47" s="681"/>
      <c r="C47" s="676" t="s">
        <v>1255</v>
      </c>
      <c r="D47" s="680"/>
      <c r="E47" s="680"/>
      <c r="F47" s="680"/>
      <c r="G47" s="680"/>
      <c r="H47" s="680"/>
      <c r="I47" s="680"/>
      <c r="J47" s="680"/>
      <c r="K47" s="680"/>
      <c r="L47" s="680"/>
      <c r="M47" s="673"/>
      <c r="N47" s="673"/>
      <c r="O47" s="673"/>
      <c r="P47" s="673"/>
      <c r="Q47" s="673"/>
      <c r="R47" s="673"/>
      <c r="S47" s="673"/>
      <c r="T47" s="673"/>
    </row>
    <row customHeight="true" ht="21.48148148148148" r="48">
      <c r="A48" s="674"/>
      <c r="B48" s="681"/>
      <c r="C48" s="676" t="s">
        <v>1256</v>
      </c>
      <c r="D48" s="680"/>
      <c r="E48" s="680"/>
      <c r="F48" s="680"/>
      <c r="G48" s="680"/>
      <c r="H48" s="680"/>
      <c r="I48" s="680"/>
      <c r="J48" s="680"/>
      <c r="K48" s="680"/>
      <c r="L48" s="680"/>
      <c r="M48" s="673"/>
      <c r="N48" s="673"/>
      <c r="O48" s="673"/>
      <c r="P48" s="673"/>
      <c r="Q48" s="673"/>
      <c r="R48" s="673"/>
      <c r="S48" s="673"/>
      <c r="T48" s="673"/>
    </row>
    <row customHeight="true" ht="21.48148148148148" r="49">
      <c r="A49" s="674"/>
      <c r="B49" s="681"/>
      <c r="C49" s="676" t="s">
        <v>1257</v>
      </c>
      <c r="D49" s="680"/>
      <c r="E49" s="680"/>
      <c r="F49" s="680"/>
      <c r="G49" s="680"/>
      <c r="H49" s="680"/>
      <c r="I49" s="680"/>
      <c r="J49" s="680"/>
      <c r="K49" s="680"/>
      <c r="L49" s="680"/>
      <c r="M49" s="673"/>
      <c r="N49" s="673"/>
      <c r="O49" s="673"/>
      <c r="P49" s="673"/>
      <c r="Q49" s="673"/>
      <c r="R49" s="673"/>
      <c r="S49" s="673"/>
      <c r="T49" s="673"/>
    </row>
    <row customHeight="true" ht="21.48148148148148" r="50">
      <c r="A50" s="674"/>
      <c r="B50" s="681"/>
      <c r="C50" s="676" t="s">
        <v>1258</v>
      </c>
      <c r="D50" s="680"/>
      <c r="E50" s="680"/>
      <c r="F50" s="680"/>
      <c r="G50" s="680"/>
      <c r="H50" s="680"/>
      <c r="I50" s="680"/>
      <c r="J50" s="680"/>
      <c r="K50" s="680"/>
      <c r="L50" s="680"/>
      <c r="M50" s="673"/>
      <c r="N50" s="673"/>
      <c r="O50" s="673"/>
      <c r="P50" s="673"/>
      <c r="Q50" s="673"/>
      <c r="R50" s="673"/>
      <c r="S50" s="673"/>
      <c r="T50" s="673"/>
    </row>
    <row customHeight="true" ht="21.48148148148148" r="51">
      <c r="A51" s="674"/>
      <c r="B51" s="676" t="s">
        <v>1259</v>
      </c>
      <c r="C51" s="676" t="s">
        <v>1260</v>
      </c>
      <c r="E51" s="672"/>
      <c r="F51" s="672"/>
      <c r="G51" s="672"/>
      <c r="H51" s="672"/>
      <c r="I51" s="672"/>
      <c r="J51" s="672"/>
      <c r="K51" s="672"/>
      <c r="L51" s="672"/>
      <c r="M51" s="673"/>
      <c r="N51" s="673"/>
      <c r="O51" s="673"/>
      <c r="P51" s="673"/>
      <c r="Q51" s="673"/>
      <c r="R51" s="673"/>
      <c r="S51" s="673"/>
      <c r="T51" s="673"/>
    </row>
    <row customHeight="true" ht="21.48148148148148" r="52">
      <c r="A52" s="674"/>
      <c r="B52" s="676" t="s">
        <v>1261</v>
      </c>
      <c r="C52" s="679" t="s">
        <v>1262</v>
      </c>
      <c r="D52" s="680"/>
      <c r="E52" s="680"/>
      <c r="F52" s="680"/>
      <c r="G52" s="680"/>
      <c r="H52" s="680"/>
      <c r="I52" s="680"/>
      <c r="J52" s="680"/>
      <c r="K52" s="680"/>
      <c r="L52" s="680"/>
      <c r="M52" s="673"/>
      <c r="N52" s="673"/>
      <c r="O52" s="673"/>
      <c r="P52" s="673"/>
      <c r="Q52" s="673"/>
      <c r="R52" s="673"/>
      <c r="S52" s="673"/>
      <c r="T52" s="673"/>
    </row>
    <row customHeight="true" ht="21.48148148148148" r="53">
      <c r="A53" s="674"/>
      <c r="B53" s="676" t="s">
        <v>1263</v>
      </c>
      <c r="C53" s="679" t="s">
        <v>1264</v>
      </c>
      <c r="D53" s="682" t="s">
        <v>1265</v>
      </c>
      <c r="E53" s="682"/>
      <c r="F53" s="682"/>
      <c r="G53" s="682"/>
      <c r="H53" s="682"/>
      <c r="I53" s="682"/>
      <c r="J53" s="682"/>
      <c r="K53" s="682"/>
      <c r="L53" s="682"/>
      <c r="M53" s="673"/>
      <c r="N53" s="673"/>
      <c r="O53" s="673"/>
      <c r="P53" s="673"/>
      <c r="Q53" s="673"/>
      <c r="R53" s="673"/>
      <c r="S53" s="673"/>
      <c r="T53" s="673"/>
    </row>
    <row customHeight="true" ht="21.48148148148148" r="54">
      <c r="A54" s="674"/>
      <c r="B54" s="676" t="s">
        <v>1266</v>
      </c>
      <c r="C54" s="676" t="s">
        <v>1267</v>
      </c>
      <c r="D54" s="672"/>
      <c r="E54" s="672"/>
      <c r="F54" s="672"/>
      <c r="G54" s="672"/>
      <c r="H54" s="672"/>
      <c r="I54" s="672"/>
      <c r="J54" s="672"/>
      <c r="K54" s="672"/>
      <c r="L54" s="672"/>
      <c r="M54" s="673"/>
      <c r="N54" s="673"/>
      <c r="O54" s="673"/>
      <c r="P54" s="673"/>
      <c r="Q54" s="673"/>
      <c r="R54" s="673"/>
      <c r="S54" s="673"/>
      <c r="T54" s="673"/>
    </row>
    <row customHeight="true" ht="21.48148148148148" r="55">
      <c r="A55" s="674"/>
      <c r="B55" s="676" t="s">
        <v>1268</v>
      </c>
      <c r="C55" s="676" t="s">
        <v>1269</v>
      </c>
      <c r="D55" s="680"/>
      <c r="E55" s="680"/>
      <c r="F55" s="680"/>
      <c r="G55" s="680"/>
      <c r="H55" s="680"/>
      <c r="I55" s="680"/>
      <c r="J55" s="680"/>
      <c r="K55" s="680"/>
      <c r="L55" s="680"/>
      <c r="M55" s="673"/>
      <c r="N55" s="673"/>
      <c r="O55" s="673"/>
      <c r="P55" s="673"/>
      <c r="Q55" s="673"/>
      <c r="R55" s="673"/>
      <c r="S55" s="673"/>
      <c r="T55" s="673"/>
    </row>
    <row customHeight="true" ht="21.48148148148148" r="56">
      <c r="A56" s="680"/>
      <c r="B56" s="672"/>
      <c r="C56" s="672"/>
      <c r="D56" s="672"/>
      <c r="E56" s="672"/>
      <c r="F56" s="672"/>
      <c r="G56" s="672"/>
      <c r="H56" s="672"/>
      <c r="I56" s="672"/>
      <c r="J56" s="672"/>
      <c r="K56" s="672"/>
      <c r="L56" s="672"/>
      <c r="M56" s="673"/>
      <c r="N56" s="673"/>
      <c r="O56" s="673"/>
      <c r="P56" s="673"/>
      <c r="Q56" s="673"/>
      <c r="R56" s="673"/>
      <c r="S56" s="673"/>
      <c r="T56" s="673"/>
    </row>
    <row customHeight="true" ht="21.48148148148148" r="57">
      <c r="A57" s="683" t="s">
        <v>1270</v>
      </c>
      <c r="B57" s="683"/>
      <c r="C57" s="683"/>
      <c r="D57" s="672"/>
      <c r="E57" s="672"/>
      <c r="F57" s="672"/>
      <c r="G57" s="672"/>
      <c r="H57" s="672"/>
      <c r="I57" s="672"/>
      <c r="J57" s="672"/>
      <c r="K57" s="672"/>
      <c r="L57" s="672"/>
      <c r="M57" s="673"/>
      <c r="N57" s="673"/>
      <c r="O57" s="673"/>
      <c r="P57" s="673"/>
      <c r="Q57" s="673"/>
      <c r="R57" s="673"/>
      <c r="S57" s="673"/>
      <c r="T57" s="673"/>
    </row>
    <row customHeight="true" ht="21.48148148148148" r="58">
      <c r="A58" s="684" t="s">
        <v>1271</v>
      </c>
      <c r="B58" s="684" t="s">
        <v>1272</v>
      </c>
      <c r="C58" s="684" t="s">
        <v>1273</v>
      </c>
      <c r="D58" s="672"/>
      <c r="E58" s="672"/>
      <c r="F58" s="672"/>
      <c r="G58" s="672"/>
      <c r="H58" s="672"/>
      <c r="I58" s="672"/>
      <c r="J58" s="672"/>
      <c r="K58" s="672"/>
      <c r="L58" s="672"/>
      <c r="M58" s="673"/>
      <c r="N58" s="673"/>
      <c r="O58" s="673"/>
      <c r="P58" s="673"/>
      <c r="Q58" s="673"/>
      <c r="R58" s="673"/>
      <c r="S58" s="673"/>
      <c r="T58" s="673"/>
    </row>
    <row customHeight="true" ht="21.48148148148148" r="59">
      <c r="A59" s="680">
        <v>1</v>
      </c>
      <c r="B59" s="680" t="s">
        <v>1274</v>
      </c>
      <c r="C59" s="672"/>
      <c r="D59" s="672"/>
      <c r="E59" s="672"/>
      <c r="F59" s="672"/>
      <c r="G59" s="672"/>
      <c r="H59" s="672"/>
      <c r="I59" s="672"/>
      <c r="J59" s="672"/>
      <c r="K59" s="672"/>
      <c r="L59" s="672"/>
      <c r="M59" s="673"/>
      <c r="N59" s="673"/>
      <c r="O59" s="673"/>
      <c r="P59" s="673"/>
      <c r="Q59" s="673"/>
      <c r="R59" s="673"/>
      <c r="S59" s="673"/>
      <c r="T59" s="673"/>
    </row>
    <row customHeight="true" ht="21.48148148148148" r="60">
      <c r="A60" s="680">
        <v>2</v>
      </c>
      <c r="B60" s="680" t="s">
        <v>1275</v>
      </c>
      <c r="C60" s="672"/>
      <c r="D60" s="672"/>
      <c r="E60" s="672"/>
      <c r="F60" s="672"/>
      <c r="G60" s="672"/>
      <c r="H60" s="672"/>
      <c r="I60" s="672"/>
      <c r="J60" s="672"/>
      <c r="K60" s="672"/>
      <c r="L60" s="672"/>
      <c r="M60" s="673"/>
      <c r="N60" s="673"/>
      <c r="O60" s="673"/>
      <c r="P60" s="673"/>
      <c r="Q60" s="673"/>
      <c r="R60" s="673"/>
      <c r="S60" s="673"/>
      <c r="T60" s="673"/>
    </row>
    <row r="61">
      <c r="A61" s="685"/>
      <c r="B61" s="685"/>
      <c r="C61" s="686"/>
      <c r="D61" s="686"/>
      <c r="E61" s="686"/>
      <c r="F61" s="686"/>
      <c r="G61" s="686"/>
      <c r="H61" s="686"/>
      <c r="I61" s="686"/>
      <c r="J61" s="686"/>
      <c r="K61" s="686"/>
      <c r="L61" s="686"/>
      <c r="M61" s="687"/>
      <c r="N61" s="687"/>
      <c r="O61" s="687"/>
      <c r="P61" s="687"/>
      <c r="Q61" s="687"/>
      <c r="R61" s="687"/>
      <c r="S61" s="687"/>
      <c r="T61" s="687"/>
    </row>
    <row r="62">
      <c r="A62" s="685"/>
      <c r="B62" s="685"/>
      <c r="C62" s="686"/>
      <c r="D62" s="686"/>
      <c r="E62" s="686"/>
      <c r="F62" s="686"/>
      <c r="G62" s="686"/>
      <c r="H62" s="686"/>
      <c r="I62" s="686"/>
      <c r="J62" s="686"/>
      <c r="K62" s="686"/>
      <c r="L62" s="686"/>
      <c r="M62" s="687"/>
      <c r="N62" s="687"/>
      <c r="O62" s="687"/>
      <c r="P62" s="687"/>
      <c r="Q62" s="687"/>
      <c r="R62" s="687"/>
      <c r="S62" s="687"/>
      <c r="T62" s="687"/>
    </row>
    <row r="63">
      <c r="A63" s="685"/>
      <c r="B63" s="685"/>
      <c r="C63" s="686"/>
      <c r="D63" s="686"/>
      <c r="E63" s="686"/>
      <c r="F63" s="686"/>
      <c r="G63" s="686"/>
      <c r="H63" s="686"/>
      <c r="I63" s="686"/>
      <c r="J63" s="686"/>
      <c r="K63" s="686"/>
      <c r="L63" s="686"/>
      <c r="M63" s="687"/>
      <c r="N63" s="687"/>
      <c r="O63" s="687"/>
      <c r="P63" s="687"/>
      <c r="Q63" s="687"/>
      <c r="R63" s="687"/>
      <c r="S63" s="687"/>
      <c r="T63" s="687"/>
    </row>
    <row r="64">
      <c r="A64" s="685"/>
      <c r="B64" s="685"/>
      <c r="C64" s="686"/>
      <c r="D64" s="686"/>
      <c r="E64" s="686"/>
      <c r="F64" s="686"/>
      <c r="G64" s="686"/>
      <c r="H64" s="686"/>
      <c r="I64" s="686"/>
      <c r="J64" s="686"/>
      <c r="K64" s="686"/>
      <c r="L64" s="686"/>
      <c r="M64" s="687"/>
      <c r="N64" s="687"/>
      <c r="O64" s="687"/>
      <c r="P64" s="687"/>
      <c r="Q64" s="687"/>
      <c r="R64" s="687"/>
      <c r="S64" s="687"/>
      <c r="T64" s="687"/>
    </row>
    <row r="65">
      <c r="A65" s="685"/>
      <c r="B65" s="685"/>
      <c r="C65" s="686"/>
      <c r="D65" s="686"/>
      <c r="E65" s="686"/>
      <c r="F65" s="686"/>
      <c r="G65" s="686"/>
      <c r="H65" s="686"/>
      <c r="I65" s="686"/>
      <c r="J65" s="686"/>
      <c r="K65" s="686"/>
      <c r="L65" s="686"/>
      <c r="M65" s="687"/>
      <c r="N65" s="687"/>
      <c r="O65" s="687"/>
      <c r="P65" s="687"/>
      <c r="Q65" s="687"/>
      <c r="R65" s="687"/>
      <c r="S65" s="687"/>
      <c r="T65" s="687"/>
    </row>
    <row r="66">
      <c r="A66" s="685"/>
      <c r="B66" s="685"/>
      <c r="C66" s="686"/>
      <c r="D66" s="686"/>
      <c r="E66" s="686"/>
      <c r="F66" s="686"/>
      <c r="G66" s="686"/>
      <c r="H66" s="686"/>
      <c r="I66" s="686"/>
      <c r="J66" s="686"/>
      <c r="K66" s="686"/>
      <c r="L66" s="686"/>
      <c r="M66" s="687"/>
      <c r="N66" s="687"/>
      <c r="O66" s="687"/>
      <c r="P66" s="687"/>
      <c r="Q66" s="687"/>
      <c r="R66" s="687"/>
      <c r="S66" s="687"/>
      <c r="T66" s="687"/>
    </row>
    <row r="67">
      <c r="A67" s="685"/>
      <c r="B67" s="685"/>
      <c r="C67" s="686"/>
      <c r="D67" s="686"/>
      <c r="E67" s="686"/>
      <c r="F67" s="686"/>
      <c r="G67" s="686"/>
      <c r="H67" s="686"/>
      <c r="I67" s="686"/>
      <c r="J67" s="686"/>
      <c r="K67" s="686"/>
      <c r="L67" s="686"/>
      <c r="M67" s="687"/>
      <c r="N67" s="687"/>
      <c r="O67" s="687"/>
      <c r="P67" s="687"/>
      <c r="Q67" s="687"/>
      <c r="R67" s="687"/>
      <c r="S67" s="687"/>
      <c r="T67" s="687"/>
    </row>
    <row r="68">
      <c r="A68" s="685"/>
      <c r="B68" s="685"/>
      <c r="C68" s="686"/>
      <c r="D68" s="686"/>
      <c r="E68" s="686"/>
      <c r="F68" s="686"/>
      <c r="G68" s="686"/>
      <c r="H68" s="686"/>
      <c r="I68" s="686"/>
      <c r="J68" s="686"/>
      <c r="K68" s="686"/>
      <c r="L68" s="686"/>
      <c r="M68" s="687"/>
      <c r="N68" s="687"/>
      <c r="O68" s="687"/>
      <c r="P68" s="687"/>
      <c r="Q68" s="687"/>
      <c r="R68" s="687"/>
      <c r="S68" s="687"/>
      <c r="T68" s="687"/>
    </row>
    <row r="69">
      <c r="A69" s="685"/>
      <c r="B69" s="685"/>
      <c r="C69" s="686"/>
      <c r="D69" s="686"/>
      <c r="E69" s="686"/>
      <c r="F69" s="686"/>
      <c r="G69" s="686"/>
      <c r="H69" s="686"/>
      <c r="I69" s="686"/>
      <c r="J69" s="686"/>
      <c r="K69" s="686"/>
      <c r="L69" s="686"/>
      <c r="M69" s="687"/>
      <c r="N69" s="687"/>
      <c r="O69" s="687"/>
      <c r="P69" s="687"/>
      <c r="Q69" s="687"/>
      <c r="R69" s="687"/>
      <c r="S69" s="687"/>
      <c r="T69" s="687"/>
    </row>
    <row r="70">
      <c r="A70" s="685"/>
      <c r="B70" s="685"/>
      <c r="C70" s="686"/>
      <c r="D70" s="686"/>
      <c r="E70" s="686"/>
      <c r="F70" s="686"/>
      <c r="G70" s="686"/>
      <c r="H70" s="686"/>
      <c r="I70" s="686"/>
      <c r="J70" s="686"/>
      <c r="K70" s="686"/>
      <c r="L70" s="686"/>
      <c r="M70" s="687"/>
      <c r="N70" s="687"/>
      <c r="O70" s="687"/>
      <c r="P70" s="687"/>
      <c r="Q70" s="687"/>
      <c r="R70" s="687"/>
      <c r="S70" s="687"/>
      <c r="T70" s="687"/>
    </row>
    <row r="71">
      <c r="A71" s="685"/>
      <c r="B71" s="685"/>
      <c r="C71" s="686"/>
      <c r="D71" s="686"/>
      <c r="E71" s="686"/>
      <c r="F71" s="686"/>
      <c r="G71" s="686"/>
      <c r="H71" s="686"/>
      <c r="I71" s="686"/>
      <c r="J71" s="686"/>
      <c r="K71" s="686"/>
      <c r="L71" s="686"/>
      <c r="M71" s="687"/>
      <c r="N71" s="687"/>
      <c r="O71" s="687"/>
      <c r="P71" s="687"/>
      <c r="Q71" s="687"/>
      <c r="R71" s="687"/>
      <c r="S71" s="687"/>
      <c r="T71" s="687"/>
    </row>
    <row r="72">
      <c r="A72" s="685"/>
      <c r="B72" s="685"/>
      <c r="C72" s="686"/>
      <c r="D72" s="686"/>
      <c r="E72" s="686"/>
      <c r="F72" s="686"/>
      <c r="G72" s="686"/>
      <c r="H72" s="686"/>
      <c r="I72" s="686"/>
      <c r="J72" s="686"/>
      <c r="K72" s="686"/>
      <c r="L72" s="686"/>
      <c r="M72" s="687"/>
      <c r="N72" s="687"/>
      <c r="O72" s="687"/>
      <c r="P72" s="687"/>
      <c r="Q72" s="687"/>
      <c r="R72" s="687"/>
      <c r="S72" s="687"/>
      <c r="T72" s="687"/>
    </row>
    <row r="73">
      <c r="A73" s="685"/>
      <c r="B73" s="685"/>
      <c r="C73" s="686"/>
      <c r="D73" s="686"/>
      <c r="E73" s="686"/>
      <c r="F73" s="686"/>
      <c r="G73" s="686"/>
      <c r="H73" s="686"/>
      <c r="I73" s="686"/>
      <c r="J73" s="686"/>
      <c r="K73" s="686"/>
      <c r="L73" s="686"/>
      <c r="M73" s="687"/>
      <c r="N73" s="687"/>
      <c r="O73" s="687"/>
      <c r="P73" s="687"/>
      <c r="Q73" s="687"/>
      <c r="R73" s="687"/>
      <c r="S73" s="687"/>
      <c r="T73" s="687"/>
    </row>
    <row r="74">
      <c r="A74" s="685"/>
      <c r="B74" s="685"/>
      <c r="C74" s="686"/>
      <c r="D74" s="686"/>
      <c r="E74" s="686"/>
      <c r="F74" s="686"/>
      <c r="G74" s="686"/>
      <c r="H74" s="686"/>
      <c r="I74" s="686"/>
      <c r="J74" s="686"/>
      <c r="K74" s="686"/>
      <c r="L74" s="686"/>
      <c r="M74" s="687"/>
      <c r="N74" s="687"/>
      <c r="O74" s="687"/>
      <c r="P74" s="687"/>
      <c r="Q74" s="687"/>
      <c r="R74" s="687"/>
      <c r="S74" s="687"/>
      <c r="T74" s="687"/>
    </row>
    <row r="75">
      <c r="A75" s="685"/>
      <c r="B75" s="685"/>
      <c r="C75" s="686"/>
      <c r="D75" s="686"/>
      <c r="E75" s="686"/>
      <c r="F75" s="686"/>
      <c r="G75" s="686"/>
      <c r="H75" s="686"/>
      <c r="I75" s="686"/>
      <c r="J75" s="686"/>
      <c r="K75" s="686"/>
      <c r="L75" s="686"/>
      <c r="M75" s="687"/>
      <c r="N75" s="687"/>
      <c r="O75" s="687"/>
      <c r="P75" s="687"/>
      <c r="Q75" s="687"/>
      <c r="R75" s="687"/>
      <c r="S75" s="687"/>
      <c r="T75" s="687"/>
    </row>
    <row r="76">
      <c r="A76" s="685"/>
      <c r="B76" s="685"/>
      <c r="C76" s="686"/>
      <c r="D76" s="686"/>
      <c r="E76" s="686"/>
      <c r="F76" s="686"/>
      <c r="G76" s="686"/>
      <c r="H76" s="686"/>
      <c r="I76" s="686"/>
      <c r="J76" s="686"/>
      <c r="K76" s="686"/>
      <c r="L76" s="686"/>
      <c r="M76" s="687"/>
      <c r="N76" s="687"/>
      <c r="O76" s="687"/>
      <c r="P76" s="687"/>
      <c r="Q76" s="687"/>
      <c r="R76" s="687"/>
      <c r="S76" s="687"/>
      <c r="T76" s="687"/>
    </row>
    <row r="77">
      <c r="A77" s="685"/>
      <c r="B77" s="685"/>
      <c r="C77" s="686"/>
      <c r="D77" s="686"/>
      <c r="E77" s="686"/>
      <c r="F77" s="686"/>
      <c r="G77" s="686"/>
      <c r="H77" s="686"/>
      <c r="I77" s="686"/>
      <c r="J77" s="686"/>
      <c r="K77" s="686"/>
      <c r="L77" s="686"/>
      <c r="M77" s="687"/>
      <c r="N77" s="687"/>
      <c r="O77" s="687"/>
      <c r="P77" s="687"/>
      <c r="Q77" s="687"/>
      <c r="R77" s="687"/>
      <c r="S77" s="687"/>
      <c r="T77" s="687"/>
    </row>
    <row r="78">
      <c r="A78" s="685"/>
      <c r="B78" s="685"/>
      <c r="C78" s="686"/>
      <c r="D78" s="686"/>
      <c r="E78" s="686"/>
      <c r="F78" s="686"/>
      <c r="G78" s="686"/>
      <c r="H78" s="686"/>
      <c r="I78" s="686"/>
      <c r="J78" s="686"/>
      <c r="K78" s="686"/>
      <c r="L78" s="686"/>
      <c r="M78" s="687"/>
      <c r="N78" s="687"/>
      <c r="O78" s="687"/>
      <c r="P78" s="687"/>
      <c r="Q78" s="687"/>
      <c r="R78" s="687"/>
      <c r="S78" s="687"/>
      <c r="T78" s="687"/>
    </row>
    <row r="79">
      <c r="A79" s="685"/>
      <c r="B79" s="685"/>
      <c r="C79" s="686"/>
      <c r="D79" s="686"/>
      <c r="E79" s="686"/>
      <c r="F79" s="686"/>
      <c r="G79" s="686"/>
      <c r="H79" s="686"/>
      <c r="I79" s="686"/>
      <c r="J79" s="686"/>
      <c r="K79" s="686"/>
      <c r="L79" s="686"/>
      <c r="M79" s="687"/>
      <c r="N79" s="687"/>
      <c r="O79" s="687"/>
      <c r="P79" s="687"/>
      <c r="Q79" s="687"/>
      <c r="R79" s="687"/>
      <c r="S79" s="687"/>
      <c r="T79" s="687"/>
    </row>
    <row r="80">
      <c r="A80" s="685"/>
      <c r="B80" s="685"/>
      <c r="C80" s="686"/>
      <c r="D80" s="686"/>
      <c r="E80" s="686"/>
      <c r="F80" s="686"/>
      <c r="G80" s="686"/>
      <c r="H80" s="686"/>
      <c r="I80" s="686"/>
      <c r="J80" s="686"/>
      <c r="K80" s="686"/>
      <c r="L80" s="686"/>
      <c r="M80" s="687"/>
      <c r="N80" s="687"/>
      <c r="O80" s="687"/>
      <c r="P80" s="687"/>
      <c r="Q80" s="687"/>
      <c r="R80" s="687"/>
      <c r="S80" s="687"/>
      <c r="T80" s="687"/>
    </row>
    <row r="81">
      <c r="A81" s="685"/>
      <c r="B81" s="685"/>
      <c r="C81" s="686"/>
      <c r="D81" s="686"/>
      <c r="E81" s="686"/>
      <c r="F81" s="686"/>
      <c r="G81" s="686"/>
      <c r="H81" s="686"/>
      <c r="I81" s="686"/>
      <c r="J81" s="686"/>
      <c r="K81" s="686"/>
      <c r="L81" s="686"/>
      <c r="M81" s="687"/>
      <c r="N81" s="687"/>
      <c r="O81" s="687"/>
      <c r="P81" s="687"/>
      <c r="Q81" s="687"/>
      <c r="R81" s="687"/>
      <c r="S81" s="687"/>
      <c r="T81" s="687"/>
    </row>
    <row r="82">
      <c r="A82" s="685"/>
      <c r="B82" s="685"/>
      <c r="C82" s="686"/>
      <c r="D82" s="686"/>
      <c r="E82" s="686"/>
      <c r="F82" s="686"/>
      <c r="G82" s="686"/>
      <c r="H82" s="686"/>
      <c r="I82" s="686"/>
      <c r="J82" s="686"/>
      <c r="K82" s="686"/>
      <c r="L82" s="686"/>
      <c r="M82" s="687"/>
      <c r="N82" s="687"/>
      <c r="O82" s="687"/>
      <c r="P82" s="687"/>
      <c r="Q82" s="687"/>
      <c r="R82" s="687"/>
      <c r="S82" s="687"/>
      <c r="T82" s="687"/>
    </row>
    <row r="83">
      <c r="A83" s="685"/>
      <c r="B83" s="685"/>
      <c r="C83" s="686"/>
      <c r="D83" s="686"/>
      <c r="E83" s="686"/>
      <c r="F83" s="686"/>
      <c r="G83" s="686"/>
      <c r="H83" s="686"/>
      <c r="I83" s="686"/>
      <c r="J83" s="686"/>
      <c r="K83" s="686"/>
      <c r="L83" s="686"/>
      <c r="M83" s="687"/>
      <c r="N83" s="687"/>
      <c r="O83" s="687"/>
      <c r="P83" s="687"/>
      <c r="Q83" s="687"/>
      <c r="R83" s="687"/>
      <c r="S83" s="687"/>
      <c r="T83" s="687"/>
    </row>
    <row r="84">
      <c r="A84" s="685"/>
      <c r="B84" s="685"/>
      <c r="C84" s="686"/>
      <c r="D84" s="686"/>
      <c r="E84" s="686"/>
      <c r="F84" s="686"/>
      <c r="G84" s="686"/>
      <c r="H84" s="686"/>
      <c r="I84" s="686"/>
      <c r="J84" s="686"/>
      <c r="K84" s="686"/>
      <c r="L84" s="686"/>
      <c r="M84" s="687"/>
      <c r="N84" s="687"/>
      <c r="O84" s="687"/>
      <c r="P84" s="687"/>
      <c r="Q84" s="687"/>
      <c r="R84" s="687"/>
      <c r="S84" s="687"/>
      <c r="T84" s="687"/>
    </row>
    <row r="85">
      <c r="A85" s="685"/>
      <c r="B85" s="685"/>
      <c r="C85" s="686"/>
      <c r="D85" s="686"/>
      <c r="E85" s="686"/>
      <c r="F85" s="686"/>
      <c r="G85" s="686"/>
      <c r="H85" s="686"/>
      <c r="I85" s="686"/>
      <c r="J85" s="686"/>
      <c r="K85" s="686"/>
      <c r="L85" s="686"/>
      <c r="M85" s="687"/>
      <c r="N85" s="687"/>
      <c r="O85" s="687"/>
      <c r="P85" s="687"/>
      <c r="Q85" s="687"/>
      <c r="R85" s="687"/>
      <c r="S85" s="687"/>
      <c r="T85" s="687"/>
    </row>
    <row r="86">
      <c r="A86" s="685"/>
      <c r="B86" s="685"/>
      <c r="C86" s="686"/>
      <c r="D86" s="686"/>
      <c r="E86" s="686"/>
      <c r="F86" s="686"/>
      <c r="G86" s="686"/>
      <c r="H86" s="686"/>
      <c r="I86" s="686"/>
      <c r="J86" s="686"/>
      <c r="K86" s="686"/>
      <c r="L86" s="686"/>
      <c r="M86" s="687"/>
      <c r="N86" s="687"/>
      <c r="O86" s="687"/>
      <c r="P86" s="687"/>
      <c r="Q86" s="687"/>
      <c r="R86" s="687"/>
      <c r="S86" s="687"/>
      <c r="T86" s="687"/>
    </row>
    <row r="87">
      <c r="A87" s="685"/>
      <c r="B87" s="685"/>
      <c r="C87" s="686"/>
      <c r="D87" s="686"/>
      <c r="E87" s="686"/>
      <c r="F87" s="686"/>
      <c r="G87" s="686"/>
      <c r="H87" s="686"/>
      <c r="I87" s="686"/>
      <c r="J87" s="686"/>
      <c r="K87" s="686"/>
      <c r="L87" s="686"/>
      <c r="M87" s="687"/>
      <c r="N87" s="687"/>
      <c r="O87" s="687"/>
      <c r="P87" s="687"/>
      <c r="Q87" s="687"/>
      <c r="R87" s="687"/>
      <c r="S87" s="687"/>
      <c r="T87" s="687"/>
    </row>
    <row r="88">
      <c r="A88" s="685"/>
      <c r="B88" s="685"/>
      <c r="C88" s="686"/>
      <c r="D88" s="686"/>
      <c r="E88" s="686"/>
      <c r="F88" s="686"/>
      <c r="G88" s="686"/>
      <c r="H88" s="686"/>
      <c r="I88" s="686"/>
      <c r="J88" s="686"/>
      <c r="K88" s="686"/>
      <c r="L88" s="686"/>
      <c r="M88" s="687"/>
      <c r="N88" s="687"/>
      <c r="O88" s="687"/>
      <c r="P88" s="687"/>
      <c r="Q88" s="687"/>
      <c r="R88" s="687"/>
      <c r="S88" s="687"/>
      <c r="T88" s="687"/>
    </row>
    <row r="89">
      <c r="A89" s="685"/>
      <c r="B89" s="685"/>
      <c r="C89" s="686"/>
      <c r="D89" s="686"/>
      <c r="E89" s="686"/>
      <c r="F89" s="686"/>
      <c r="G89" s="686"/>
      <c r="H89" s="686"/>
      <c r="I89" s="686"/>
      <c r="J89" s="686"/>
      <c r="K89" s="686"/>
      <c r="L89" s="686"/>
      <c r="M89" s="687"/>
      <c r="N89" s="687"/>
      <c r="O89" s="687"/>
      <c r="P89" s="687"/>
      <c r="Q89" s="687"/>
      <c r="R89" s="687"/>
      <c r="S89" s="687"/>
      <c r="T89" s="687"/>
    </row>
    <row r="90">
      <c r="A90" s="685"/>
      <c r="B90" s="685"/>
      <c r="C90" s="686"/>
      <c r="D90" s="686"/>
      <c r="E90" s="686"/>
      <c r="F90" s="686"/>
      <c r="G90" s="686"/>
      <c r="H90" s="686"/>
      <c r="I90" s="686"/>
      <c r="J90" s="686"/>
      <c r="K90" s="686"/>
      <c r="L90" s="686"/>
      <c r="M90" s="687"/>
      <c r="N90" s="687"/>
      <c r="O90" s="687"/>
      <c r="P90" s="687"/>
      <c r="Q90" s="687"/>
      <c r="R90" s="687"/>
      <c r="S90" s="687"/>
      <c r="T90" s="687"/>
    </row>
    <row r="91">
      <c r="A91" s="685"/>
      <c r="B91" s="685"/>
      <c r="C91" s="686"/>
      <c r="D91" s="686"/>
      <c r="E91" s="686"/>
      <c r="F91" s="686"/>
      <c r="G91" s="686"/>
      <c r="H91" s="686"/>
      <c r="I91" s="686"/>
      <c r="J91" s="686"/>
      <c r="K91" s="686"/>
      <c r="L91" s="686"/>
      <c r="M91" s="687"/>
      <c r="N91" s="687"/>
      <c r="O91" s="687"/>
      <c r="P91" s="687"/>
      <c r="Q91" s="687"/>
      <c r="R91" s="687"/>
      <c r="S91" s="687"/>
      <c r="T91" s="687"/>
    </row>
    <row r="92">
      <c r="A92" s="685"/>
      <c r="B92" s="685"/>
      <c r="C92" s="686"/>
      <c r="D92" s="686"/>
      <c r="E92" s="686"/>
      <c r="F92" s="686"/>
      <c r="G92" s="686"/>
      <c r="H92" s="686"/>
      <c r="I92" s="686"/>
      <c r="J92" s="686"/>
      <c r="K92" s="686"/>
      <c r="L92" s="686"/>
      <c r="M92" s="687"/>
      <c r="N92" s="687"/>
      <c r="O92" s="687"/>
      <c r="P92" s="687"/>
      <c r="Q92" s="687"/>
      <c r="R92" s="687"/>
      <c r="S92" s="687"/>
      <c r="T92" s="687"/>
    </row>
    <row r="93">
      <c r="A93" s="685"/>
      <c r="B93" s="685"/>
      <c r="C93" s="686"/>
      <c r="D93" s="686"/>
      <c r="E93" s="686"/>
      <c r="F93" s="686"/>
      <c r="G93" s="686"/>
      <c r="H93" s="686"/>
      <c r="I93" s="686"/>
      <c r="J93" s="686"/>
      <c r="K93" s="686"/>
      <c r="L93" s="686"/>
      <c r="M93" s="687"/>
      <c r="N93" s="687"/>
      <c r="O93" s="687"/>
      <c r="P93" s="687"/>
      <c r="Q93" s="687"/>
      <c r="R93" s="687"/>
      <c r="S93" s="687"/>
      <c r="T93" s="687"/>
    </row>
    <row r="94">
      <c r="A94" s="685"/>
      <c r="B94" s="685"/>
      <c r="C94" s="686"/>
      <c r="D94" s="686"/>
      <c r="E94" s="686"/>
      <c r="F94" s="686"/>
      <c r="G94" s="686"/>
      <c r="H94" s="686"/>
      <c r="I94" s="686"/>
      <c r="J94" s="686"/>
      <c r="K94" s="686"/>
      <c r="L94" s="686"/>
      <c r="M94" s="687"/>
      <c r="N94" s="687"/>
      <c r="O94" s="687"/>
      <c r="P94" s="687"/>
      <c r="Q94" s="687"/>
      <c r="R94" s="687"/>
      <c r="S94" s="687"/>
      <c r="T94" s="687"/>
    </row>
    <row r="95">
      <c r="A95" s="685"/>
      <c r="B95" s="685"/>
      <c r="C95" s="686"/>
      <c r="D95" s="686"/>
      <c r="E95" s="686"/>
      <c r="F95" s="686"/>
      <c r="G95" s="686"/>
      <c r="H95" s="686"/>
      <c r="I95" s="686"/>
      <c r="J95" s="686"/>
      <c r="K95" s="686"/>
      <c r="L95" s="686"/>
      <c r="M95" s="687"/>
      <c r="N95" s="687"/>
      <c r="O95" s="687"/>
      <c r="P95" s="687"/>
      <c r="Q95" s="687"/>
      <c r="R95" s="687"/>
      <c r="S95" s="687"/>
      <c r="T95" s="687"/>
    </row>
    <row r="96">
      <c r="A96" s="685"/>
      <c r="B96" s="685"/>
      <c r="C96" s="686"/>
      <c r="D96" s="686"/>
      <c r="E96" s="686"/>
      <c r="F96" s="686"/>
      <c r="G96" s="686"/>
      <c r="H96" s="686"/>
      <c r="I96" s="686"/>
      <c r="J96" s="686"/>
      <c r="K96" s="686"/>
      <c r="L96" s="686"/>
      <c r="M96" s="687"/>
      <c r="N96" s="687"/>
      <c r="O96" s="687"/>
      <c r="P96" s="687"/>
      <c r="Q96" s="687"/>
      <c r="R96" s="687"/>
      <c r="S96" s="687"/>
      <c r="T96" s="687"/>
    </row>
    <row r="97">
      <c r="A97" s="685"/>
      <c r="B97" s="685"/>
      <c r="C97" s="686"/>
      <c r="D97" s="686"/>
      <c r="E97" s="686"/>
      <c r="F97" s="686"/>
      <c r="G97" s="686"/>
      <c r="H97" s="686"/>
      <c r="I97" s="686"/>
      <c r="J97" s="686"/>
      <c r="K97" s="686"/>
      <c r="L97" s="686"/>
      <c r="M97" s="687"/>
      <c r="N97" s="687"/>
      <c r="O97" s="687"/>
      <c r="P97" s="687"/>
      <c r="Q97" s="687"/>
      <c r="R97" s="687"/>
      <c r="S97" s="687"/>
      <c r="T97" s="687"/>
    </row>
    <row r="98">
      <c r="A98" s="685"/>
      <c r="B98" s="685"/>
      <c r="C98" s="686"/>
      <c r="D98" s="686"/>
      <c r="E98" s="686"/>
      <c r="F98" s="686"/>
      <c r="G98" s="686"/>
      <c r="H98" s="686"/>
      <c r="I98" s="686"/>
      <c r="J98" s="686"/>
      <c r="K98" s="686"/>
      <c r="L98" s="686"/>
      <c r="M98" s="687"/>
      <c r="N98" s="687"/>
      <c r="O98" s="687"/>
      <c r="P98" s="687"/>
      <c r="Q98" s="687"/>
      <c r="R98" s="687"/>
      <c r="S98" s="687"/>
      <c r="T98" s="687"/>
    </row>
    <row r="99">
      <c r="A99" s="685"/>
      <c r="B99" s="685"/>
      <c r="C99" s="686"/>
      <c r="D99" s="686"/>
      <c r="E99" s="686"/>
      <c r="F99" s="686"/>
      <c r="G99" s="686"/>
      <c r="H99" s="686"/>
      <c r="I99" s="686"/>
      <c r="J99" s="686"/>
      <c r="K99" s="686"/>
      <c r="L99" s="686"/>
      <c r="M99" s="687"/>
      <c r="N99" s="687"/>
      <c r="O99" s="687"/>
      <c r="P99" s="687"/>
      <c r="Q99" s="687"/>
      <c r="R99" s="687"/>
      <c r="S99" s="687"/>
      <c r="T99" s="687"/>
    </row>
    <row r="100">
      <c r="A100" s="685"/>
      <c r="B100" s="685"/>
      <c r="C100" s="686"/>
      <c r="D100" s="686"/>
      <c r="E100" s="686"/>
      <c r="F100" s="686"/>
      <c r="G100" s="686"/>
      <c r="H100" s="686"/>
      <c r="I100" s="686"/>
      <c r="J100" s="686"/>
      <c r="K100" s="686"/>
      <c r="L100" s="686"/>
      <c r="M100" s="687"/>
      <c r="N100" s="687"/>
      <c r="O100" s="687"/>
      <c r="P100" s="687"/>
      <c r="Q100" s="687"/>
      <c r="R100" s="687"/>
      <c r="S100" s="687"/>
      <c r="T100" s="687"/>
    </row>
    <row r="101">
      <c r="A101" s="685"/>
      <c r="B101" s="685"/>
      <c r="C101" s="686"/>
      <c r="D101" s="686"/>
      <c r="E101" s="686"/>
      <c r="F101" s="686"/>
      <c r="G101" s="686"/>
      <c r="H101" s="686"/>
      <c r="I101" s="686"/>
      <c r="J101" s="686"/>
      <c r="K101" s="686"/>
      <c r="L101" s="686"/>
      <c r="M101" s="687"/>
      <c r="N101" s="687"/>
      <c r="O101" s="687"/>
      <c r="P101" s="687"/>
      <c r="Q101" s="687"/>
      <c r="R101" s="687"/>
      <c r="S101" s="687"/>
      <c r="T101" s="687"/>
    </row>
    <row r="102">
      <c r="A102" s="685"/>
      <c r="B102" s="685"/>
      <c r="C102" s="686"/>
      <c r="D102" s="686"/>
      <c r="E102" s="686"/>
      <c r="F102" s="686"/>
      <c r="G102" s="686"/>
      <c r="H102" s="686"/>
      <c r="I102" s="686"/>
      <c r="J102" s="686"/>
      <c r="K102" s="686"/>
      <c r="L102" s="686"/>
      <c r="M102" s="687"/>
      <c r="N102" s="687"/>
      <c r="O102" s="687"/>
      <c r="P102" s="687"/>
      <c r="Q102" s="687"/>
      <c r="R102" s="687"/>
      <c r="S102" s="687"/>
      <c r="T102" s="687"/>
    </row>
    <row r="103">
      <c r="A103" s="685"/>
      <c r="B103" s="685"/>
      <c r="C103" s="686"/>
      <c r="D103" s="686"/>
      <c r="E103" s="686"/>
      <c r="F103" s="686"/>
      <c r="G103" s="686"/>
      <c r="H103" s="686"/>
      <c r="I103" s="686"/>
      <c r="J103" s="686"/>
      <c r="K103" s="686"/>
      <c r="L103" s="686"/>
      <c r="M103" s="687"/>
      <c r="N103" s="687"/>
      <c r="O103" s="687"/>
      <c r="P103" s="687"/>
      <c r="Q103" s="687"/>
      <c r="R103" s="687"/>
      <c r="S103" s="687"/>
      <c r="T103" s="687"/>
    </row>
    <row r="104">
      <c r="A104" s="685"/>
      <c r="B104" s="685"/>
      <c r="C104" s="686"/>
      <c r="D104" s="686"/>
      <c r="E104" s="686"/>
      <c r="F104" s="686"/>
      <c r="G104" s="686"/>
      <c r="H104" s="686"/>
      <c r="I104" s="686"/>
      <c r="J104" s="686"/>
      <c r="K104" s="686"/>
      <c r="L104" s="686"/>
      <c r="M104" s="687"/>
      <c r="N104" s="687"/>
      <c r="O104" s="687"/>
      <c r="P104" s="687"/>
      <c r="Q104" s="687"/>
      <c r="R104" s="687"/>
      <c r="S104" s="687"/>
      <c r="T104" s="687"/>
    </row>
    <row r="105">
      <c r="A105" s="685"/>
      <c r="B105" s="685"/>
      <c r="C105" s="686"/>
      <c r="D105" s="686"/>
      <c r="E105" s="686"/>
      <c r="F105" s="686"/>
      <c r="G105" s="686"/>
      <c r="H105" s="686"/>
      <c r="I105" s="686"/>
      <c r="J105" s="686"/>
      <c r="K105" s="686"/>
      <c r="L105" s="686"/>
      <c r="M105" s="687"/>
      <c r="N105" s="687"/>
      <c r="O105" s="687"/>
      <c r="P105" s="687"/>
      <c r="Q105" s="687"/>
      <c r="R105" s="687"/>
      <c r="S105" s="687"/>
      <c r="T105" s="687"/>
    </row>
    <row r="106">
      <c r="A106" s="685"/>
      <c r="B106" s="685"/>
      <c r="C106" s="686"/>
      <c r="D106" s="686"/>
      <c r="E106" s="686"/>
      <c r="F106" s="686"/>
      <c r="G106" s="686"/>
      <c r="H106" s="686"/>
      <c r="I106" s="686"/>
      <c r="J106" s="686"/>
      <c r="K106" s="686"/>
      <c r="L106" s="686"/>
      <c r="M106" s="687"/>
      <c r="N106" s="687"/>
      <c r="O106" s="687"/>
      <c r="P106" s="687"/>
      <c r="Q106" s="687"/>
      <c r="R106" s="687"/>
      <c r="S106" s="687"/>
      <c r="T106" s="687"/>
    </row>
    <row r="107">
      <c r="A107" s="685"/>
      <c r="B107" s="685"/>
      <c r="C107" s="686"/>
      <c r="D107" s="686"/>
      <c r="E107" s="686"/>
      <c r="F107" s="686"/>
      <c r="G107" s="686"/>
      <c r="H107" s="686"/>
      <c r="I107" s="686"/>
      <c r="J107" s="686"/>
      <c r="K107" s="686"/>
      <c r="L107" s="686"/>
      <c r="M107" s="687"/>
      <c r="N107" s="687"/>
      <c r="O107" s="687"/>
      <c r="P107" s="687"/>
      <c r="Q107" s="687"/>
      <c r="R107" s="687"/>
      <c r="S107" s="687"/>
      <c r="T107" s="687"/>
    </row>
    <row r="108">
      <c r="A108" s="685"/>
      <c r="B108" s="685"/>
      <c r="C108" s="686"/>
      <c r="D108" s="686"/>
      <c r="E108" s="686"/>
      <c r="F108" s="686"/>
      <c r="G108" s="686"/>
      <c r="H108" s="686"/>
      <c r="I108" s="686"/>
      <c r="J108" s="686"/>
      <c r="K108" s="686"/>
      <c r="L108" s="686"/>
      <c r="M108" s="687"/>
      <c r="N108" s="687"/>
      <c r="O108" s="687"/>
      <c r="P108" s="687"/>
      <c r="Q108" s="687"/>
      <c r="R108" s="687"/>
      <c r="S108" s="687"/>
      <c r="T108" s="687"/>
    </row>
    <row r="109">
      <c r="A109" s="685"/>
      <c r="B109" s="685"/>
      <c r="C109" s="686"/>
      <c r="D109" s="686"/>
      <c r="E109" s="686"/>
      <c r="F109" s="686"/>
      <c r="G109" s="686"/>
      <c r="H109" s="686"/>
      <c r="I109" s="686"/>
      <c r="J109" s="686"/>
      <c r="K109" s="686"/>
      <c r="L109" s="686"/>
      <c r="M109" s="687"/>
      <c r="N109" s="687"/>
      <c r="O109" s="687"/>
      <c r="P109" s="687"/>
      <c r="Q109" s="687"/>
      <c r="R109" s="687"/>
      <c r="S109" s="687"/>
      <c r="T109" s="687"/>
    </row>
    <row r="110">
      <c r="A110" s="685"/>
      <c r="B110" s="685"/>
      <c r="C110" s="686"/>
      <c r="D110" s="686"/>
      <c r="E110" s="686"/>
      <c r="F110" s="686"/>
      <c r="G110" s="686"/>
      <c r="H110" s="686"/>
      <c r="I110" s="686"/>
      <c r="J110" s="686"/>
      <c r="K110" s="686"/>
      <c r="L110" s="686"/>
      <c r="M110" s="687"/>
      <c r="N110" s="687"/>
      <c r="O110" s="687"/>
      <c r="P110" s="687"/>
      <c r="Q110" s="687"/>
      <c r="R110" s="687"/>
      <c r="S110" s="687"/>
      <c r="T110" s="687"/>
    </row>
    <row r="111">
      <c r="A111" s="685"/>
      <c r="B111" s="685"/>
      <c r="C111" s="686"/>
      <c r="D111" s="686"/>
      <c r="E111" s="686"/>
      <c r="F111" s="686"/>
      <c r="G111" s="686"/>
      <c r="H111" s="686"/>
      <c r="I111" s="686"/>
      <c r="J111" s="686"/>
      <c r="K111" s="686"/>
      <c r="L111" s="686"/>
      <c r="M111" s="687"/>
      <c r="N111" s="687"/>
      <c r="O111" s="687"/>
      <c r="P111" s="687"/>
      <c r="Q111" s="687"/>
      <c r="R111" s="687"/>
      <c r="S111" s="687"/>
      <c r="T111" s="687"/>
    </row>
    <row r="112">
      <c r="A112" s="685"/>
      <c r="B112" s="685"/>
      <c r="C112" s="686"/>
      <c r="D112" s="686"/>
      <c r="E112" s="686"/>
      <c r="F112" s="686"/>
      <c r="G112" s="686"/>
      <c r="H112" s="686"/>
      <c r="I112" s="686"/>
      <c r="J112" s="686"/>
      <c r="K112" s="686"/>
      <c r="L112" s="686"/>
      <c r="M112" s="687"/>
      <c r="N112" s="687"/>
      <c r="O112" s="687"/>
      <c r="P112" s="687"/>
      <c r="Q112" s="687"/>
      <c r="R112" s="687"/>
      <c r="S112" s="687"/>
      <c r="T112" s="687"/>
    </row>
    <row r="113">
      <c r="A113" s="685"/>
      <c r="B113" s="685"/>
      <c r="C113" s="686"/>
      <c r="D113" s="686"/>
      <c r="E113" s="686"/>
      <c r="F113" s="686"/>
      <c r="G113" s="686"/>
      <c r="H113" s="686"/>
      <c r="I113" s="686"/>
      <c r="J113" s="686"/>
      <c r="K113" s="686"/>
      <c r="L113" s="686"/>
      <c r="M113" s="687"/>
      <c r="N113" s="687"/>
      <c r="O113" s="687"/>
      <c r="P113" s="687"/>
      <c r="Q113" s="687"/>
      <c r="R113" s="687"/>
      <c r="S113" s="687"/>
      <c r="T113" s="687"/>
    </row>
    <row r="114">
      <c r="A114" s="685"/>
      <c r="B114" s="685"/>
      <c r="C114" s="686"/>
      <c r="D114" s="686"/>
      <c r="E114" s="686"/>
      <c r="F114" s="686"/>
      <c r="G114" s="686"/>
      <c r="H114" s="686"/>
      <c r="I114" s="686"/>
      <c r="J114" s="686"/>
      <c r="K114" s="686"/>
      <c r="L114" s="686"/>
      <c r="M114" s="687"/>
      <c r="N114" s="687"/>
      <c r="O114" s="687"/>
      <c r="P114" s="687"/>
      <c r="Q114" s="687"/>
      <c r="R114" s="687"/>
      <c r="S114" s="687"/>
      <c r="T114" s="687"/>
    </row>
    <row r="115">
      <c r="A115" s="685"/>
      <c r="B115" s="685"/>
      <c r="C115" s="686"/>
      <c r="D115" s="686"/>
      <c r="E115" s="686"/>
      <c r="F115" s="686"/>
      <c r="G115" s="686"/>
      <c r="H115" s="686"/>
      <c r="I115" s="686"/>
      <c r="J115" s="686"/>
      <c r="K115" s="686"/>
      <c r="L115" s="686"/>
      <c r="M115" s="687"/>
      <c r="N115" s="687"/>
      <c r="O115" s="687"/>
      <c r="P115" s="687"/>
      <c r="Q115" s="687"/>
      <c r="R115" s="687"/>
      <c r="S115" s="687"/>
      <c r="T115" s="687"/>
    </row>
    <row r="116">
      <c r="A116" s="685"/>
      <c r="B116" s="685"/>
      <c r="C116" s="686"/>
      <c r="D116" s="686"/>
      <c r="E116" s="686"/>
      <c r="F116" s="686"/>
      <c r="G116" s="686"/>
      <c r="H116" s="686"/>
      <c r="I116" s="686"/>
      <c r="J116" s="686"/>
      <c r="K116" s="686"/>
      <c r="L116" s="686"/>
      <c r="M116" s="687"/>
      <c r="N116" s="687"/>
      <c r="O116" s="687"/>
      <c r="P116" s="687"/>
      <c r="Q116" s="687"/>
      <c r="R116" s="687"/>
      <c r="S116" s="687"/>
      <c r="T116" s="687"/>
    </row>
    <row r="117">
      <c r="A117" s="685"/>
      <c r="B117" s="685"/>
      <c r="C117" s="686"/>
      <c r="D117" s="686"/>
      <c r="E117" s="686"/>
      <c r="F117" s="686"/>
      <c r="G117" s="686"/>
      <c r="H117" s="686"/>
      <c r="I117" s="686"/>
      <c r="J117" s="686"/>
      <c r="K117" s="686"/>
      <c r="L117" s="686"/>
      <c r="M117" s="687"/>
      <c r="N117" s="687"/>
      <c r="O117" s="687"/>
      <c r="P117" s="687"/>
      <c r="Q117" s="687"/>
      <c r="R117" s="687"/>
      <c r="S117" s="687"/>
      <c r="T117" s="687"/>
    </row>
    <row r="118">
      <c r="A118" s="685"/>
      <c r="B118" s="685"/>
      <c r="C118" s="686"/>
      <c r="D118" s="686"/>
      <c r="E118" s="686"/>
      <c r="F118" s="686"/>
      <c r="G118" s="686"/>
      <c r="H118" s="686"/>
      <c r="I118" s="686"/>
      <c r="J118" s="686"/>
      <c r="K118" s="686"/>
      <c r="L118" s="686"/>
      <c r="M118" s="687"/>
      <c r="N118" s="687"/>
      <c r="O118" s="687"/>
      <c r="P118" s="687"/>
      <c r="Q118" s="687"/>
      <c r="R118" s="687"/>
      <c r="S118" s="687"/>
      <c r="T118" s="687"/>
    </row>
    <row r="119">
      <c r="A119" s="685"/>
      <c r="B119" s="685"/>
      <c r="C119" s="686"/>
      <c r="D119" s="686"/>
      <c r="E119" s="686"/>
      <c r="F119" s="686"/>
      <c r="G119" s="686"/>
      <c r="H119" s="686"/>
      <c r="I119" s="686"/>
      <c r="J119" s="686"/>
      <c r="K119" s="686"/>
      <c r="L119" s="686"/>
      <c r="M119" s="687"/>
      <c r="N119" s="687"/>
      <c r="O119" s="687"/>
      <c r="P119" s="687"/>
      <c r="Q119" s="687"/>
      <c r="R119" s="687"/>
      <c r="S119" s="687"/>
      <c r="T119" s="687"/>
    </row>
    <row r="120">
      <c r="A120" s="685"/>
      <c r="B120" s="685"/>
      <c r="C120" s="686"/>
      <c r="D120" s="686"/>
      <c r="E120" s="686"/>
      <c r="F120" s="686"/>
      <c r="G120" s="686"/>
      <c r="H120" s="686"/>
      <c r="I120" s="686"/>
      <c r="J120" s="686"/>
      <c r="K120" s="686"/>
      <c r="L120" s="686"/>
      <c r="M120" s="687"/>
      <c r="N120" s="687"/>
      <c r="O120" s="687"/>
      <c r="P120" s="687"/>
      <c r="Q120" s="687"/>
      <c r="R120" s="687"/>
      <c r="S120" s="687"/>
      <c r="T120" s="687"/>
    </row>
    <row r="121">
      <c r="A121" s="685"/>
      <c r="B121" s="685"/>
      <c r="C121" s="686"/>
      <c r="D121" s="686"/>
      <c r="E121" s="686"/>
      <c r="F121" s="686"/>
      <c r="G121" s="686"/>
      <c r="H121" s="686"/>
      <c r="I121" s="686"/>
      <c r="J121" s="686"/>
      <c r="K121" s="686"/>
      <c r="L121" s="686"/>
      <c r="M121" s="687"/>
      <c r="N121" s="687"/>
      <c r="O121" s="687"/>
      <c r="P121" s="687"/>
      <c r="Q121" s="687"/>
      <c r="R121" s="687"/>
      <c r="S121" s="687"/>
      <c r="T121" s="687"/>
    </row>
    <row r="122">
      <c r="A122" s="685"/>
      <c r="B122" s="685"/>
      <c r="C122" s="686"/>
      <c r="D122" s="686"/>
      <c r="E122" s="686"/>
      <c r="F122" s="686"/>
      <c r="G122" s="686"/>
      <c r="H122" s="686"/>
      <c r="I122" s="686"/>
      <c r="J122" s="686"/>
      <c r="K122" s="686"/>
      <c r="L122" s="686"/>
      <c r="M122" s="687"/>
      <c r="N122" s="687"/>
      <c r="O122" s="687"/>
      <c r="P122" s="687"/>
      <c r="Q122" s="687"/>
      <c r="R122" s="687"/>
      <c r="S122" s="687"/>
      <c r="T122" s="687"/>
    </row>
    <row r="123">
      <c r="A123" s="685"/>
      <c r="B123" s="685"/>
      <c r="C123" s="686"/>
      <c r="D123" s="686"/>
      <c r="E123" s="686"/>
      <c r="F123" s="686"/>
      <c r="G123" s="686"/>
      <c r="H123" s="686"/>
      <c r="I123" s="686"/>
      <c r="J123" s="686"/>
      <c r="K123" s="686"/>
      <c r="L123" s="686"/>
      <c r="M123" s="687"/>
      <c r="N123" s="687"/>
      <c r="O123" s="687"/>
      <c r="P123" s="687"/>
      <c r="Q123" s="687"/>
      <c r="R123" s="687"/>
      <c r="S123" s="687"/>
      <c r="T123" s="687"/>
    </row>
    <row r="124">
      <c r="A124" s="685"/>
      <c r="B124" s="685"/>
      <c r="C124" s="686"/>
      <c r="D124" s="686"/>
      <c r="E124" s="686"/>
      <c r="F124" s="686"/>
      <c r="G124" s="686"/>
      <c r="H124" s="686"/>
      <c r="I124" s="686"/>
      <c r="J124" s="686"/>
      <c r="K124" s="686"/>
      <c r="L124" s="686"/>
      <c r="M124" s="687"/>
      <c r="N124" s="687"/>
      <c r="O124" s="687"/>
      <c r="P124" s="687"/>
      <c r="Q124" s="687"/>
      <c r="R124" s="687"/>
      <c r="S124" s="687"/>
      <c r="T124" s="687"/>
    </row>
    <row r="125">
      <c r="A125" s="685"/>
      <c r="B125" s="685"/>
      <c r="C125" s="686"/>
      <c r="D125" s="686"/>
      <c r="E125" s="686"/>
      <c r="F125" s="686"/>
      <c r="G125" s="686"/>
      <c r="H125" s="686"/>
      <c r="I125" s="686"/>
      <c r="J125" s="686"/>
      <c r="K125" s="686"/>
      <c r="L125" s="686"/>
      <c r="M125" s="687"/>
      <c r="N125" s="687"/>
      <c r="O125" s="687"/>
      <c r="P125" s="687"/>
      <c r="Q125" s="687"/>
      <c r="R125" s="687"/>
      <c r="S125" s="687"/>
      <c r="T125" s="687"/>
    </row>
    <row r="126">
      <c r="A126" s="685"/>
      <c r="B126" s="685"/>
      <c r="C126" s="686"/>
      <c r="D126" s="686"/>
      <c r="E126" s="686"/>
      <c r="F126" s="686"/>
      <c r="G126" s="686"/>
      <c r="H126" s="686"/>
      <c r="I126" s="686"/>
      <c r="J126" s="686"/>
      <c r="K126" s="686"/>
      <c r="L126" s="686"/>
      <c r="M126" s="687"/>
      <c r="N126" s="687"/>
      <c r="O126" s="687"/>
      <c r="P126" s="687"/>
      <c r="Q126" s="687"/>
      <c r="R126" s="687"/>
      <c r="S126" s="687"/>
      <c r="T126" s="687"/>
    </row>
    <row r="127">
      <c r="A127" s="685"/>
      <c r="B127" s="685"/>
      <c r="C127" s="686"/>
      <c r="D127" s="686"/>
      <c r="E127" s="686"/>
      <c r="F127" s="686"/>
      <c r="G127" s="686"/>
      <c r="H127" s="686"/>
      <c r="I127" s="686"/>
      <c r="J127" s="686"/>
      <c r="K127" s="686"/>
      <c r="L127" s="686"/>
      <c r="M127" s="687"/>
      <c r="N127" s="687"/>
      <c r="O127" s="687"/>
      <c r="P127" s="687"/>
      <c r="Q127" s="687"/>
      <c r="R127" s="687"/>
      <c r="S127" s="687"/>
      <c r="T127" s="687"/>
    </row>
    <row r="128">
      <c r="A128" s="685"/>
      <c r="B128" s="685"/>
      <c r="C128" s="686"/>
      <c r="D128" s="686"/>
      <c r="E128" s="686"/>
      <c r="F128" s="686"/>
      <c r="G128" s="686"/>
      <c r="H128" s="686"/>
      <c r="I128" s="686"/>
      <c r="J128" s="686"/>
      <c r="K128" s="686"/>
      <c r="L128" s="686"/>
      <c r="M128" s="687"/>
      <c r="N128" s="687"/>
      <c r="O128" s="687"/>
      <c r="P128" s="687"/>
      <c r="Q128" s="687"/>
      <c r="R128" s="687"/>
      <c r="S128" s="687"/>
      <c r="T128" s="687"/>
    </row>
    <row r="129">
      <c r="A129" s="685"/>
      <c r="B129" s="685"/>
      <c r="C129" s="686"/>
      <c r="D129" s="686"/>
      <c r="E129" s="686"/>
      <c r="F129" s="686"/>
      <c r="G129" s="686"/>
      <c r="H129" s="686"/>
      <c r="I129" s="686"/>
      <c r="J129" s="686"/>
      <c r="K129" s="686"/>
      <c r="L129" s="686"/>
      <c r="M129" s="687"/>
      <c r="N129" s="687"/>
      <c r="O129" s="687"/>
      <c r="P129" s="687"/>
      <c r="Q129" s="687"/>
      <c r="R129" s="687"/>
      <c r="S129" s="687"/>
      <c r="T129" s="687"/>
    </row>
    <row r="130">
      <c r="A130" s="685"/>
      <c r="B130" s="685"/>
      <c r="C130" s="686"/>
      <c r="D130" s="686"/>
      <c r="E130" s="686"/>
      <c r="F130" s="686"/>
      <c r="G130" s="686"/>
      <c r="H130" s="686"/>
      <c r="I130" s="686"/>
      <c r="J130" s="686"/>
      <c r="K130" s="686"/>
      <c r="L130" s="686"/>
      <c r="M130" s="687"/>
      <c r="N130" s="687"/>
      <c r="O130" s="687"/>
      <c r="P130" s="687"/>
      <c r="Q130" s="687"/>
      <c r="R130" s="687"/>
      <c r="S130" s="687"/>
      <c r="T130" s="687"/>
    </row>
    <row r="131">
      <c r="A131" s="685"/>
      <c r="B131" s="685"/>
      <c r="C131" s="686"/>
      <c r="D131" s="686"/>
      <c r="E131" s="686"/>
      <c r="F131" s="686"/>
      <c r="G131" s="686"/>
      <c r="H131" s="686"/>
      <c r="I131" s="686"/>
      <c r="J131" s="686"/>
      <c r="K131" s="686"/>
      <c r="L131" s="686"/>
      <c r="M131" s="687"/>
      <c r="N131" s="687"/>
      <c r="O131" s="687"/>
      <c r="P131" s="687"/>
      <c r="Q131" s="687"/>
      <c r="R131" s="687"/>
      <c r="S131" s="687"/>
      <c r="T131" s="687"/>
    </row>
    <row r="132">
      <c r="A132" s="685"/>
      <c r="B132" s="685"/>
      <c r="C132" s="686"/>
      <c r="D132" s="686"/>
      <c r="E132" s="686"/>
      <c r="F132" s="686"/>
      <c r="G132" s="686"/>
      <c r="H132" s="686"/>
      <c r="I132" s="686"/>
      <c r="J132" s="686"/>
      <c r="K132" s="686"/>
      <c r="L132" s="686"/>
      <c r="M132" s="687"/>
      <c r="N132" s="687"/>
      <c r="O132" s="687"/>
      <c r="P132" s="687"/>
      <c r="Q132" s="687"/>
      <c r="R132" s="687"/>
      <c r="S132" s="687"/>
      <c r="T132" s="687"/>
    </row>
    <row r="133">
      <c r="A133" s="685"/>
      <c r="B133" s="685"/>
      <c r="C133" s="686"/>
      <c r="D133" s="686"/>
      <c r="E133" s="686"/>
      <c r="F133" s="686"/>
      <c r="G133" s="686"/>
      <c r="H133" s="686"/>
      <c r="I133" s="686"/>
      <c r="J133" s="686"/>
      <c r="K133" s="686"/>
      <c r="L133" s="686"/>
      <c r="M133" s="687"/>
      <c r="N133" s="687"/>
      <c r="O133" s="687"/>
      <c r="P133" s="687"/>
      <c r="Q133" s="687"/>
      <c r="R133" s="687"/>
      <c r="S133" s="687"/>
      <c r="T133" s="687"/>
    </row>
    <row r="134">
      <c r="A134" s="685"/>
      <c r="B134" s="685"/>
      <c r="C134" s="686"/>
      <c r="D134" s="686"/>
      <c r="E134" s="686"/>
      <c r="F134" s="686"/>
      <c r="G134" s="686"/>
      <c r="H134" s="686"/>
      <c r="I134" s="686"/>
      <c r="J134" s="686"/>
      <c r="K134" s="686"/>
      <c r="L134" s="686"/>
      <c r="M134" s="687"/>
      <c r="N134" s="687"/>
      <c r="O134" s="687"/>
      <c r="P134" s="687"/>
      <c r="Q134" s="687"/>
      <c r="R134" s="687"/>
      <c r="S134" s="687"/>
      <c r="T134" s="687"/>
    </row>
    <row r="135">
      <c r="A135" s="685"/>
      <c r="B135" s="685"/>
      <c r="C135" s="686"/>
      <c r="D135" s="686"/>
      <c r="E135" s="686"/>
      <c r="F135" s="686"/>
      <c r="G135" s="686"/>
      <c r="H135" s="686"/>
      <c r="I135" s="686"/>
      <c r="J135" s="686"/>
      <c r="K135" s="686"/>
      <c r="L135" s="686"/>
      <c r="M135" s="687"/>
      <c r="N135" s="687"/>
      <c r="O135" s="687"/>
      <c r="P135" s="687"/>
      <c r="Q135" s="687"/>
      <c r="R135" s="687"/>
      <c r="S135" s="687"/>
      <c r="T135" s="687"/>
    </row>
    <row r="136">
      <c r="A136" s="685"/>
      <c r="B136" s="685"/>
      <c r="C136" s="686"/>
      <c r="D136" s="686"/>
      <c r="E136" s="686"/>
      <c r="F136" s="686"/>
      <c r="G136" s="686"/>
      <c r="H136" s="686"/>
      <c r="I136" s="686"/>
      <c r="J136" s="686"/>
      <c r="K136" s="686"/>
      <c r="L136" s="686"/>
      <c r="M136" s="687"/>
      <c r="N136" s="687"/>
      <c r="O136" s="687"/>
      <c r="P136" s="687"/>
      <c r="Q136" s="687"/>
      <c r="R136" s="687"/>
      <c r="S136" s="687"/>
      <c r="T136" s="687"/>
    </row>
    <row r="137">
      <c r="A137" s="685"/>
      <c r="B137" s="685"/>
      <c r="C137" s="686"/>
      <c r="D137" s="686"/>
      <c r="E137" s="686"/>
      <c r="F137" s="686"/>
      <c r="G137" s="686"/>
      <c r="H137" s="686"/>
      <c r="I137" s="686"/>
      <c r="J137" s="686"/>
      <c r="K137" s="686"/>
      <c r="L137" s="686"/>
      <c r="M137" s="687"/>
      <c r="N137" s="687"/>
      <c r="O137" s="687"/>
      <c r="P137" s="687"/>
      <c r="Q137" s="687"/>
      <c r="R137" s="687"/>
      <c r="S137" s="687"/>
      <c r="T137" s="687"/>
    </row>
    <row r="138">
      <c r="A138" s="685"/>
      <c r="B138" s="685"/>
      <c r="C138" s="686"/>
      <c r="D138" s="686"/>
      <c r="E138" s="686"/>
      <c r="F138" s="686"/>
      <c r="G138" s="686"/>
      <c r="H138" s="686"/>
      <c r="I138" s="686"/>
      <c r="J138" s="686"/>
      <c r="K138" s="686"/>
      <c r="L138" s="686"/>
      <c r="M138" s="687"/>
      <c r="N138" s="687"/>
      <c r="O138" s="687"/>
      <c r="P138" s="687"/>
      <c r="Q138" s="687"/>
      <c r="R138" s="687"/>
      <c r="S138" s="687"/>
      <c r="T138" s="687"/>
    </row>
    <row r="139">
      <c r="A139" s="685"/>
      <c r="B139" s="685"/>
      <c r="C139" s="686"/>
      <c r="D139" s="686"/>
      <c r="E139" s="686"/>
      <c r="F139" s="686"/>
      <c r="G139" s="686"/>
      <c r="H139" s="686"/>
      <c r="I139" s="686"/>
      <c r="J139" s="686"/>
      <c r="K139" s="686"/>
      <c r="L139" s="686"/>
      <c r="M139" s="687"/>
      <c r="N139" s="687"/>
      <c r="O139" s="687"/>
      <c r="P139" s="687"/>
      <c r="Q139" s="687"/>
      <c r="R139" s="687"/>
      <c r="S139" s="687"/>
      <c r="T139" s="687"/>
    </row>
    <row r="140">
      <c r="A140" s="685"/>
      <c r="B140" s="685"/>
      <c r="C140" s="686"/>
      <c r="D140" s="686"/>
      <c r="E140" s="686"/>
      <c r="F140" s="686"/>
      <c r="G140" s="686"/>
      <c r="H140" s="686"/>
      <c r="I140" s="686"/>
      <c r="J140" s="686"/>
      <c r="K140" s="686"/>
      <c r="L140" s="686"/>
      <c r="M140" s="687"/>
      <c r="N140" s="687"/>
      <c r="O140" s="687"/>
      <c r="P140" s="687"/>
      <c r="Q140" s="687"/>
      <c r="R140" s="687"/>
      <c r="S140" s="687"/>
      <c r="T140" s="687"/>
    </row>
    <row r="141">
      <c r="A141" s="685"/>
      <c r="B141" s="685"/>
      <c r="C141" s="686"/>
      <c r="D141" s="686"/>
      <c r="E141" s="686"/>
      <c r="F141" s="686"/>
      <c r="G141" s="686"/>
      <c r="H141" s="686"/>
      <c r="I141" s="686"/>
      <c r="J141" s="686"/>
      <c r="K141" s="686"/>
      <c r="L141" s="686"/>
      <c r="M141" s="687"/>
      <c r="N141" s="687"/>
      <c r="O141" s="687"/>
      <c r="P141" s="687"/>
      <c r="Q141" s="687"/>
      <c r="R141" s="687"/>
      <c r="S141" s="687"/>
      <c r="T141" s="687"/>
    </row>
    <row r="142">
      <c r="A142" s="685"/>
      <c r="B142" s="685"/>
      <c r="C142" s="686"/>
      <c r="D142" s="686"/>
      <c r="E142" s="686"/>
      <c r="F142" s="686"/>
      <c r="G142" s="686"/>
      <c r="H142" s="686"/>
      <c r="I142" s="686"/>
      <c r="J142" s="686"/>
      <c r="K142" s="686"/>
      <c r="L142" s="686"/>
      <c r="M142" s="687"/>
      <c r="N142" s="687"/>
      <c r="O142" s="687"/>
      <c r="P142" s="687"/>
      <c r="Q142" s="687"/>
      <c r="R142" s="687"/>
      <c r="S142" s="687"/>
      <c r="T142" s="687"/>
    </row>
    <row r="143">
      <c r="A143" s="685"/>
      <c r="B143" s="685"/>
      <c r="C143" s="686"/>
      <c r="D143" s="686"/>
      <c r="E143" s="686"/>
      <c r="F143" s="686"/>
      <c r="G143" s="686"/>
      <c r="H143" s="686"/>
      <c r="I143" s="686"/>
      <c r="J143" s="686"/>
      <c r="K143" s="686"/>
      <c r="L143" s="686"/>
      <c r="M143" s="687"/>
      <c r="N143" s="687"/>
      <c r="O143" s="687"/>
      <c r="P143" s="687"/>
      <c r="Q143" s="687"/>
      <c r="R143" s="687"/>
      <c r="S143" s="687"/>
      <c r="T143" s="687"/>
    </row>
    <row r="144">
      <c r="A144" s="685"/>
      <c r="B144" s="685"/>
      <c r="C144" s="686"/>
      <c r="D144" s="686"/>
      <c r="E144" s="686"/>
      <c r="F144" s="686"/>
      <c r="G144" s="686"/>
      <c r="H144" s="686"/>
      <c r="I144" s="686"/>
      <c r="J144" s="686"/>
      <c r="K144" s="686"/>
      <c r="L144" s="686"/>
      <c r="M144" s="687"/>
      <c r="N144" s="687"/>
      <c r="O144" s="687"/>
      <c r="P144" s="687"/>
      <c r="Q144" s="687"/>
      <c r="R144" s="687"/>
      <c r="S144" s="687"/>
      <c r="T144" s="687"/>
    </row>
    <row r="145">
      <c r="A145" s="685"/>
      <c r="B145" s="685"/>
      <c r="C145" s="686"/>
      <c r="D145" s="686"/>
      <c r="E145" s="686"/>
      <c r="F145" s="686"/>
      <c r="G145" s="686"/>
      <c r="H145" s="686"/>
      <c r="I145" s="686"/>
      <c r="J145" s="686"/>
      <c r="K145" s="686"/>
      <c r="L145" s="686"/>
      <c r="M145" s="687"/>
      <c r="N145" s="687"/>
      <c r="O145" s="687"/>
      <c r="P145" s="687"/>
      <c r="Q145" s="687"/>
      <c r="R145" s="687"/>
      <c r="S145" s="687"/>
      <c r="T145" s="687"/>
    </row>
    <row r="146">
      <c r="A146" s="685"/>
      <c r="B146" s="685"/>
      <c r="C146" s="686"/>
      <c r="D146" s="686"/>
      <c r="E146" s="686"/>
      <c r="F146" s="686"/>
      <c r="G146" s="686"/>
      <c r="H146" s="686"/>
      <c r="I146" s="686"/>
      <c r="J146" s="686"/>
      <c r="K146" s="686"/>
      <c r="L146" s="686"/>
      <c r="M146" s="687"/>
      <c r="N146" s="687"/>
      <c r="O146" s="687"/>
      <c r="P146" s="687"/>
      <c r="Q146" s="687"/>
      <c r="R146" s="687"/>
      <c r="S146" s="687"/>
      <c r="T146" s="687"/>
    </row>
    <row r="147">
      <c r="A147" s="685"/>
      <c r="B147" s="685"/>
      <c r="C147" s="686"/>
      <c r="D147" s="686"/>
      <c r="E147" s="686"/>
      <c r="F147" s="686"/>
      <c r="G147" s="686"/>
      <c r="H147" s="686"/>
      <c r="I147" s="686"/>
      <c r="J147" s="686"/>
      <c r="K147" s="686"/>
      <c r="L147" s="686"/>
      <c r="M147" s="687"/>
      <c r="N147" s="687"/>
      <c r="O147" s="687"/>
      <c r="P147" s="687"/>
      <c r="Q147" s="687"/>
      <c r="R147" s="687"/>
      <c r="S147" s="687"/>
      <c r="T147" s="687"/>
    </row>
    <row r="148">
      <c r="A148" s="685"/>
      <c r="B148" s="685"/>
      <c r="C148" s="686"/>
      <c r="D148" s="686"/>
      <c r="E148" s="686"/>
      <c r="F148" s="686"/>
      <c r="G148" s="686"/>
      <c r="H148" s="686"/>
      <c r="I148" s="686"/>
      <c r="J148" s="686"/>
      <c r="K148" s="686"/>
      <c r="L148" s="686"/>
      <c r="M148" s="687"/>
      <c r="N148" s="687"/>
      <c r="O148" s="687"/>
      <c r="P148" s="687"/>
      <c r="Q148" s="687"/>
      <c r="R148" s="687"/>
      <c r="S148" s="687"/>
      <c r="T148" s="687"/>
    </row>
    <row r="149">
      <c r="A149" s="685"/>
      <c r="B149" s="685"/>
      <c r="C149" s="686"/>
      <c r="D149" s="686"/>
      <c r="E149" s="686"/>
      <c r="F149" s="686"/>
      <c r="G149" s="686"/>
      <c r="H149" s="686"/>
      <c r="I149" s="686"/>
      <c r="J149" s="686"/>
      <c r="K149" s="686"/>
      <c r="L149" s="686"/>
      <c r="M149" s="687"/>
      <c r="N149" s="687"/>
      <c r="O149" s="687"/>
      <c r="P149" s="687"/>
      <c r="Q149" s="687"/>
      <c r="R149" s="687"/>
      <c r="S149" s="687"/>
      <c r="T149" s="687"/>
    </row>
    <row r="150">
      <c r="A150" s="685"/>
      <c r="B150" s="685"/>
      <c r="C150" s="686"/>
      <c r="D150" s="686"/>
      <c r="E150" s="686"/>
      <c r="F150" s="686"/>
      <c r="G150" s="686"/>
      <c r="H150" s="686"/>
      <c r="I150" s="686"/>
      <c r="J150" s="686"/>
      <c r="K150" s="686"/>
      <c r="L150" s="686"/>
      <c r="M150" s="687"/>
      <c r="N150" s="687"/>
      <c r="O150" s="687"/>
      <c r="P150" s="687"/>
      <c r="Q150" s="687"/>
      <c r="R150" s="687"/>
      <c r="S150" s="687"/>
      <c r="T150" s="687"/>
    </row>
    <row r="151">
      <c r="A151" s="685"/>
      <c r="B151" s="685"/>
      <c r="C151" s="686"/>
      <c r="D151" s="686"/>
      <c r="E151" s="686"/>
      <c r="F151" s="686"/>
      <c r="G151" s="686"/>
      <c r="H151" s="686"/>
      <c r="I151" s="686"/>
      <c r="J151" s="686"/>
      <c r="K151" s="686"/>
      <c r="L151" s="686"/>
      <c r="M151" s="687"/>
      <c r="N151" s="687"/>
      <c r="O151" s="687"/>
      <c r="P151" s="687"/>
      <c r="Q151" s="687"/>
      <c r="R151" s="687"/>
      <c r="S151" s="687"/>
      <c r="T151" s="687"/>
    </row>
    <row r="152">
      <c r="A152" s="685"/>
      <c r="B152" s="685"/>
      <c r="C152" s="686"/>
      <c r="D152" s="686"/>
      <c r="E152" s="686"/>
      <c r="F152" s="686"/>
      <c r="G152" s="686"/>
      <c r="H152" s="686"/>
      <c r="I152" s="686"/>
      <c r="J152" s="686"/>
      <c r="K152" s="686"/>
      <c r="L152" s="686"/>
      <c r="M152" s="687"/>
      <c r="N152" s="687"/>
      <c r="O152" s="687"/>
      <c r="P152" s="687"/>
      <c r="Q152" s="687"/>
      <c r="R152" s="687"/>
      <c r="S152" s="687"/>
      <c r="T152" s="687"/>
    </row>
    <row r="153">
      <c r="A153" s="685"/>
      <c r="B153" s="685"/>
      <c r="C153" s="686"/>
      <c r="D153" s="686"/>
      <c r="E153" s="686"/>
      <c r="F153" s="686"/>
      <c r="G153" s="686"/>
      <c r="H153" s="686"/>
      <c r="I153" s="686"/>
      <c r="J153" s="686"/>
      <c r="K153" s="686"/>
      <c r="L153" s="686"/>
      <c r="M153" s="687"/>
      <c r="N153" s="687"/>
      <c r="O153" s="687"/>
      <c r="P153" s="687"/>
      <c r="Q153" s="687"/>
      <c r="R153" s="687"/>
      <c r="S153" s="687"/>
      <c r="T153" s="687"/>
    </row>
    <row r="154">
      <c r="A154" s="685"/>
      <c r="B154" s="685"/>
      <c r="C154" s="686"/>
      <c r="D154" s="686"/>
      <c r="E154" s="686"/>
      <c r="F154" s="686"/>
      <c r="G154" s="686"/>
      <c r="H154" s="686"/>
      <c r="I154" s="686"/>
      <c r="J154" s="686"/>
      <c r="K154" s="686"/>
      <c r="L154" s="686"/>
      <c r="M154" s="687"/>
      <c r="N154" s="687"/>
      <c r="O154" s="687"/>
      <c r="P154" s="687"/>
      <c r="Q154" s="687"/>
      <c r="R154" s="687"/>
      <c r="S154" s="687"/>
      <c r="T154" s="687"/>
    </row>
    <row r="155">
      <c r="A155" s="685"/>
      <c r="B155" s="685"/>
      <c r="C155" s="686"/>
      <c r="D155" s="686"/>
      <c r="E155" s="686"/>
      <c r="F155" s="686"/>
      <c r="G155" s="686"/>
      <c r="H155" s="686"/>
      <c r="I155" s="686"/>
      <c r="J155" s="686"/>
      <c r="K155" s="686"/>
      <c r="L155" s="686"/>
      <c r="M155" s="687"/>
      <c r="N155" s="687"/>
      <c r="O155" s="687"/>
      <c r="P155" s="687"/>
      <c r="Q155" s="687"/>
      <c r="R155" s="687"/>
      <c r="S155" s="687"/>
      <c r="T155" s="687"/>
    </row>
    <row r="156">
      <c r="A156" s="685"/>
      <c r="B156" s="685"/>
      <c r="C156" s="686"/>
      <c r="D156" s="686"/>
      <c r="E156" s="686"/>
      <c r="F156" s="686"/>
      <c r="G156" s="686"/>
      <c r="H156" s="686"/>
      <c r="I156" s="686"/>
      <c r="J156" s="686"/>
      <c r="K156" s="686"/>
      <c r="L156" s="686"/>
      <c r="M156" s="687"/>
      <c r="N156" s="687"/>
      <c r="O156" s="687"/>
      <c r="P156" s="687"/>
      <c r="Q156" s="687"/>
      <c r="R156" s="687"/>
      <c r="S156" s="687"/>
      <c r="T156" s="687"/>
    </row>
    <row r="157">
      <c r="A157" s="685"/>
      <c r="B157" s="685"/>
      <c r="C157" s="686"/>
      <c r="D157" s="686"/>
      <c r="E157" s="686"/>
      <c r="F157" s="686"/>
      <c r="G157" s="686"/>
      <c r="H157" s="686"/>
      <c r="I157" s="686"/>
      <c r="J157" s="686"/>
      <c r="K157" s="686"/>
      <c r="L157" s="686"/>
      <c r="M157" s="687"/>
      <c r="N157" s="687"/>
      <c r="O157" s="687"/>
      <c r="P157" s="687"/>
      <c r="Q157" s="687"/>
      <c r="R157" s="687"/>
      <c r="S157" s="687"/>
      <c r="T157" s="687"/>
    </row>
    <row r="158">
      <c r="A158" s="685"/>
      <c r="B158" s="685"/>
      <c r="C158" s="686"/>
      <c r="D158" s="686"/>
      <c r="E158" s="686"/>
      <c r="F158" s="686"/>
      <c r="G158" s="686"/>
      <c r="H158" s="686"/>
      <c r="I158" s="686"/>
      <c r="J158" s="686"/>
      <c r="K158" s="686"/>
      <c r="L158" s="686"/>
      <c r="M158" s="687"/>
      <c r="N158" s="687"/>
      <c r="O158" s="687"/>
      <c r="P158" s="687"/>
      <c r="Q158" s="687"/>
      <c r="R158" s="687"/>
      <c r="S158" s="687"/>
      <c r="T158" s="687"/>
    </row>
    <row r="159">
      <c r="A159" s="685"/>
      <c r="B159" s="685"/>
      <c r="C159" s="686"/>
      <c r="D159" s="686"/>
      <c r="E159" s="686"/>
      <c r="F159" s="686"/>
      <c r="G159" s="686"/>
      <c r="H159" s="686"/>
      <c r="I159" s="686"/>
      <c r="J159" s="686"/>
      <c r="K159" s="686"/>
      <c r="L159" s="686"/>
      <c r="M159" s="687"/>
      <c r="N159" s="687"/>
      <c r="O159" s="687"/>
      <c r="P159" s="687"/>
      <c r="Q159" s="687"/>
      <c r="R159" s="687"/>
      <c r="S159" s="687"/>
      <c r="T159" s="687"/>
    </row>
    <row r="160">
      <c r="A160" s="685"/>
      <c r="B160" s="685"/>
      <c r="C160" s="686"/>
      <c r="D160" s="686"/>
      <c r="E160" s="686"/>
      <c r="F160" s="686"/>
      <c r="G160" s="686"/>
      <c r="H160" s="686"/>
      <c r="I160" s="686"/>
      <c r="J160" s="686"/>
      <c r="K160" s="686"/>
      <c r="L160" s="686"/>
      <c r="M160" s="687"/>
      <c r="N160" s="687"/>
      <c r="O160" s="687"/>
      <c r="P160" s="687"/>
      <c r="Q160" s="687"/>
      <c r="R160" s="687"/>
      <c r="S160" s="687"/>
      <c r="T160" s="687"/>
    </row>
    <row r="161">
      <c r="A161" s="685"/>
      <c r="B161" s="685"/>
      <c r="C161" s="686"/>
      <c r="D161" s="686"/>
      <c r="E161" s="686"/>
      <c r="F161" s="686"/>
      <c r="G161" s="686"/>
      <c r="H161" s="686"/>
      <c r="I161" s="686"/>
      <c r="J161" s="686"/>
      <c r="K161" s="686"/>
      <c r="L161" s="686"/>
      <c r="M161" s="687"/>
      <c r="N161" s="687"/>
      <c r="O161" s="687"/>
      <c r="P161" s="687"/>
      <c r="Q161" s="687"/>
      <c r="R161" s="687"/>
      <c r="S161" s="687"/>
      <c r="T161" s="687"/>
    </row>
    <row r="162">
      <c r="A162" s="685"/>
      <c r="B162" s="685"/>
      <c r="C162" s="686"/>
      <c r="D162" s="686"/>
      <c r="E162" s="686"/>
      <c r="F162" s="686"/>
      <c r="G162" s="686"/>
      <c r="H162" s="686"/>
      <c r="I162" s="686"/>
      <c r="J162" s="686"/>
      <c r="K162" s="686"/>
      <c r="L162" s="686"/>
      <c r="M162" s="687"/>
      <c r="N162" s="687"/>
      <c r="O162" s="687"/>
      <c r="P162" s="687"/>
      <c r="Q162" s="687"/>
      <c r="R162" s="687"/>
      <c r="S162" s="687"/>
      <c r="T162" s="687"/>
    </row>
    <row r="163">
      <c r="A163" s="685"/>
      <c r="B163" s="685"/>
      <c r="C163" s="686"/>
      <c r="D163" s="686"/>
      <c r="E163" s="686"/>
      <c r="F163" s="686"/>
      <c r="G163" s="686"/>
      <c r="H163" s="686"/>
      <c r="I163" s="686"/>
      <c r="J163" s="686"/>
      <c r="K163" s="686"/>
      <c r="L163" s="686"/>
      <c r="M163" s="687"/>
      <c r="N163" s="687"/>
      <c r="O163" s="687"/>
      <c r="P163" s="687"/>
      <c r="Q163" s="687"/>
      <c r="R163" s="687"/>
      <c r="S163" s="687"/>
      <c r="T163" s="687"/>
    </row>
    <row r="164">
      <c r="A164" s="685"/>
      <c r="B164" s="685"/>
      <c r="C164" s="686"/>
      <c r="D164" s="686"/>
      <c r="E164" s="686"/>
      <c r="F164" s="686"/>
      <c r="G164" s="686"/>
      <c r="H164" s="686"/>
      <c r="I164" s="686"/>
      <c r="J164" s="686"/>
      <c r="K164" s="686"/>
      <c r="L164" s="686"/>
      <c r="M164" s="687"/>
      <c r="N164" s="687"/>
      <c r="O164" s="687"/>
      <c r="P164" s="687"/>
      <c r="Q164" s="687"/>
      <c r="R164" s="687"/>
      <c r="S164" s="687"/>
      <c r="T164" s="687"/>
    </row>
    <row r="165">
      <c r="A165" s="685"/>
      <c r="B165" s="685"/>
      <c r="C165" s="686"/>
      <c r="D165" s="686"/>
      <c r="E165" s="686"/>
      <c r="F165" s="686"/>
      <c r="G165" s="686"/>
      <c r="H165" s="686"/>
      <c r="I165" s="686"/>
      <c r="J165" s="686"/>
      <c r="K165" s="686"/>
      <c r="L165" s="686"/>
      <c r="M165" s="687"/>
      <c r="N165" s="687"/>
      <c r="O165" s="687"/>
      <c r="P165" s="687"/>
      <c r="Q165" s="687"/>
      <c r="R165" s="687"/>
      <c r="S165" s="687"/>
      <c r="T165" s="687"/>
    </row>
    <row r="166">
      <c r="A166" s="685"/>
      <c r="B166" s="685"/>
      <c r="C166" s="686"/>
      <c r="D166" s="686"/>
      <c r="E166" s="686"/>
      <c r="F166" s="686"/>
      <c r="G166" s="686"/>
      <c r="H166" s="686"/>
      <c r="I166" s="686"/>
      <c r="J166" s="686"/>
      <c r="K166" s="686"/>
      <c r="L166" s="686"/>
      <c r="M166" s="687"/>
      <c r="N166" s="687"/>
      <c r="O166" s="687"/>
      <c r="P166" s="687"/>
      <c r="Q166" s="687"/>
      <c r="R166" s="687"/>
      <c r="S166" s="687"/>
      <c r="T166" s="687"/>
    </row>
    <row r="167">
      <c r="A167" s="685"/>
      <c r="B167" s="685"/>
      <c r="C167" s="686"/>
      <c r="D167" s="686"/>
      <c r="E167" s="686"/>
      <c r="F167" s="686"/>
      <c r="G167" s="686"/>
      <c r="H167" s="686"/>
      <c r="I167" s="686"/>
      <c r="J167" s="686"/>
      <c r="K167" s="686"/>
      <c r="L167" s="686"/>
      <c r="M167" s="687"/>
      <c r="N167" s="687"/>
      <c r="O167" s="687"/>
      <c r="P167" s="687"/>
      <c r="Q167" s="687"/>
      <c r="R167" s="687"/>
      <c r="S167" s="687"/>
      <c r="T167" s="687"/>
    </row>
    <row r="168">
      <c r="A168" s="685"/>
      <c r="B168" s="685"/>
      <c r="C168" s="686"/>
      <c r="D168" s="686"/>
      <c r="E168" s="686"/>
      <c r="F168" s="686"/>
      <c r="G168" s="686"/>
      <c r="H168" s="686"/>
      <c r="I168" s="686"/>
      <c r="J168" s="686"/>
      <c r="K168" s="686"/>
      <c r="L168" s="686"/>
      <c r="M168" s="687"/>
      <c r="N168" s="687"/>
      <c r="O168" s="687"/>
      <c r="P168" s="687"/>
      <c r="Q168" s="687"/>
      <c r="R168" s="687"/>
      <c r="S168" s="687"/>
      <c r="T168" s="687"/>
    </row>
    <row r="169">
      <c r="A169" s="685"/>
      <c r="B169" s="685"/>
      <c r="C169" s="686"/>
      <c r="D169" s="686"/>
      <c r="E169" s="686"/>
      <c r="F169" s="686"/>
      <c r="G169" s="686"/>
      <c r="H169" s="686"/>
      <c r="I169" s="686"/>
      <c r="J169" s="686"/>
      <c r="K169" s="686"/>
      <c r="L169" s="686"/>
      <c r="M169" s="687"/>
      <c r="N169" s="687"/>
      <c r="O169" s="687"/>
      <c r="P169" s="687"/>
      <c r="Q169" s="687"/>
      <c r="R169" s="687"/>
      <c r="S169" s="687"/>
      <c r="T169" s="687"/>
    </row>
    <row r="170">
      <c r="A170" s="685"/>
      <c r="B170" s="685"/>
      <c r="C170" s="686"/>
      <c r="D170" s="686"/>
      <c r="E170" s="686"/>
      <c r="F170" s="686"/>
      <c r="G170" s="686"/>
      <c r="H170" s="686"/>
      <c r="I170" s="686"/>
      <c r="J170" s="686"/>
      <c r="K170" s="686"/>
      <c r="L170" s="686"/>
      <c r="M170" s="687"/>
      <c r="N170" s="687"/>
      <c r="O170" s="687"/>
      <c r="P170" s="687"/>
      <c r="Q170" s="687"/>
      <c r="R170" s="687"/>
      <c r="S170" s="687"/>
      <c r="T170" s="687"/>
    </row>
    <row r="171">
      <c r="A171" s="685"/>
      <c r="B171" s="685"/>
      <c r="C171" s="686"/>
      <c r="D171" s="686"/>
      <c r="E171" s="686"/>
      <c r="F171" s="686"/>
      <c r="G171" s="686"/>
      <c r="H171" s="686"/>
      <c r="I171" s="686"/>
      <c r="J171" s="686"/>
      <c r="K171" s="686"/>
      <c r="L171" s="686"/>
      <c r="M171" s="687"/>
      <c r="N171" s="687"/>
      <c r="O171" s="687"/>
      <c r="P171" s="687"/>
      <c r="Q171" s="687"/>
      <c r="R171" s="687"/>
      <c r="S171" s="687"/>
      <c r="T171" s="687"/>
    </row>
    <row r="172">
      <c r="A172" s="685"/>
      <c r="B172" s="685"/>
      <c r="C172" s="686"/>
      <c r="D172" s="686"/>
      <c r="E172" s="686"/>
      <c r="F172" s="686"/>
      <c r="G172" s="686"/>
      <c r="H172" s="686"/>
      <c r="I172" s="686"/>
      <c r="J172" s="686"/>
      <c r="K172" s="686"/>
      <c r="L172" s="686"/>
      <c r="M172" s="687"/>
      <c r="N172" s="687"/>
      <c r="O172" s="687"/>
      <c r="P172" s="687"/>
      <c r="Q172" s="687"/>
      <c r="R172" s="687"/>
      <c r="S172" s="687"/>
      <c r="T172" s="687"/>
    </row>
    <row r="173">
      <c r="A173" s="685"/>
      <c r="B173" s="685"/>
      <c r="C173" s="686"/>
      <c r="D173" s="686"/>
      <c r="E173" s="686"/>
      <c r="F173" s="686"/>
      <c r="G173" s="686"/>
      <c r="H173" s="686"/>
      <c r="I173" s="686"/>
      <c r="J173" s="686"/>
      <c r="K173" s="686"/>
      <c r="L173" s="686"/>
      <c r="M173" s="687"/>
      <c r="N173" s="687"/>
      <c r="O173" s="687"/>
      <c r="P173" s="687"/>
      <c r="Q173" s="687"/>
      <c r="R173" s="687"/>
      <c r="S173" s="687"/>
      <c r="T173" s="687"/>
    </row>
    <row r="174">
      <c r="A174" s="685"/>
      <c r="B174" s="685"/>
      <c r="C174" s="686"/>
      <c r="D174" s="686"/>
      <c r="E174" s="686"/>
      <c r="F174" s="686"/>
      <c r="G174" s="686"/>
      <c r="H174" s="686"/>
      <c r="I174" s="686"/>
      <c r="J174" s="686"/>
      <c r="K174" s="686"/>
      <c r="L174" s="686"/>
      <c r="M174" s="687"/>
      <c r="N174" s="687"/>
      <c r="O174" s="687"/>
      <c r="P174" s="687"/>
      <c r="Q174" s="687"/>
      <c r="R174" s="687"/>
      <c r="S174" s="687"/>
      <c r="T174" s="687"/>
    </row>
    <row r="175">
      <c r="A175" s="685"/>
      <c r="B175" s="685"/>
      <c r="C175" s="686"/>
      <c r="D175" s="686"/>
      <c r="E175" s="686"/>
      <c r="F175" s="686"/>
      <c r="G175" s="686"/>
      <c r="H175" s="686"/>
      <c r="I175" s="686"/>
      <c r="J175" s="686"/>
      <c r="K175" s="686"/>
      <c r="L175" s="686"/>
      <c r="M175" s="687"/>
      <c r="N175" s="687"/>
      <c r="O175" s="687"/>
      <c r="P175" s="687"/>
      <c r="Q175" s="687"/>
      <c r="R175" s="687"/>
      <c r="S175" s="687"/>
      <c r="T175" s="687"/>
    </row>
    <row r="176">
      <c r="A176" s="685"/>
      <c r="B176" s="685"/>
      <c r="C176" s="686"/>
      <c r="D176" s="686"/>
      <c r="E176" s="686"/>
      <c r="F176" s="686"/>
      <c r="G176" s="686"/>
      <c r="H176" s="686"/>
      <c r="I176" s="686"/>
      <c r="J176" s="686"/>
      <c r="K176" s="686"/>
      <c r="L176" s="686"/>
      <c r="M176" s="687"/>
      <c r="N176" s="687"/>
      <c r="O176" s="687"/>
      <c r="P176" s="687"/>
      <c r="Q176" s="687"/>
      <c r="R176" s="687"/>
      <c r="S176" s="687"/>
      <c r="T176" s="687"/>
    </row>
    <row r="177">
      <c r="A177" s="685"/>
      <c r="B177" s="685"/>
      <c r="C177" s="686"/>
      <c r="D177" s="686"/>
      <c r="E177" s="686"/>
      <c r="F177" s="686"/>
      <c r="G177" s="686"/>
      <c r="H177" s="686"/>
      <c r="I177" s="686"/>
      <c r="J177" s="686"/>
      <c r="K177" s="686"/>
      <c r="L177" s="686"/>
      <c r="M177" s="687"/>
      <c r="N177" s="687"/>
      <c r="O177" s="687"/>
      <c r="P177" s="687"/>
      <c r="Q177" s="687"/>
      <c r="R177" s="687"/>
      <c r="S177" s="687"/>
      <c r="T177" s="687"/>
    </row>
    <row r="178">
      <c r="A178" s="685"/>
      <c r="B178" s="685"/>
      <c r="C178" s="686"/>
      <c r="D178" s="686"/>
      <c r="E178" s="686"/>
      <c r="F178" s="686"/>
      <c r="G178" s="686"/>
      <c r="H178" s="686"/>
      <c r="I178" s="686"/>
      <c r="J178" s="686"/>
      <c r="K178" s="686"/>
      <c r="L178" s="686"/>
      <c r="M178" s="687"/>
      <c r="N178" s="687"/>
      <c r="O178" s="687"/>
      <c r="P178" s="687"/>
      <c r="Q178" s="687"/>
      <c r="R178" s="687"/>
      <c r="S178" s="687"/>
      <c r="T178" s="687"/>
    </row>
    <row r="179">
      <c r="A179" s="685"/>
      <c r="B179" s="685"/>
      <c r="C179" s="686"/>
      <c r="D179" s="686"/>
      <c r="E179" s="686"/>
      <c r="F179" s="686"/>
      <c r="G179" s="686"/>
      <c r="H179" s="686"/>
      <c r="I179" s="686"/>
      <c r="J179" s="686"/>
      <c r="K179" s="686"/>
      <c r="L179" s="686"/>
      <c r="M179" s="687"/>
      <c r="N179" s="687"/>
      <c r="O179" s="687"/>
      <c r="P179" s="687"/>
      <c r="Q179" s="687"/>
      <c r="R179" s="687"/>
      <c r="S179" s="687"/>
      <c r="T179" s="687"/>
    </row>
    <row r="180">
      <c r="A180" s="685"/>
      <c r="B180" s="685"/>
      <c r="C180" s="686"/>
      <c r="D180" s="686"/>
      <c r="E180" s="686"/>
      <c r="F180" s="686"/>
      <c r="G180" s="686"/>
      <c r="H180" s="686"/>
      <c r="I180" s="686"/>
      <c r="J180" s="686"/>
      <c r="K180" s="686"/>
      <c r="L180" s="686"/>
      <c r="M180" s="687"/>
      <c r="N180" s="687"/>
      <c r="O180" s="687"/>
      <c r="P180" s="687"/>
      <c r="Q180" s="687"/>
      <c r="R180" s="687"/>
      <c r="S180" s="687"/>
      <c r="T180" s="687"/>
    </row>
    <row r="181">
      <c r="A181" s="685"/>
      <c r="B181" s="685"/>
      <c r="C181" s="686"/>
      <c r="D181" s="686"/>
      <c r="E181" s="686"/>
      <c r="F181" s="686"/>
      <c r="G181" s="686"/>
      <c r="H181" s="686"/>
      <c r="I181" s="686"/>
      <c r="J181" s="686"/>
      <c r="K181" s="686"/>
      <c r="L181" s="686"/>
      <c r="M181" s="687"/>
      <c r="N181" s="687"/>
      <c r="O181" s="687"/>
      <c r="P181" s="687"/>
      <c r="Q181" s="687"/>
      <c r="R181" s="687"/>
      <c r="S181" s="687"/>
      <c r="T181" s="687"/>
    </row>
    <row r="182">
      <c r="A182" s="685"/>
      <c r="B182" s="685"/>
      <c r="C182" s="686"/>
      <c r="D182" s="686"/>
      <c r="E182" s="686"/>
      <c r="F182" s="686"/>
      <c r="G182" s="686"/>
      <c r="H182" s="686"/>
      <c r="I182" s="686"/>
      <c r="J182" s="686"/>
      <c r="K182" s="686"/>
      <c r="L182" s="686"/>
      <c r="M182" s="687"/>
      <c r="N182" s="687"/>
      <c r="O182" s="687"/>
      <c r="P182" s="687"/>
      <c r="Q182" s="687"/>
      <c r="R182" s="687"/>
      <c r="S182" s="687"/>
      <c r="T182" s="687"/>
    </row>
    <row r="183">
      <c r="A183" s="685"/>
      <c r="B183" s="685"/>
      <c r="C183" s="686"/>
      <c r="D183" s="686"/>
      <c r="E183" s="686"/>
      <c r="F183" s="686"/>
      <c r="G183" s="686"/>
      <c r="H183" s="686"/>
      <c r="I183" s="686"/>
      <c r="J183" s="686"/>
      <c r="K183" s="686"/>
      <c r="L183" s="686"/>
      <c r="M183" s="687"/>
      <c r="N183" s="687"/>
      <c r="O183" s="687"/>
      <c r="P183" s="687"/>
      <c r="Q183" s="687"/>
      <c r="R183" s="687"/>
      <c r="S183" s="687"/>
      <c r="T183" s="687"/>
    </row>
    <row r="184">
      <c r="A184" s="685"/>
      <c r="B184" s="685"/>
      <c r="C184" s="686"/>
      <c r="D184" s="686"/>
      <c r="E184" s="686"/>
      <c r="F184" s="686"/>
      <c r="G184" s="686"/>
      <c r="H184" s="686"/>
      <c r="I184" s="686"/>
      <c r="J184" s="686"/>
      <c r="K184" s="686"/>
      <c r="L184" s="686"/>
      <c r="M184" s="687"/>
      <c r="N184" s="687"/>
      <c r="O184" s="687"/>
      <c r="P184" s="687"/>
      <c r="Q184" s="687"/>
      <c r="R184" s="687"/>
      <c r="S184" s="687"/>
      <c r="T184" s="687"/>
    </row>
    <row r="185">
      <c r="A185" s="685"/>
      <c r="B185" s="685"/>
      <c r="C185" s="686"/>
      <c r="D185" s="686"/>
      <c r="E185" s="686"/>
      <c r="F185" s="686"/>
      <c r="G185" s="686"/>
      <c r="H185" s="686"/>
      <c r="I185" s="686"/>
      <c r="J185" s="686"/>
      <c r="K185" s="686"/>
      <c r="L185" s="686"/>
      <c r="M185" s="687"/>
      <c r="N185" s="687"/>
      <c r="O185" s="687"/>
      <c r="P185" s="687"/>
      <c r="Q185" s="687"/>
      <c r="R185" s="687"/>
      <c r="S185" s="687"/>
      <c r="T185" s="687"/>
    </row>
    <row r="186">
      <c r="A186" s="685"/>
      <c r="B186" s="685"/>
      <c r="C186" s="686"/>
      <c r="D186" s="686"/>
      <c r="E186" s="686"/>
      <c r="F186" s="686"/>
      <c r="G186" s="686"/>
      <c r="H186" s="686"/>
      <c r="I186" s="686"/>
      <c r="J186" s="686"/>
      <c r="K186" s="686"/>
      <c r="L186" s="686"/>
      <c r="M186" s="687"/>
      <c r="N186" s="687"/>
      <c r="O186" s="687"/>
      <c r="P186" s="687"/>
      <c r="Q186" s="687"/>
      <c r="R186" s="687"/>
      <c r="S186" s="687"/>
      <c r="T186" s="687"/>
    </row>
    <row r="187">
      <c r="A187" s="685"/>
      <c r="B187" s="685"/>
      <c r="C187" s="686"/>
      <c r="D187" s="686"/>
      <c r="E187" s="686"/>
      <c r="F187" s="686"/>
      <c r="G187" s="686"/>
      <c r="H187" s="686"/>
      <c r="I187" s="686"/>
      <c r="J187" s="686"/>
      <c r="K187" s="686"/>
      <c r="L187" s="686"/>
      <c r="M187" s="687"/>
      <c r="N187" s="687"/>
      <c r="O187" s="687"/>
      <c r="P187" s="687"/>
      <c r="Q187" s="687"/>
      <c r="R187" s="687"/>
      <c r="S187" s="687"/>
      <c r="T187" s="687"/>
    </row>
    <row r="188">
      <c r="A188" s="685"/>
      <c r="B188" s="685"/>
      <c r="C188" s="686"/>
      <c r="D188" s="686"/>
      <c r="E188" s="686"/>
      <c r="F188" s="686"/>
      <c r="G188" s="686"/>
      <c r="H188" s="686"/>
      <c r="I188" s="686"/>
      <c r="J188" s="686"/>
      <c r="K188" s="686"/>
      <c r="L188" s="686"/>
      <c r="M188" s="687"/>
      <c r="N188" s="687"/>
      <c r="O188" s="687"/>
      <c r="P188" s="687"/>
      <c r="Q188" s="687"/>
      <c r="R188" s="687"/>
      <c r="S188" s="687"/>
      <c r="T188" s="687"/>
    </row>
    <row r="189">
      <c r="A189" s="685"/>
      <c r="B189" s="685"/>
      <c r="C189" s="686"/>
      <c r="D189" s="686"/>
      <c r="E189" s="686"/>
      <c r="F189" s="686"/>
      <c r="G189" s="686"/>
      <c r="H189" s="686"/>
      <c r="I189" s="686"/>
      <c r="J189" s="686"/>
      <c r="K189" s="686"/>
      <c r="L189" s="686"/>
      <c r="M189" s="687"/>
      <c r="N189" s="687"/>
      <c r="O189" s="687"/>
      <c r="P189" s="687"/>
      <c r="Q189" s="687"/>
      <c r="R189" s="687"/>
      <c r="S189" s="687"/>
      <c r="T189" s="687"/>
    </row>
    <row r="190">
      <c r="A190" s="685"/>
      <c r="B190" s="685"/>
      <c r="C190" s="686"/>
      <c r="D190" s="686"/>
      <c r="E190" s="686"/>
      <c r="F190" s="686"/>
      <c r="G190" s="686"/>
      <c r="H190" s="686"/>
      <c r="I190" s="686"/>
      <c r="J190" s="686"/>
      <c r="K190" s="686"/>
      <c r="L190" s="686"/>
      <c r="M190" s="687"/>
      <c r="N190" s="687"/>
      <c r="O190" s="687"/>
      <c r="P190" s="687"/>
      <c r="Q190" s="687"/>
      <c r="R190" s="687"/>
      <c r="S190" s="687"/>
      <c r="T190" s="687"/>
    </row>
    <row r="191">
      <c r="A191" s="685"/>
      <c r="B191" s="685"/>
      <c r="C191" s="686"/>
      <c r="D191" s="686"/>
      <c r="E191" s="686"/>
      <c r="F191" s="686"/>
      <c r="G191" s="686"/>
      <c r="H191" s="686"/>
      <c r="I191" s="686"/>
      <c r="J191" s="686"/>
      <c r="K191" s="686"/>
      <c r="L191" s="686"/>
      <c r="M191" s="687"/>
      <c r="N191" s="687"/>
      <c r="O191" s="687"/>
      <c r="P191" s="687"/>
      <c r="Q191" s="687"/>
      <c r="R191" s="687"/>
      <c r="S191" s="687"/>
      <c r="T191" s="687"/>
    </row>
    <row r="192">
      <c r="A192" s="685"/>
      <c r="B192" s="685"/>
      <c r="C192" s="686"/>
      <c r="D192" s="686"/>
      <c r="E192" s="686"/>
      <c r="F192" s="686"/>
      <c r="G192" s="686"/>
      <c r="H192" s="686"/>
      <c r="I192" s="686"/>
      <c r="J192" s="686"/>
      <c r="K192" s="686"/>
      <c r="L192" s="686"/>
      <c r="M192" s="687"/>
      <c r="N192" s="687"/>
      <c r="O192" s="687"/>
      <c r="P192" s="687"/>
      <c r="Q192" s="687"/>
      <c r="R192" s="687"/>
      <c r="S192" s="687"/>
      <c r="T192" s="687"/>
    </row>
    <row r="193">
      <c r="A193" s="685"/>
      <c r="B193" s="685"/>
      <c r="C193" s="686"/>
      <c r="D193" s="686"/>
      <c r="E193" s="686"/>
      <c r="F193" s="686"/>
      <c r="G193" s="686"/>
      <c r="H193" s="686"/>
      <c r="I193" s="686"/>
      <c r="J193" s="686"/>
      <c r="K193" s="686"/>
      <c r="L193" s="686"/>
      <c r="M193" s="687"/>
      <c r="N193" s="687"/>
      <c r="O193" s="687"/>
      <c r="P193" s="687"/>
      <c r="Q193" s="687"/>
      <c r="R193" s="687"/>
      <c r="S193" s="687"/>
      <c r="T193" s="687"/>
    </row>
    <row r="194">
      <c r="A194" s="685"/>
      <c r="B194" s="685"/>
      <c r="C194" s="686"/>
      <c r="D194" s="686"/>
      <c r="E194" s="686"/>
      <c r="F194" s="686"/>
      <c r="G194" s="686"/>
      <c r="H194" s="686"/>
      <c r="I194" s="686"/>
      <c r="J194" s="686"/>
      <c r="K194" s="686"/>
      <c r="L194" s="686"/>
      <c r="M194" s="687"/>
      <c r="N194" s="687"/>
      <c r="O194" s="687"/>
      <c r="P194" s="687"/>
      <c r="Q194" s="687"/>
      <c r="R194" s="687"/>
      <c r="S194" s="687"/>
      <c r="T194" s="687"/>
    </row>
    <row r="195">
      <c r="A195" s="685"/>
      <c r="B195" s="685"/>
      <c r="C195" s="686"/>
      <c r="D195" s="686"/>
      <c r="E195" s="686"/>
      <c r="F195" s="686"/>
      <c r="G195" s="686"/>
      <c r="H195" s="686"/>
      <c r="I195" s="686"/>
      <c r="J195" s="686"/>
      <c r="K195" s="686"/>
      <c r="L195" s="686"/>
      <c r="M195" s="687"/>
      <c r="N195" s="687"/>
      <c r="O195" s="687"/>
      <c r="P195" s="687"/>
      <c r="Q195" s="687"/>
      <c r="R195" s="687"/>
      <c r="S195" s="687"/>
      <c r="T195" s="687"/>
    </row>
    <row r="196">
      <c r="A196" s="685"/>
      <c r="B196" s="685"/>
      <c r="C196" s="686"/>
      <c r="D196" s="686"/>
      <c r="E196" s="686"/>
      <c r="F196" s="686"/>
      <c r="G196" s="686"/>
      <c r="H196" s="686"/>
      <c r="I196" s="686"/>
      <c r="J196" s="686"/>
      <c r="K196" s="686"/>
      <c r="L196" s="686"/>
      <c r="M196" s="687"/>
      <c r="N196" s="687"/>
      <c r="O196" s="687"/>
      <c r="P196" s="687"/>
      <c r="Q196" s="687"/>
      <c r="R196" s="687"/>
      <c r="S196" s="687"/>
      <c r="T196" s="687"/>
    </row>
    <row r="197">
      <c r="A197" s="685"/>
      <c r="B197" s="685"/>
      <c r="C197" s="686"/>
      <c r="D197" s="686"/>
      <c r="E197" s="686"/>
      <c r="F197" s="686"/>
      <c r="G197" s="686"/>
      <c r="H197" s="686"/>
      <c r="I197" s="686"/>
      <c r="J197" s="686"/>
      <c r="K197" s="686"/>
      <c r="L197" s="686"/>
      <c r="M197" s="687"/>
      <c r="N197" s="687"/>
      <c r="O197" s="687"/>
      <c r="P197" s="687"/>
      <c r="Q197" s="687"/>
      <c r="R197" s="687"/>
      <c r="S197" s="687"/>
      <c r="T197" s="687"/>
    </row>
    <row r="198">
      <c r="A198" s="685"/>
      <c r="B198" s="685"/>
      <c r="C198" s="686"/>
      <c r="D198" s="686"/>
      <c r="E198" s="686"/>
      <c r="F198" s="686"/>
      <c r="G198" s="686"/>
      <c r="H198" s="686"/>
      <c r="I198" s="686"/>
      <c r="J198" s="686"/>
      <c r="K198" s="686"/>
      <c r="L198" s="686"/>
      <c r="M198" s="687"/>
      <c r="N198" s="687"/>
      <c r="O198" s="687"/>
      <c r="P198" s="687"/>
      <c r="Q198" s="687"/>
      <c r="R198" s="687"/>
      <c r="S198" s="687"/>
      <c r="T198" s="687"/>
    </row>
    <row r="199">
      <c r="A199" s="685"/>
      <c r="B199" s="685"/>
      <c r="C199" s="686"/>
      <c r="D199" s="686"/>
      <c r="E199" s="686"/>
      <c r="F199" s="686"/>
      <c r="G199" s="686"/>
      <c r="H199" s="686"/>
      <c r="I199" s="686"/>
      <c r="J199" s="686"/>
      <c r="K199" s="686"/>
      <c r="L199" s="686"/>
      <c r="M199" s="687"/>
      <c r="N199" s="687"/>
      <c r="O199" s="687"/>
      <c r="P199" s="687"/>
      <c r="Q199" s="687"/>
      <c r="R199" s="687"/>
      <c r="S199" s="687"/>
      <c r="T199" s="687"/>
    </row>
    <row r="200">
      <c r="A200" s="685"/>
      <c r="B200" s="685"/>
      <c r="C200" s="686"/>
      <c r="D200" s="686"/>
      <c r="E200" s="686"/>
      <c r="F200" s="686"/>
      <c r="G200" s="686"/>
      <c r="H200" s="686"/>
      <c r="I200" s="686"/>
      <c r="J200" s="686"/>
      <c r="K200" s="686"/>
      <c r="L200" s="686"/>
      <c r="M200" s="687"/>
      <c r="N200" s="687"/>
      <c r="O200" s="687"/>
      <c r="P200" s="687"/>
      <c r="Q200" s="687"/>
      <c r="R200" s="687"/>
      <c r="S200" s="687"/>
      <c r="T200" s="687"/>
    </row>
    <row r="201">
      <c r="A201" s="685"/>
      <c r="B201" s="685"/>
      <c r="C201" s="686"/>
      <c r="D201" s="686"/>
      <c r="E201" s="686"/>
      <c r="F201" s="686"/>
      <c r="G201" s="686"/>
      <c r="H201" s="686"/>
      <c r="I201" s="686"/>
      <c r="J201" s="686"/>
      <c r="K201" s="686"/>
      <c r="L201" s="686"/>
      <c r="M201" s="687"/>
      <c r="N201" s="687"/>
      <c r="O201" s="687"/>
      <c r="P201" s="687"/>
      <c r="Q201" s="687"/>
      <c r="R201" s="687"/>
      <c r="S201" s="687"/>
      <c r="T201" s="687"/>
    </row>
    <row r="202">
      <c r="A202" s="685"/>
      <c r="B202" s="685"/>
      <c r="C202" s="686"/>
      <c r="D202" s="686"/>
      <c r="E202" s="686"/>
      <c r="F202" s="686"/>
      <c r="G202" s="686"/>
      <c r="H202" s="686"/>
      <c r="I202" s="686"/>
      <c r="J202" s="686"/>
      <c r="K202" s="686"/>
      <c r="L202" s="686"/>
      <c r="M202" s="687"/>
      <c r="N202" s="687"/>
      <c r="O202" s="687"/>
      <c r="P202" s="687"/>
      <c r="Q202" s="687"/>
      <c r="R202" s="687"/>
      <c r="S202" s="687"/>
      <c r="T202" s="687"/>
    </row>
    <row r="203">
      <c r="A203" s="685"/>
      <c r="B203" s="685"/>
      <c r="C203" s="686"/>
      <c r="D203" s="686"/>
      <c r="E203" s="686"/>
      <c r="F203" s="686"/>
      <c r="G203" s="686"/>
      <c r="H203" s="686"/>
      <c r="I203" s="686"/>
      <c r="J203" s="686"/>
      <c r="K203" s="686"/>
      <c r="L203" s="686"/>
      <c r="M203" s="687"/>
      <c r="N203" s="687"/>
      <c r="O203" s="687"/>
      <c r="P203" s="687"/>
      <c r="Q203" s="687"/>
      <c r="R203" s="687"/>
      <c r="S203" s="687"/>
      <c r="T203" s="687"/>
    </row>
    <row r="204">
      <c r="A204" s="685"/>
      <c r="B204" s="685"/>
      <c r="C204" s="686"/>
      <c r="D204" s="686"/>
      <c r="E204" s="686"/>
      <c r="F204" s="686"/>
      <c r="G204" s="686"/>
      <c r="H204" s="686"/>
      <c r="I204" s="686"/>
      <c r="J204" s="686"/>
      <c r="K204" s="686"/>
      <c r="L204" s="686"/>
      <c r="M204" s="687"/>
      <c r="N204" s="687"/>
      <c r="O204" s="687"/>
      <c r="P204" s="687"/>
      <c r="Q204" s="687"/>
      <c r="R204" s="687"/>
      <c r="S204" s="687"/>
      <c r="T204" s="687"/>
    </row>
    <row r="205">
      <c r="A205" s="685"/>
      <c r="B205" s="685"/>
      <c r="C205" s="686"/>
      <c r="D205" s="686"/>
      <c r="E205" s="686"/>
      <c r="F205" s="686"/>
      <c r="G205" s="686"/>
      <c r="H205" s="686"/>
      <c r="I205" s="686"/>
      <c r="J205" s="686"/>
      <c r="K205" s="686"/>
      <c r="L205" s="686"/>
      <c r="M205" s="687"/>
      <c r="N205" s="687"/>
      <c r="O205" s="687"/>
      <c r="P205" s="687"/>
      <c r="Q205" s="687"/>
      <c r="R205" s="687"/>
      <c r="S205" s="687"/>
      <c r="T205" s="687"/>
    </row>
    <row r="206">
      <c r="A206" s="685"/>
      <c r="B206" s="685"/>
      <c r="C206" s="686"/>
      <c r="D206" s="686"/>
      <c r="E206" s="686"/>
      <c r="F206" s="686"/>
      <c r="G206" s="686"/>
      <c r="H206" s="686"/>
      <c r="I206" s="686"/>
      <c r="J206" s="686"/>
      <c r="K206" s="686"/>
      <c r="L206" s="686"/>
      <c r="M206" s="687"/>
      <c r="N206" s="687"/>
      <c r="O206" s="687"/>
      <c r="P206" s="687"/>
      <c r="Q206" s="687"/>
      <c r="R206" s="687"/>
      <c r="S206" s="687"/>
      <c r="T206" s="687"/>
    </row>
    <row r="207">
      <c r="A207" s="685"/>
      <c r="B207" s="685"/>
      <c r="C207" s="686"/>
      <c r="D207" s="686"/>
      <c r="E207" s="686"/>
      <c r="F207" s="686"/>
      <c r="G207" s="686"/>
      <c r="H207" s="686"/>
      <c r="I207" s="686"/>
      <c r="J207" s="686"/>
      <c r="K207" s="686"/>
      <c r="L207" s="686"/>
      <c r="M207" s="687"/>
      <c r="N207" s="687"/>
      <c r="O207" s="687"/>
      <c r="P207" s="687"/>
      <c r="Q207" s="687"/>
      <c r="R207" s="687"/>
      <c r="S207" s="687"/>
      <c r="T207" s="687"/>
    </row>
    <row r="208">
      <c r="A208" s="685"/>
      <c r="B208" s="685"/>
      <c r="C208" s="686"/>
      <c r="D208" s="686"/>
      <c r="E208" s="686"/>
      <c r="F208" s="686"/>
      <c r="G208" s="686"/>
      <c r="H208" s="686"/>
      <c r="I208" s="686"/>
      <c r="J208" s="686"/>
      <c r="K208" s="686"/>
      <c r="L208" s="686"/>
      <c r="M208" s="687"/>
      <c r="N208" s="687"/>
      <c r="O208" s="687"/>
      <c r="P208" s="687"/>
      <c r="Q208" s="687"/>
      <c r="R208" s="687"/>
      <c r="S208" s="687"/>
      <c r="T208" s="687"/>
    </row>
    <row r="209">
      <c r="A209" s="685"/>
      <c r="B209" s="685"/>
      <c r="C209" s="686"/>
      <c r="D209" s="686"/>
      <c r="E209" s="686"/>
      <c r="F209" s="686"/>
      <c r="G209" s="686"/>
      <c r="H209" s="686"/>
      <c r="I209" s="686"/>
      <c r="J209" s="686"/>
      <c r="K209" s="686"/>
      <c r="L209" s="686"/>
      <c r="M209" s="687"/>
      <c r="N209" s="687"/>
      <c r="O209" s="687"/>
      <c r="P209" s="687"/>
      <c r="Q209" s="687"/>
      <c r="R209" s="687"/>
      <c r="S209" s="687"/>
      <c r="T209" s="687"/>
    </row>
    <row r="210">
      <c r="A210" s="685"/>
      <c r="B210" s="685"/>
      <c r="C210" s="686"/>
      <c r="D210" s="686"/>
      <c r="E210" s="686"/>
      <c r="F210" s="686"/>
      <c r="G210" s="686"/>
      <c r="H210" s="686"/>
      <c r="I210" s="686"/>
      <c r="J210" s="686"/>
      <c r="K210" s="686"/>
      <c r="L210" s="686"/>
      <c r="M210" s="687"/>
      <c r="N210" s="687"/>
      <c r="O210" s="687"/>
      <c r="P210" s="687"/>
      <c r="Q210" s="687"/>
      <c r="R210" s="687"/>
      <c r="S210" s="687"/>
      <c r="T210" s="687"/>
    </row>
    <row r="211">
      <c r="A211" s="685"/>
      <c r="B211" s="685"/>
      <c r="C211" s="686"/>
      <c r="D211" s="686"/>
      <c r="E211" s="686"/>
      <c r="F211" s="686"/>
      <c r="G211" s="686"/>
      <c r="H211" s="686"/>
      <c r="I211" s="686"/>
      <c r="J211" s="686"/>
      <c r="K211" s="686"/>
      <c r="L211" s="686"/>
      <c r="M211" s="687"/>
      <c r="N211" s="687"/>
      <c r="O211" s="687"/>
      <c r="P211" s="687"/>
      <c r="Q211" s="687"/>
      <c r="R211" s="687"/>
      <c r="S211" s="687"/>
      <c r="T211" s="687"/>
    </row>
    <row r="212">
      <c r="A212" s="685"/>
      <c r="B212" s="685"/>
      <c r="C212" s="686"/>
      <c r="D212" s="686"/>
      <c r="E212" s="686"/>
      <c r="F212" s="686"/>
      <c r="G212" s="686"/>
      <c r="H212" s="686"/>
      <c r="I212" s="686"/>
      <c r="J212" s="686"/>
      <c r="K212" s="686"/>
      <c r="L212" s="686"/>
      <c r="M212" s="687"/>
      <c r="N212" s="687"/>
      <c r="O212" s="687"/>
      <c r="P212" s="687"/>
      <c r="Q212" s="687"/>
      <c r="R212" s="687"/>
      <c r="S212" s="687"/>
      <c r="T212" s="687"/>
    </row>
    <row r="213">
      <c r="A213" s="685"/>
      <c r="B213" s="685"/>
      <c r="C213" s="686"/>
      <c r="D213" s="686"/>
      <c r="E213" s="686"/>
      <c r="F213" s="686"/>
      <c r="G213" s="686"/>
      <c r="H213" s="686"/>
      <c r="I213" s="686"/>
      <c r="J213" s="686"/>
      <c r="K213" s="686"/>
      <c r="L213" s="686"/>
      <c r="M213" s="687"/>
      <c r="N213" s="687"/>
      <c r="O213" s="687"/>
      <c r="P213" s="687"/>
      <c r="Q213" s="687"/>
      <c r="R213" s="687"/>
      <c r="S213" s="687"/>
      <c r="T213" s="687"/>
    </row>
    <row r="214">
      <c r="A214" s="685"/>
      <c r="B214" s="685"/>
      <c r="C214" s="686"/>
      <c r="D214" s="686"/>
      <c r="E214" s="686"/>
      <c r="F214" s="686"/>
      <c r="G214" s="686"/>
      <c r="H214" s="686"/>
      <c r="I214" s="686"/>
      <c r="J214" s="686"/>
      <c r="K214" s="686"/>
      <c r="L214" s="686"/>
      <c r="M214" s="687"/>
      <c r="N214" s="687"/>
      <c r="O214" s="687"/>
      <c r="P214" s="687"/>
      <c r="Q214" s="687"/>
      <c r="R214" s="687"/>
      <c r="S214" s="687"/>
      <c r="T214" s="687"/>
    </row>
    <row r="215">
      <c r="A215" s="685"/>
      <c r="B215" s="685"/>
      <c r="C215" s="686"/>
      <c r="D215" s="686"/>
      <c r="E215" s="686"/>
      <c r="F215" s="686"/>
      <c r="G215" s="686"/>
      <c r="H215" s="686"/>
      <c r="I215" s="686"/>
      <c r="J215" s="686"/>
      <c r="K215" s="686"/>
      <c r="L215" s="686"/>
      <c r="M215" s="687"/>
      <c r="N215" s="687"/>
      <c r="O215" s="687"/>
      <c r="P215" s="687"/>
      <c r="Q215" s="687"/>
      <c r="R215" s="687"/>
      <c r="S215" s="687"/>
      <c r="T215" s="687"/>
    </row>
    <row r="216">
      <c r="A216" s="685"/>
      <c r="B216" s="685"/>
      <c r="C216" s="686"/>
      <c r="D216" s="686"/>
      <c r="E216" s="686"/>
      <c r="F216" s="686"/>
      <c r="G216" s="686"/>
      <c r="H216" s="686"/>
      <c r="I216" s="686"/>
      <c r="J216" s="686"/>
      <c r="K216" s="686"/>
      <c r="L216" s="686"/>
      <c r="M216" s="687"/>
      <c r="N216" s="687"/>
      <c r="O216" s="687"/>
      <c r="P216" s="687"/>
      <c r="Q216" s="687"/>
      <c r="R216" s="687"/>
      <c r="S216" s="687"/>
      <c r="T216" s="687"/>
    </row>
    <row r="217">
      <c r="A217" s="685"/>
      <c r="B217" s="685"/>
      <c r="C217" s="686"/>
      <c r="D217" s="686"/>
      <c r="E217" s="686"/>
      <c r="F217" s="686"/>
      <c r="G217" s="686"/>
      <c r="H217" s="686"/>
      <c r="I217" s="686"/>
      <c r="J217" s="686"/>
      <c r="K217" s="686"/>
      <c r="L217" s="686"/>
      <c r="M217" s="687"/>
      <c r="N217" s="687"/>
      <c r="O217" s="687"/>
      <c r="P217" s="687"/>
      <c r="Q217" s="687"/>
      <c r="R217" s="687"/>
      <c r="S217" s="687"/>
      <c r="T217" s="687"/>
    </row>
    <row r="218">
      <c r="A218" s="685"/>
      <c r="B218" s="685"/>
      <c r="C218" s="686"/>
      <c r="D218" s="686"/>
      <c r="E218" s="686"/>
      <c r="F218" s="686"/>
      <c r="G218" s="686"/>
      <c r="H218" s="686"/>
      <c r="I218" s="686"/>
      <c r="J218" s="686"/>
      <c r="K218" s="686"/>
      <c r="L218" s="686"/>
      <c r="M218" s="687"/>
      <c r="N218" s="687"/>
      <c r="O218" s="687"/>
      <c r="P218" s="687"/>
      <c r="Q218" s="687"/>
      <c r="R218" s="687"/>
      <c r="S218" s="687"/>
      <c r="T218" s="687"/>
    </row>
    <row r="219">
      <c r="A219" s="685"/>
      <c r="B219" s="685"/>
      <c r="C219" s="686"/>
      <c r="D219" s="686"/>
      <c r="E219" s="686"/>
      <c r="F219" s="686"/>
      <c r="G219" s="686"/>
      <c r="H219" s="686"/>
      <c r="I219" s="686"/>
      <c r="J219" s="686"/>
      <c r="K219" s="686"/>
      <c r="L219" s="686"/>
      <c r="M219" s="687"/>
      <c r="N219" s="687"/>
      <c r="O219" s="687"/>
      <c r="P219" s="687"/>
      <c r="Q219" s="687"/>
      <c r="R219" s="687"/>
      <c r="S219" s="687"/>
      <c r="T219" s="687"/>
    </row>
    <row r="220">
      <c r="A220" s="685"/>
      <c r="B220" s="685"/>
      <c r="C220" s="686"/>
      <c r="D220" s="686"/>
      <c r="E220" s="686"/>
      <c r="F220" s="686"/>
      <c r="G220" s="686"/>
      <c r="H220" s="686"/>
      <c r="I220" s="686"/>
      <c r="J220" s="686"/>
      <c r="K220" s="686"/>
      <c r="L220" s="686"/>
      <c r="M220" s="687"/>
      <c r="N220" s="687"/>
      <c r="O220" s="687"/>
      <c r="P220" s="687"/>
      <c r="Q220" s="687"/>
      <c r="R220" s="687"/>
      <c r="S220" s="687"/>
      <c r="T220" s="687"/>
    </row>
    <row r="221">
      <c r="A221" s="685"/>
      <c r="B221" s="685"/>
      <c r="C221" s="686"/>
      <c r="D221" s="686"/>
      <c r="E221" s="686"/>
      <c r="F221" s="686"/>
      <c r="G221" s="686"/>
      <c r="H221" s="686"/>
      <c r="I221" s="686"/>
      <c r="J221" s="686"/>
      <c r="K221" s="686"/>
      <c r="L221" s="686"/>
      <c r="M221" s="687"/>
      <c r="N221" s="687"/>
      <c r="O221" s="687"/>
      <c r="P221" s="687"/>
      <c r="Q221" s="687"/>
      <c r="R221" s="687"/>
      <c r="S221" s="687"/>
      <c r="T221" s="687"/>
    </row>
    <row r="222">
      <c r="A222" s="685"/>
      <c r="B222" s="685"/>
      <c r="C222" s="686"/>
      <c r="D222" s="686"/>
      <c r="E222" s="686"/>
      <c r="F222" s="686"/>
      <c r="G222" s="686"/>
      <c r="H222" s="686"/>
      <c r="I222" s="686"/>
      <c r="J222" s="686"/>
      <c r="K222" s="686"/>
      <c r="L222" s="686"/>
      <c r="M222" s="687"/>
      <c r="N222" s="687"/>
      <c r="O222" s="687"/>
      <c r="P222" s="687"/>
      <c r="Q222" s="687"/>
      <c r="R222" s="687"/>
      <c r="S222" s="687"/>
      <c r="T222" s="687"/>
    </row>
    <row r="223">
      <c r="A223" s="685"/>
      <c r="B223" s="685"/>
      <c r="C223" s="686"/>
      <c r="D223" s="686"/>
      <c r="E223" s="686"/>
      <c r="F223" s="686"/>
      <c r="G223" s="686"/>
      <c r="H223" s="686"/>
      <c r="I223" s="686"/>
      <c r="J223" s="686"/>
      <c r="K223" s="686"/>
      <c r="L223" s="686"/>
      <c r="M223" s="687"/>
      <c r="N223" s="687"/>
      <c r="O223" s="687"/>
      <c r="P223" s="687"/>
      <c r="Q223" s="687"/>
      <c r="R223" s="687"/>
      <c r="S223" s="687"/>
      <c r="T223" s="687"/>
    </row>
    <row r="224">
      <c r="A224" s="685"/>
      <c r="B224" s="685"/>
      <c r="C224" s="686"/>
      <c r="D224" s="686"/>
      <c r="E224" s="686"/>
      <c r="F224" s="686"/>
      <c r="G224" s="686"/>
      <c r="H224" s="686"/>
      <c r="I224" s="686"/>
      <c r="J224" s="686"/>
      <c r="K224" s="686"/>
      <c r="L224" s="686"/>
      <c r="M224" s="687"/>
      <c r="N224" s="687"/>
      <c r="O224" s="687"/>
      <c r="P224" s="687"/>
      <c r="Q224" s="687"/>
      <c r="R224" s="687"/>
      <c r="S224" s="687"/>
      <c r="T224" s="687"/>
    </row>
    <row r="225">
      <c r="A225" s="685"/>
      <c r="B225" s="685"/>
      <c r="C225" s="686"/>
      <c r="D225" s="686"/>
      <c r="E225" s="686"/>
      <c r="F225" s="686"/>
      <c r="G225" s="686"/>
      <c r="H225" s="686"/>
      <c r="I225" s="686"/>
      <c r="J225" s="686"/>
      <c r="K225" s="686"/>
      <c r="L225" s="686"/>
      <c r="M225" s="687"/>
      <c r="N225" s="687"/>
      <c r="O225" s="687"/>
      <c r="P225" s="687"/>
      <c r="Q225" s="687"/>
      <c r="R225" s="687"/>
      <c r="S225" s="687"/>
      <c r="T225" s="687"/>
    </row>
    <row r="226">
      <c r="A226" s="685"/>
      <c r="B226" s="685"/>
      <c r="C226" s="686"/>
      <c r="D226" s="686"/>
      <c r="E226" s="686"/>
      <c r="F226" s="686"/>
      <c r="G226" s="686"/>
      <c r="H226" s="686"/>
      <c r="I226" s="686"/>
      <c r="J226" s="686"/>
      <c r="K226" s="686"/>
      <c r="L226" s="686"/>
      <c r="M226" s="687"/>
      <c r="N226" s="687"/>
      <c r="O226" s="687"/>
      <c r="P226" s="687"/>
      <c r="Q226" s="687"/>
      <c r="R226" s="687"/>
      <c r="S226" s="687"/>
      <c r="T226" s="687"/>
    </row>
    <row r="227">
      <c r="A227" s="685"/>
      <c r="B227" s="685"/>
      <c r="C227" s="686"/>
      <c r="D227" s="686"/>
      <c r="E227" s="686"/>
      <c r="F227" s="686"/>
      <c r="G227" s="686"/>
      <c r="H227" s="686"/>
      <c r="I227" s="686"/>
      <c r="J227" s="686"/>
      <c r="K227" s="686"/>
      <c r="L227" s="686"/>
      <c r="M227" s="687"/>
      <c r="N227" s="687"/>
      <c r="O227" s="687"/>
      <c r="P227" s="687"/>
      <c r="Q227" s="687"/>
      <c r="R227" s="687"/>
      <c r="S227" s="687"/>
      <c r="T227" s="687"/>
    </row>
    <row r="228">
      <c r="A228" s="685"/>
      <c r="B228" s="685"/>
      <c r="C228" s="686"/>
      <c r="D228" s="686"/>
      <c r="E228" s="686"/>
      <c r="F228" s="686"/>
      <c r="G228" s="686"/>
      <c r="H228" s="686"/>
      <c r="I228" s="686"/>
      <c r="J228" s="686"/>
      <c r="K228" s="686"/>
      <c r="L228" s="686"/>
      <c r="M228" s="687"/>
      <c r="N228" s="687"/>
      <c r="O228" s="687"/>
      <c r="P228" s="687"/>
      <c r="Q228" s="687"/>
      <c r="R228" s="687"/>
      <c r="S228" s="687"/>
      <c r="T228" s="687"/>
    </row>
    <row r="229">
      <c r="A229" s="685"/>
      <c r="B229" s="685"/>
      <c r="C229" s="686"/>
      <c r="D229" s="686"/>
      <c r="E229" s="686"/>
      <c r="F229" s="686"/>
      <c r="G229" s="686"/>
      <c r="H229" s="686"/>
      <c r="I229" s="686"/>
      <c r="J229" s="686"/>
      <c r="K229" s="686"/>
      <c r="L229" s="686"/>
      <c r="M229" s="687"/>
      <c r="N229" s="687"/>
      <c r="O229" s="687"/>
      <c r="P229" s="687"/>
      <c r="Q229" s="687"/>
      <c r="R229" s="687"/>
      <c r="S229" s="687"/>
      <c r="T229" s="687"/>
    </row>
    <row r="230">
      <c r="A230" s="685"/>
      <c r="B230" s="685"/>
      <c r="C230" s="686"/>
      <c r="D230" s="686"/>
      <c r="E230" s="686"/>
      <c r="F230" s="686"/>
      <c r="G230" s="686"/>
      <c r="H230" s="686"/>
      <c r="I230" s="686"/>
      <c r="J230" s="686"/>
      <c r="K230" s="686"/>
      <c r="L230" s="686"/>
      <c r="M230" s="687"/>
      <c r="N230" s="687"/>
      <c r="O230" s="687"/>
      <c r="P230" s="687"/>
      <c r="Q230" s="687"/>
      <c r="R230" s="687"/>
      <c r="S230" s="687"/>
      <c r="T230" s="687"/>
    </row>
    <row r="231">
      <c r="A231" s="685"/>
      <c r="B231" s="685"/>
      <c r="C231" s="686"/>
      <c r="D231" s="686"/>
      <c r="E231" s="686"/>
      <c r="F231" s="686"/>
      <c r="G231" s="686"/>
      <c r="H231" s="686"/>
      <c r="I231" s="686"/>
      <c r="J231" s="686"/>
      <c r="K231" s="686"/>
      <c r="L231" s="686"/>
      <c r="M231" s="687"/>
      <c r="N231" s="687"/>
      <c r="O231" s="687"/>
      <c r="P231" s="687"/>
      <c r="Q231" s="687"/>
      <c r="R231" s="687"/>
      <c r="S231" s="687"/>
      <c r="T231" s="687"/>
    </row>
    <row r="232">
      <c r="A232" s="685"/>
      <c r="B232" s="685"/>
      <c r="C232" s="686"/>
      <c r="D232" s="686"/>
      <c r="E232" s="686"/>
      <c r="F232" s="686"/>
      <c r="G232" s="686"/>
      <c r="H232" s="686"/>
      <c r="I232" s="686"/>
      <c r="J232" s="686"/>
      <c r="K232" s="686"/>
      <c r="L232" s="686"/>
      <c r="M232" s="687"/>
      <c r="N232" s="687"/>
      <c r="O232" s="687"/>
      <c r="P232" s="687"/>
      <c r="Q232" s="687"/>
      <c r="R232" s="687"/>
      <c r="S232" s="687"/>
      <c r="T232" s="687"/>
    </row>
    <row r="233">
      <c r="A233" s="685"/>
      <c r="B233" s="685"/>
      <c r="C233" s="686"/>
      <c r="D233" s="686"/>
      <c r="E233" s="686"/>
      <c r="F233" s="686"/>
      <c r="G233" s="686"/>
      <c r="H233" s="686"/>
      <c r="I233" s="686"/>
      <c r="J233" s="686"/>
      <c r="K233" s="686"/>
      <c r="L233" s="686"/>
      <c r="M233" s="687"/>
      <c r="N233" s="687"/>
      <c r="O233" s="687"/>
      <c r="P233" s="687"/>
      <c r="Q233" s="687"/>
      <c r="R233" s="687"/>
      <c r="S233" s="687"/>
      <c r="T233" s="687"/>
    </row>
    <row r="234">
      <c r="A234" s="685"/>
      <c r="B234" s="685"/>
      <c r="C234" s="686"/>
      <c r="D234" s="686"/>
      <c r="E234" s="686"/>
      <c r="F234" s="686"/>
      <c r="G234" s="686"/>
      <c r="H234" s="686"/>
      <c r="I234" s="686"/>
      <c r="J234" s="686"/>
      <c r="K234" s="686"/>
      <c r="L234" s="686"/>
      <c r="M234" s="687"/>
      <c r="N234" s="687"/>
      <c r="O234" s="687"/>
      <c r="P234" s="687"/>
      <c r="Q234" s="687"/>
      <c r="R234" s="687"/>
      <c r="S234" s="687"/>
      <c r="T234" s="687"/>
    </row>
    <row r="235">
      <c r="A235" s="685"/>
      <c r="B235" s="685"/>
      <c r="C235" s="686"/>
      <c r="D235" s="686"/>
      <c r="E235" s="686"/>
      <c r="F235" s="686"/>
      <c r="G235" s="686"/>
      <c r="H235" s="686"/>
      <c r="I235" s="686"/>
      <c r="J235" s="686"/>
      <c r="K235" s="686"/>
      <c r="L235" s="686"/>
      <c r="M235" s="687"/>
      <c r="N235" s="687"/>
      <c r="O235" s="687"/>
      <c r="P235" s="687"/>
      <c r="Q235" s="687"/>
      <c r="R235" s="687"/>
      <c r="S235" s="687"/>
      <c r="T235" s="687"/>
    </row>
    <row r="236">
      <c r="A236" s="685"/>
      <c r="B236" s="685"/>
      <c r="C236" s="686"/>
      <c r="D236" s="686"/>
      <c r="E236" s="686"/>
      <c r="F236" s="686"/>
      <c r="G236" s="686"/>
      <c r="H236" s="686"/>
      <c r="I236" s="686"/>
      <c r="J236" s="686"/>
      <c r="K236" s="686"/>
      <c r="L236" s="686"/>
      <c r="M236" s="687"/>
      <c r="N236" s="687"/>
      <c r="O236" s="687"/>
      <c r="P236" s="687"/>
      <c r="Q236" s="687"/>
      <c r="R236" s="687"/>
      <c r="S236" s="687"/>
      <c r="T236" s="687"/>
    </row>
    <row r="237">
      <c r="A237" s="685"/>
      <c r="B237" s="685"/>
      <c r="C237" s="686"/>
      <c r="D237" s="686"/>
      <c r="E237" s="686"/>
      <c r="F237" s="686"/>
      <c r="G237" s="686"/>
      <c r="H237" s="686"/>
      <c r="I237" s="686"/>
      <c r="J237" s="686"/>
      <c r="K237" s="686"/>
      <c r="L237" s="686"/>
      <c r="M237" s="687"/>
      <c r="N237" s="687"/>
      <c r="O237" s="687"/>
      <c r="P237" s="687"/>
      <c r="Q237" s="687"/>
      <c r="R237" s="687"/>
      <c r="S237" s="687"/>
      <c r="T237" s="687"/>
    </row>
    <row r="238">
      <c r="A238" s="685"/>
      <c r="B238" s="685"/>
      <c r="C238" s="686"/>
      <c r="D238" s="686"/>
      <c r="E238" s="686"/>
      <c r="F238" s="686"/>
      <c r="G238" s="686"/>
      <c r="H238" s="686"/>
      <c r="I238" s="686"/>
      <c r="J238" s="686"/>
      <c r="K238" s="686"/>
      <c r="L238" s="686"/>
      <c r="M238" s="687"/>
      <c r="N238" s="687"/>
      <c r="O238" s="687"/>
      <c r="P238" s="687"/>
      <c r="Q238" s="687"/>
      <c r="R238" s="687"/>
      <c r="S238" s="687"/>
      <c r="T238" s="687"/>
    </row>
    <row r="239">
      <c r="A239" s="685"/>
      <c r="B239" s="685"/>
      <c r="C239" s="686"/>
      <c r="D239" s="686"/>
      <c r="E239" s="686"/>
      <c r="F239" s="686"/>
      <c r="G239" s="686"/>
      <c r="H239" s="686"/>
      <c r="I239" s="686"/>
      <c r="J239" s="686"/>
      <c r="K239" s="686"/>
      <c r="L239" s="686"/>
      <c r="M239" s="687"/>
      <c r="N239" s="687"/>
      <c r="O239" s="687"/>
      <c r="P239" s="687"/>
      <c r="Q239" s="687"/>
      <c r="R239" s="687"/>
      <c r="S239" s="687"/>
      <c r="T239" s="687"/>
    </row>
    <row r="240">
      <c r="A240" s="685"/>
      <c r="B240" s="685"/>
      <c r="C240" s="686"/>
      <c r="D240" s="686"/>
      <c r="E240" s="686"/>
      <c r="F240" s="686"/>
      <c r="G240" s="686"/>
      <c r="H240" s="686"/>
      <c r="I240" s="686"/>
      <c r="J240" s="686"/>
      <c r="K240" s="686"/>
      <c r="L240" s="686"/>
      <c r="M240" s="687"/>
      <c r="N240" s="687"/>
      <c r="O240" s="687"/>
      <c r="P240" s="687"/>
      <c r="Q240" s="687"/>
      <c r="R240" s="687"/>
      <c r="S240" s="687"/>
      <c r="T240" s="687"/>
    </row>
    <row r="241">
      <c r="A241" s="685"/>
      <c r="B241" s="685"/>
      <c r="C241" s="686"/>
      <c r="D241" s="686"/>
      <c r="E241" s="686"/>
      <c r="F241" s="686"/>
      <c r="G241" s="686"/>
      <c r="H241" s="686"/>
      <c r="I241" s="686"/>
      <c r="J241" s="686"/>
      <c r="K241" s="686"/>
      <c r="L241" s="686"/>
      <c r="M241" s="687"/>
      <c r="N241" s="687"/>
      <c r="O241" s="687"/>
      <c r="P241" s="687"/>
      <c r="Q241" s="687"/>
      <c r="R241" s="687"/>
      <c r="S241" s="687"/>
      <c r="T241" s="687"/>
    </row>
    <row r="242">
      <c r="A242" s="685"/>
      <c r="B242" s="685"/>
      <c r="C242" s="686"/>
      <c r="D242" s="686"/>
      <c r="E242" s="686"/>
      <c r="F242" s="686"/>
      <c r="G242" s="686"/>
      <c r="H242" s="686"/>
      <c r="I242" s="686"/>
      <c r="J242" s="686"/>
      <c r="K242" s="686"/>
      <c r="L242" s="686"/>
      <c r="M242" s="687"/>
      <c r="N242" s="687"/>
      <c r="O242" s="687"/>
      <c r="P242" s="687"/>
      <c r="Q242" s="687"/>
      <c r="R242" s="687"/>
      <c r="S242" s="687"/>
      <c r="T242" s="687"/>
    </row>
    <row r="243">
      <c r="A243" s="685"/>
      <c r="B243" s="685"/>
      <c r="C243" s="686"/>
      <c r="D243" s="686"/>
      <c r="E243" s="686"/>
      <c r="F243" s="686"/>
      <c r="G243" s="686"/>
      <c r="H243" s="686"/>
      <c r="I243" s="686"/>
      <c r="J243" s="686"/>
      <c r="K243" s="686"/>
      <c r="L243" s="686"/>
      <c r="M243" s="687"/>
      <c r="N243" s="687"/>
      <c r="O243" s="687"/>
      <c r="P243" s="687"/>
      <c r="Q243" s="687"/>
      <c r="R243" s="687"/>
      <c r="S243" s="687"/>
      <c r="T243" s="687"/>
    </row>
    <row r="244">
      <c r="A244" s="685"/>
      <c r="B244" s="685"/>
      <c r="C244" s="686"/>
      <c r="D244" s="686"/>
      <c r="E244" s="686"/>
      <c r="F244" s="686"/>
      <c r="G244" s="686"/>
      <c r="H244" s="686"/>
      <c r="I244" s="686"/>
      <c r="J244" s="686"/>
      <c r="K244" s="686"/>
      <c r="L244" s="686"/>
      <c r="M244" s="687"/>
      <c r="N244" s="687"/>
      <c r="O244" s="687"/>
      <c r="P244" s="687"/>
      <c r="Q244" s="687"/>
      <c r="R244" s="687"/>
      <c r="S244" s="687"/>
      <c r="T244" s="687"/>
    </row>
    <row r="245">
      <c r="A245" s="685"/>
      <c r="B245" s="685"/>
      <c r="C245" s="686"/>
      <c r="D245" s="686"/>
      <c r="E245" s="686"/>
      <c r="F245" s="686"/>
      <c r="G245" s="686"/>
      <c r="H245" s="686"/>
      <c r="I245" s="686"/>
      <c r="J245" s="686"/>
      <c r="K245" s="686"/>
      <c r="L245" s="686"/>
      <c r="M245" s="687"/>
      <c r="N245" s="687"/>
      <c r="O245" s="687"/>
      <c r="P245" s="687"/>
      <c r="Q245" s="687"/>
      <c r="R245" s="687"/>
      <c r="S245" s="687"/>
      <c r="T245" s="687"/>
    </row>
    <row r="246">
      <c r="A246" s="685"/>
      <c r="B246" s="685"/>
      <c r="C246" s="686"/>
      <c r="D246" s="686"/>
      <c r="E246" s="686"/>
      <c r="F246" s="686"/>
      <c r="G246" s="686"/>
      <c r="H246" s="686"/>
      <c r="I246" s="686"/>
      <c r="J246" s="686"/>
      <c r="K246" s="686"/>
      <c r="L246" s="686"/>
      <c r="M246" s="687"/>
      <c r="N246" s="687"/>
      <c r="O246" s="687"/>
      <c r="P246" s="687"/>
      <c r="Q246" s="687"/>
      <c r="R246" s="687"/>
      <c r="S246" s="687"/>
      <c r="T246" s="687"/>
    </row>
    <row r="247">
      <c r="A247" s="685"/>
      <c r="B247" s="685"/>
      <c r="C247" s="686"/>
      <c r="D247" s="686"/>
      <c r="E247" s="686"/>
      <c r="F247" s="686"/>
      <c r="G247" s="686"/>
      <c r="H247" s="686"/>
      <c r="I247" s="686"/>
      <c r="J247" s="686"/>
      <c r="K247" s="686"/>
      <c r="L247" s="686"/>
      <c r="M247" s="687"/>
      <c r="N247" s="687"/>
      <c r="O247" s="687"/>
      <c r="P247" s="687"/>
      <c r="Q247" s="687"/>
      <c r="R247" s="687"/>
      <c r="S247" s="687"/>
      <c r="T247" s="687"/>
    </row>
    <row r="248">
      <c r="A248" s="685"/>
      <c r="B248" s="685"/>
      <c r="C248" s="686"/>
      <c r="D248" s="686"/>
      <c r="E248" s="686"/>
      <c r="F248" s="686"/>
      <c r="G248" s="686"/>
      <c r="H248" s="686"/>
      <c r="I248" s="686"/>
      <c r="J248" s="686"/>
      <c r="K248" s="686"/>
      <c r="L248" s="686"/>
      <c r="M248" s="687"/>
      <c r="N248" s="687"/>
      <c r="O248" s="687"/>
      <c r="P248" s="687"/>
      <c r="Q248" s="687"/>
      <c r="R248" s="687"/>
      <c r="S248" s="687"/>
      <c r="T248" s="687"/>
    </row>
    <row r="249">
      <c r="A249" s="685"/>
      <c r="B249" s="685"/>
      <c r="C249" s="686"/>
      <c r="D249" s="686"/>
      <c r="E249" s="686"/>
      <c r="F249" s="686"/>
      <c r="G249" s="686"/>
      <c r="H249" s="686"/>
      <c r="I249" s="686"/>
      <c r="J249" s="686"/>
      <c r="K249" s="686"/>
      <c r="L249" s="686"/>
      <c r="M249" s="687"/>
      <c r="N249" s="687"/>
      <c r="O249" s="687"/>
      <c r="P249" s="687"/>
      <c r="Q249" s="687"/>
      <c r="R249" s="687"/>
      <c r="S249" s="687"/>
      <c r="T249" s="687"/>
    </row>
    <row r="250">
      <c r="A250" s="685"/>
      <c r="B250" s="685"/>
      <c r="C250" s="686"/>
      <c r="D250" s="686"/>
      <c r="E250" s="686"/>
      <c r="F250" s="686"/>
      <c r="G250" s="686"/>
      <c r="H250" s="686"/>
      <c r="I250" s="686"/>
      <c r="J250" s="686"/>
      <c r="K250" s="686"/>
      <c r="L250" s="686"/>
      <c r="M250" s="687"/>
      <c r="N250" s="687"/>
      <c r="O250" s="687"/>
      <c r="P250" s="687"/>
      <c r="Q250" s="687"/>
      <c r="R250" s="687"/>
      <c r="S250" s="687"/>
      <c r="T250" s="687"/>
    </row>
    <row r="251">
      <c r="A251" s="685"/>
      <c r="B251" s="685"/>
      <c r="C251" s="686"/>
      <c r="D251" s="686"/>
      <c r="E251" s="686"/>
      <c r="F251" s="686"/>
      <c r="G251" s="686"/>
      <c r="H251" s="686"/>
      <c r="I251" s="686"/>
      <c r="J251" s="686"/>
      <c r="K251" s="686"/>
      <c r="L251" s="686"/>
      <c r="M251" s="687"/>
      <c r="N251" s="687"/>
      <c r="O251" s="687"/>
      <c r="P251" s="687"/>
      <c r="Q251" s="687"/>
      <c r="R251" s="687"/>
      <c r="S251" s="687"/>
      <c r="T251" s="687"/>
    </row>
    <row r="252">
      <c r="A252" s="685"/>
      <c r="B252" s="685"/>
      <c r="C252" s="686"/>
      <c r="D252" s="686"/>
      <c r="E252" s="686"/>
      <c r="F252" s="686"/>
      <c r="G252" s="686"/>
      <c r="H252" s="686"/>
      <c r="I252" s="686"/>
      <c r="J252" s="686"/>
      <c r="K252" s="686"/>
      <c r="L252" s="686"/>
      <c r="M252" s="687"/>
      <c r="N252" s="687"/>
      <c r="O252" s="687"/>
      <c r="P252" s="687"/>
      <c r="Q252" s="687"/>
      <c r="R252" s="687"/>
      <c r="S252" s="687"/>
      <c r="T252" s="687"/>
    </row>
    <row r="253">
      <c r="A253" s="685"/>
      <c r="B253" s="685"/>
      <c r="C253" s="686"/>
      <c r="D253" s="686"/>
      <c r="E253" s="686"/>
      <c r="F253" s="686"/>
      <c r="G253" s="686"/>
      <c r="H253" s="686"/>
      <c r="I253" s="686"/>
      <c r="J253" s="686"/>
      <c r="K253" s="686"/>
      <c r="L253" s="686"/>
      <c r="M253" s="687"/>
      <c r="N253" s="687"/>
      <c r="O253" s="687"/>
      <c r="P253" s="687"/>
      <c r="Q253" s="687"/>
      <c r="R253" s="687"/>
      <c r="S253" s="687"/>
      <c r="T253" s="687"/>
    </row>
    <row r="254">
      <c r="A254" s="685"/>
      <c r="B254" s="685"/>
      <c r="C254" s="686"/>
      <c r="D254" s="686"/>
      <c r="E254" s="686"/>
      <c r="F254" s="686"/>
      <c r="G254" s="686"/>
      <c r="H254" s="686"/>
      <c r="I254" s="686"/>
      <c r="J254" s="686"/>
      <c r="K254" s="686"/>
      <c r="L254" s="686"/>
      <c r="M254" s="687"/>
      <c r="N254" s="687"/>
      <c r="O254" s="687"/>
      <c r="P254" s="687"/>
      <c r="Q254" s="687"/>
      <c r="R254" s="687"/>
      <c r="S254" s="687"/>
      <c r="T254" s="687"/>
    </row>
    <row r="255">
      <c r="A255" s="685"/>
      <c r="B255" s="685"/>
      <c r="C255" s="686"/>
      <c r="D255" s="686"/>
      <c r="E255" s="686"/>
      <c r="F255" s="686"/>
      <c r="G255" s="686"/>
      <c r="H255" s="686"/>
      <c r="I255" s="686"/>
      <c r="J255" s="686"/>
      <c r="K255" s="686"/>
      <c r="L255" s="686"/>
      <c r="M255" s="687"/>
      <c r="N255" s="687"/>
      <c r="O255" s="687"/>
      <c r="P255" s="687"/>
      <c r="Q255" s="687"/>
      <c r="R255" s="687"/>
      <c r="S255" s="687"/>
      <c r="T255" s="687"/>
    </row>
    <row r="256">
      <c r="A256" s="685"/>
      <c r="B256" s="685"/>
      <c r="C256" s="686"/>
      <c r="D256" s="686"/>
      <c r="E256" s="686"/>
      <c r="F256" s="686"/>
      <c r="G256" s="686"/>
      <c r="H256" s="686"/>
      <c r="I256" s="686"/>
      <c r="J256" s="686"/>
      <c r="K256" s="686"/>
      <c r="L256" s="686"/>
      <c r="M256" s="687"/>
      <c r="N256" s="687"/>
      <c r="O256" s="687"/>
      <c r="P256" s="687"/>
      <c r="Q256" s="687"/>
      <c r="R256" s="687"/>
      <c r="S256" s="687"/>
      <c r="T256" s="687"/>
    </row>
    <row r="257">
      <c r="A257" s="685"/>
      <c r="B257" s="685"/>
      <c r="C257" s="686"/>
      <c r="D257" s="686"/>
      <c r="E257" s="686"/>
      <c r="F257" s="686"/>
      <c r="G257" s="686"/>
      <c r="H257" s="686"/>
      <c r="I257" s="686"/>
      <c r="J257" s="686"/>
      <c r="K257" s="686"/>
      <c r="L257" s="686"/>
      <c r="M257" s="687"/>
      <c r="N257" s="687"/>
      <c r="O257" s="687"/>
      <c r="P257" s="687"/>
      <c r="Q257" s="687"/>
      <c r="R257" s="687"/>
      <c r="S257" s="687"/>
      <c r="T257" s="687"/>
    </row>
    <row r="258">
      <c r="A258" s="685"/>
      <c r="B258" s="685"/>
      <c r="C258" s="686"/>
      <c r="D258" s="686"/>
      <c r="E258" s="686"/>
      <c r="F258" s="686"/>
      <c r="G258" s="686"/>
      <c r="H258" s="686"/>
      <c r="I258" s="686"/>
      <c r="J258" s="686"/>
      <c r="K258" s="686"/>
      <c r="L258" s="686"/>
      <c r="M258" s="687"/>
      <c r="N258" s="687"/>
      <c r="O258" s="687"/>
      <c r="P258" s="687"/>
      <c r="Q258" s="687"/>
      <c r="R258" s="687"/>
      <c r="S258" s="687"/>
      <c r="T258" s="687"/>
    </row>
    <row r="259">
      <c r="A259" s="685"/>
      <c r="B259" s="685"/>
      <c r="C259" s="686"/>
      <c r="D259" s="686"/>
      <c r="E259" s="686"/>
      <c r="F259" s="686"/>
      <c r="G259" s="686"/>
      <c r="H259" s="686"/>
      <c r="I259" s="686"/>
      <c r="J259" s="686"/>
      <c r="K259" s="686"/>
      <c r="L259" s="686"/>
      <c r="M259" s="687"/>
      <c r="N259" s="687"/>
      <c r="O259" s="687"/>
      <c r="P259" s="687"/>
      <c r="Q259" s="687"/>
      <c r="R259" s="687"/>
      <c r="S259" s="687"/>
      <c r="T259" s="687"/>
    </row>
    <row r="260">
      <c r="A260" s="685"/>
      <c r="B260" s="685"/>
      <c r="C260" s="686"/>
      <c r="D260" s="686"/>
      <c r="E260" s="686"/>
      <c r="F260" s="686"/>
      <c r="G260" s="686"/>
      <c r="H260" s="686"/>
      <c r="I260" s="686"/>
      <c r="J260" s="686"/>
      <c r="K260" s="686"/>
      <c r="L260" s="686"/>
      <c r="M260" s="687"/>
      <c r="N260" s="687"/>
      <c r="O260" s="687"/>
      <c r="P260" s="687"/>
      <c r="Q260" s="687"/>
      <c r="R260" s="687"/>
      <c r="S260" s="687"/>
      <c r="T260" s="687"/>
    </row>
  </sheetData>
  <mergeCells>
    <mergeCell ref="A1:C1"/>
    <mergeCell ref="A2:C2"/>
    <mergeCell ref="A3:A7"/>
    <mergeCell ref="A8:A15"/>
    <mergeCell ref="A16:A26"/>
    <mergeCell ref="A27:A34"/>
    <mergeCell ref="A35:A40"/>
    <mergeCell ref="C35:C40"/>
    <mergeCell ref="A41:A43"/>
    <mergeCell ref="A45:A55"/>
    <mergeCell ref="B45:B50"/>
    <mergeCell ref="D53:L53"/>
    <mergeCell ref="A57:C5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