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887" firstSheet="1" activeTab="1"/>
  </bookViews>
  <sheets>
    <sheet name="阶段实际盈亏" sheetId="20" state="hidden" r:id="rId1"/>
    <sheet name="时间节点+发货表格" sheetId="87" r:id="rId2"/>
    <sheet name="一、竞品对比&amp;定位" sheetId="62" r:id="rId3"/>
    <sheet name="流量拆解" sheetId="83" r:id="rId4"/>
    <sheet name="竞品爆发力" sheetId="64" r:id="rId5"/>
    <sheet name="BS1拆解" sheetId="65" r:id="rId6"/>
    <sheet name="NR1拆解" sheetId="81" r:id="rId7"/>
    <sheet name="可行性打法" sheetId="85" r:id="rId8"/>
    <sheet name="二、BSR排名销量计划（日月-目标）" sheetId="67" r:id="rId9"/>
    <sheet name="盈亏核算-汇总" sheetId="86" r:id="rId10"/>
    <sheet name="阶段盈亏" sheetId="16" r:id="rId11"/>
    <sheet name="价格策略模拟" sheetId="82" r:id="rId12"/>
    <sheet name="毛利表格" sheetId="17" r:id="rId13"/>
    <sheet name="CPC表格" sheetId="15" r:id="rId14"/>
    <sheet name="四、库存计划" sheetId="68" r:id="rId15"/>
    <sheet name="五、评论策略" sheetId="75" r:id="rId16"/>
    <sheet name="六、广告框架" sheetId="70" r:id="rId17"/>
    <sheet name="关键词准备" sheetId="71" r:id="rId18"/>
    <sheet name="肯否关键词" sheetId="84" r:id="rId19"/>
    <sheet name="2" sheetId="25" state="hidden" r:id="rId20"/>
    <sheet name="逮虾户上贴费用详情" sheetId="26" state="hidden" r:id="rId21"/>
    <sheet name="西柚找词垃圾词" sheetId="27" state="hidden" r:id="rId22"/>
  </sheets>
  <definedNames>
    <definedName name="_xlnm._FilterDatabase" localSheetId="17" hidden="1">关键词准备!$F$1:$T$171</definedName>
    <definedName name="_xlnm._FilterDatabase" localSheetId="19" hidden="1">'2'!$A$1:$AZ$13</definedName>
    <definedName name="_xlnm._FilterDatabase" localSheetId="20" hidden="1">逮虾户上贴费用详情!$A$1:$S$1343</definedName>
    <definedName name="_xlnm._FilterDatabase" localSheetId="21" hidden="1">西柚找词垃圾词!#REF!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89E3915423FE4C3CB92D1428A47513EC"/>
        <xdr:cNvPicPr>
          <a:picLocks noChangeAspect="1"/>
        </xdr:cNvPicPr>
      </xdr:nvPicPr>
      <xdr:blipFill>
        <a:blip r:embed="rId1"/>
        <a:stretch>
          <a:fillRect/>
        </a:stretch>
      </xdr:blipFill>
      <xdr:spPr>
        <a:xfrm>
          <a:off x="828675" y="2495550"/>
          <a:ext cx="4638675" cy="4610100"/>
        </a:xfrm>
        <a:prstGeom prst="rect">
          <a:avLst/>
        </a:prstGeom>
        <a:noFill/>
        <a:ln w="9525">
          <a:noFill/>
        </a:ln>
      </xdr:spPr>
    </xdr:pic>
  </etc:cellImage>
  <etc:cellImage>
    <xdr:pic>
      <xdr:nvPicPr>
        <xdr:cNvPr id="4" name="ID_1665786D65FF4C32B937EDC2EDEC8DCE"/>
        <xdr:cNvPicPr>
          <a:picLocks noChangeAspect="1"/>
        </xdr:cNvPicPr>
      </xdr:nvPicPr>
      <xdr:blipFill>
        <a:blip r:embed="rId2"/>
        <a:stretch>
          <a:fillRect/>
        </a:stretch>
      </xdr:blipFill>
      <xdr:spPr>
        <a:xfrm>
          <a:off x="3571875" y="2457450"/>
          <a:ext cx="3705225" cy="2762250"/>
        </a:xfrm>
        <a:prstGeom prst="rect">
          <a:avLst/>
        </a:prstGeom>
        <a:noFill/>
        <a:ln w="9525">
          <a:noFill/>
        </a:ln>
      </xdr:spPr>
    </xdr:pic>
  </etc:cellImage>
  <etc:cellImage>
    <xdr:pic>
      <xdr:nvPicPr>
        <xdr:cNvPr id="7" name="ID_FFBC2CA56D11485293B9D7E737CC38FE"/>
        <xdr:cNvPicPr>
          <a:picLocks noChangeAspect="1"/>
        </xdr:cNvPicPr>
      </xdr:nvPicPr>
      <xdr:blipFill>
        <a:blip r:embed="rId3"/>
        <a:stretch>
          <a:fillRect/>
        </a:stretch>
      </xdr:blipFill>
      <xdr:spPr>
        <a:xfrm>
          <a:off x="6905625" y="2762250"/>
          <a:ext cx="4810125" cy="4552950"/>
        </a:xfrm>
        <a:prstGeom prst="rect">
          <a:avLst/>
        </a:prstGeom>
        <a:noFill/>
        <a:ln w="9525">
          <a:noFill/>
        </a:ln>
      </xdr:spPr>
    </xdr:pic>
  </etc:cellImage>
  <etc:cellImage>
    <xdr:pic>
      <xdr:nvPicPr>
        <xdr:cNvPr id="8" name="ID_78099D9FA13746919690178FE648C3E4"/>
        <xdr:cNvPicPr>
          <a:picLocks noChangeAspect="1"/>
        </xdr:cNvPicPr>
      </xdr:nvPicPr>
      <xdr:blipFill>
        <a:blip r:embed="rId4"/>
        <a:stretch>
          <a:fillRect/>
        </a:stretch>
      </xdr:blipFill>
      <xdr:spPr>
        <a:xfrm>
          <a:off x="9839325" y="2590800"/>
          <a:ext cx="4705350" cy="3019425"/>
        </a:xfrm>
        <a:prstGeom prst="rect">
          <a:avLst/>
        </a:prstGeom>
        <a:noFill/>
        <a:ln w="9525">
          <a:noFill/>
        </a:ln>
      </xdr:spPr>
    </xdr:pic>
  </etc:cellImage>
  <etc:cellImage>
    <xdr:pic>
      <xdr:nvPicPr>
        <xdr:cNvPr id="12" name="ID_C4B28CB879C84D229C22B9D5DDB9ADAC"/>
        <xdr:cNvPicPr>
          <a:picLocks noChangeAspect="1"/>
        </xdr:cNvPicPr>
      </xdr:nvPicPr>
      <xdr:blipFill>
        <a:blip r:embed="rId5"/>
        <a:stretch>
          <a:fillRect/>
        </a:stretch>
      </xdr:blipFill>
      <xdr:spPr>
        <a:xfrm>
          <a:off x="12496800" y="2466975"/>
          <a:ext cx="6219825" cy="5343525"/>
        </a:xfrm>
        <a:prstGeom prst="rect">
          <a:avLst/>
        </a:prstGeom>
        <a:noFill/>
        <a:ln w="9525">
          <a:noFill/>
        </a:ln>
      </xdr:spPr>
    </xdr:pic>
  </etc:cellImage>
  <etc:cellImage>
    <xdr:pic>
      <xdr:nvPicPr>
        <xdr:cNvPr id="13" name="ID_2755F8DB56EF40F78367E97D091663DF"/>
        <xdr:cNvPicPr>
          <a:picLocks noChangeAspect="1"/>
        </xdr:cNvPicPr>
      </xdr:nvPicPr>
      <xdr:blipFill>
        <a:blip r:embed="rId6"/>
        <a:stretch>
          <a:fillRect/>
        </a:stretch>
      </xdr:blipFill>
      <xdr:spPr>
        <a:xfrm>
          <a:off x="1800225" y="7153275"/>
          <a:ext cx="10868025" cy="3469640"/>
        </a:xfrm>
        <a:prstGeom prst="rect">
          <a:avLst/>
        </a:prstGeom>
        <a:noFill/>
        <a:ln w="9525">
          <a:solidFill>
            <a:schemeClr val="accent1"/>
          </a:solidFill>
        </a:ln>
      </xdr:spPr>
    </xdr:pic>
  </etc:cellImage>
  <etc:cellImage>
    <xdr:pic>
      <xdr:nvPicPr>
        <xdr:cNvPr id="14" name="ID_2E2C877D182C498DAC8100516CF5F920"/>
        <xdr:cNvPicPr>
          <a:picLocks noChangeAspect="1"/>
        </xdr:cNvPicPr>
      </xdr:nvPicPr>
      <xdr:blipFill>
        <a:blip r:embed="rId7"/>
        <a:stretch>
          <a:fillRect/>
        </a:stretch>
      </xdr:blipFill>
      <xdr:spPr>
        <a:xfrm>
          <a:off x="971550" y="10306050"/>
          <a:ext cx="10858500" cy="3476625"/>
        </a:xfrm>
        <a:prstGeom prst="rect">
          <a:avLst/>
        </a:prstGeom>
        <a:noFill/>
        <a:ln w="9525">
          <a:solidFill>
            <a:schemeClr val="accent1"/>
          </a:solidFill>
        </a:ln>
      </xdr:spPr>
    </xdr:pic>
  </etc:cellImage>
  <etc:cellImage>
    <xdr:pic>
      <xdr:nvPicPr>
        <xdr:cNvPr id="15" name="ID_22498B22056C47D48D786F280B7E7F0C"/>
        <xdr:cNvPicPr>
          <a:picLocks noChangeAspect="1"/>
        </xdr:cNvPicPr>
      </xdr:nvPicPr>
      <xdr:blipFill>
        <a:blip r:embed="rId8"/>
        <a:stretch>
          <a:fillRect/>
        </a:stretch>
      </xdr:blipFill>
      <xdr:spPr>
        <a:xfrm>
          <a:off x="752475" y="4714875"/>
          <a:ext cx="6638925" cy="6543675"/>
        </a:xfrm>
        <a:prstGeom prst="rect">
          <a:avLst/>
        </a:prstGeom>
        <a:noFill/>
        <a:ln w="9525">
          <a:noFill/>
        </a:ln>
      </xdr:spPr>
    </xdr:pic>
  </etc:cellImage>
  <etc:cellImage>
    <xdr:pic>
      <xdr:nvPicPr>
        <xdr:cNvPr id="16" name="ID_564A442398F84FD693A654B35682E1B5"/>
        <xdr:cNvPicPr>
          <a:picLocks noChangeAspect="1"/>
        </xdr:cNvPicPr>
      </xdr:nvPicPr>
      <xdr:blipFill>
        <a:blip r:embed="rId9"/>
        <a:stretch>
          <a:fillRect/>
        </a:stretch>
      </xdr:blipFill>
      <xdr:spPr>
        <a:xfrm>
          <a:off x="3590925" y="4857750"/>
          <a:ext cx="3924300" cy="2295525"/>
        </a:xfrm>
        <a:prstGeom prst="rect">
          <a:avLst/>
        </a:prstGeom>
        <a:noFill/>
        <a:ln w="9525">
          <a:noFill/>
        </a:ln>
      </xdr:spPr>
    </xdr:pic>
  </etc:cellImage>
  <etc:cellImage>
    <xdr:pic>
      <xdr:nvPicPr>
        <xdr:cNvPr id="17" name="ID_AC047195971242799E8D87650D3B1A92"/>
        <xdr:cNvPicPr>
          <a:picLocks noChangeAspect="1"/>
        </xdr:cNvPicPr>
      </xdr:nvPicPr>
      <xdr:blipFill>
        <a:blip r:embed="rId10"/>
        <a:stretch>
          <a:fillRect/>
        </a:stretch>
      </xdr:blipFill>
      <xdr:spPr>
        <a:xfrm>
          <a:off x="6791325" y="4695825"/>
          <a:ext cx="6400800" cy="6629400"/>
        </a:xfrm>
        <a:prstGeom prst="rect">
          <a:avLst/>
        </a:prstGeom>
        <a:noFill/>
        <a:ln w="9525">
          <a:noFill/>
        </a:ln>
      </xdr:spPr>
    </xdr:pic>
  </etc:cellImage>
  <etc:cellImage>
    <xdr:pic>
      <xdr:nvPicPr>
        <xdr:cNvPr id="27" name="ID_D727A8BD797F4D809B5B6E35AD048108"/>
        <xdr:cNvPicPr>
          <a:picLocks noChangeAspect="1"/>
        </xdr:cNvPicPr>
      </xdr:nvPicPr>
      <xdr:blipFill>
        <a:blip r:embed="rId11"/>
        <a:stretch>
          <a:fillRect/>
        </a:stretch>
      </xdr:blipFill>
      <xdr:spPr>
        <a:xfrm>
          <a:off x="9791700" y="4676775"/>
          <a:ext cx="3762375" cy="2686050"/>
        </a:xfrm>
        <a:prstGeom prst="rect">
          <a:avLst/>
        </a:prstGeom>
        <a:noFill/>
        <a:ln w="9525">
          <a:noFill/>
        </a:ln>
      </xdr:spPr>
    </xdr:pic>
  </etc:cellImage>
  <etc:cellImage>
    <xdr:pic>
      <xdr:nvPicPr>
        <xdr:cNvPr id="28" name="ID_F0A7D078E8454A33BA9E26BD54AE484F"/>
        <xdr:cNvPicPr>
          <a:picLocks noChangeAspect="1"/>
        </xdr:cNvPicPr>
      </xdr:nvPicPr>
      <xdr:blipFill>
        <a:blip r:embed="rId12"/>
        <a:stretch>
          <a:fillRect/>
        </a:stretch>
      </xdr:blipFill>
      <xdr:spPr>
        <a:xfrm>
          <a:off x="12773025" y="4733925"/>
          <a:ext cx="6315075" cy="6581775"/>
        </a:xfrm>
        <a:prstGeom prst="rect">
          <a:avLst/>
        </a:prstGeom>
        <a:noFill/>
        <a:ln w="9525">
          <a:noFill/>
        </a:ln>
      </xdr:spPr>
    </xdr:pic>
  </etc:cellImage>
  <etc:cellImage>
    <xdr:pic>
      <xdr:nvPicPr>
        <xdr:cNvPr id="30" name="ID_30BA5F07C5424A88ACEB2DCFD270EBA0"/>
        <xdr:cNvPicPr>
          <a:picLocks noChangeAspect="1"/>
        </xdr:cNvPicPr>
      </xdr:nvPicPr>
      <xdr:blipFill>
        <a:blip r:embed="rId13"/>
        <a:stretch>
          <a:fillRect/>
        </a:stretch>
      </xdr:blipFill>
      <xdr:spPr>
        <a:xfrm>
          <a:off x="15278100" y="4724400"/>
          <a:ext cx="3286125" cy="1885950"/>
        </a:xfrm>
        <a:prstGeom prst="rect">
          <a:avLst/>
        </a:prstGeom>
        <a:noFill/>
        <a:ln w="9525">
          <a:noFill/>
        </a:ln>
      </xdr:spPr>
    </xdr:pic>
  </etc:cellImage>
  <etc:cellImage>
    <xdr:pic>
      <xdr:nvPicPr>
        <xdr:cNvPr id="31" name="ID_11B0E9C9CF6B4F85995A17C98EE8FEA6"/>
        <xdr:cNvPicPr>
          <a:picLocks noChangeAspect="1"/>
        </xdr:cNvPicPr>
      </xdr:nvPicPr>
      <xdr:blipFill>
        <a:blip r:embed="rId14"/>
        <a:stretch>
          <a:fillRect/>
        </a:stretch>
      </xdr:blipFill>
      <xdr:spPr>
        <a:xfrm>
          <a:off x="153035" y="133985"/>
          <a:ext cx="5772150" cy="6696075"/>
        </a:xfrm>
        <a:prstGeom prst="rect">
          <a:avLst/>
        </a:prstGeom>
        <a:noFill/>
        <a:ln w="9525">
          <a:noFill/>
        </a:ln>
      </xdr:spPr>
    </xdr:pic>
  </etc:cellImage>
  <etc:cellImage>
    <xdr:pic>
      <xdr:nvPicPr>
        <xdr:cNvPr id="34" name="ID_DFD78A542A25499A99DB7326D74B48C3"/>
        <xdr:cNvPicPr>
          <a:picLocks noChangeAspect="1"/>
        </xdr:cNvPicPr>
      </xdr:nvPicPr>
      <xdr:blipFill>
        <a:blip r:embed="rId15"/>
        <a:stretch>
          <a:fillRect/>
        </a:stretch>
      </xdr:blipFill>
      <xdr:spPr>
        <a:xfrm>
          <a:off x="7635240" y="2286000"/>
          <a:ext cx="14449425" cy="5286375"/>
        </a:xfrm>
        <a:prstGeom prst="rect">
          <a:avLst/>
        </a:prstGeom>
        <a:noFill/>
        <a:ln w="9525">
          <a:noFill/>
        </a:ln>
      </xdr:spPr>
    </xdr:pic>
  </etc:cellImage>
  <etc:cellImage>
    <xdr:pic>
      <xdr:nvPicPr>
        <xdr:cNvPr id="35" name="ID_218FC67E0C504C1B90B12363E44DB4BC"/>
        <xdr:cNvPicPr>
          <a:picLocks noChangeAspect="1"/>
        </xdr:cNvPicPr>
      </xdr:nvPicPr>
      <xdr:blipFill>
        <a:blip r:embed="rId16"/>
        <a:stretch>
          <a:fillRect/>
        </a:stretch>
      </xdr:blipFill>
      <xdr:spPr>
        <a:xfrm>
          <a:off x="1381125" y="2162175"/>
          <a:ext cx="13906500" cy="6772275"/>
        </a:xfrm>
        <a:prstGeom prst="rect">
          <a:avLst/>
        </a:prstGeom>
        <a:noFill/>
        <a:ln w="9525">
          <a:noFill/>
        </a:ln>
      </xdr:spPr>
    </xdr:pic>
  </etc:cellImage>
  <etc:cellImage>
    <xdr:pic>
      <xdr:nvPicPr>
        <xdr:cNvPr id="36" name="ID_816FD132DE8B4A9895B44D1D40D4FC81"/>
        <xdr:cNvPicPr>
          <a:picLocks noChangeAspect="1"/>
        </xdr:cNvPicPr>
      </xdr:nvPicPr>
      <xdr:blipFill>
        <a:blip r:embed="rId17"/>
        <a:stretch>
          <a:fillRect/>
        </a:stretch>
      </xdr:blipFill>
      <xdr:spPr>
        <a:xfrm>
          <a:off x="1476375" y="4838700"/>
          <a:ext cx="14001750" cy="6210300"/>
        </a:xfrm>
        <a:prstGeom prst="rect">
          <a:avLst/>
        </a:prstGeom>
        <a:noFill/>
        <a:ln w="9525">
          <a:noFill/>
        </a:ln>
      </xdr:spPr>
    </xdr:pic>
  </etc:cellImage>
  <etc:cellImage>
    <xdr:pic>
      <xdr:nvPicPr>
        <xdr:cNvPr id="10" name="ID_C4B528863E04408286DE061B55472EF8"/>
        <xdr:cNvPicPr>
          <a:picLocks noChangeAspect="1"/>
        </xdr:cNvPicPr>
      </xdr:nvPicPr>
      <xdr:blipFill>
        <a:blip r:embed="rId18"/>
        <a:stretch>
          <a:fillRect/>
        </a:stretch>
      </xdr:blipFill>
      <xdr:spPr>
        <a:xfrm>
          <a:off x="1485900" y="9925050"/>
          <a:ext cx="22907625" cy="9315450"/>
        </a:xfrm>
        <a:prstGeom prst="rect">
          <a:avLst/>
        </a:prstGeom>
        <a:noFill/>
        <a:ln w="9525">
          <a:noFill/>
        </a:ln>
      </xdr:spPr>
    </xdr:pic>
  </etc:cellImage>
  <etc:cellImage>
    <xdr:pic>
      <xdr:nvPicPr>
        <xdr:cNvPr id="2" name="ID_B74CDA86B09F437B9EBC30D21FB65A43"/>
        <xdr:cNvPicPr>
          <a:picLocks noChangeAspect="1"/>
        </xdr:cNvPicPr>
      </xdr:nvPicPr>
      <xdr:blipFill>
        <a:blip r:embed="rId19"/>
        <a:stretch>
          <a:fillRect/>
        </a:stretch>
      </xdr:blipFill>
      <xdr:spPr>
        <a:xfrm>
          <a:off x="8511540" y="10020300"/>
          <a:ext cx="19373850" cy="5286375"/>
        </a:xfrm>
        <a:prstGeom prst="rect">
          <a:avLst/>
        </a:prstGeom>
        <a:noFill/>
        <a:ln w="9525">
          <a:noFill/>
        </a:ln>
      </xdr:spPr>
    </xdr:pic>
  </etc:cellImage>
  <etc:cellImage>
    <xdr:pic>
      <xdr:nvPicPr>
        <xdr:cNvPr id="5" name="ID_81181E073A7E4BFDA581DDAE348FDDB7"/>
        <xdr:cNvPicPr>
          <a:picLocks noChangeAspect="1"/>
        </xdr:cNvPicPr>
      </xdr:nvPicPr>
      <xdr:blipFill>
        <a:blip r:embed="rId20"/>
        <a:stretch>
          <a:fillRect/>
        </a:stretch>
      </xdr:blipFill>
      <xdr:spPr>
        <a:xfrm>
          <a:off x="1409700" y="8337550"/>
          <a:ext cx="6800850" cy="1533525"/>
        </a:xfrm>
        <a:prstGeom prst="rect">
          <a:avLst/>
        </a:prstGeom>
        <a:noFill/>
        <a:ln w="9525">
          <a:noFill/>
        </a:ln>
      </xdr:spPr>
    </xdr:pic>
  </etc:cellImage>
  <etc:cellImage>
    <xdr:pic>
      <xdr:nvPicPr>
        <xdr:cNvPr id="6" name="ID_1B6ED065D5C34582B6319A4D3BF952BB"/>
        <xdr:cNvPicPr>
          <a:picLocks noChangeAspect="1"/>
        </xdr:cNvPicPr>
      </xdr:nvPicPr>
      <xdr:blipFill>
        <a:blip r:embed="rId21"/>
        <a:stretch>
          <a:fillRect/>
        </a:stretch>
      </xdr:blipFill>
      <xdr:spPr>
        <a:xfrm>
          <a:off x="4911090" y="8366125"/>
          <a:ext cx="9648825" cy="1419225"/>
        </a:xfrm>
        <a:prstGeom prst="rect">
          <a:avLst/>
        </a:prstGeom>
        <a:noFill/>
        <a:ln w="9525">
          <a:noFill/>
        </a:ln>
      </xdr:spPr>
    </xdr:pic>
  </etc:cellImage>
  <etc:cellImage>
    <xdr:pic>
      <xdr:nvPicPr>
        <xdr:cNvPr id="9" name="ID_AF650015AFE74AEAABCB682ECE2D624F"/>
        <xdr:cNvPicPr>
          <a:picLocks noChangeAspect="1"/>
        </xdr:cNvPicPr>
      </xdr:nvPicPr>
      <xdr:blipFill>
        <a:blip r:embed="rId22"/>
        <a:stretch>
          <a:fillRect/>
        </a:stretch>
      </xdr:blipFill>
      <xdr:spPr>
        <a:xfrm>
          <a:off x="8263890" y="8375650"/>
          <a:ext cx="6610350" cy="1219200"/>
        </a:xfrm>
        <a:prstGeom prst="rect">
          <a:avLst/>
        </a:prstGeom>
        <a:noFill/>
        <a:ln w="9525">
          <a:noFill/>
        </a:ln>
      </xdr:spPr>
    </xdr:pic>
  </etc:cellImage>
  <etc:cellImage>
    <xdr:pic>
      <xdr:nvPicPr>
        <xdr:cNvPr id="23" name="ID_BCC32FEA360E445B9C349589D07816E1"/>
        <xdr:cNvPicPr>
          <a:picLocks noChangeAspect="1"/>
        </xdr:cNvPicPr>
      </xdr:nvPicPr>
      <xdr:blipFill>
        <a:blip r:embed="rId23"/>
        <a:stretch>
          <a:fillRect/>
        </a:stretch>
      </xdr:blipFill>
      <xdr:spPr>
        <a:xfrm>
          <a:off x="105410" y="476250"/>
          <a:ext cx="6334125" cy="6657975"/>
        </a:xfrm>
        <a:prstGeom prst="rect">
          <a:avLst/>
        </a:prstGeom>
        <a:noFill/>
        <a:ln w="9525">
          <a:noFill/>
        </a:ln>
      </xdr:spPr>
    </xdr:pic>
  </etc:cellImage>
  <etc:cellImage>
    <xdr:pic>
      <xdr:nvPicPr>
        <xdr:cNvPr id="29" name="ID_0C40702702104A77B73EA6FFDA451033"/>
        <xdr:cNvPicPr>
          <a:picLocks noChangeAspect="1"/>
        </xdr:cNvPicPr>
      </xdr:nvPicPr>
      <xdr:blipFill>
        <a:blip r:embed="rId24"/>
        <a:stretch>
          <a:fillRect/>
        </a:stretch>
      </xdr:blipFill>
      <xdr:spPr>
        <a:xfrm>
          <a:off x="14093190" y="13623925"/>
          <a:ext cx="6391275" cy="4972050"/>
        </a:xfrm>
        <a:prstGeom prst="rect">
          <a:avLst/>
        </a:prstGeom>
        <a:noFill/>
        <a:ln w="9525">
          <a:noFill/>
        </a:ln>
      </xdr:spPr>
    </xdr:pic>
  </etc:cellImage>
  <etc:cellImage>
    <xdr:pic>
      <xdr:nvPicPr>
        <xdr:cNvPr id="37" name="ID_62DBF25E293941138C3F1EDB75319C55"/>
        <xdr:cNvPicPr>
          <a:picLocks noChangeAspect="1"/>
        </xdr:cNvPicPr>
      </xdr:nvPicPr>
      <xdr:blipFill>
        <a:blip r:embed="rId25"/>
        <a:stretch>
          <a:fillRect/>
        </a:stretch>
      </xdr:blipFill>
      <xdr:spPr>
        <a:xfrm>
          <a:off x="13788390" y="15157450"/>
          <a:ext cx="8296275" cy="4791075"/>
        </a:xfrm>
        <a:prstGeom prst="rect">
          <a:avLst/>
        </a:prstGeom>
        <a:noFill/>
        <a:ln w="9525">
          <a:noFill/>
        </a:ln>
      </xdr:spPr>
    </xdr:pic>
  </etc:cellImage>
  <etc:cellImage>
    <xdr:pic>
      <xdr:nvPicPr>
        <xdr:cNvPr id="38" name="ID_E75705BDD4E64593BD39A05F73E41561"/>
        <xdr:cNvPicPr>
          <a:picLocks noChangeAspect="1"/>
        </xdr:cNvPicPr>
      </xdr:nvPicPr>
      <xdr:blipFill>
        <a:blip r:embed="rId26"/>
        <a:stretch>
          <a:fillRect/>
        </a:stretch>
      </xdr:blipFill>
      <xdr:spPr>
        <a:xfrm>
          <a:off x="13874115" y="17113250"/>
          <a:ext cx="8467725" cy="4714875"/>
        </a:xfrm>
        <a:prstGeom prst="rect">
          <a:avLst/>
        </a:prstGeom>
        <a:noFill/>
        <a:ln w="9525">
          <a:noFill/>
        </a:ln>
      </xdr:spPr>
    </xdr:pic>
  </etc:cellImage>
  <etc:cellImage>
    <xdr:pic>
      <xdr:nvPicPr>
        <xdr:cNvPr id="39" name="ID_13804CCF1F6F4DF2AAB44757F01DC781"/>
        <xdr:cNvPicPr>
          <a:picLocks noChangeAspect="1"/>
        </xdr:cNvPicPr>
      </xdr:nvPicPr>
      <xdr:blipFill>
        <a:blip r:embed="rId27"/>
        <a:stretch>
          <a:fillRect/>
        </a:stretch>
      </xdr:blipFill>
      <xdr:spPr>
        <a:xfrm>
          <a:off x="143510" y="95885"/>
          <a:ext cx="7543800" cy="6572250"/>
        </a:xfrm>
        <a:prstGeom prst="rect">
          <a:avLst/>
        </a:prstGeom>
        <a:noFill/>
        <a:ln w="9525">
          <a:noFill/>
        </a:ln>
      </xdr:spPr>
    </xdr:pic>
  </etc:cellImage>
  <etc:cellImage>
    <xdr:pic>
      <xdr:nvPicPr>
        <xdr:cNvPr id="40" name="ID_069C5FE4218B4E41961822405EC99E4E"/>
        <xdr:cNvPicPr>
          <a:picLocks noChangeAspect="1"/>
        </xdr:cNvPicPr>
      </xdr:nvPicPr>
      <xdr:blipFill>
        <a:blip r:embed="rId28"/>
        <a:stretch>
          <a:fillRect/>
        </a:stretch>
      </xdr:blipFill>
      <xdr:spPr>
        <a:xfrm>
          <a:off x="7606665" y="2200275"/>
          <a:ext cx="9858375" cy="5572125"/>
        </a:xfrm>
        <a:prstGeom prst="rect">
          <a:avLst/>
        </a:prstGeom>
        <a:noFill/>
        <a:ln w="9525">
          <a:noFill/>
        </a:ln>
      </xdr:spPr>
    </xdr:pic>
  </etc:cellImage>
  <etc:cellImage>
    <xdr:pic>
      <xdr:nvPicPr>
        <xdr:cNvPr id="41" name="ID_72E6FE6225B04FE3A73D340F1F11CD4B"/>
        <xdr:cNvPicPr>
          <a:picLocks noChangeAspect="1"/>
        </xdr:cNvPicPr>
      </xdr:nvPicPr>
      <xdr:blipFill>
        <a:blip r:embed="rId29"/>
        <a:stretch>
          <a:fillRect/>
        </a:stretch>
      </xdr:blipFill>
      <xdr:spPr>
        <a:xfrm>
          <a:off x="1457325" y="2286000"/>
          <a:ext cx="14316075" cy="5200650"/>
        </a:xfrm>
        <a:prstGeom prst="rect">
          <a:avLst/>
        </a:prstGeom>
        <a:noFill/>
        <a:ln w="9525">
          <a:noFill/>
        </a:ln>
      </xdr:spPr>
    </xdr:pic>
  </etc:cellImage>
  <etc:cellImage>
    <xdr:pic>
      <xdr:nvPicPr>
        <xdr:cNvPr id="42" name="ID_F8F721EBDA3647738E657F6AE66EFAE7"/>
        <xdr:cNvPicPr>
          <a:picLocks noChangeAspect="1"/>
        </xdr:cNvPicPr>
      </xdr:nvPicPr>
      <xdr:blipFill>
        <a:blip r:embed="rId30"/>
        <a:stretch>
          <a:fillRect/>
        </a:stretch>
      </xdr:blipFill>
      <xdr:spPr>
        <a:xfrm>
          <a:off x="1533525" y="4848225"/>
          <a:ext cx="14020800" cy="5153025"/>
        </a:xfrm>
        <a:prstGeom prst="rect">
          <a:avLst/>
        </a:prstGeom>
        <a:noFill/>
        <a:ln w="9525">
          <a:noFill/>
        </a:ln>
      </xdr:spPr>
    </xdr:pic>
  </etc:cellImage>
  <etc:cellImage>
    <xdr:pic>
      <xdr:nvPicPr>
        <xdr:cNvPr id="43" name="ID_82F0EBA1EFBC4536A987C4B401D6559C"/>
        <xdr:cNvPicPr>
          <a:picLocks noChangeAspect="1"/>
        </xdr:cNvPicPr>
      </xdr:nvPicPr>
      <xdr:blipFill>
        <a:blip r:embed="rId31"/>
        <a:stretch>
          <a:fillRect/>
        </a:stretch>
      </xdr:blipFill>
      <xdr:spPr>
        <a:xfrm>
          <a:off x="1514475" y="8594725"/>
          <a:ext cx="15011400" cy="2609850"/>
        </a:xfrm>
        <a:prstGeom prst="rect">
          <a:avLst/>
        </a:prstGeom>
        <a:noFill/>
        <a:ln w="9525">
          <a:noFill/>
        </a:ln>
      </xdr:spPr>
    </xdr:pic>
  </etc:cellImage>
  <etc:cellImage>
    <xdr:pic>
      <xdr:nvPicPr>
        <xdr:cNvPr id="44" name="ID_185C75B0F95546BD821F5B8887D8B941"/>
        <xdr:cNvPicPr>
          <a:picLocks noChangeAspect="1"/>
        </xdr:cNvPicPr>
      </xdr:nvPicPr>
      <xdr:blipFill>
        <a:blip r:embed="rId32"/>
        <a:stretch>
          <a:fillRect/>
        </a:stretch>
      </xdr:blipFill>
      <xdr:spPr>
        <a:xfrm>
          <a:off x="1476375" y="10010775"/>
          <a:ext cx="16697325" cy="7124700"/>
        </a:xfrm>
        <a:prstGeom prst="rect">
          <a:avLst/>
        </a:prstGeom>
        <a:noFill/>
        <a:ln w="9525">
          <a:noFill/>
        </a:ln>
      </xdr:spPr>
    </xdr:pic>
  </etc:cellImage>
  <etc:cellImage>
    <xdr:pic>
      <xdr:nvPicPr>
        <xdr:cNvPr id="45" name="ID_CD36F4B537434C58AD83DABA155C1910"/>
        <xdr:cNvPicPr>
          <a:picLocks noChangeAspect="1"/>
        </xdr:cNvPicPr>
      </xdr:nvPicPr>
      <xdr:blipFill>
        <a:blip r:embed="rId33"/>
        <a:stretch>
          <a:fillRect/>
        </a:stretch>
      </xdr:blipFill>
      <xdr:spPr>
        <a:xfrm>
          <a:off x="8197215" y="9896475"/>
          <a:ext cx="8963025" cy="2800350"/>
        </a:xfrm>
        <a:prstGeom prst="rect">
          <a:avLst/>
        </a:prstGeom>
        <a:noFill/>
        <a:ln w="9525">
          <a:noFill/>
        </a:ln>
      </xdr:spPr>
    </xdr:pic>
  </etc:cellImage>
  <etc:cellImage>
    <xdr:pic>
      <xdr:nvPicPr>
        <xdr:cNvPr id="46" name="ID_E433708EF0ED487892F77A50B58B9F0E"/>
        <xdr:cNvPicPr>
          <a:picLocks noChangeAspect="1"/>
        </xdr:cNvPicPr>
      </xdr:nvPicPr>
      <xdr:blipFill>
        <a:blip r:embed="rId34"/>
        <a:stretch>
          <a:fillRect/>
        </a:stretch>
      </xdr:blipFill>
      <xdr:spPr>
        <a:xfrm>
          <a:off x="13874115" y="13722350"/>
          <a:ext cx="8629650" cy="6686550"/>
        </a:xfrm>
        <a:prstGeom prst="rect">
          <a:avLst/>
        </a:prstGeom>
        <a:noFill/>
        <a:ln w="9525">
          <a:noFill/>
        </a:ln>
      </xdr:spPr>
    </xdr:pic>
  </etc:cellImage>
  <etc:cellImage>
    <xdr:pic>
      <xdr:nvPicPr>
        <xdr:cNvPr id="47" name="ID_96C51F48C9374257A0F5D8F3A0A66C1E"/>
        <xdr:cNvPicPr>
          <a:picLocks noChangeAspect="1"/>
        </xdr:cNvPicPr>
      </xdr:nvPicPr>
      <xdr:blipFill>
        <a:blip r:embed="rId35"/>
        <a:stretch>
          <a:fillRect/>
        </a:stretch>
      </xdr:blipFill>
      <xdr:spPr>
        <a:xfrm>
          <a:off x="13836015" y="15224125"/>
          <a:ext cx="12811125" cy="5743575"/>
        </a:xfrm>
        <a:prstGeom prst="rect">
          <a:avLst/>
        </a:prstGeom>
        <a:noFill/>
        <a:ln w="9525">
          <a:noFill/>
        </a:ln>
      </xdr:spPr>
    </xdr:pic>
  </etc:cellImage>
  <etc:cellImage>
    <xdr:pic>
      <xdr:nvPicPr>
        <xdr:cNvPr id="48" name="ID_06B5D7B4E6B74B0C95040C2D09CD3394"/>
        <xdr:cNvPicPr>
          <a:picLocks noChangeAspect="1"/>
        </xdr:cNvPicPr>
      </xdr:nvPicPr>
      <xdr:blipFill>
        <a:blip r:embed="rId36"/>
        <a:stretch>
          <a:fillRect/>
        </a:stretch>
      </xdr:blipFill>
      <xdr:spPr>
        <a:xfrm>
          <a:off x="13931265" y="17198975"/>
          <a:ext cx="12763500" cy="5800725"/>
        </a:xfrm>
        <a:prstGeom prst="rect">
          <a:avLst/>
        </a:prstGeom>
        <a:noFill/>
        <a:ln w="9525">
          <a:noFill/>
        </a:ln>
      </xdr:spPr>
    </xdr:pic>
  </etc:cellImage>
  <etc:cellImage>
    <xdr:pic>
      <xdr:nvPicPr>
        <xdr:cNvPr id="49" name="ID_FD8F115F67F646F29EFE33D2A61C09D5"/>
        <xdr:cNvPicPr>
          <a:picLocks noChangeAspect="1"/>
        </xdr:cNvPicPr>
      </xdr:nvPicPr>
      <xdr:blipFill>
        <a:blip r:embed="rId37"/>
        <a:stretch>
          <a:fillRect/>
        </a:stretch>
      </xdr:blipFill>
      <xdr:spPr>
        <a:xfrm>
          <a:off x="13893165" y="19011900"/>
          <a:ext cx="12763500" cy="6553200"/>
        </a:xfrm>
        <a:prstGeom prst="rect">
          <a:avLst/>
        </a:prstGeom>
        <a:noFill/>
        <a:ln w="9525">
          <a:noFill/>
        </a:ln>
      </xdr:spPr>
    </xdr:pic>
  </etc:cellImage>
  <etc:cellImage>
    <xdr:pic>
      <xdr:nvPicPr>
        <xdr:cNvPr id="50" name="ID_A9B25EA367114AC8BFB6C92ACF39AE30"/>
        <xdr:cNvPicPr>
          <a:picLocks noChangeAspect="1"/>
        </xdr:cNvPicPr>
      </xdr:nvPicPr>
      <xdr:blipFill>
        <a:blip r:embed="rId38"/>
        <a:stretch>
          <a:fillRect/>
        </a:stretch>
      </xdr:blipFill>
      <xdr:spPr>
        <a:xfrm>
          <a:off x="153035" y="1657350"/>
          <a:ext cx="6781800" cy="6591300"/>
        </a:xfrm>
        <a:prstGeom prst="rect">
          <a:avLst/>
        </a:prstGeom>
        <a:noFill/>
        <a:ln w="9525">
          <a:noFill/>
        </a:ln>
      </xdr:spPr>
    </xdr:pic>
  </etc:cellImage>
  <etc:cellImage>
    <xdr:pic>
      <xdr:nvPicPr>
        <xdr:cNvPr id="51" name="ID_26D443FD906C4072AFAB43A781D66430"/>
        <xdr:cNvPicPr>
          <a:picLocks noChangeAspect="1"/>
        </xdr:cNvPicPr>
      </xdr:nvPicPr>
      <xdr:blipFill>
        <a:blip r:embed="rId39"/>
        <a:stretch>
          <a:fillRect/>
        </a:stretch>
      </xdr:blipFill>
      <xdr:spPr>
        <a:xfrm>
          <a:off x="67310" y="1647825"/>
          <a:ext cx="6515100" cy="6610350"/>
        </a:xfrm>
        <a:prstGeom prst="rect">
          <a:avLst/>
        </a:prstGeom>
        <a:noFill/>
        <a:ln w="9525">
          <a:noFill/>
        </a:ln>
      </xdr:spPr>
    </xdr:pic>
  </etc:cellImage>
</etc:cellImages>
</file>

<file path=xl/comments1.xml><?xml version="1.0" encoding="utf-8"?>
<comments xmlns="http://schemas.openxmlformats.org/spreadsheetml/2006/main">
  <authors>
    <author>Administrator</author>
  </authors>
  <commentList>
    <comment ref="K32" authorId="0">
      <text>
        <r>
          <rPr>
            <b/>
            <sz val="16"/>
            <rFont val="宋体"/>
            <charset val="134"/>
          </rPr>
          <t>第二个月到货数量</t>
        </r>
      </text>
    </comment>
    <comment ref="K64" authorId="0">
      <text>
        <r>
          <rPr>
            <b/>
            <sz val="16"/>
            <rFont val="宋体"/>
            <charset val="134"/>
          </rPr>
          <t>第三个月到货数量</t>
        </r>
      </text>
    </comment>
    <comment ref="K95" authorId="0">
      <text>
        <r>
          <rPr>
            <b/>
            <sz val="16"/>
            <rFont val="宋体"/>
            <charset val="134"/>
          </rPr>
          <t>第四个月到货数量</t>
        </r>
      </text>
    </comment>
    <comment ref="K127" authorId="0">
      <text>
        <r>
          <rPr>
            <b/>
            <sz val="16"/>
            <rFont val="宋体"/>
            <charset val="134"/>
          </rPr>
          <t>第五个月到货数量</t>
        </r>
        <r>
          <rPr>
            <sz val="9"/>
            <rFont val="宋体"/>
            <charset val="134"/>
          </rPr>
          <t xml:space="preserve">
</t>
        </r>
      </text>
    </comment>
    <comment ref="K158" authorId="0">
      <text>
        <r>
          <rPr>
            <b/>
            <sz val="16"/>
            <rFont val="宋体"/>
            <charset val="134"/>
          </rPr>
          <t>第六个月到货数量</t>
        </r>
        <r>
          <rPr>
            <sz val="9"/>
            <rFont val="宋体"/>
            <charset val="134"/>
          </rPr>
          <t xml:space="preserve">
</t>
        </r>
      </text>
    </comment>
  </commentList>
</comments>
</file>

<file path=xl/comments2.xml><?xml version="1.0" encoding="utf-8"?>
<comments xmlns="http://schemas.openxmlformats.org/spreadsheetml/2006/main">
  <authors>
    <author>Administrator</author>
  </authors>
  <commentList>
    <comment ref="C23" authorId="0">
      <text>
        <r>
          <rPr>
            <sz val="9"/>
            <rFont val="宋体"/>
            <charset val="134"/>
          </rPr>
          <t xml:space="preserve">150个产品（产品成本+尾程）+拍摄2000（300美金）+主图视频2000（300美金）+VINE报名费5条*200=1000美金
</t>
        </r>
      </text>
    </comment>
  </commentList>
</comments>
</file>

<file path=xl/comments3.xml><?xml version="1.0" encoding="utf-8"?>
<comments xmlns="http://schemas.openxmlformats.org/spreadsheetml/2006/main">
  <authors>
    <author>Administrator</author>
  </authors>
  <commentList>
    <comment ref="O1" authorId="0">
      <text>
        <r>
          <rPr>
            <b/>
            <sz val="9"/>
            <rFont val="宋体"/>
            <charset val="134"/>
          </rPr>
          <t>Administrator:</t>
        </r>
        <r>
          <rPr>
            <sz val="9"/>
            <rFont val="宋体"/>
            <charset val="134"/>
          </rPr>
          <t xml:space="preserve">
退货成本(不可再次销售)=(产品采购价+头程)/6.9+亚马逊FBA配送费(1次)+退货管理费(佣金的20%)+弃置费用(0.97美金) 
退货成本(可再次销售)=亚马逊配送费+佣金的20% </t>
        </r>
      </text>
    </comment>
    <comment ref="R1" authorId="0">
      <text>
        <r>
          <rPr>
            <b/>
            <sz val="9"/>
            <rFont val="宋体"/>
            <charset val="134"/>
          </rPr>
          <t>Administrator:</t>
        </r>
        <r>
          <rPr>
            <sz val="9"/>
            <rFont val="宋体"/>
            <charset val="134"/>
          </rPr>
          <t xml:space="preserve">
不包含广告</t>
        </r>
      </text>
    </comment>
    <comment ref="S1" authorId="0">
      <text>
        <r>
          <rPr>
            <b/>
            <sz val="9"/>
            <rFont val="宋体"/>
            <charset val="134"/>
          </rPr>
          <t>Administrator:</t>
        </r>
        <r>
          <rPr>
            <sz val="9"/>
            <rFont val="宋体"/>
            <charset val="134"/>
          </rPr>
          <t xml:space="preserve">
不包含广告</t>
        </r>
      </text>
    </comment>
    <comment ref="M6" authorId="0">
      <text>
        <r>
          <rPr>
            <b/>
            <sz val="9"/>
            <rFont val="宋体"/>
            <charset val="134"/>
          </rPr>
          <t>Administrator:</t>
        </r>
        <r>
          <rPr>
            <sz val="9"/>
            <rFont val="宋体"/>
            <charset val="134"/>
          </rPr>
          <t xml:space="preserve">
20%佣金收取+FBA尾程费用+仓储费+入库配置费+产品成本+头程费用+移除费（1.46）=这个算法本质上按不可售来算</t>
        </r>
      </text>
    </comment>
    <comment ref="O6" authorId="0">
      <text>
        <r>
          <rPr>
            <b/>
            <sz val="9"/>
            <rFont val="宋体"/>
            <charset val="134"/>
          </rPr>
          <t>Administrator:</t>
        </r>
        <r>
          <rPr>
            <sz val="9"/>
            <rFont val="宋体"/>
            <charset val="134"/>
          </rPr>
          <t xml:space="preserve">
退货后的产品已经不可售，那只能将这个成本平摊到没有退货的产品上，如买了10个，退了3个，这个退货的成本算到10-3=7个身上</t>
        </r>
      </text>
    </comment>
    <comment ref="C28" authorId="0">
      <text>
        <r>
          <rPr>
            <sz val="9"/>
            <rFont val="宋体"/>
            <charset val="134"/>
          </rPr>
          <t xml:space="preserve">广告花费/销量
</t>
        </r>
      </text>
    </comment>
    <comment ref="H28" authorId="0">
      <text>
        <r>
          <rPr>
            <sz val="9"/>
            <rFont val="宋体"/>
            <charset val="134"/>
          </rPr>
          <t xml:space="preserve">广告花费/销量
</t>
        </r>
      </text>
    </comment>
    <comment ref="M29" authorId="0">
      <text>
        <r>
          <rPr>
            <sz val="9"/>
            <rFont val="宋体"/>
            <charset val="134"/>
          </rPr>
          <t xml:space="preserve">广告花费/销量
</t>
        </r>
      </text>
    </comment>
    <comment ref="R29" authorId="0">
      <text>
        <r>
          <rPr>
            <sz val="9"/>
            <rFont val="宋体"/>
            <charset val="134"/>
          </rPr>
          <t xml:space="preserve">广告花费/销量
</t>
        </r>
      </text>
    </comment>
  </commentList>
</comments>
</file>

<file path=xl/comments4.xml><?xml version="1.0" encoding="utf-8"?>
<comments xmlns="http://schemas.openxmlformats.org/spreadsheetml/2006/main">
  <authors>
    <author>Administrator</author>
  </authors>
  <commentList>
    <comment ref="J2" authorId="0">
      <text>
        <r>
          <rPr>
            <sz val="9"/>
            <rFont val="宋体"/>
            <charset val="134"/>
          </rPr>
          <t xml:space="preserve">5条种子链接，每个领取30个，报名费1条200美金，5*200=1000美金
</t>
        </r>
      </text>
    </comment>
    <comment ref="J3" authorId="0">
      <text>
        <r>
          <rPr>
            <sz val="9"/>
            <rFont val="宋体"/>
            <charset val="134"/>
          </rPr>
          <t xml:space="preserve">5条种子链接，每个领取30个，报名费1条200美金，5*200=1000美金
</t>
        </r>
      </text>
    </comment>
    <comment ref="J4" authorId="0">
      <text>
        <r>
          <rPr>
            <sz val="9"/>
            <rFont val="宋体"/>
            <charset val="134"/>
          </rPr>
          <t>8条种子链接，6条链接每个领取30个，报名费1条200美金，6*200=1200美金；2条链接每个领取10个，报名费一条75美金。2*75=150美金
共1350美金</t>
        </r>
      </text>
    </comment>
    <comment ref="J5" authorId="0">
      <text>
        <r>
          <rPr>
            <sz val="9"/>
            <rFont val="宋体"/>
            <charset val="134"/>
          </rPr>
          <t>9条种子链接，8条链接每个领取30个，报名费1条200美金，8*200=1600美金；1条链接每个领取10个，报名费一条75美金。1*75=75美金
共1675美金</t>
        </r>
      </text>
    </comment>
    <comment ref="J6" authorId="0">
      <text>
        <r>
          <rPr>
            <sz val="9"/>
            <rFont val="宋体"/>
            <charset val="134"/>
          </rPr>
          <t xml:space="preserve">10条种子链接，10条链接每个领取30个，报名费1条200美金，10*200=2000美金；
共2000美金
</t>
        </r>
      </text>
    </comment>
    <comment ref="J7" authorId="0">
      <text>
        <r>
          <rPr>
            <sz val="9"/>
            <rFont val="宋体"/>
            <charset val="134"/>
          </rPr>
          <t xml:space="preserve">10条种子链接，10条链接每个领取30个，报名费1条200美金，10*200=2000美金；
共2000美金
</t>
        </r>
      </text>
    </comment>
  </commentList>
</comments>
</file>

<file path=xl/sharedStrings.xml><?xml version="1.0" encoding="utf-8"?>
<sst xmlns="http://schemas.openxmlformats.org/spreadsheetml/2006/main" count="30965" uniqueCount="6655">
  <si>
    <t>时间</t>
  </si>
  <si>
    <t>实际</t>
  </si>
  <si>
    <t>价格</t>
  </si>
  <si>
    <t>站内
coupon</t>
  </si>
  <si>
    <t>站内
code</t>
  </si>
  <si>
    <t>站外
折扣</t>
  </si>
  <si>
    <t>站外
订单</t>
  </si>
  <si>
    <t>站内
自然单</t>
  </si>
  <si>
    <t>站内
广告单</t>
  </si>
  <si>
    <t>阶段
销售
订单</t>
  </si>
  <si>
    <t>时间
/天</t>
  </si>
  <si>
    <t>阶段广告费
（出1单广告单预估）</t>
  </si>
  <si>
    <t>阶段站外费用
（5美金/单）</t>
  </si>
  <si>
    <t>阶段订单
盈亏</t>
  </si>
  <si>
    <t>阶段亏损
/美金</t>
  </si>
  <si>
    <t>六阶段
总亏损</t>
  </si>
  <si>
    <t>阶段日均
订单</t>
  </si>
  <si>
    <t>阶段日均
广告订单</t>
  </si>
  <si>
    <t>阶段日均
自然订单</t>
  </si>
  <si>
    <t>新品
排行榜</t>
  </si>
  <si>
    <t>小类目
排名</t>
  </si>
  <si>
    <t>9月7-9月12</t>
  </si>
  <si>
    <t>第一阶段</t>
  </si>
  <si>
    <t>9月13-9月21</t>
  </si>
  <si>
    <t>第二阶段</t>
  </si>
  <si>
    <t>9月22-10月1</t>
  </si>
  <si>
    <t>第三阶段</t>
  </si>
  <si>
    <t>10月2-10月11</t>
  </si>
  <si>
    <t>第四阶段</t>
  </si>
  <si>
    <t>10月12-10月21</t>
  </si>
  <si>
    <t>第五阶段</t>
  </si>
  <si>
    <t>10月22-10月31</t>
  </si>
  <si>
    <t>第六阶段</t>
  </si>
  <si>
    <t>11月1-11月30</t>
  </si>
  <si>
    <t>十一月份</t>
  </si>
  <si>
    <t>12月1-12月31</t>
  </si>
  <si>
    <t>十二月份</t>
  </si>
  <si>
    <t>1月1-1月31</t>
  </si>
  <si>
    <t>一月份</t>
  </si>
  <si>
    <t>出货时间表</t>
  </si>
  <si>
    <t>数量</t>
  </si>
  <si>
    <t>颜色</t>
  </si>
  <si>
    <t>占比</t>
  </si>
  <si>
    <t>实际数量</t>
  </si>
  <si>
    <t>1箱8个装</t>
  </si>
  <si>
    <t>不锈钢色</t>
  </si>
  <si>
    <t>种子链接</t>
  </si>
  <si>
    <t>磨砂黑</t>
  </si>
  <si>
    <t>金色</t>
  </si>
  <si>
    <t>大货3696</t>
  </si>
  <si>
    <t>种子352</t>
  </si>
  <si>
    <t>大货3344</t>
  </si>
  <si>
    <t>种子256</t>
  </si>
  <si>
    <r>
      <rPr>
        <sz val="11"/>
        <color theme="1"/>
        <rFont val="宋体"/>
        <charset val="134"/>
        <scheme val="minor"/>
      </rPr>
      <t xml:space="preserve">2月开始推广，考虑到过年+物流时效，11.19此次下采购单需要下3个月量，即2月+3月+4月的量
</t>
    </r>
    <r>
      <rPr>
        <sz val="11"/>
        <color rgb="FFFF0000"/>
        <rFont val="宋体"/>
        <charset val="134"/>
        <scheme val="minor"/>
      </rPr>
      <t>2月</t>
    </r>
    <r>
      <rPr>
        <sz val="11"/>
        <color theme="1"/>
        <rFont val="宋体"/>
        <charset val="134"/>
        <scheme val="minor"/>
      </rPr>
      <t xml:space="preserve">推广所需640个，何杰已下432个，现还需204个，银色184个，黑色16个，金色8个；
</t>
    </r>
    <r>
      <rPr>
        <sz val="11"/>
        <color rgb="FFFF0000"/>
        <rFont val="宋体"/>
        <charset val="134"/>
        <scheme val="minor"/>
      </rPr>
      <t>3月</t>
    </r>
    <r>
      <rPr>
        <sz val="11"/>
        <color theme="1"/>
        <rFont val="宋体"/>
        <charset val="134"/>
        <scheme val="minor"/>
      </rPr>
      <t xml:space="preserve">推广所需1536个，银色1376个，黑色128个，金色32个
</t>
    </r>
    <r>
      <rPr>
        <sz val="11"/>
        <color rgb="FFFF0000"/>
        <rFont val="宋体"/>
        <charset val="134"/>
        <scheme val="minor"/>
      </rPr>
      <t>4月</t>
    </r>
    <r>
      <rPr>
        <sz val="11"/>
        <color theme="1"/>
        <rFont val="宋体"/>
        <charset val="134"/>
        <scheme val="minor"/>
      </rPr>
      <t xml:space="preserve">推广所需2568个，银色2320个，黑色200个，金色48个
</t>
    </r>
    <r>
      <rPr>
        <sz val="11"/>
        <color rgb="FFFF0000"/>
        <rFont val="宋体"/>
        <charset val="134"/>
        <scheme val="minor"/>
      </rPr>
      <t>种子</t>
    </r>
    <r>
      <rPr>
        <sz val="11"/>
        <color theme="1"/>
        <rFont val="宋体"/>
        <charset val="134"/>
        <scheme val="minor"/>
      </rPr>
      <t>链接：2月150个何杰已下，3月+4月种子链接352个银色
银色共：184+1376+2320+352=4232个
黑色共：16+128+200=344个
金色共：8+32+48=88个</t>
    </r>
  </si>
  <si>
    <t>银色</t>
  </si>
  <si>
    <t>黑色</t>
  </si>
  <si>
    <t>184+3696+352</t>
  </si>
  <si>
    <t>16+328</t>
  </si>
  <si>
    <t>8+80</t>
  </si>
  <si>
    <t>父ASIN</t>
  </si>
  <si>
    <t>B0DJW7214X</t>
  </si>
  <si>
    <t>MSKU</t>
  </si>
  <si>
    <t>SKU</t>
  </si>
  <si>
    <t>FNSKU</t>
  </si>
  <si>
    <t>AZ-US-SOEBIZ-CFSLT-BN-01</t>
  </si>
  <si>
    <t>420F0013BN1</t>
  </si>
  <si>
    <t>X004GZH2GB</t>
  </si>
  <si>
    <t>AZ-US-SOEBIZ-CFSLT-BK-02</t>
  </si>
  <si>
    <t>420F0013BK1</t>
  </si>
  <si>
    <t>X004GZH3BF</t>
  </si>
  <si>
    <t>AZ-US-SOEBIZ-CFSLT-GD-03</t>
  </si>
  <si>
    <t>420F0013BG1</t>
  </si>
  <si>
    <t>X004GZPR6D</t>
  </si>
  <si>
    <t>竞品分析（厨房水龙头）</t>
  </si>
  <si>
    <t>产品基础信息</t>
  </si>
  <si>
    <r>
      <rPr>
        <b/>
        <sz val="9"/>
        <color rgb="FF000000"/>
        <rFont val="微软雅黑"/>
        <charset val="134"/>
      </rPr>
      <t>品牌</t>
    </r>
  </si>
  <si>
    <t>FORIOUS</t>
  </si>
  <si>
    <t>IBOFYY</t>
  </si>
  <si>
    <t>BASDEHEN</t>
  </si>
  <si>
    <t>HOTIS HOME</t>
  </si>
  <si>
    <t>Hiokay</t>
  </si>
  <si>
    <t>WEWE</t>
  </si>
  <si>
    <r>
      <rPr>
        <b/>
        <sz val="9"/>
        <color rgb="FFFF0000"/>
        <rFont val="微软雅黑"/>
        <charset val="134"/>
      </rPr>
      <t>供应商产品</t>
    </r>
  </si>
  <si>
    <r>
      <rPr>
        <b/>
        <sz val="9"/>
        <color rgb="FF000000"/>
        <rFont val="微软雅黑"/>
        <charset val="134"/>
      </rPr>
      <t>图片</t>
    </r>
  </si>
  <si>
    <r>
      <rPr>
        <b/>
        <sz val="9"/>
        <color rgb="FF000000"/>
        <rFont val="微软雅黑"/>
        <charset val="134"/>
      </rPr>
      <t>链接</t>
    </r>
  </si>
  <si>
    <t>https://www.amazon.com/dp/B0CPDHBCC6?th=1</t>
  </si>
  <si>
    <t>https://www.amazon.com/Pull-Down-Commercial-Stainless-Suitable-Farmhouse/dp/B0BV2NVH1N/ref=cm_cr_arp_d_product_top?ie=UTF8&amp;th=1</t>
  </si>
  <si>
    <t>https://www.amazon.com/dp/B0CD25DR34?th=1</t>
  </si>
  <si>
    <t>https://www.amazon.com/dp/B0CFX9CK5R?th=1</t>
  </si>
  <si>
    <t>https://www.amazon.com/dp/B0BY8K99BW?th=1</t>
  </si>
  <si>
    <t>https://www.amazon.com/WEWE-Brushed-Kitchen-Stainless-Faucets/dp/B01H3OMH7Y/ref=sr_1_5?th=1</t>
  </si>
  <si>
    <t>/</t>
  </si>
  <si>
    <r>
      <rPr>
        <b/>
        <sz val="9"/>
        <color rgb="FF000000"/>
        <rFont val="微软雅黑"/>
        <charset val="134"/>
      </rPr>
      <t>ASIN</t>
    </r>
  </si>
  <si>
    <t>B0CPDHBCC6</t>
  </si>
  <si>
    <t>B0BV2NVH1N</t>
  </si>
  <si>
    <t>B0CD25DR34</t>
  </si>
  <si>
    <t>B0CFX9CK5R</t>
  </si>
  <si>
    <t>B0BY8K99BW</t>
  </si>
  <si>
    <t>B01H3OMH7Y</t>
  </si>
  <si>
    <r>
      <rPr>
        <b/>
        <sz val="9"/>
        <color rgb="FF000000"/>
        <rFont val="微软雅黑"/>
        <charset val="134"/>
      </rPr>
      <t>卖家</t>
    </r>
  </si>
  <si>
    <t>FORIOUS-USA</t>
  </si>
  <si>
    <t>Hengzhi Sanitary Ware</t>
  </si>
  <si>
    <t>chenfeng Store</t>
  </si>
  <si>
    <t>Hotis home</t>
  </si>
  <si>
    <t>Hiokay Hardware</t>
  </si>
  <si>
    <t>MAYYAYA-Direct</t>
  </si>
  <si>
    <r>
      <rPr>
        <b/>
        <sz val="9"/>
        <color rgb="FF000000"/>
        <rFont val="微软雅黑"/>
        <charset val="134"/>
      </rPr>
      <t>库存</t>
    </r>
  </si>
  <si>
    <t>限购10</t>
  </si>
  <si>
    <t>1000+</t>
  </si>
  <si>
    <t>限购5</t>
  </si>
  <si>
    <t>限购20</t>
  </si>
  <si>
    <r>
      <rPr>
        <b/>
        <sz val="9"/>
        <color rgb="FF000000"/>
        <rFont val="微软雅黑"/>
        <charset val="134"/>
      </rPr>
      <t>价格</t>
    </r>
  </si>
  <si>
    <t>建议定价25.99-35.99</t>
  </si>
  <si>
    <r>
      <rPr>
        <b/>
        <sz val="9"/>
        <color rgb="FF000000"/>
        <rFont val="微软雅黑"/>
        <charset val="134"/>
      </rPr>
      <t>优惠卷</t>
    </r>
  </si>
  <si>
    <r>
      <rPr>
        <b/>
        <sz val="9"/>
        <color rgb="FF000000"/>
        <rFont val="微软雅黑"/>
        <charset val="134"/>
      </rPr>
      <t>keepa分析</t>
    </r>
  </si>
  <si>
    <t>24.2.1开售价54.99，通过Vine Voice获得初始评论，大类22489 BS79，3.22断货 大类32912 BS121，5.11Coupon价格48.39-46.74  大类17046 BS52，7.16Coupon价格43.99  大类14607 BS41，8.14-28期间开了2长Deal  售价46.74   大类10440 BS30，
-通过绿标获取评论+通过Coupon降价出单+秒杀促销冲排名+合理价格维持</t>
  </si>
  <si>
    <t>23.7.25开售价29.99，通过Vine Voice获得初始评论，23.8.4划线价39.99-29.99，大类8777，BS26
11.19做Deal 售价25.49 大类6827 BS22，1.19涨价31.99-29.99，大类1099，BS4
-通过绿标获取评论+通过小号进行测评+秒杀促销冲排名+合理价格维持</t>
  </si>
  <si>
    <t>23.9.18上架销售售价29.99，通过Vine Voice获得初始评论，11.7划线价59  购物车价格29-31.99-34.99-28.99-29.99
-通过绿标获取评论+通过划线价降价+广告</t>
  </si>
  <si>
    <t>23.10.11上架销售24.99（划线价39.99），通过合并变体获得评价 大类73187 BS249，24.3.8-16断货 大类156104 BS614，7.16-21Coupon价23.49 大类32714 BS100，8.29划线价32.99 售价23.98  大类37897 BS115
-通过和变体获取评论+通过划线价降价+广告</t>
  </si>
  <si>
    <t>23.5.20上架销售28.99，通过Vine Voice获得初始评论，8.4划现价后27.49  大类64896 BS198，10.20划线价25.99  大类23764 BS77，11.22Prime价格20.99 大类57707 BS167，11.22-12.22Prime价格20.99 大类114376 BS400，12.23Prime价格18.62 大类4933 BS18，24.1.5购物车价格21.69-31.99，5.19-6.25Prime价格27.19-26.87，大类10895 BS35，6.26购物车价格25.99 大类11266 BS37
-通过绿标获取评论+通过划线价降价+站内活动+广告</t>
  </si>
  <si>
    <t>24.1.23上架销售19.99，通过Vine Voice获得初始评论，3.12涨价23.99，大类93304 BS367</t>
  </si>
  <si>
    <t>前期绿标+划线价降价+Deal+广告</t>
  </si>
  <si>
    <r>
      <rPr>
        <b/>
        <sz val="9"/>
        <color rgb="FF000000"/>
        <rFont val="微软雅黑"/>
        <charset val="134"/>
      </rPr>
      <t>变体数</t>
    </r>
  </si>
  <si>
    <r>
      <rPr>
        <b/>
        <sz val="9"/>
        <color rgb="FF000000"/>
        <rFont val="微软雅黑"/>
        <charset val="134"/>
      </rPr>
      <t>rating数（review）</t>
    </r>
  </si>
  <si>
    <r>
      <rPr>
        <b/>
        <sz val="9"/>
        <color rgb="FF000000"/>
        <rFont val="微软雅黑"/>
        <charset val="134"/>
      </rPr>
      <t>星级</t>
    </r>
  </si>
  <si>
    <r>
      <rPr>
        <b/>
        <sz val="9"/>
        <color rgb="FF000000"/>
        <rFont val="微软雅黑"/>
        <charset val="134"/>
      </rPr>
      <t>QA数</t>
    </r>
  </si>
  <si>
    <r>
      <rPr>
        <b/>
        <sz val="9"/>
        <color rgb="FF000000"/>
        <rFont val="微软雅黑"/>
        <charset val="134"/>
      </rPr>
      <t>上架时间</t>
    </r>
  </si>
  <si>
    <r>
      <rPr>
        <sz val="10"/>
        <color rgb="FF373A3D"/>
        <rFont val="Arial"/>
        <charset val="134"/>
      </rPr>
      <t>2023-12-03(275</t>
    </r>
    <r>
      <rPr>
        <sz val="10"/>
        <color rgb="FF373A3D"/>
        <rFont val="宋体"/>
        <charset val="134"/>
      </rPr>
      <t>天</t>
    </r>
    <r>
      <rPr>
        <sz val="10"/>
        <color rgb="FF373A3D"/>
        <rFont val="Arial"/>
        <charset val="134"/>
      </rPr>
      <t>)</t>
    </r>
  </si>
  <si>
    <r>
      <rPr>
        <sz val="10"/>
        <color rgb="FF373A3D"/>
        <rFont val="Arial"/>
        <charset val="134"/>
      </rPr>
      <t>2023-02-06(575</t>
    </r>
    <r>
      <rPr>
        <sz val="10"/>
        <color rgb="FF373A3D"/>
        <rFont val="宋体"/>
        <charset val="134"/>
      </rPr>
      <t>天</t>
    </r>
    <r>
      <rPr>
        <sz val="10"/>
        <color rgb="FF373A3D"/>
        <rFont val="Arial"/>
        <charset val="134"/>
      </rPr>
      <t>)</t>
    </r>
  </si>
  <si>
    <t>2023-07-27(404天)</t>
  </si>
  <si>
    <t>2023-08-16(385天)</t>
  </si>
  <si>
    <t>2023-03-12(542天)</t>
  </si>
  <si>
    <t>2016-06-14(3,009天)</t>
  </si>
  <si>
    <t>2016-06-15(3,004天)</t>
  </si>
  <si>
    <r>
      <rPr>
        <b/>
        <sz val="9"/>
        <color rgb="FF000000"/>
        <rFont val="微软雅黑"/>
        <charset val="134"/>
      </rPr>
      <t>发货方式</t>
    </r>
  </si>
  <si>
    <t>FBA</t>
  </si>
  <si>
    <r>
      <rPr>
        <b/>
        <sz val="9"/>
        <color rgb="FF000000"/>
        <rFont val="微软雅黑"/>
        <charset val="134"/>
      </rPr>
      <t>类目、排名</t>
    </r>
  </si>
  <si>
    <t>#9,804 in Tools &amp; Home Improvement
#29 in Touch On Kitchen Sink Faucets</t>
  </si>
  <si>
    <t>#1,065 in Tools &amp; Home Improvement
#4 in Touch On Kitchen Sink Faucets</t>
  </si>
  <si>
    <t>#2,786 in Tools &amp; Home Improvement
#10 in Touch On Kitchen Sink Faucets</t>
  </si>
  <si>
    <t>#33,277 in Tools &amp; Home Improvement
#108 in Touch On Kitchen Sink Faucets</t>
  </si>
  <si>
    <t>#21,097 in Tools &amp; Home Improvement
#66 in Touch On Kitchen Sink Faucets</t>
  </si>
  <si>
    <t>#223 in Tools &amp; Home Improvement
#1 in Touch On Kitchen Sink Faucets</t>
  </si>
  <si>
    <t>#270 in Tools &amp; Home Improvement
#1 in Touch On Kitchen Sink Faucets</t>
  </si>
  <si>
    <r>
      <rPr>
        <b/>
        <sz val="9"/>
        <color rgb="FF000000"/>
        <rFont val="微软雅黑"/>
        <charset val="134"/>
      </rPr>
      <t>A+/视频</t>
    </r>
  </si>
  <si>
    <t>1video</t>
  </si>
  <si>
    <t>video</t>
  </si>
  <si>
    <t>无</t>
  </si>
  <si>
    <t>月销量及趋势</t>
  </si>
  <si>
    <r>
      <rPr>
        <b/>
        <sz val="9"/>
        <color rgb="FF000000"/>
        <rFont val="微软雅黑"/>
        <charset val="134"/>
      </rPr>
      <t>月销量</t>
    </r>
  </si>
  <si>
    <t>500+</t>
  </si>
  <si>
    <t>2000+</t>
  </si>
  <si>
    <t>300+</t>
  </si>
  <si>
    <t>5000+</t>
  </si>
  <si>
    <r>
      <rPr>
        <b/>
        <sz val="9"/>
        <color rgb="FF000000"/>
        <rFont val="微软雅黑"/>
        <charset val="134"/>
      </rPr>
      <t>月销售额</t>
    </r>
  </si>
  <si>
    <r>
      <rPr>
        <b/>
        <sz val="9"/>
        <color rgb="FF000000"/>
        <rFont val="微软雅黑"/>
        <charset val="134"/>
      </rPr>
      <t>月销量趋势图</t>
    </r>
  </si>
  <si>
    <t>功能</t>
  </si>
  <si>
    <t>应用场景</t>
  </si>
  <si>
    <t>酒吧、房车、厨房和户外</t>
  </si>
  <si>
    <t>厨房水槽</t>
  </si>
  <si>
    <t>厨房</t>
  </si>
  <si>
    <t>材质</t>
  </si>
  <si>
    <r>
      <rPr>
        <b/>
        <sz val="9"/>
        <color rgb="FF000000"/>
        <rFont val="微软雅黑"/>
        <charset val="134"/>
      </rPr>
      <t>材质</t>
    </r>
  </si>
  <si>
    <t>不锈钢</t>
  </si>
  <si>
    <t>不锈钢、黄铜</t>
  </si>
  <si>
    <t>配件</t>
  </si>
  <si>
    <r>
      <rPr>
        <b/>
        <sz val="9"/>
        <color rgb="FF000000"/>
        <rFont val="微软雅黑"/>
        <charset val="134"/>
      </rPr>
      <t>配件</t>
    </r>
  </si>
  <si>
    <t>喷头、台面板、皂液器、安装五金件、使用说明书</t>
  </si>
  <si>
    <t>喷头、冷热水供应软管、台面板、水龙头本体、使用说明书</t>
  </si>
  <si>
    <t>喷头、台面板、安装硬件、使用说明书</t>
  </si>
  <si>
    <t>水龙头</t>
  </si>
  <si>
    <t>厨房水龙头、台面板、安装配件、使用说明书、保修卡</t>
  </si>
  <si>
    <t>使用方法</t>
  </si>
  <si>
    <r>
      <rPr>
        <b/>
        <sz val="9"/>
        <color rgb="FF000000"/>
        <rFont val="微软雅黑"/>
        <charset val="134"/>
      </rPr>
      <t>安装使用方法</t>
    </r>
  </si>
  <si>
    <r>
      <rPr>
        <sz val="10.5"/>
        <color rgb="FF000000"/>
        <rFont val="Segoe UI"/>
        <charset val="134"/>
      </rPr>
      <t>台面安装</t>
    </r>
  </si>
  <si>
    <t>台面安装</t>
  </si>
  <si>
    <t>嵌入式单孔台面安装</t>
  </si>
  <si>
    <t>单孔或三孔台面安装</t>
  </si>
  <si>
    <r>
      <rPr>
        <b/>
        <sz val="9"/>
        <color rgb="FFFF0000"/>
        <rFont val="微软雅黑"/>
        <charset val="134"/>
      </rPr>
      <t>产品参数</t>
    </r>
  </si>
  <si>
    <t>1.手柄数量</t>
  </si>
  <si>
    <t>2.孔洞数</t>
  </si>
  <si>
    <t>3.把手类型</t>
  </si>
  <si>
    <t>杠杆式</t>
  </si>
  <si>
    <t>旋钮</t>
  </si>
  <si>
    <t>4.每分钟最大流量</t>
  </si>
  <si>
    <t>1.8加仑</t>
  </si>
  <si>
    <t>1.75加仑</t>
  </si>
  <si>
    <t>5.阀门类型</t>
  </si>
  <si>
    <t>筒式阀芯阀门</t>
  </si>
  <si>
    <t>陶瓷阀芯</t>
  </si>
  <si>
    <t>6.出水口高度</t>
  </si>
  <si>
    <t>6.69inch</t>
  </si>
  <si>
    <t>8inch</t>
  </si>
  <si>
    <t>8.5inch</t>
  </si>
  <si>
    <t>8.75inch</t>
  </si>
  <si>
    <t>8.5inches</t>
  </si>
  <si>
    <t>7.出水口伸展长度</t>
  </si>
  <si>
    <t>8.27inch</t>
  </si>
  <si>
    <t>23inch</t>
  </si>
  <si>
    <t>8.54inch</t>
  </si>
  <si>
    <t>8.伸缩软管长度</t>
  </si>
  <si>
    <t>27.56inch</t>
  </si>
  <si>
    <t>31inch</t>
  </si>
  <si>
    <t>17inch</t>
  </si>
  <si>
    <t>22inch</t>
  </si>
  <si>
    <t>20.5inch</t>
  </si>
  <si>
    <t>70.9inches</t>
  </si>
  <si>
    <t>71inch</t>
  </si>
  <si>
    <t>9.水管长度</t>
  </si>
  <si>
    <t>冷：33.5/热：31.5inches</t>
  </si>
  <si>
    <t>10.安装孔尺寸</t>
  </si>
  <si>
    <t>1.5inches</t>
  </si>
  <si>
    <t>11.特殊功能</t>
  </si>
  <si>
    <t>可拉出式喷头、可下拉式喷头、易于安装、360 度旋转、无铅</t>
  </si>
  <si>
    <t>可拉出式喷头、360 度旋转</t>
  </si>
  <si>
    <t>可拉出式喷头、可下拉式喷头、360 度旋转</t>
  </si>
  <si>
    <t>易于安装</t>
  </si>
  <si>
    <t>可抽出式喷头、易于安装、360 度旋转、双功能喷头。</t>
  </si>
  <si>
    <t>安静关闭，高弧度可下拉式 - 360° 旋转</t>
  </si>
  <si>
    <t>静音闭合</t>
  </si>
  <si>
    <t>包装</t>
  </si>
  <si>
    <r>
      <rPr>
        <b/>
        <sz val="9"/>
        <color rgb="FF000000"/>
        <rFont val="微软雅黑"/>
        <charset val="134"/>
      </rPr>
      <t>包装尺寸</t>
    </r>
  </si>
  <si>
    <t>9.84×10.04 ×14.76inch
（24.99 x 25.50 x 37.49cm）</t>
  </si>
  <si>
    <t>3 x 10 x 15.3 inch（7.62x25.4x38.86cm）</t>
  </si>
  <si>
    <t>10.24 x 10.24x 15.35incH
(41.4X32.89X11.99CM)</t>
  </si>
  <si>
    <t>8.5 x 7.8 x 14.5incH
(21.59 x 19.81 x 36.83 CM)</t>
  </si>
  <si>
    <t>7.85 x 10x 15.75 inches
（19.94 x 25.40 x 40.01cm)</t>
  </si>
  <si>
    <t>8.5x 10x 15.7inches
（21.59 x 25.40 x 39.88 cm）</t>
  </si>
  <si>
    <t>8.5x 10 x 15.7inch
(21.59 x 25.40 x 39.88 cm)</t>
  </si>
  <si>
    <r>
      <rPr>
        <b/>
        <sz val="9"/>
        <color rgb="FF000000"/>
        <rFont val="微软雅黑"/>
        <charset val="134"/>
      </rPr>
      <t>重量</t>
    </r>
  </si>
  <si>
    <t>3.98 Pounces(1.8KG)</t>
  </si>
  <si>
    <t>4.11Pounds(1.86 kg)</t>
  </si>
  <si>
    <t>4.09 Pounds(1.86 kg)</t>
  </si>
  <si>
    <t>3.45 Pounds(1.56 kg)</t>
  </si>
  <si>
    <t>3.06 Pounds(1.39KG)</t>
  </si>
  <si>
    <t>1.84 Kilograms(1.84 kg)</t>
  </si>
  <si>
    <r>
      <rPr>
        <b/>
        <sz val="9"/>
        <color rgb="FF000000"/>
        <rFont val="微软雅黑"/>
        <charset val="134"/>
      </rPr>
      <t>FBA fee</t>
    </r>
  </si>
  <si>
    <r>
      <rPr>
        <b/>
        <sz val="9"/>
        <color rgb="FF000000"/>
        <rFont val="微软雅黑"/>
        <charset val="134"/>
      </rPr>
      <t>属于什么件</t>
    </r>
  </si>
  <si>
    <t>大号大件</t>
  </si>
  <si>
    <t>大号标准尺寸</t>
  </si>
  <si>
    <r>
      <rPr>
        <b/>
        <sz val="9"/>
        <color rgb="FF000000"/>
        <rFont val="微软雅黑"/>
        <charset val="134"/>
      </rPr>
      <t>包装数量</t>
    </r>
  </si>
  <si>
    <r>
      <rPr>
        <sz val="9"/>
        <color rgb="FF000000"/>
        <rFont val="Times New Roman"/>
        <charset val="134"/>
      </rPr>
      <t>‎</t>
    </r>
    <r>
      <rPr>
        <sz val="9"/>
        <color rgb="FF000000"/>
        <rFont val="微软雅黑"/>
        <charset val="134"/>
      </rPr>
      <t>Sprayer, Deck Plate, Soap Dispenser, Installation Hardware, Instruction Manual</t>
    </r>
  </si>
  <si>
    <r>
      <rPr>
        <sz val="9"/>
        <color rgb="FF000000"/>
        <rFont val="Times New Roman"/>
        <charset val="134"/>
      </rPr>
      <t>‎</t>
    </r>
    <r>
      <rPr>
        <sz val="9"/>
        <color rgb="FF000000"/>
        <rFont val="微软雅黑"/>
        <charset val="134"/>
      </rPr>
      <t>Sprayer, Hot and cold water supply hose, Deck Plate, Faucet body, Instruction Manual</t>
    </r>
  </si>
  <si>
    <t>Sprayer, Deck Plate, Installation Hardware, Instruction Manual</t>
  </si>
  <si>
    <t>Faucet</t>
  </si>
  <si>
    <t>厨房水龙头、台面板、安装配件、使用说明书、保修卡。</t>
  </si>
  <si>
    <t>标题</t>
  </si>
  <si>
    <r>
      <rPr>
        <b/>
        <sz val="9"/>
        <color rgb="FF000000"/>
        <rFont val="微软雅黑"/>
        <charset val="134"/>
      </rPr>
      <t>标题(为挖掘主关键词)</t>
    </r>
  </si>
  <si>
    <r>
      <rPr>
        <sz val="9"/>
        <rFont val="微软雅黑"/>
        <charset val="134"/>
      </rPr>
      <t xml:space="preserve">FORIOUS Black </t>
    </r>
    <r>
      <rPr>
        <sz val="9"/>
        <color rgb="FFFF0000"/>
        <rFont val="微软雅黑"/>
        <charset val="134"/>
      </rPr>
      <t>Kitchen Faucets</t>
    </r>
    <r>
      <rPr>
        <sz val="9"/>
        <rFont val="微软雅黑"/>
        <charset val="134"/>
      </rPr>
      <t xml:space="preserve"> with </t>
    </r>
    <r>
      <rPr>
        <sz val="9"/>
        <color rgb="FFFF0000"/>
        <rFont val="微软雅黑"/>
        <charset val="134"/>
      </rPr>
      <t>Soap Dispenser</t>
    </r>
    <r>
      <rPr>
        <sz val="9"/>
        <rFont val="微软雅黑"/>
        <charset val="134"/>
      </rPr>
      <t xml:space="preserve">, Kitchen Faucet with Pull Down Sprayer, Commercial Stainless Steel </t>
    </r>
    <r>
      <rPr>
        <sz val="9"/>
        <color rgb="FFFF0000"/>
        <rFont val="微软雅黑"/>
        <charset val="134"/>
      </rPr>
      <t>Kitchen Sink Faucet</t>
    </r>
    <r>
      <rPr>
        <sz val="9"/>
        <rFont val="微软雅黑"/>
        <charset val="134"/>
      </rPr>
      <t>, High Arc Single Hole Faucets for Kitchen Sink RV Bar Farmhouse</t>
    </r>
  </si>
  <si>
    <r>
      <rPr>
        <sz val="9"/>
        <color rgb="FFFF0000"/>
        <rFont val="微软雅黑"/>
        <charset val="134"/>
      </rPr>
      <t>Kitchen Faucet</t>
    </r>
    <r>
      <rPr>
        <sz val="9"/>
        <rFont val="微软雅黑"/>
        <charset val="134"/>
      </rPr>
      <t xml:space="preserve"> with </t>
    </r>
    <r>
      <rPr>
        <sz val="9"/>
        <color rgb="FFFF0000"/>
        <rFont val="微软雅黑"/>
        <charset val="134"/>
      </rPr>
      <t>Pull-Down Spray</t>
    </r>
    <r>
      <rPr>
        <sz val="9"/>
        <rFont val="微软雅黑"/>
        <charset val="134"/>
      </rPr>
      <t xml:space="preserve"> Single Handle high arc Commercial Stainless Steel Brushed Nickel </t>
    </r>
    <r>
      <rPr>
        <sz val="9"/>
        <color rgb="FFFF0000"/>
        <rFont val="微软雅黑"/>
        <charset val="134"/>
      </rPr>
      <t>Kitchen Sink Faucet</t>
    </r>
    <r>
      <rPr>
        <sz val="9"/>
        <rFont val="微软雅黑"/>
        <charset val="134"/>
      </rPr>
      <t xml:space="preserve"> with Deck Suitable for bar Laundry RV Farmhouse (Brushed Nickel)</t>
    </r>
  </si>
  <si>
    <r>
      <rPr>
        <sz val="9"/>
        <rFont val="Microsoft YaHei"/>
        <charset val="134"/>
      </rPr>
      <t xml:space="preserve">Single Handle High Arc Brushed Nickel </t>
    </r>
    <r>
      <rPr>
        <sz val="9"/>
        <color rgb="FFFF0000"/>
        <rFont val="Microsoft YaHei"/>
        <charset val="134"/>
      </rPr>
      <t>Pull Out Kitchen Faucet</t>
    </r>
    <r>
      <rPr>
        <sz val="9"/>
        <rFont val="Microsoft YaHei"/>
        <charset val="134"/>
      </rPr>
      <t xml:space="preserve">, Single Level Stainless Steel </t>
    </r>
    <r>
      <rPr>
        <sz val="9"/>
        <color rgb="FFFF0000"/>
        <rFont val="Microsoft YaHei"/>
        <charset val="134"/>
      </rPr>
      <t>Kitchen Sink Faucet</t>
    </r>
    <r>
      <rPr>
        <sz val="9"/>
        <rFont val="Microsoft YaHei"/>
        <charset val="134"/>
      </rPr>
      <t xml:space="preserve"> with </t>
    </r>
    <r>
      <rPr>
        <sz val="9"/>
        <color rgb="FFFF0000"/>
        <rFont val="Microsoft YaHei"/>
        <charset val="134"/>
      </rPr>
      <t>Pull Down Sprayer</t>
    </r>
    <r>
      <rPr>
        <sz val="9"/>
        <color rgb="FF000000"/>
        <rFont val="Microsoft YaHei"/>
        <charset val="134"/>
      </rPr>
      <t xml:space="preserve"> and 10 Inch Deck (Brushed Nickel)</t>
    </r>
  </si>
  <si>
    <r>
      <rPr>
        <sz val="9"/>
        <rFont val="微软雅黑"/>
        <charset val="134"/>
      </rPr>
      <t xml:space="preserve">HOTIS Brushed Nickel </t>
    </r>
    <r>
      <rPr>
        <sz val="9"/>
        <color rgb="FFFF0000"/>
        <rFont val="微软雅黑"/>
        <charset val="134"/>
      </rPr>
      <t>Kitchen Sink Faucet</t>
    </r>
    <r>
      <rPr>
        <sz val="9"/>
        <rFont val="微软雅黑"/>
        <charset val="134"/>
      </rPr>
      <t xml:space="preserve">, Kitchen Faucet with </t>
    </r>
    <r>
      <rPr>
        <sz val="9"/>
        <color rgb="FFFF0000"/>
        <rFont val="微软雅黑"/>
        <charset val="134"/>
      </rPr>
      <t>Pull Down Sprayer</t>
    </r>
    <r>
      <rPr>
        <sz val="9"/>
        <rFont val="微软雅黑"/>
        <charset val="134"/>
      </rPr>
      <t xml:space="preserve">, Small RV Stainless Steel Single Handle </t>
    </r>
    <r>
      <rPr>
        <sz val="9"/>
        <color rgb="FFFF0000"/>
        <rFont val="微软雅黑"/>
        <charset val="134"/>
      </rPr>
      <t>Pull Out Faucet</t>
    </r>
    <r>
      <rPr>
        <sz val="9"/>
        <rFont val="微软雅黑"/>
        <charset val="134"/>
      </rPr>
      <t xml:space="preserve"> for </t>
    </r>
    <r>
      <rPr>
        <sz val="9"/>
        <color rgb="FFFF0000"/>
        <rFont val="微软雅黑"/>
        <charset val="134"/>
      </rPr>
      <t>Kitchen Sink</t>
    </r>
    <r>
      <rPr>
        <sz val="9"/>
        <rFont val="微软雅黑"/>
        <charset val="134"/>
      </rPr>
      <t xml:space="preserve"> with Deck Plate</t>
    </r>
  </si>
  <si>
    <r>
      <rPr>
        <sz val="9"/>
        <color rgb="FF000000"/>
        <rFont val="Microsoft YaHei"/>
        <charset val="134"/>
      </rPr>
      <t>Stainless Steel 304</t>
    </r>
    <r>
      <rPr>
        <sz val="9"/>
        <color rgb="FFFF0000"/>
        <rFont val="Microsoft YaHei"/>
        <charset val="134"/>
      </rPr>
      <t xml:space="preserve"> Kitchen Sink Faucet</t>
    </r>
    <r>
      <rPr>
        <sz val="9"/>
        <color rgb="FF000000"/>
        <rFont val="Microsoft YaHei"/>
        <charset val="134"/>
      </rPr>
      <t xml:space="preserve"> with Pull Down Spray </t>
    </r>
    <r>
      <rPr>
        <sz val="9"/>
        <color rgb="FFFF0000"/>
        <rFont val="Microsoft YaHei"/>
        <charset val="134"/>
      </rPr>
      <t>Outdoor Kitchen Faucet</t>
    </r>
    <r>
      <rPr>
        <sz val="9"/>
        <color rgb="FF000000"/>
        <rFont val="Microsoft YaHei"/>
        <charset val="134"/>
      </rPr>
      <t xml:space="preserve"> Pull Out Extension Utility Farmhouse Faucets for Sink 1 Hole,Single Handle Rent Apartment Dorm Kitchen Faucet</t>
    </r>
  </si>
  <si>
    <r>
      <rPr>
        <sz val="9"/>
        <rFont val="Microsoft YaHei"/>
        <charset val="134"/>
      </rPr>
      <t xml:space="preserve">WEWE Single Handle High Arc Brushed Nickel </t>
    </r>
    <r>
      <rPr>
        <sz val="9"/>
        <color rgb="FFFF0000"/>
        <rFont val="Microsoft YaHei"/>
        <charset val="134"/>
      </rPr>
      <t>Pull Out Kitchen Faucet</t>
    </r>
    <r>
      <rPr>
        <sz val="9"/>
        <rFont val="Microsoft YaHei"/>
        <charset val="134"/>
      </rPr>
      <t xml:space="preserve">,Single Level Stainless Steel </t>
    </r>
    <r>
      <rPr>
        <sz val="9"/>
        <color rgb="FFFF0000"/>
        <rFont val="Microsoft YaHei"/>
        <charset val="134"/>
      </rPr>
      <t>Kitchen Sink Faucets</t>
    </r>
    <r>
      <rPr>
        <sz val="9"/>
        <rFont val="Microsoft YaHei"/>
        <charset val="134"/>
      </rPr>
      <t xml:space="preserve"> with Pull Down Sprayer</t>
    </r>
  </si>
  <si>
    <t>Stainless Steel 304 Kitchen Faucet with Pull Out Sprayer, retractable extension and modern design for 1-hole sink. Single handle. For indoor kitchen sink, RV bar and farmhouse.</t>
  </si>
  <si>
    <t>关键词</t>
  </si>
  <si>
    <r>
      <rPr>
        <b/>
        <sz val="9"/>
        <color rgb="FF000000"/>
        <rFont val="微软雅黑"/>
        <charset val="134"/>
      </rPr>
      <t>主流量词1</t>
    </r>
  </si>
  <si>
    <t>kitchen faucets</t>
  </si>
  <si>
    <t>kitchen faucet with pull down sprayer</t>
  </si>
  <si>
    <r>
      <rPr>
        <b/>
        <sz val="9"/>
        <color rgb="FF000000"/>
        <rFont val="微软雅黑"/>
        <charset val="134"/>
      </rPr>
      <t>主流量词2</t>
    </r>
  </si>
  <si>
    <t>kitchen faucet</t>
  </si>
  <si>
    <t>kitchen sink</t>
  </si>
  <si>
    <t>sink faucet</t>
  </si>
  <si>
    <r>
      <rPr>
        <b/>
        <sz val="9"/>
        <color rgb="FF000000"/>
        <rFont val="微软雅黑"/>
        <charset val="134"/>
      </rPr>
      <t>主流量词3</t>
    </r>
  </si>
  <si>
    <t>kitchen sink faucet</t>
  </si>
  <si>
    <t>faucet for kitchen sink</t>
  </si>
  <si>
    <r>
      <rPr>
        <b/>
        <sz val="9"/>
        <color rgb="FF000000"/>
        <rFont val="微软雅黑"/>
        <charset val="134"/>
      </rPr>
      <t>主流量词4</t>
    </r>
  </si>
  <si>
    <t>black kitchen faucet</t>
  </si>
  <si>
    <t>faucet</t>
  </si>
  <si>
    <r>
      <rPr>
        <b/>
        <sz val="9"/>
        <color rgb="FF000000"/>
        <rFont val="微软雅黑"/>
        <charset val="134"/>
      </rPr>
      <t>五点卖点提炼</t>
    </r>
  </si>
  <si>
    <t>你将获得什么？：福瑞斯厨房水龙头套装包括一个 14.76 英寸的水龙头和一个 11.83 盎司（350 毫升）的皂液器。这个多功能皂液器非常适合装洗手液、洗洁精、乳液等更多物品。这个套装旨在完美满足您的厨房需求。
无铅材质：我们的厨房水龙头由优质 SUS304 不锈钢制成，可长久使用，其陶瓷阀芯经过 500 万次以上测试，具有防漏性能。水流速度：每分钟 1.8 加仑，可节约用水 20%。
多功能厨房水龙头：福瑞斯高弧形下拉式喷头厨房水龙头有三种喷水模式 —— 水流模式、喷雾模式和暂停模式，可多功能使用。它包括一个 360° 旋转头和一个 18 英寸可伸缩软管，可完全覆盖水槽。
易于清洁，简化你的生活：我们的不锈钢抽拉式厨房水龙头具有五层纳米技术涂层，可防止指纹和污渍。只需用湿布简单擦拭即可保持其原始外观。
便于自行安装：无需专业协助，可在 15 分钟内轻松安装我们的水槽水龙头。它包括一个 10 英寸可拆卸台面板，适用于单孔或三孔厨房水槽，以及所有安装硬件，便于轻松设置。
全天候技术支持：这款符合美国 / 加拿大标准的水龙头适用于厨房水槽、洗衣房、休闲车和酒吧。请放心，我们的全面支持包括两年有限保修和专门的技术支持 —— 放心购买，随时联系。</t>
  </si>
  <si>
    <t>1. 经典外观：拉丝表面处理，高弧形单手柄设计，15.3 英寸的高度适合大多数水槽，360 度旋转，就像一朵花在厨房中绽放，满足你的用水需求。
2. 功能实用：23 英寸可拉伸的抽拉软管覆盖整个水槽，三种喷水模式（水流、喷雾、暂停）让清洁更容易。
3. 可靠品质：整个水龙头由 304 不锈钢制成，环保无铅，内部采用实心黄铜和陶瓷阀芯，通过 CEC 认证，品质高且耐用，没有渗漏烦恼。
4. 易于安装：我们的水龙头包括安装所需的所有配件，按照手册中的步骤很容易安装，无需水管工，15 分钟内即可独立完成安装。（不包括转接头，如果需要请联系我们）。
5. 卓越的售后服务：当你收到我们的产品时，无论在安装或使用过程中遇到任何问题，请通过亚马逊平台（产品购买按钮下方的商店名称）联系我们，我们的客服将在 12 小时内回复你的电子邮件并尽力帮助你解决问题。</t>
  </si>
  <si>
    <t>时尚设计：15.3 英寸的高度适合大多数厨房，17 英寸可抽出式喷头设计可适用于各种水槽，让你的用水更加轻松便捷。
多功能喷头：三种出水模式（水流、喷雾、暂停），水流模式用于注水，喷雾模式用于冲洗，暂停模式可在多任务模式下避免溅水，提供稳定的水压，喷头可拆除以便于清洁。
质量保证：高品质的防腐防锈表面处理可防止污垢附着在水龙头表面，日常使用中只需用抹布擦拭即可轻松清洁水龙头。
易于安装：我们的水龙头包括安装所需的所有配件，按照使用手册中的步骤很容易安装，15 分钟内即可独立完成安装，无需水管工。
优质售后服务：当你收到我们的产品后，无论在安装或使用过程中遇到任何问题，请通过电子邮件联系我们，我们的客服将在 12 小时内回复你的电子邮件并尽力帮助你解决问题。</t>
  </si>
  <si>
    <t>【下拉式风格】我们的商用厨房水龙头拥有时尚的设计，为您的厨房装饰增添一抹简约与清新。它能轻松搭配大多数水槽风格。灵活的出水口具有广泛的活动范围，让您可以将水准确地引向所需之处。
【易操作】单把手厨房水龙头可轻松控制水温和水流速度，高弧度 360 度旋转喷嘴提供全方位清洁通道，每次使用后喷嘴始终能缩回。
【多功能选择】我们的单把手厨房水龙头有三种喷水模式（水流、喷雾、暂停），水流模式用于注水，喷雾模式用于冲洗，暂停模式可在多任务模式下避免溅水。流量：每分钟 1.8 加仑，使清洁更轻松。
【尺寸】最大台面厚度：2.6 英寸，出水口伸出长度 8.5 英寸，总高度 14.5 英寸。
【易安装】我们的厨房水龙头适用于单孔或三孔，并且非常容易安装。（如果您有任何问题，请随时通过亚马逊给我们发电子邮件，我们将在 24 小时内回复您。）</t>
  </si>
  <si>
    <t>实心芯厨房水龙头耐腐蚀、防锈，使用寿命长。食品级材质品质——优质 PEX 内软管和 SUS304 不锈钢主体厨房水龙头为您提供安全健康的生活。
银色厨房水龙头台面板可兼容单孔。重金属质感。易于保养——卓越的耐腐蚀和防锈表面处理可防止污垢粘在水龙头表面，日常使用中用布清洁水龙头就足够了。
高弧形弹簧厨房商用水龙头具有时尚的现代风格设计，它有可抽出的双功能喷头，可根据您的所有需求选择加气水流或强力喷雾，让您的厨房简洁清新。
厨房商用水龙头比郁金香厨房水龙头更美观，它与橱柜把手、门把或厨房配件搭配，易于匹配大多数装饰风格——复古、时尚、简约、国际、古典。
品牌 Hiokay 的实用厨房水龙头可用于各种场合：酒吧、锅炉房、传统洗衣房。镀铬水龙头的使用时间比缎面/拉丝镍/哑光黑色厨房水龙头更长。
在厨房装置中，它是必不可少的。看起来像饮用水水龙头的风格。长时间使用仍如新。大尺寸厨房水龙头，水压比小尺寸的更大。
单孔厨房水龙头易于安装，带有台面板的这款防漏厨房水龙头方便您安装，兼容单孔厨房水槽，您无需雇佣任何水管工即可完成安装。</t>
  </si>
  <si>
    <t>卖点总结：
时尚设计：郁金香造型简约清新，适配大多数水槽。
多功能出水：三种喷水模式（直流、喷雾、暂停），满足不同需求，避免水花飞溅，且符合 CEC 认证，流量为每分钟 1.8 加仑。
易于安装：软管和水管预先安装，无需水管工，30 分钟内可完成 DIY 安装。
易于操作：单把手控制水温和流量，高弧度 360 度旋转水龙头提供全方位清洗范围，喷头自动缩回。
易于维护：表面处理优质，防止污垢粘连，用布即可清洁。</t>
  </si>
  <si>
    <t>差评分析</t>
  </si>
  <si>
    <t>1. 质量差
2. 安装困难：
3.水流问题：水压过高或水流不佳，有些人报告说喷雾器无法正常运行
4.泄露</t>
  </si>
  <si>
    <t>1.泄露
2.质量差
3.水流问题
4.安装难
5.设计不佳</t>
  </si>
  <si>
    <t>1.质量差
2.水流问题
3.安装困难
4.泄露
5.设计不好：水龙头太低</t>
  </si>
  <si>
    <t>1.水流问题
2.泄露
3.质量差
4.安装难</t>
  </si>
  <si>
    <t>1.质量差
2.泄露
3.安装难
4.说明书不够详细</t>
  </si>
  <si>
    <t>1.泄露21%：从喷雾器中泄漏，关闭后滴落，水管/水管连接处漏水
2.水流问题18%：水压过高或水流不佳，喷雾器无法正常工作，水压力下降*15，
3.安装困难15%：无法正确拧紧水龙头、安装软管困难，
4.质量差15%：水龙头移位，阀门声音嘈杂，塑料材料*4，开关损坏*1，喷洒模式水外喷*1，喷雾器坏*2，阀芯坏*4，缺少背板*2，热水开关不起作用*6，软管无法正常缩回*6，冷热水颠倒*1，水管比描述短＜3*1，软管短*2，颈部松动/脱落*7，淋雨喷头坏*2，掉漆*1，软管破裂*4，密封件损坏*1，螺母坏*2
5.开关问题8%：喷洒开关故障 软松动断裂，喷洒开光失灵*3，开关折断*4，损坏*3</t>
  </si>
  <si>
    <t>评论分析</t>
  </si>
  <si>
    <t>好评
1.简单易用
2.高品质
3.安装方便
4.外观精美 设计时尚
未被满足的点
难用，更长的软管，更美观的设计</t>
  </si>
  <si>
    <t>好评
1.安装方便
2.精美外观
3.高品质
4.易于使用
5.物超所值
未被满足的点
耐用，更好的品质，减少飞溅，无泄漏</t>
  </si>
  <si>
    <t>好评
1.安装方便
2.高品质
3.外观精美
4.易于使用
5.良好的水压
未被满足的点
安装更简单，更长的软管，更好的质量</t>
  </si>
  <si>
    <t>好评
1.安装方便
2.高品质
3.精美外观
4.良好的水压
5.易于使用
未被满足的点
更好的质量，持久耐用，功能丰富，安装简单</t>
  </si>
  <si>
    <t>好评
1.安装方便
2.精美外观
3.高品质
4.好用
5.水压稳定
未被满足的点
难用，更高的水压，寿命更长，设计更好看</t>
  </si>
  <si>
    <t>好评
1.安装方便32%：安装过程简单，没有泄漏或问题。
2.外观精美25%：很好看
3.高品质16%：金属结构看起来很有质感，质量很好
4.易于使用13%：自由悬挂式喷雾器和 Magnatite 对接装置使水龙头易于操作和使用
5.物超所值5%：物美价廉，很划算
未被满足的点
1.更好的质量40%：使用寿命太短
2.改进设计16%：希望安装起来更方便，更好的整体设计和改进喷淋功能
3.更长的软管12%：更长的软管，它可以在水槽区域实现更好的伸展范围和更大的灵活性。更长的软管也使其更容易连接到标准管道。
4.安装更简单12%</t>
  </si>
  <si>
    <r>
      <rPr>
        <b/>
        <sz val="9"/>
        <color rgb="FF000000"/>
        <rFont val="微软雅黑"/>
        <charset val="134"/>
      </rPr>
      <t>QA汇总</t>
    </r>
  </si>
  <si>
    <r>
      <rPr>
        <b/>
        <sz val="9"/>
        <color rgb="FF000000"/>
        <rFont val="微软雅黑"/>
        <charset val="134"/>
      </rPr>
      <t>竞品分析总结：</t>
    </r>
  </si>
  <si>
    <t>1、所有的竞品基本上都是FBA发货，且页面优化完整，都有A+页面/视频；</t>
  </si>
  <si>
    <t>2、款式和颜色，以黑色为主，银色为主；</t>
  </si>
  <si>
    <t>3、产品的评分均4.4分以上，多数差评由于质量差，安装困难，泄露，水压不理想等问题导致；</t>
  </si>
  <si>
    <t>4、产品材质多以不锈钢为主；</t>
  </si>
  <si>
    <r>
      <rPr>
        <sz val="9"/>
        <color rgb="FF000000"/>
        <rFont val="微软雅黑"/>
        <charset val="134"/>
      </rPr>
      <t>5、产品重量集中在3-4Pounds，盒子的边长影响尺寸分段，FBAfee基本7-7.6左右，售价20-40美金以上居多 部分品牌100美金以上（</t>
    </r>
    <r>
      <rPr>
        <sz val="9"/>
        <color rgb="FFFF0000"/>
        <rFont val="微软雅黑"/>
        <charset val="134"/>
      </rPr>
      <t>可考虑29.99美金入场</t>
    </r>
    <r>
      <rPr>
        <sz val="9"/>
        <color rgb="FF000000"/>
        <rFont val="微软雅黑"/>
        <charset val="134"/>
      </rPr>
      <t>）</t>
    </r>
  </si>
  <si>
    <t>6、目前该类型产品市场差异化多样，买家关注点是颜色，外观设计，喷头长度，配件等方面</t>
  </si>
  <si>
    <r>
      <rPr>
        <sz val="9"/>
        <color rgb="FF000000"/>
        <rFont val="微软雅黑"/>
        <charset val="134"/>
      </rPr>
      <t>7、产品的主要卖点有：</t>
    </r>
    <r>
      <rPr>
        <sz val="9"/>
        <color rgb="FF000000"/>
        <rFont val="Microsoft YaHei"/>
        <charset val="134"/>
      </rPr>
      <t>①拉出式喷头，</t>
    </r>
    <r>
      <rPr>
        <sz val="9"/>
        <color rgb="FF000000"/>
        <rFont val="微软雅黑"/>
        <charset val="134"/>
      </rPr>
      <t>喷头软管长度30inch、</t>
    </r>
    <r>
      <rPr>
        <sz val="9"/>
        <color rgb="FF000000"/>
        <rFont val="Microsoft YaHei"/>
        <charset val="134"/>
      </rPr>
      <t>②多功能喷头（水流、喷雾、暂停）</t>
    </r>
    <r>
      <rPr>
        <sz val="9"/>
        <color rgb="FF000000"/>
        <rFont val="微软雅黑"/>
        <charset val="134"/>
      </rPr>
      <t>、</t>
    </r>
    <r>
      <rPr>
        <sz val="9"/>
        <color rgb="FF000000"/>
        <rFont val="Microsoft YaHei"/>
        <charset val="134"/>
      </rPr>
      <t>③</t>
    </r>
    <r>
      <rPr>
        <sz val="9"/>
        <color rgb="FF000000"/>
        <rFont val="微软雅黑"/>
        <charset val="134"/>
      </rPr>
      <t>颜色：黑色，撞色设计、</t>
    </r>
    <r>
      <rPr>
        <sz val="9"/>
        <color rgb="FF000000"/>
        <rFont val="Microsoft YaHei"/>
        <charset val="134"/>
      </rPr>
      <t>④</t>
    </r>
    <r>
      <rPr>
        <sz val="9"/>
        <color rgb="FF000000"/>
        <rFont val="微软雅黑"/>
        <charset val="134"/>
      </rPr>
      <t>外观设计：欧式复古，简约现代、</t>
    </r>
    <r>
      <rPr>
        <sz val="9"/>
        <color rgb="FF000000"/>
        <rFont val="Microsoft YaHei"/>
        <charset val="134"/>
      </rPr>
      <t>⑤感应水流开关</t>
    </r>
    <r>
      <rPr>
        <sz val="9"/>
        <color rgb="FF000000"/>
        <rFont val="微软雅黑"/>
        <charset val="134"/>
      </rPr>
      <t>、</t>
    </r>
    <r>
      <rPr>
        <sz val="9"/>
        <color rgb="FF000000"/>
        <rFont val="Microsoft YaHei"/>
        <charset val="134"/>
      </rPr>
      <t>⑥</t>
    </r>
    <r>
      <rPr>
        <sz val="9"/>
        <color rgb="FF000000"/>
        <rFont val="微软雅黑"/>
        <charset val="134"/>
      </rPr>
      <t>材质：304不锈钢，无铅</t>
    </r>
  </si>
  <si>
    <r>
      <rPr>
        <sz val="9"/>
        <color rgb="FF000000"/>
        <rFont val="微软雅黑"/>
        <charset val="134"/>
      </rPr>
      <t>8、产品主要的差评点有：</t>
    </r>
    <r>
      <rPr>
        <sz val="9"/>
        <color rgb="FF000000"/>
        <rFont val="Microsoft YaHei"/>
        <charset val="134"/>
      </rPr>
      <t>①</t>
    </r>
    <r>
      <rPr>
        <sz val="9"/>
        <color rgb="FF000000"/>
        <rFont val="微软雅黑"/>
        <charset val="134"/>
      </rPr>
      <t>不能正常连接、</t>
    </r>
    <r>
      <rPr>
        <sz val="9"/>
        <color rgb="FF000000"/>
        <rFont val="Microsoft YaHei"/>
        <charset val="134"/>
      </rPr>
      <t>②</t>
    </r>
    <r>
      <rPr>
        <sz val="9"/>
        <color rgb="FF000000"/>
        <rFont val="微软雅黑"/>
        <charset val="134"/>
      </rPr>
      <t>说明书不清晰、</t>
    </r>
    <r>
      <rPr>
        <sz val="9"/>
        <color rgb="FF000000"/>
        <rFont val="Microsoft YaHei"/>
        <charset val="134"/>
      </rPr>
      <t>③</t>
    </r>
    <r>
      <rPr>
        <sz val="9"/>
        <color rgb="FF000000"/>
        <rFont val="微软雅黑"/>
        <charset val="134"/>
      </rPr>
      <t>不聚焦、</t>
    </r>
    <r>
      <rPr>
        <sz val="9"/>
        <color rgb="FF000000"/>
        <rFont val="Microsoft YaHei"/>
        <charset val="134"/>
      </rPr>
      <t>④</t>
    </r>
    <r>
      <rPr>
        <sz val="9"/>
        <color rgb="FF000000"/>
        <rFont val="微软雅黑"/>
        <charset val="134"/>
      </rPr>
      <t>画质不清晰、</t>
    </r>
    <r>
      <rPr>
        <sz val="9"/>
        <color rgb="FF000000"/>
        <rFont val="Microsoft YaHei"/>
        <charset val="134"/>
      </rPr>
      <t>⑤</t>
    </r>
    <r>
      <rPr>
        <sz val="9"/>
        <color rgb="FF000000"/>
        <rFont val="微软雅黑"/>
        <charset val="134"/>
      </rPr>
      <t>管道内深处无法看清</t>
    </r>
  </si>
  <si>
    <r>
      <rPr>
        <sz val="9"/>
        <color rgb="FF000000"/>
        <rFont val="微软雅黑"/>
        <charset val="134"/>
      </rPr>
      <t>9、产品主要的客问有：</t>
    </r>
    <r>
      <rPr>
        <sz val="9"/>
        <color rgb="FF000000"/>
        <rFont val="Microsoft YaHei"/>
        <charset val="134"/>
      </rPr>
      <t>①</t>
    </r>
    <r>
      <rPr>
        <sz val="9"/>
        <color rgb="FF000000"/>
        <rFont val="微软雅黑"/>
        <charset val="134"/>
      </rPr>
      <t>质量不好，漏水，寿命短、</t>
    </r>
    <r>
      <rPr>
        <sz val="9"/>
        <color rgb="FF000000"/>
        <rFont val="Microsoft YaHei"/>
        <charset val="134"/>
      </rPr>
      <t>②</t>
    </r>
    <r>
      <rPr>
        <sz val="9"/>
        <color rgb="FF000000"/>
        <rFont val="微软雅黑"/>
        <charset val="134"/>
      </rPr>
      <t>安装困难、</t>
    </r>
    <r>
      <rPr>
        <sz val="9"/>
        <color rgb="FF000000"/>
        <rFont val="Microsoft YaHei"/>
        <charset val="134"/>
      </rPr>
      <t>③水流水压不够</t>
    </r>
    <r>
      <rPr>
        <sz val="9"/>
        <color rgb="FF000000"/>
        <rFont val="微软雅黑"/>
        <charset val="134"/>
      </rPr>
      <t>、</t>
    </r>
    <r>
      <rPr>
        <sz val="9"/>
        <color rgb="FF000000"/>
        <rFont val="Microsoft YaHei"/>
        <charset val="134"/>
      </rPr>
      <t>④</t>
    </r>
    <r>
      <rPr>
        <sz val="9"/>
        <color rgb="FF000000"/>
        <rFont val="微软雅黑"/>
        <charset val="134"/>
      </rPr>
      <t>外观不佳：不美观，太矮</t>
    </r>
  </si>
  <si>
    <t>图片</t>
  </si>
  <si>
    <t>品牌</t>
  </si>
  <si>
    <t>ASIN</t>
  </si>
  <si>
    <t>售价</t>
  </si>
  <si>
    <t>优惠劵</t>
  </si>
  <si>
    <t>月销</t>
  </si>
  <si>
    <t>日销目标</t>
  </si>
  <si>
    <t>子体月销</t>
  </si>
  <si>
    <t>月销售额</t>
  </si>
  <si>
    <t>上架时间</t>
  </si>
  <si>
    <t>星级</t>
  </si>
  <si>
    <t>评论</t>
  </si>
  <si>
    <t>变体</t>
  </si>
  <si>
    <t>总收录</t>
  </si>
  <si>
    <t>自然</t>
  </si>
  <si>
    <t>广告</t>
  </si>
  <si>
    <t>推荐</t>
  </si>
  <si>
    <t>大类</t>
  </si>
  <si>
    <t>小节点</t>
  </si>
  <si>
    <t>对手流量结构</t>
  </si>
  <si>
    <t>分析1</t>
  </si>
  <si>
    <t>反查流量词</t>
  </si>
  <si>
    <t>分析2</t>
  </si>
  <si>
    <t>时光机查运营打法</t>
  </si>
  <si>
    <t>分析3</t>
  </si>
  <si>
    <t>广告透视仪查广告架构</t>
  </si>
  <si>
    <t>分析4</t>
  </si>
  <si>
    <t>广告透视仪查广告组</t>
  </si>
  <si>
    <t>分析5</t>
  </si>
  <si>
    <t>#9,132 in Tools &amp; Home Improvement</t>
  </si>
  <si>
    <t>#25 in Touch On Kitchen Sink Faucets</t>
  </si>
  <si>
    <t>黑色款流量占比94%，银色款4%，黑色为主推款</t>
  </si>
  <si>
    <t>流量结构占比
1.自然流量：51.77%
2.推荐流量：41.04%
3.广告流量：7.19%
前十流量量词占比60%，主打二级精准词，以场景词和属性词为主“厨房，水槽，带喷头/皂液器，水龙头”
结论：前期以二级三级精准词为主</t>
  </si>
  <si>
    <t xml:space="preserve">
历史广告流量走势
2月29%  3月13%  4月8%  5月9%  6月6.21%  7月8%  8月7%  8月9%
从走势看出付费流量随着排名提升比重在逐步降低，整体占比8-10%</t>
  </si>
  <si>
    <t>共计有 33 个SP广告活动、130 个投放小组，主投精准+定向
前期可以以SP广告为主，主投精准和定向，以二三级精准场景词和属性词为主</t>
  </si>
  <si>
    <t xml:space="preserve">SP广告总共有31个广告活动、66个投放小组
小组1：1*高转化词+1*产品
小组2：3-15*个精准二三级词+产品
广告词类型：场景词，属性词，品牌词
结论：主投SP广告，以二三级精准词，场景词，属性词，品牌词为主，多组投放
</t>
  </si>
  <si>
    <t>#2,996 in Tools &amp; Home Improvement</t>
  </si>
  <si>
    <t>#9 in Touch On Kitchen Sink Faucets</t>
  </si>
  <si>
    <t>银色款流量占比74%，金色款26%，银色为主推款</t>
  </si>
  <si>
    <t>流量结构占比
1.自然流量：87.5%
2.推荐流量：10.75%
3.广告流量：1.75%
前十流量量词占比70%，主打二级三级精准词，以场景词和属性词为主“厨房，水槽，带喷头/皂液器，水龙头”，也有少量一级词“faucet”
结论：以二级精准词为主</t>
  </si>
  <si>
    <t>历史广告流量走势
集中在0.38-3.14%，平均3%，走势比较稳定
因为排名比较靠前，付费流量占比较低，占整体3%左右</t>
  </si>
  <si>
    <t>共计有 5 个SP广告活动、5 个投放小组，主投SP精准
排名上BS，关键词收录较高的情况下可以下调广告，少量投放SP精准广告</t>
  </si>
  <si>
    <t>SP广告总共有5个广告活动、5个投放小组
小组1：3-15*个精准二三级词+1*产品
广告词类型：场景词，属性词
结论：主投SP广告，以二三级精准词，场景词，属性词，品牌词为主，多组投放</t>
  </si>
  <si>
    <t>#2,571 in Tools &amp; Home Improvement</t>
  </si>
  <si>
    <t>#8 in Touch On Kitchen Sink Faucets</t>
  </si>
  <si>
    <t>银色款流量占比95%，黑色款5%，银色为主推款</t>
  </si>
  <si>
    <t>流量结构占比
1.自然流量：79.36%
2.推荐流量：20.46%
3.广告流量：0.18%
前十流量量词占比90%，前五占80%，主打二级精准词，以场景词为主“厨房，水槽，”
结论：以1级和2级别精准词为主</t>
  </si>
  <si>
    <t>历史广告流量走势
集中在0.28-0.36%，平均0.3%左右，走势比较稳定
因为排名比较靠前，所以付费流量占比较低，占整体0.3%左右</t>
  </si>
  <si>
    <t>共计有 7 个SP广告活动、8 个投放小组，主投SP精准
排名上BS，关键词收录较高的情况下可以下调广告，少量投放SP精准广告</t>
  </si>
  <si>
    <t>SP广告总共有7个广告活动、7个投放小组
小组1：1*高转化词+1*产品
小组2：15-20*精准二三级词+1*产品
广告词类型：场景词，属性词
结论：主投SP广告，以二三级精准词，场景词，属性词，品牌词为主，多组投放</t>
  </si>
  <si>
    <t>项目</t>
  </si>
  <si>
    <t>LD</t>
  </si>
  <si>
    <t>BD</t>
  </si>
  <si>
    <t>会员日</t>
  </si>
  <si>
    <t>秋季会员日</t>
  </si>
  <si>
    <t>黑五（11.17）</t>
  </si>
  <si>
    <t>网一（11.20）</t>
  </si>
  <si>
    <t>圣诞节</t>
  </si>
  <si>
    <r>
      <rPr>
        <sz val="11"/>
        <color theme="1"/>
        <rFont val="宋体"/>
        <charset val="134"/>
        <scheme val="minor"/>
      </rPr>
      <t>会员两天平均199单/天，会员日前一周平均日销为68单，翻倍数为199/68=</t>
    </r>
    <r>
      <rPr>
        <b/>
        <sz val="11"/>
        <color rgb="FFFF0000"/>
        <rFont val="宋体"/>
        <charset val="134"/>
        <scheme val="minor"/>
      </rPr>
      <t>2.9倍</t>
    </r>
  </si>
  <si>
    <r>
      <rPr>
        <sz val="11"/>
        <color theme="1"/>
        <rFont val="宋体"/>
        <charset val="134"/>
        <scheme val="minor"/>
      </rPr>
      <t>秋促两天平均单 78/天，秋促前一周平均日销为44单，78/44=</t>
    </r>
    <r>
      <rPr>
        <b/>
        <sz val="11"/>
        <color rgb="FFFF0000"/>
        <rFont val="宋体"/>
        <charset val="134"/>
        <scheme val="minor"/>
      </rPr>
      <t>1.8倍</t>
    </r>
  </si>
  <si>
    <r>
      <rPr>
        <sz val="11"/>
        <color theme="1"/>
        <rFont val="宋体"/>
        <charset val="134"/>
        <scheme val="minor"/>
      </rPr>
      <t xml:space="preserve">黑五出单45/天，黑五前一周平均日销为45单，无翻倍
</t>
    </r>
    <r>
      <rPr>
        <b/>
        <sz val="11"/>
        <color rgb="FFFF0000"/>
        <rFont val="宋体"/>
        <charset val="134"/>
        <scheme val="minor"/>
      </rPr>
      <t>大类10000名，小类30名</t>
    </r>
  </si>
  <si>
    <r>
      <rPr>
        <sz val="11"/>
        <color theme="1"/>
        <rFont val="宋体"/>
        <charset val="134"/>
        <scheme val="minor"/>
      </rPr>
      <t>网一出单45/天，网一前一周平均日销为45单，无翻倍
黑五网一（11.17-11.27）</t>
    </r>
    <r>
      <rPr>
        <sz val="11"/>
        <color rgb="FFFF0000"/>
        <rFont val="宋体"/>
        <charset val="134"/>
        <scheme val="minor"/>
      </rPr>
      <t>共出：505单</t>
    </r>
  </si>
  <si>
    <t>圣诞节出单29/天，圣诞节前一周平均日销为47单，圣诞节销量差</t>
  </si>
  <si>
    <t>无LD</t>
  </si>
  <si>
    <t>5月BD,136单/天，136/73=1.8倍</t>
  </si>
  <si>
    <t>7月BD,121单/天，121/65=1.8倍</t>
  </si>
  <si>
    <t>几乎每个月BD一次，1次LD</t>
  </si>
  <si>
    <t>5月BD,165单/天，165/103=1.6倍</t>
  </si>
  <si>
    <r>
      <rPr>
        <sz val="11"/>
        <color theme="1"/>
        <rFont val="宋体"/>
        <charset val="134"/>
        <scheme val="minor"/>
      </rPr>
      <t>会员两天平均578单/天，会员日前一周平均日销为42单，翻倍数为578/42=</t>
    </r>
    <r>
      <rPr>
        <b/>
        <sz val="11"/>
        <color rgb="FFFF0000"/>
        <rFont val="宋体"/>
        <charset val="134"/>
        <scheme val="minor"/>
      </rPr>
      <t>13.7倍</t>
    </r>
  </si>
  <si>
    <r>
      <rPr>
        <sz val="11"/>
        <color theme="1"/>
        <rFont val="宋体"/>
        <charset val="134"/>
        <scheme val="minor"/>
      </rPr>
      <t>秋促两天平均单 89/天，秋促前一周平均日销为74单，89/74=</t>
    </r>
    <r>
      <rPr>
        <b/>
        <sz val="11"/>
        <color rgb="FFFF0000"/>
        <rFont val="宋体"/>
        <charset val="134"/>
        <scheme val="minor"/>
      </rPr>
      <t>1.2倍</t>
    </r>
  </si>
  <si>
    <r>
      <rPr>
        <sz val="11"/>
        <color theme="1"/>
        <rFont val="宋体"/>
        <charset val="134"/>
        <scheme val="minor"/>
      </rPr>
      <t>黑五出单75/天，黑五前一周平均日销为58单，翻倍数为75/58=</t>
    </r>
    <r>
      <rPr>
        <b/>
        <sz val="11"/>
        <color rgb="FFFF0000"/>
        <rFont val="宋体"/>
        <charset val="134"/>
        <scheme val="minor"/>
      </rPr>
      <t>1.3倍
大类5244名，小类20名</t>
    </r>
  </si>
  <si>
    <r>
      <rPr>
        <sz val="11"/>
        <color theme="1"/>
        <rFont val="宋体"/>
        <charset val="134"/>
        <scheme val="minor"/>
      </rPr>
      <t>网一出单75/天，网一前一周平均日销为58单，翻倍数为75/58=1.3倍
黑五网一（11.17-11.27）共出：</t>
    </r>
    <r>
      <rPr>
        <b/>
        <sz val="11"/>
        <color rgb="FFFF0000"/>
        <rFont val="宋体"/>
        <charset val="134"/>
        <scheme val="minor"/>
      </rPr>
      <t>831单</t>
    </r>
  </si>
  <si>
    <t>圣诞节出单23/天，圣诞节前一周平均日销为44单，圣诞节销量差</t>
  </si>
  <si>
    <t>6月BD,121单/天，121/57=2.1倍</t>
  </si>
  <si>
    <t>7月BD,216单/天，216/123=1.8倍</t>
  </si>
  <si>
    <t>无BD</t>
  </si>
  <si>
    <t>8.14-LD-37/33=1.1倍</t>
  </si>
  <si>
    <r>
      <rPr>
        <sz val="11"/>
        <color theme="1"/>
        <rFont val="宋体"/>
        <charset val="134"/>
        <scheme val="minor"/>
      </rPr>
      <t>会员两天平均60单/天，会员日前一周平均日销为21单，翻倍数为60/21=</t>
    </r>
    <r>
      <rPr>
        <b/>
        <sz val="11"/>
        <color rgb="FFFF0000"/>
        <rFont val="宋体"/>
        <charset val="134"/>
        <scheme val="minor"/>
      </rPr>
      <t>2.8倍</t>
    </r>
  </si>
  <si>
    <r>
      <rPr>
        <sz val="11"/>
        <color theme="1"/>
        <rFont val="宋体"/>
        <charset val="134"/>
        <scheme val="minor"/>
      </rPr>
      <t>秋促两天平均单 97/天，秋促前一周平均日销为39单，97/39=</t>
    </r>
    <r>
      <rPr>
        <b/>
        <sz val="11"/>
        <color rgb="FFFF0000"/>
        <rFont val="宋体"/>
        <charset val="134"/>
        <scheme val="minor"/>
      </rPr>
      <t>2.5倍</t>
    </r>
  </si>
  <si>
    <t>8.29-LD-37/30=1.2倍</t>
  </si>
  <si>
    <t>10月BD,216单/天，216/123=1.8倍</t>
  </si>
  <si>
    <t>9.26-LD-53/36=1.5倍</t>
  </si>
  <si>
    <t>B0C6JSW8PF</t>
  </si>
  <si>
    <t>B0CN362S8M</t>
  </si>
  <si>
    <t>站点</t>
  </si>
  <si>
    <t>日销量</t>
  </si>
  <si>
    <t>US</t>
  </si>
  <si>
    <t>2024/11/05</t>
  </si>
  <si>
    <t>2024/11/04</t>
  </si>
  <si>
    <t>2024/11/03</t>
  </si>
  <si>
    <t>2024/11/02</t>
  </si>
  <si>
    <t>2024/11/01</t>
  </si>
  <si>
    <t>2024/10/31</t>
  </si>
  <si>
    <t>2024/10/30</t>
  </si>
  <si>
    <t>2024/10/29</t>
  </si>
  <si>
    <t>2024/10/28</t>
  </si>
  <si>
    <t>2024/10/27</t>
  </si>
  <si>
    <t>2024/10/26</t>
  </si>
  <si>
    <t>2024/10/25</t>
  </si>
  <si>
    <t>2024/10/24</t>
  </si>
  <si>
    <t>2024/10/23</t>
  </si>
  <si>
    <t>2024/10/22</t>
  </si>
  <si>
    <t>2024/10/21</t>
  </si>
  <si>
    <t>2024/10/20</t>
  </si>
  <si>
    <t>2024/10/19</t>
  </si>
  <si>
    <t>2024/10/18</t>
  </si>
  <si>
    <t>2024/10/17</t>
  </si>
  <si>
    <t>2024/10/16</t>
  </si>
  <si>
    <t>2024/10/15</t>
  </si>
  <si>
    <t>2024/10/14</t>
  </si>
  <si>
    <t>2024/10/13</t>
  </si>
  <si>
    <t>2024/10/12</t>
  </si>
  <si>
    <t>2024/10/11</t>
  </si>
  <si>
    <t>2024/10/10</t>
  </si>
  <si>
    <t>2024/10/09</t>
  </si>
  <si>
    <t>2024/10/08</t>
  </si>
  <si>
    <t>2024/10/07</t>
  </si>
  <si>
    <t>2024/10/06</t>
  </si>
  <si>
    <t>2024/10/05</t>
  </si>
  <si>
    <t>2024/10/04</t>
  </si>
  <si>
    <t>2024/10/03</t>
  </si>
  <si>
    <t>2024/10/02</t>
  </si>
  <si>
    <t>2024/10/01</t>
  </si>
  <si>
    <t>2024/09/30</t>
  </si>
  <si>
    <t>2024/09/29</t>
  </si>
  <si>
    <t>2024/09/28</t>
  </si>
  <si>
    <t>2024/09/27</t>
  </si>
  <si>
    <t>2024/09/26</t>
  </si>
  <si>
    <t>2024/09/25</t>
  </si>
  <si>
    <t>2024/09/24</t>
  </si>
  <si>
    <t>2024/09/23</t>
  </si>
  <si>
    <t>2024/09/22</t>
  </si>
  <si>
    <t>2024/09/21</t>
  </si>
  <si>
    <t>2024/09/20</t>
  </si>
  <si>
    <t>2024/09/19</t>
  </si>
  <si>
    <t>2024/09/18</t>
  </si>
  <si>
    <t>2024/09/17</t>
  </si>
  <si>
    <t>2024/09/16</t>
  </si>
  <si>
    <t>2024/09/15</t>
  </si>
  <si>
    <t>2024/09/14</t>
  </si>
  <si>
    <t>2024/09/13</t>
  </si>
  <si>
    <t>2024/09/12</t>
  </si>
  <si>
    <t>2024/09/11</t>
  </si>
  <si>
    <t>2024/09/10</t>
  </si>
  <si>
    <t>2024/09/09</t>
  </si>
  <si>
    <t>2024/09/08</t>
  </si>
  <si>
    <t>2024/09/07</t>
  </si>
  <si>
    <t>2024/09/06</t>
  </si>
  <si>
    <t>2024/09/05</t>
  </si>
  <si>
    <t>2024/09/04</t>
  </si>
  <si>
    <t>2024/09/03</t>
  </si>
  <si>
    <t>2024/09/02</t>
  </si>
  <si>
    <t>2024/09/01</t>
  </si>
  <si>
    <t>2024/08/31</t>
  </si>
  <si>
    <t>2024/08/30</t>
  </si>
  <si>
    <t>2024/08/29</t>
  </si>
  <si>
    <t>2024/08/28</t>
  </si>
  <si>
    <t>2024/08/27</t>
  </si>
  <si>
    <t>2024/08/26</t>
  </si>
  <si>
    <t>2024/08/25</t>
  </si>
  <si>
    <t>2024/08/24</t>
  </si>
  <si>
    <t>2024/08/23</t>
  </si>
  <si>
    <t>2024/08/22</t>
  </si>
  <si>
    <t>2024/08/21</t>
  </si>
  <si>
    <t>2024/08/20</t>
  </si>
  <si>
    <t>2024/08/19</t>
  </si>
  <si>
    <t>2024/08/18</t>
  </si>
  <si>
    <t>2024/08/17</t>
  </si>
  <si>
    <t>2024/08/16</t>
  </si>
  <si>
    <t>2024/08/15</t>
  </si>
  <si>
    <t>2024/08/14</t>
  </si>
  <si>
    <t>2024/08/13</t>
  </si>
  <si>
    <t>2024/08/12</t>
  </si>
  <si>
    <t>2024/08/11</t>
  </si>
  <si>
    <t>2024/08/10</t>
  </si>
  <si>
    <t>2024/08/09</t>
  </si>
  <si>
    <t>2024/08/08</t>
  </si>
  <si>
    <t>2024/08/07</t>
  </si>
  <si>
    <t>2024/08/06</t>
  </si>
  <si>
    <t>2024/08/05</t>
  </si>
  <si>
    <t>2024/08/04</t>
  </si>
  <si>
    <t>2024/08/03</t>
  </si>
  <si>
    <t>2024/08/02</t>
  </si>
  <si>
    <t>2024/08/01</t>
  </si>
  <si>
    <t>2024/07/31</t>
  </si>
  <si>
    <t>2024/07/30</t>
  </si>
  <si>
    <t>2024/07/29</t>
  </si>
  <si>
    <t>2024/07/28</t>
  </si>
  <si>
    <t>2024/07/27</t>
  </si>
  <si>
    <t>2024/07/26</t>
  </si>
  <si>
    <t>2024/07/25</t>
  </si>
  <si>
    <t>2024/07/24</t>
  </si>
  <si>
    <t>2024/07/23</t>
  </si>
  <si>
    <t>2024/07/22</t>
  </si>
  <si>
    <t>2024/07/21</t>
  </si>
  <si>
    <t>2024/07/20</t>
  </si>
  <si>
    <t>2024/07/19</t>
  </si>
  <si>
    <t>2024/07/18</t>
  </si>
  <si>
    <t>2024/07/17</t>
  </si>
  <si>
    <t>2024/07/16</t>
  </si>
  <si>
    <t>2024/07/15</t>
  </si>
  <si>
    <t>2024/07/14</t>
  </si>
  <si>
    <t>2024/07/13</t>
  </si>
  <si>
    <t>2024/07/12</t>
  </si>
  <si>
    <t>2024/07/11</t>
  </si>
  <si>
    <t>2024/07/10</t>
  </si>
  <si>
    <t>2024/07/09</t>
  </si>
  <si>
    <t>2024/07/08</t>
  </si>
  <si>
    <t>2024/07/07</t>
  </si>
  <si>
    <t>2024/07/06</t>
  </si>
  <si>
    <t>2024/07/05</t>
  </si>
  <si>
    <t>2024/07/04</t>
  </si>
  <si>
    <t>2024/07/03</t>
  </si>
  <si>
    <t>2024/07/02</t>
  </si>
  <si>
    <t>2024/07/01</t>
  </si>
  <si>
    <t>2024/06/30</t>
  </si>
  <si>
    <t>2024/06/29</t>
  </si>
  <si>
    <t>2024/06/28</t>
  </si>
  <si>
    <t>2024/06/27</t>
  </si>
  <si>
    <t>2024/06/26</t>
  </si>
  <si>
    <t>2024/06/25</t>
  </si>
  <si>
    <t>2024/06/24</t>
  </si>
  <si>
    <t>2024/06/23</t>
  </si>
  <si>
    <t>2024/06/22</t>
  </si>
  <si>
    <t>2024/06/21</t>
  </si>
  <si>
    <t>2024/06/20</t>
  </si>
  <si>
    <t>2024/06/19</t>
  </si>
  <si>
    <t>2024/06/18</t>
  </si>
  <si>
    <t>2024/06/17</t>
  </si>
  <si>
    <t>2024/06/16</t>
  </si>
  <si>
    <t>2024/06/15</t>
  </si>
  <si>
    <t>2024/06/14</t>
  </si>
  <si>
    <t>2024/06/13</t>
  </si>
  <si>
    <t>2024/06/12</t>
  </si>
  <si>
    <t>2024/06/11</t>
  </si>
  <si>
    <t>2024/06/10</t>
  </si>
  <si>
    <t>2024/06/09</t>
  </si>
  <si>
    <t>2024/06/08</t>
  </si>
  <si>
    <t>2024/06/07</t>
  </si>
  <si>
    <t>2024/06/06</t>
  </si>
  <si>
    <t>2024/06/05</t>
  </si>
  <si>
    <t>2024/06/04</t>
  </si>
  <si>
    <t>2024/06/03</t>
  </si>
  <si>
    <t>2024/06/02</t>
  </si>
  <si>
    <t>2024/06/01</t>
  </si>
  <si>
    <t>2024/05/31</t>
  </si>
  <si>
    <t>2024/05/30</t>
  </si>
  <si>
    <t>2024/05/29</t>
  </si>
  <si>
    <t>2024/05/28</t>
  </si>
  <si>
    <t>2024/05/27</t>
  </si>
  <si>
    <t>2024/05/26</t>
  </si>
  <si>
    <t>2024/05/25</t>
  </si>
  <si>
    <t>2024/05/24</t>
  </si>
  <si>
    <t>2024/05/23</t>
  </si>
  <si>
    <t>2024/05/22</t>
  </si>
  <si>
    <t>2024/05/21</t>
  </si>
  <si>
    <t>2024/05/20</t>
  </si>
  <si>
    <t>2024/05/19</t>
  </si>
  <si>
    <t>2024/05/18</t>
  </si>
  <si>
    <t>2024/05/17</t>
  </si>
  <si>
    <t>2024/05/16</t>
  </si>
  <si>
    <t>2024/05/15</t>
  </si>
  <si>
    <t>2024/05/14</t>
  </si>
  <si>
    <t>2024/05/13</t>
  </si>
  <si>
    <t>2024/05/12</t>
  </si>
  <si>
    <t>2024/05/11</t>
  </si>
  <si>
    <t>2024/05/10</t>
  </si>
  <si>
    <t>2024/05/09</t>
  </si>
  <si>
    <t>2024/05/08</t>
  </si>
  <si>
    <t>2024/05/07</t>
  </si>
  <si>
    <t>2024/05/06</t>
  </si>
  <si>
    <t>2024/05/05</t>
  </si>
  <si>
    <t>2024/05/04</t>
  </si>
  <si>
    <t>2024/05/03</t>
  </si>
  <si>
    <t>2024/05/02</t>
  </si>
  <si>
    <t>2024/05/01</t>
  </si>
  <si>
    <t>2024/04/30</t>
  </si>
  <si>
    <t>2024/04/29</t>
  </si>
  <si>
    <t>2024/04/28</t>
  </si>
  <si>
    <t>2024/04/27</t>
  </si>
  <si>
    <t>2024/04/26</t>
  </si>
  <si>
    <t>2024/04/25</t>
  </si>
  <si>
    <t>2024/04/24</t>
  </si>
  <si>
    <t>2024/04/23</t>
  </si>
  <si>
    <t>2024/04/22</t>
  </si>
  <si>
    <t>2024/04/21</t>
  </si>
  <si>
    <t>2024/04/20</t>
  </si>
  <si>
    <t>2024/04/19</t>
  </si>
  <si>
    <t>2024/04/18</t>
  </si>
  <si>
    <t>2024/04/17</t>
  </si>
  <si>
    <t>2024/04/16</t>
  </si>
  <si>
    <t>2024/04/15</t>
  </si>
  <si>
    <t>2024/04/14</t>
  </si>
  <si>
    <t>2024/04/13</t>
  </si>
  <si>
    <t>2024/04/12</t>
  </si>
  <si>
    <t>2024/04/11</t>
  </si>
  <si>
    <t>2024/04/10</t>
  </si>
  <si>
    <t>2024/04/09</t>
  </si>
  <si>
    <t>2024/04/08</t>
  </si>
  <si>
    <t>2024/04/07</t>
  </si>
  <si>
    <t>2024/04/06</t>
  </si>
  <si>
    <t>2024/04/05</t>
  </si>
  <si>
    <t>2024/04/04</t>
  </si>
  <si>
    <t>2024/04/03</t>
  </si>
  <si>
    <t>2024/04/02</t>
  </si>
  <si>
    <t>2024/04/01</t>
  </si>
  <si>
    <t>2024/03/31</t>
  </si>
  <si>
    <t>2024/03/30</t>
  </si>
  <si>
    <t>2024/03/29</t>
  </si>
  <si>
    <t>2024/03/28</t>
  </si>
  <si>
    <t>2024/03/27</t>
  </si>
  <si>
    <t>2024/03/26</t>
  </si>
  <si>
    <t>2024/03/25</t>
  </si>
  <si>
    <t>2024/03/24</t>
  </si>
  <si>
    <t>2024/03/23</t>
  </si>
  <si>
    <t>2024/03/22</t>
  </si>
  <si>
    <t>2024/03/21</t>
  </si>
  <si>
    <t>2024/03/20</t>
  </si>
  <si>
    <t>2024/03/19</t>
  </si>
  <si>
    <t>2024/03/18</t>
  </si>
  <si>
    <t>2024/03/17</t>
  </si>
  <si>
    <t>2024/03/16</t>
  </si>
  <si>
    <t>2024/03/15</t>
  </si>
  <si>
    <t>2024/03/14</t>
  </si>
  <si>
    <t>2024/03/13</t>
  </si>
  <si>
    <t>2024/03/12</t>
  </si>
  <si>
    <t>2024/03/11</t>
  </si>
  <si>
    <t>2024/03/10</t>
  </si>
  <si>
    <t>2024/03/09</t>
  </si>
  <si>
    <t>2024/03/08</t>
  </si>
  <si>
    <t>2024/03/07</t>
  </si>
  <si>
    <t>2024/03/06</t>
  </si>
  <si>
    <t>2024/03/05</t>
  </si>
  <si>
    <t>2024/03/04</t>
  </si>
  <si>
    <t>2024/03/03</t>
  </si>
  <si>
    <t>2024/03/02</t>
  </si>
  <si>
    <t>2024/03/01</t>
  </si>
  <si>
    <t>2024/02/29</t>
  </si>
  <si>
    <t>2024/02/28</t>
  </si>
  <si>
    <t>2024/02/27</t>
  </si>
  <si>
    <t>2024/02/26</t>
  </si>
  <si>
    <t>2024/02/25</t>
  </si>
  <si>
    <t>2024/02/24</t>
  </si>
  <si>
    <t>2024/02/23</t>
  </si>
  <si>
    <t>2024/02/22</t>
  </si>
  <si>
    <t>2024/02/21</t>
  </si>
  <si>
    <t>2024/02/20</t>
  </si>
  <si>
    <t>2024/02/19</t>
  </si>
  <si>
    <t>2024/02/18</t>
  </si>
  <si>
    <t>2024/02/17</t>
  </si>
  <si>
    <t>2024/02/16</t>
  </si>
  <si>
    <t>2024/02/15</t>
  </si>
  <si>
    <t>2024/02/14</t>
  </si>
  <si>
    <t>2024/02/13</t>
  </si>
  <si>
    <t>2024/02/12</t>
  </si>
  <si>
    <t>2024/02/11</t>
  </si>
  <si>
    <t>2024/02/10</t>
  </si>
  <si>
    <t>2024/02/09</t>
  </si>
  <si>
    <t>2024/02/08</t>
  </si>
  <si>
    <t>2024/02/07</t>
  </si>
  <si>
    <t>2024/02/06</t>
  </si>
  <si>
    <t>2024/02/05</t>
  </si>
  <si>
    <t>2024/02/04</t>
  </si>
  <si>
    <t>2024/02/03</t>
  </si>
  <si>
    <t>2024/02/02</t>
  </si>
  <si>
    <t>2024/02/01</t>
  </si>
  <si>
    <t>2024/01/31</t>
  </si>
  <si>
    <t>2024/01/30</t>
  </si>
  <si>
    <t>2024/01/29</t>
  </si>
  <si>
    <t>2024/01/28</t>
  </si>
  <si>
    <t>2024/01/27</t>
  </si>
  <si>
    <t>2024/01/26</t>
  </si>
  <si>
    <t>2024/01/25</t>
  </si>
  <si>
    <t>2024/01/24</t>
  </si>
  <si>
    <t>2024/01/23</t>
  </si>
  <si>
    <t>2024/01/22</t>
  </si>
  <si>
    <t>2024/01/21</t>
  </si>
  <si>
    <t>2024/01/20</t>
  </si>
  <si>
    <t>2024/01/19</t>
  </si>
  <si>
    <t>2024/01/18</t>
  </si>
  <si>
    <t>2024/01/17</t>
  </si>
  <si>
    <t>2024/01/16</t>
  </si>
  <si>
    <t>2024/01/15</t>
  </si>
  <si>
    <t>2024/01/14</t>
  </si>
  <si>
    <t>2024/01/13</t>
  </si>
  <si>
    <t>2024/01/12</t>
  </si>
  <si>
    <t>2024/01/11</t>
  </si>
  <si>
    <t>2024/01/10</t>
  </si>
  <si>
    <t>2024/01/09</t>
  </si>
  <si>
    <t>2024/01/08</t>
  </si>
  <si>
    <t>2024/01/07</t>
  </si>
  <si>
    <t>2024/01/06</t>
  </si>
  <si>
    <t>2024/01/05</t>
  </si>
  <si>
    <t>2024/01/04</t>
  </si>
  <si>
    <t>2024/01/03</t>
  </si>
  <si>
    <t>2024/01/02</t>
  </si>
  <si>
    <t>2024/01/01</t>
  </si>
  <si>
    <t>2023/12/31</t>
  </si>
  <si>
    <t>2023/12/30</t>
  </si>
  <si>
    <t>2023/12/29</t>
  </si>
  <si>
    <t>2023/12/28</t>
  </si>
  <si>
    <t>2023/12/27</t>
  </si>
  <si>
    <t>2023/12/26</t>
  </si>
  <si>
    <t>2023/12/25</t>
  </si>
  <si>
    <t>2023/12/24</t>
  </si>
  <si>
    <t>2023/12/23</t>
  </si>
  <si>
    <t>2023/12/22</t>
  </si>
  <si>
    <t>2023/12/21</t>
  </si>
  <si>
    <t>2023/12/20</t>
  </si>
  <si>
    <t>2023/12/19</t>
  </si>
  <si>
    <t>2023/12/18</t>
  </si>
  <si>
    <t>2023/12/17</t>
  </si>
  <si>
    <t>2023/12/16</t>
  </si>
  <si>
    <t>2023/12/15</t>
  </si>
  <si>
    <t>2023/12/14</t>
  </si>
  <si>
    <t>2023/12/13</t>
  </si>
  <si>
    <t>2023/12/12</t>
  </si>
  <si>
    <t>2023/12/11</t>
  </si>
  <si>
    <t>2023/12/10</t>
  </si>
  <si>
    <t>2023/12/09</t>
  </si>
  <si>
    <t>2023/12/08</t>
  </si>
  <si>
    <t>2023/12/07</t>
  </si>
  <si>
    <t>2023/12/06</t>
  </si>
  <si>
    <t>2023/12/05</t>
  </si>
  <si>
    <t>2023/12/04</t>
  </si>
  <si>
    <t>2023/12/03</t>
  </si>
  <si>
    <t>2023/12/02</t>
  </si>
  <si>
    <t>2023/12/01</t>
  </si>
  <si>
    <t>2023/11/30</t>
  </si>
  <si>
    <t>2023/11/29</t>
  </si>
  <si>
    <t>2023/11/28</t>
  </si>
  <si>
    <t>2023/11/27</t>
  </si>
  <si>
    <t>黑五网一</t>
  </si>
  <si>
    <t>2023/11/26</t>
  </si>
  <si>
    <t>2023/11/25</t>
  </si>
  <si>
    <t>2023/11/24</t>
  </si>
  <si>
    <t>2023/11/23</t>
  </si>
  <si>
    <t>2023/11/22</t>
  </si>
  <si>
    <t>2023/11/21</t>
  </si>
  <si>
    <t>2023/11/20</t>
  </si>
  <si>
    <t>2023/11/19</t>
  </si>
  <si>
    <t>2023/11/18</t>
  </si>
  <si>
    <t>2023/11/17</t>
  </si>
  <si>
    <t>2023/11/16</t>
  </si>
  <si>
    <t>2023/11/15</t>
  </si>
  <si>
    <t>2023/11/14</t>
  </si>
  <si>
    <t>2023/11/13</t>
  </si>
  <si>
    <t>2023/11/12</t>
  </si>
  <si>
    <t>2023/11/11</t>
  </si>
  <si>
    <t>2023/11/10</t>
  </si>
  <si>
    <t>2023/11/09</t>
  </si>
  <si>
    <t>2023/11/08</t>
  </si>
  <si>
    <t>2023/11/07</t>
  </si>
  <si>
    <t>2023/11/06</t>
  </si>
  <si>
    <t>2023/11/05</t>
  </si>
  <si>
    <t>2023/11/04</t>
  </si>
  <si>
    <t>2023/11/03</t>
  </si>
  <si>
    <t>2023/11/02</t>
  </si>
  <si>
    <t>2023/11/01</t>
  </si>
  <si>
    <t>2023/10/31</t>
  </si>
  <si>
    <t>2023/10/30</t>
  </si>
  <si>
    <t>2023/10/29</t>
  </si>
  <si>
    <t>2023/10/28</t>
  </si>
  <si>
    <t>2023/10/27</t>
  </si>
  <si>
    <t>2023/10/26</t>
  </si>
  <si>
    <t>2023/10/25</t>
  </si>
  <si>
    <t>2023/10/24</t>
  </si>
  <si>
    <t>2023/10/23</t>
  </si>
  <si>
    <t>2023/10/22</t>
  </si>
  <si>
    <t>2023/10/21</t>
  </si>
  <si>
    <t>2023/10/20</t>
  </si>
  <si>
    <t>2023/10/19</t>
  </si>
  <si>
    <t>2023/10/18</t>
  </si>
  <si>
    <t>2023/10/17</t>
  </si>
  <si>
    <t>2023/10/16</t>
  </si>
  <si>
    <t>2023/10/15</t>
  </si>
  <si>
    <t>2023/10/14</t>
  </si>
  <si>
    <t>2023/10/13</t>
  </si>
  <si>
    <t>2023/10/12</t>
  </si>
  <si>
    <t>2023/10/11</t>
  </si>
  <si>
    <t>2023/10/10</t>
  </si>
  <si>
    <t>2023/10/09</t>
  </si>
  <si>
    <t>2023/10/08</t>
  </si>
  <si>
    <t>2023/10/07</t>
  </si>
  <si>
    <t>2023/10/06</t>
  </si>
  <si>
    <t>2023/10/05</t>
  </si>
  <si>
    <t>2023/10/04</t>
  </si>
  <si>
    <t>2023/10/03</t>
  </si>
  <si>
    <t>2023/10/02</t>
  </si>
  <si>
    <t>2023/10/01</t>
  </si>
  <si>
    <t>整体下来通过前期BD快速起量，积累权重且通过不断调整价格刺激链接出单，保持高评分</t>
  </si>
  <si>
    <t>产品目前的阶段</t>
  </si>
  <si>
    <t>老链接，旨在分析近一年的表现，毕竟趋于稳定，主要看产出效果，中心放在广告推广上</t>
  </si>
  <si>
    <t>理想状态</t>
  </si>
  <si>
    <t>稳定状态，理想目标竞品</t>
  </si>
  <si>
    <t>产品</t>
  </si>
  <si>
    <t>竞品情况</t>
  </si>
  <si>
    <t>第1，店铺实力；第2，看上新有无操作，第3，分析流量结构来源，第4，品牌效益，第5，动作跟踪</t>
  </si>
  <si>
    <t>厨房水龙头</t>
  </si>
  <si>
    <t>核心竞品</t>
  </si>
  <si>
    <t>店铺实力</t>
  </si>
  <si>
    <t>总结：新店铺，只有两个产品，但是有一个爆款，应该是某个大牌的小牌子来占据坑位，或者新进来的实力强悍的卖家，总结就是不简单这个店铺运营，还有实力都很OK</t>
  </si>
  <si>
    <r>
      <rPr>
        <b/>
        <sz val="16"/>
        <color rgb="FF000000"/>
        <rFont val="微软雅黑"/>
        <charset val="134"/>
      </rPr>
      <t>链接分析一</t>
    </r>
    <r>
      <rPr>
        <b/>
        <sz val="11"/>
        <color rgb="FF000000"/>
        <rFont val="微软雅黑"/>
        <charset val="134"/>
      </rPr>
      <t xml:space="preserve">
</t>
    </r>
    <r>
      <rPr>
        <b/>
        <sz val="11"/>
        <color rgb="FFFF0000"/>
        <rFont val="微软雅黑"/>
        <charset val="134"/>
      </rPr>
      <t>排名变化情况</t>
    </r>
  </si>
  <si>
    <r>
      <rPr>
        <sz val="11"/>
        <color rgb="FF000000"/>
        <rFont val="微软雅黑"/>
        <charset val="134"/>
      </rPr>
      <t>一上来没有合并种子链接，现在是49.99美金+20% CP (10美金折扣)，后面卖了一周之后，开始大幅度降价几乎对半砍-$29.99-</t>
    </r>
    <r>
      <rPr>
        <b/>
        <sz val="11"/>
        <color rgb="FFFF0000"/>
        <rFont val="微软雅黑"/>
        <charset val="134"/>
      </rPr>
      <t>BD</t>
    </r>
    <r>
      <rPr>
        <sz val="11"/>
        <color rgb="FF000000"/>
        <rFont val="微软雅黑"/>
        <charset val="134"/>
      </rPr>
      <t>（服务商提报预估），两周之后才开始有评价，属于无评价上线，且有不错的量，广告流量占比很少，还有自然流量暴增的情况，考虑刷单和站外的情况。也可能是价格触底反弹引起大量的自然流（这种情况可能性大）
8.14-8.27有可能是连秒BD，且从7.28开始全是自然流，一方面广告打得很少，广告单占比上很少，所以几乎自然流，但是还能保持不错的量，有可能站外或者刷单。上来撬动自然流量也有可能。
9.4号开始有广告流量，但是整体占比很低，几乎自然流
价格调整方面：</t>
    </r>
    <r>
      <rPr>
        <b/>
        <u/>
        <sz val="11"/>
        <color rgb="FF000000"/>
        <rFont val="微软雅黑"/>
        <charset val="134"/>
      </rPr>
      <t>7.10</t>
    </r>
    <r>
      <rPr>
        <sz val="11"/>
        <color rgb="FF000000"/>
        <rFont val="微软雅黑"/>
        <charset val="134"/>
      </rPr>
      <t>：$49.99+$10 CP→</t>
    </r>
    <r>
      <rPr>
        <b/>
        <u/>
        <sz val="11"/>
        <color rgb="FF000000"/>
        <rFont val="微软雅黑"/>
        <charset val="134"/>
      </rPr>
      <t>7.18-7.24（BD）</t>
    </r>
    <r>
      <rPr>
        <sz val="11"/>
        <color rgb="FF000000"/>
        <rFont val="微软雅黑"/>
        <charset val="134"/>
      </rPr>
      <t>：$29.99→</t>
    </r>
    <r>
      <rPr>
        <b/>
        <u/>
        <sz val="11"/>
        <color rgb="FF000000"/>
        <rFont val="微软雅黑"/>
        <charset val="134"/>
      </rPr>
      <t>7.24</t>
    </r>
    <r>
      <rPr>
        <sz val="11"/>
        <color rgb="FF000000"/>
        <rFont val="微软雅黑"/>
        <charset val="134"/>
      </rPr>
      <t>：$39.99→</t>
    </r>
    <r>
      <rPr>
        <b/>
        <u/>
        <sz val="11"/>
        <color rgb="FF000000"/>
        <rFont val="微软雅黑"/>
        <charset val="134"/>
      </rPr>
      <t>8.9</t>
    </r>
    <r>
      <rPr>
        <sz val="11"/>
        <color rgb="FF000000"/>
        <rFont val="微软雅黑"/>
        <charset val="134"/>
      </rPr>
      <t>：$37.99+5% CP→</t>
    </r>
    <r>
      <rPr>
        <b/>
        <u/>
        <sz val="11"/>
        <color rgb="FF000000"/>
        <rFont val="微软雅黑"/>
        <charset val="134"/>
      </rPr>
      <t>8.14-8.27（怀疑连秒BD）</t>
    </r>
    <r>
      <rPr>
        <sz val="11"/>
        <color rgb="FF000000"/>
        <rFont val="微软雅黑"/>
        <charset val="134"/>
      </rPr>
      <t>：$29.99→</t>
    </r>
    <r>
      <rPr>
        <b/>
        <u/>
        <sz val="11"/>
        <color rgb="FF000000"/>
        <rFont val="微软雅黑"/>
        <charset val="134"/>
      </rPr>
      <t>8.27</t>
    </r>
    <r>
      <rPr>
        <sz val="11"/>
        <color rgb="FF000000"/>
        <rFont val="微软雅黑"/>
        <charset val="134"/>
      </rPr>
      <t>：$35.99→</t>
    </r>
    <r>
      <rPr>
        <b/>
        <u/>
        <sz val="11"/>
        <color rgb="FF000000"/>
        <rFont val="微软雅黑"/>
        <charset val="134"/>
      </rPr>
      <t>8.29</t>
    </r>
    <r>
      <rPr>
        <sz val="11"/>
        <color rgb="FF000000"/>
        <rFont val="微软雅黑"/>
        <charset val="134"/>
      </rPr>
      <t>：$39.99→</t>
    </r>
    <r>
      <rPr>
        <b/>
        <u/>
        <sz val="11"/>
        <color rgb="FF000000"/>
        <rFont val="微软雅黑"/>
        <charset val="134"/>
      </rPr>
      <t>9.4</t>
    </r>
    <r>
      <rPr>
        <sz val="11"/>
        <color rgb="FF000000"/>
        <rFont val="微软雅黑"/>
        <charset val="134"/>
      </rPr>
      <t>：$37.99→</t>
    </r>
    <r>
      <rPr>
        <b/>
        <u/>
        <sz val="11"/>
        <color rgb="FF000000"/>
        <rFont val="微软雅黑"/>
        <charset val="134"/>
      </rPr>
      <t>9.5-9.19</t>
    </r>
    <r>
      <rPr>
        <sz val="11"/>
        <color rgb="FF000000"/>
        <rFont val="微软雅黑"/>
        <charset val="134"/>
      </rPr>
      <t>：$29.99→</t>
    </r>
    <r>
      <rPr>
        <b/>
        <u/>
        <sz val="11"/>
        <color rgb="FF000000"/>
        <rFont val="微软雅黑"/>
        <charset val="134"/>
      </rPr>
      <t>9.30</t>
    </r>
    <r>
      <rPr>
        <sz val="11"/>
        <color rgb="FF000000"/>
        <rFont val="微软雅黑"/>
        <charset val="134"/>
      </rPr>
      <t>：$37.99→</t>
    </r>
    <r>
      <rPr>
        <b/>
        <u/>
        <sz val="11"/>
        <color rgb="FF000000"/>
        <rFont val="微软雅黑"/>
        <charset val="134"/>
      </rPr>
      <t>10.11</t>
    </r>
    <r>
      <rPr>
        <sz val="11"/>
        <color rgb="FF000000"/>
        <rFont val="微软雅黑"/>
        <charset val="134"/>
      </rPr>
      <t>：$34.99+5% CP→</t>
    </r>
    <r>
      <rPr>
        <b/>
        <u/>
        <sz val="11"/>
        <color rgb="FF000000"/>
        <rFont val="微软雅黑"/>
        <charset val="134"/>
      </rPr>
      <t>10.18之后</t>
    </r>
    <r>
      <rPr>
        <sz val="11"/>
        <color rgb="FF000000"/>
        <rFont val="微软雅黑"/>
        <charset val="134"/>
      </rPr>
      <t xml:space="preserve">：$29.99
</t>
    </r>
    <r>
      <rPr>
        <b/>
        <sz val="11"/>
        <color rgb="FFFF0000"/>
        <rFont val="微软雅黑"/>
        <charset val="134"/>
      </rPr>
      <t>5.20-5.27,6.17-6.23,7.22-7.29每个月一次BD稳定销量排名。</t>
    </r>
  </si>
  <si>
    <r>
      <rPr>
        <b/>
        <sz val="16"/>
        <color rgb="FF000000"/>
        <rFont val="微软雅黑"/>
        <charset val="134"/>
      </rPr>
      <t>链接分析二</t>
    </r>
    <r>
      <rPr>
        <b/>
        <sz val="11"/>
        <color rgb="FF000000"/>
        <rFont val="微软雅黑"/>
        <charset val="134"/>
      </rPr>
      <t xml:space="preserve">
</t>
    </r>
    <r>
      <rPr>
        <b/>
        <sz val="11"/>
        <color rgb="FFFF0000"/>
        <rFont val="微软雅黑"/>
        <charset val="134"/>
      </rPr>
      <t>流量结构</t>
    </r>
  </si>
  <si>
    <t>推荐流量和广告流量占大头，尤其是推荐流量，所以后续要关注关联流量的布局，看广告框架是哪些？怎么打出这个推荐流量的？广告效果怎么样？</t>
  </si>
  <si>
    <r>
      <rPr>
        <b/>
        <sz val="16"/>
        <color rgb="FF000000"/>
        <rFont val="微软雅黑"/>
        <charset val="134"/>
      </rPr>
      <t xml:space="preserve">链接分析四
</t>
    </r>
    <r>
      <rPr>
        <b/>
        <sz val="16"/>
        <color rgb="FFFF0000"/>
        <rFont val="微软雅黑"/>
        <charset val="134"/>
      </rPr>
      <t>品牌效益</t>
    </r>
    <r>
      <rPr>
        <b/>
        <sz val="16"/>
        <color rgb="FF000000"/>
        <rFont val="微软雅黑"/>
        <charset val="134"/>
      </rPr>
      <t xml:space="preserve">
</t>
    </r>
  </si>
  <si>
    <r>
      <rPr>
        <b/>
        <sz val="11"/>
        <color rgb="FFFF0000"/>
        <rFont val="微软雅黑"/>
        <charset val="134"/>
      </rPr>
      <t>无自家品牌广告词，无品牌广告，就核心关键词，</t>
    </r>
    <r>
      <rPr>
        <b/>
        <sz val="11"/>
        <rFont val="微软雅黑"/>
        <charset val="134"/>
      </rPr>
      <t>私域这块有待考究，可能没有，可能站外有放量，SP流量为主</t>
    </r>
  </si>
  <si>
    <r>
      <rPr>
        <b/>
        <sz val="16"/>
        <color rgb="FF000000"/>
        <rFont val="微软雅黑"/>
        <charset val="134"/>
      </rPr>
      <t>链接分析五</t>
    </r>
    <r>
      <rPr>
        <b/>
        <sz val="22"/>
        <color rgb="FF000000"/>
        <rFont val="微软雅黑"/>
        <charset val="134"/>
      </rPr>
      <t xml:space="preserve">
</t>
    </r>
    <r>
      <rPr>
        <b/>
        <sz val="14"/>
        <color rgb="FFFF0000"/>
        <rFont val="微软雅黑"/>
        <charset val="134"/>
      </rPr>
      <t>增长点分析</t>
    </r>
    <r>
      <rPr>
        <b/>
        <sz val="16"/>
        <color rgb="FF000000"/>
        <rFont val="微软雅黑"/>
        <charset val="134"/>
      </rPr>
      <t xml:space="preserve">
</t>
    </r>
  </si>
  <si>
    <r>
      <rPr>
        <b/>
        <sz val="16"/>
        <rFont val="微软雅黑"/>
        <charset val="134"/>
      </rPr>
      <t>第一周</t>
    </r>
    <r>
      <rPr>
        <b/>
        <sz val="20"/>
        <rFont val="微软雅黑"/>
        <charset val="134"/>
      </rPr>
      <t xml:space="preserve">
</t>
    </r>
    <r>
      <rPr>
        <b/>
        <sz val="10"/>
        <rFont val="微软雅黑"/>
        <charset val="134"/>
      </rPr>
      <t>（7.9-7.15这周）</t>
    </r>
  </si>
  <si>
    <t>流量来源</t>
  </si>
  <si>
    <t>自然流</t>
  </si>
  <si>
    <t>销量情况</t>
  </si>
  <si>
    <t>平均每天3单</t>
  </si>
  <si>
    <t>投放效果</t>
  </si>
  <si>
    <t>无广告投入，全部自然流，而且排名还不错，要么就是合并老链接有一定的流量，要么就是刷单做了一些站外。</t>
  </si>
  <si>
    <r>
      <rPr>
        <b/>
        <sz val="16"/>
        <rFont val="微软雅黑"/>
        <charset val="134"/>
      </rPr>
      <t>第二周</t>
    </r>
    <r>
      <rPr>
        <b/>
        <sz val="20"/>
        <rFont val="微软雅黑"/>
        <charset val="134"/>
      </rPr>
      <t xml:space="preserve">
</t>
    </r>
    <r>
      <rPr>
        <b/>
        <sz val="10"/>
        <rFont val="微软雅黑"/>
        <charset val="134"/>
      </rPr>
      <t>（7.16-7.22这周）</t>
    </r>
  </si>
  <si>
    <t>广告动作</t>
  </si>
  <si>
    <t>增加了广告投放，开了4组，都是核心关键词精准</t>
  </si>
  <si>
    <t>7.16-4单
7.17-3单
7.18-7单
7.19-7单
7.20-26单
7.21-35单
7.22-57单</t>
  </si>
  <si>
    <t>关键词情况</t>
  </si>
  <si>
    <t>链接动作</t>
  </si>
  <si>
    <t>降价或者BD，售价$29.99，无评分
Tools &amp; Home Improvement-大类6059
Kitchen Sink Faucets-小类21（一天57单左右）</t>
  </si>
  <si>
    <t>自然流贡献最大</t>
  </si>
  <si>
    <t>kitchen faucets贡献最多流量，必打的关键词，自然流爆发，考虑站外和BD的作用</t>
  </si>
  <si>
    <r>
      <rPr>
        <b/>
        <sz val="16"/>
        <rFont val="微软雅黑"/>
        <charset val="134"/>
      </rPr>
      <t>第三周</t>
    </r>
    <r>
      <rPr>
        <b/>
        <sz val="20"/>
        <rFont val="微软雅黑"/>
        <charset val="134"/>
      </rPr>
      <t xml:space="preserve">
</t>
    </r>
    <r>
      <rPr>
        <b/>
        <sz val="10"/>
        <rFont val="微软雅黑"/>
        <charset val="134"/>
      </rPr>
      <t>（7.23-7.29这周）</t>
    </r>
  </si>
  <si>
    <t>广告增加7组，可能会减少一些词的投放，否定一些词</t>
  </si>
  <si>
    <t>7.23-63单
7.24-93单
7.25-94单
7.26-30单
7.27-59单
7.28-47单
7.29-42单</t>
  </si>
  <si>
    <t>售价$39.99，无优惠卷和会员折扣，这一周来评价，评分5.0
Tools &amp; Home Improvement-大类8833
Kitchen Sink Faucets-小类32（一天42单左右）</t>
  </si>
  <si>
    <t>自然流量+SP流量，所有流量都是暴涨状态，自然流继续暴涨，同时也带动了很多关键词自然位提升，广告位置靠后但是也在首页，整体贡献上SP流量占比还是很少。</t>
  </si>
  <si>
    <t>上周投放的广告很好，引入了大量的流量，销量也是爆发式突进，像站外那种爆发并且持续能力很强。</t>
  </si>
  <si>
    <r>
      <rPr>
        <b/>
        <sz val="16"/>
        <rFont val="微软雅黑"/>
        <charset val="134"/>
      </rPr>
      <t>第四周</t>
    </r>
    <r>
      <rPr>
        <b/>
        <sz val="20"/>
        <rFont val="微软雅黑"/>
        <charset val="134"/>
      </rPr>
      <t xml:space="preserve">
</t>
    </r>
    <r>
      <rPr>
        <b/>
        <sz val="10"/>
        <rFont val="微软雅黑"/>
        <charset val="134"/>
      </rPr>
      <t>（7.30-8.5这周）</t>
    </r>
  </si>
  <si>
    <t>增加一组广告两个核心关键词精准投放</t>
  </si>
  <si>
    <t>7.30-40单
7.31-42单
8.1-35单
8.2-38单
8.3-31单
8.4-27单
8.5-27单</t>
  </si>
  <si>
    <t>售价$39.99，无优惠卷和会员折扣，7个评价，评分4.7
Tools &amp; Home Improvement-大类12572
Kitchen Sink Faucets-小类32（一天31单左右）</t>
  </si>
  <si>
    <t>自然流量+SP流量，所有流量下跌，广告流量下滑严重，可能是砍广告预算或者降低CPC导致广告烧不出去。但整体上还是不错的</t>
  </si>
  <si>
    <t>核心关键词流量词位置下降，导致流量下降不少广告位置也靠后了，证明是下调CPC这种情况比较大</t>
  </si>
  <si>
    <r>
      <rPr>
        <b/>
        <sz val="18"/>
        <rFont val="微软雅黑"/>
        <charset val="134"/>
      </rPr>
      <t>链接分析六</t>
    </r>
    <r>
      <rPr>
        <sz val="18"/>
        <color rgb="FF000000"/>
        <rFont val="微软雅黑"/>
        <charset val="134"/>
      </rPr>
      <t xml:space="preserve">
</t>
    </r>
    <r>
      <rPr>
        <b/>
        <sz val="18"/>
        <color rgb="FFFF0000"/>
        <rFont val="微软雅黑"/>
        <charset val="134"/>
      </rPr>
      <t>站外</t>
    </r>
  </si>
  <si>
    <t>短期站内爆款?</t>
  </si>
  <si>
    <t>是</t>
  </si>
  <si>
    <t>很新的品牌，几乎没有任何平台的布局，所以TK上没有布局，全新状态能打上头部，属实是大卖下的小牌给钱，给资源，起来得快，店铺实力不一般</t>
  </si>
  <si>
    <t>新媒体渠道引流</t>
  </si>
  <si>
    <t>FB</t>
  </si>
  <si>
    <t>无FB</t>
  </si>
  <si>
    <t>独立站</t>
  </si>
  <si>
    <t>无独立站</t>
  </si>
  <si>
    <t>正常新品链接推广，聚焦精准投放关键词，自然流占比大，需要进一步研究。</t>
  </si>
  <si>
    <t>B0DCJ76VFY</t>
  </si>
  <si>
    <t>核心新品</t>
  </si>
  <si>
    <t>总结：新店铺，只有4个产品，但是整体上没有做种子链接也没有维护好评价，店铺产品一般般，整体的实力偏弱，但也不排除是大牌下的某个小牌，需要再观察，毕竟现在也是拿到NR的标。上线时间不到一个月的时间。</t>
  </si>
  <si>
    <r>
      <rPr>
        <sz val="11"/>
        <color rgb="FF000000"/>
        <rFont val="微软雅黑"/>
        <charset val="134"/>
      </rPr>
      <t>一上来没有合并种子链接，现在是49.99美金+5% CP，后面卖了一周之后，开始大幅度降价-$32.99，10天左右来了一个5星评价,整体上没有太多操作，保持高评分
价格调整方面：</t>
    </r>
    <r>
      <rPr>
        <b/>
        <u/>
        <sz val="11"/>
        <color rgb="FF000000"/>
        <rFont val="微软雅黑"/>
        <charset val="134"/>
      </rPr>
      <t>10.2</t>
    </r>
    <r>
      <rPr>
        <sz val="11"/>
        <color rgb="FF000000"/>
        <rFont val="微软雅黑"/>
        <charset val="134"/>
      </rPr>
      <t>：$49.99+5% CP→</t>
    </r>
    <r>
      <rPr>
        <b/>
        <u/>
        <sz val="11"/>
        <color rgb="FF000000"/>
        <rFont val="微软雅黑"/>
        <charset val="134"/>
      </rPr>
      <t>10.8</t>
    </r>
    <r>
      <rPr>
        <sz val="11"/>
        <color rgb="FF000000"/>
        <rFont val="微软雅黑"/>
        <charset val="134"/>
      </rPr>
      <t>：$32.99→</t>
    </r>
    <r>
      <rPr>
        <b/>
        <u/>
        <sz val="11"/>
        <color rgb="FF000000"/>
        <rFont val="微软雅黑"/>
        <charset val="134"/>
      </rPr>
      <t>10.11-10.15</t>
    </r>
    <r>
      <rPr>
        <sz val="11"/>
        <color rgb="FF000000"/>
        <rFont val="微软雅黑"/>
        <charset val="134"/>
      </rPr>
      <t>：$32.99+30% CP→</t>
    </r>
    <r>
      <rPr>
        <b/>
        <u/>
        <sz val="11"/>
        <color rgb="FF000000"/>
        <rFont val="微软雅黑"/>
        <charset val="134"/>
      </rPr>
      <t>10.16</t>
    </r>
    <r>
      <rPr>
        <sz val="11"/>
        <color rgb="FF000000"/>
        <rFont val="微软雅黑"/>
        <charset val="134"/>
      </rPr>
      <t>：$32.99+10% CP→</t>
    </r>
    <r>
      <rPr>
        <b/>
        <u/>
        <sz val="11"/>
        <color rgb="FF000000"/>
        <rFont val="微软雅黑"/>
        <charset val="134"/>
      </rPr>
      <t>10.17-11.01</t>
    </r>
    <r>
      <rPr>
        <sz val="11"/>
        <color rgb="FF000000"/>
        <rFont val="微软雅黑"/>
        <charset val="134"/>
      </rPr>
      <t>：$32.99(JP $29.69)+10% CP→</t>
    </r>
    <r>
      <rPr>
        <b/>
        <u/>
        <sz val="11"/>
        <color rgb="FF000000"/>
        <rFont val="微软雅黑"/>
        <charset val="134"/>
      </rPr>
      <t>11.2</t>
    </r>
    <r>
      <rPr>
        <sz val="11"/>
        <color rgb="FF000000"/>
        <rFont val="微软雅黑"/>
        <charset val="134"/>
      </rPr>
      <t>：$32.99+15% CP→</t>
    </r>
    <r>
      <rPr>
        <b/>
        <u/>
        <sz val="11"/>
        <color rgb="FF000000"/>
        <rFont val="微软雅黑"/>
        <charset val="134"/>
      </rPr>
      <t>11.3-至今</t>
    </r>
    <r>
      <rPr>
        <sz val="11"/>
        <color rgb="FF000000"/>
        <rFont val="微软雅黑"/>
        <charset val="134"/>
      </rPr>
      <t>：$33.99+5% CP</t>
    </r>
  </si>
  <si>
    <t>自然流量占比超大，一上去就有自然流量，有点奇怪，要么就是这个类目特性，要么就是有操作手段</t>
  </si>
  <si>
    <r>
      <rPr>
        <b/>
        <sz val="11"/>
        <color rgb="FFFF0000"/>
        <rFont val="微软雅黑"/>
        <charset val="134"/>
      </rPr>
      <t>无自家品牌广告词，无品牌广告，就核心关键词SP，</t>
    </r>
    <r>
      <rPr>
        <b/>
        <sz val="11"/>
        <rFont val="微软雅黑"/>
        <charset val="134"/>
      </rPr>
      <t>私域这块有待考究，可能没有，可能站外有放量，SP流量为主，再次验证小店铺不大品牌广告的情况，也可能是新品初期已精准流量SP为主。</t>
    </r>
  </si>
  <si>
    <r>
      <rPr>
        <b/>
        <sz val="16"/>
        <rFont val="微软雅黑"/>
        <charset val="134"/>
      </rPr>
      <t>第一周</t>
    </r>
    <r>
      <rPr>
        <b/>
        <sz val="20"/>
        <rFont val="微软雅黑"/>
        <charset val="134"/>
      </rPr>
      <t xml:space="preserve">
</t>
    </r>
    <r>
      <rPr>
        <b/>
        <sz val="10"/>
        <rFont val="微软雅黑"/>
        <charset val="134"/>
      </rPr>
      <t>（9.26-10.5这周）</t>
    </r>
  </si>
  <si>
    <t>主要是广告流量，但整体不是很多，估计也没有舍得投放</t>
  </si>
  <si>
    <t>无出单</t>
  </si>
  <si>
    <t>投放两组核心属性瀑布流关键词，效果一般，流量太少，因为CPC太低或者新品没有权重</t>
  </si>
  <si>
    <r>
      <rPr>
        <b/>
        <sz val="16"/>
        <rFont val="微软雅黑"/>
        <charset val="134"/>
      </rPr>
      <t>第二周</t>
    </r>
    <r>
      <rPr>
        <b/>
        <sz val="20"/>
        <rFont val="微软雅黑"/>
        <charset val="134"/>
      </rPr>
      <t xml:space="preserve">
</t>
    </r>
    <r>
      <rPr>
        <b/>
        <sz val="10"/>
        <rFont val="微软雅黑"/>
        <charset val="134"/>
      </rPr>
      <t>（10.06-10.12这周）</t>
    </r>
  </si>
  <si>
    <t>增加了广告投放，开了4组，都是核心大词属性（颜色，瀑布流等属性+大词）精准</t>
  </si>
  <si>
    <t>10.06-0单
10.07-8单
10.08-16单
10.09-16单
10.10-8单
10.11-8单
10.12-6单</t>
  </si>
  <si>
    <t>$49.99+5% CP降价到$32.99+30% CP，10.12来一个评价5星
Kitchen Sink Faucets-小类546（一天2单左右）</t>
  </si>
  <si>
    <t>自然和广告对半分，各占一半，流程比上周上涨</t>
  </si>
  <si>
    <t>kitchen sink faucet贡献最多流量，必打的关键词，整体上还是有不错的效果，打的广告</t>
  </si>
  <si>
    <r>
      <rPr>
        <b/>
        <sz val="16"/>
        <rFont val="微软雅黑"/>
        <charset val="134"/>
      </rPr>
      <t>第三周</t>
    </r>
    <r>
      <rPr>
        <b/>
        <sz val="20"/>
        <rFont val="微软雅黑"/>
        <charset val="134"/>
      </rPr>
      <t xml:space="preserve">
</t>
    </r>
    <r>
      <rPr>
        <b/>
        <sz val="10"/>
        <rFont val="微软雅黑"/>
        <charset val="134"/>
      </rPr>
      <t>（10.13-10.19这周）</t>
    </r>
  </si>
  <si>
    <t>广告关闭4组（关闭了带属性，颜色的广告），新增2组广告（1组出单品牌关键词，1组核心产品词精准）</t>
  </si>
  <si>
    <t>10.13-9单
10.14-3单
10.15-3单
10.16-3单
10.17-6单
10.18-5单
10.19-5单</t>
  </si>
  <si>
    <t>$32.99+30% CP改为JP$29.69+10%CP，这一周来4个五星评价，评分5.0
Tools &amp; Home Improvement-大类100023
Kitchen Sink Faucets-小类352（一天4单左右）</t>
  </si>
  <si>
    <t>自然流量+SP流量，所有流量都是暴涨状态，自然流暴涨，同时也带动了很多关键词自然位提升，证明广告投放有效果，位置上涨流量上涨，曝光上涨，可能转化差一些些</t>
  </si>
  <si>
    <t>投放的广告很好，引入了大量的流量</t>
  </si>
  <si>
    <r>
      <rPr>
        <b/>
        <sz val="16"/>
        <rFont val="微软雅黑"/>
        <charset val="134"/>
      </rPr>
      <t>第四周</t>
    </r>
    <r>
      <rPr>
        <b/>
        <sz val="20"/>
        <rFont val="微软雅黑"/>
        <charset val="134"/>
      </rPr>
      <t xml:space="preserve">
</t>
    </r>
    <r>
      <rPr>
        <b/>
        <sz val="10"/>
        <rFont val="微软雅黑"/>
        <charset val="134"/>
      </rPr>
      <t>（10.20-10.26这周）</t>
    </r>
  </si>
  <si>
    <t>关闭2组广告，开了5组广告（精准投放出单词或者是反查竞品的出单词）</t>
  </si>
  <si>
    <t>10.20-5单
10.21-6单
10.22-3单
10.23-4单
10.24-6单
10.25-6单
10.26-6单</t>
  </si>
  <si>
    <t>保持JP$29.69+10%CP，5个评价，评分5.0
Tools &amp; Home Improvement-大类106669
Kitchen Sink Faucets-小类351（一天4单左右）</t>
  </si>
  <si>
    <t>自然流量+SP流量，核心自然流量，自然流量下滑，但是整体影响不是很大，属于新品的正常波动。</t>
  </si>
  <si>
    <t>核心关键词流量词位置下降，导致流量下降不少广告位置也靠后了，证明是下调CPC</t>
  </si>
  <si>
    <r>
      <rPr>
        <b/>
        <sz val="16"/>
        <rFont val="微软雅黑"/>
        <charset val="134"/>
      </rPr>
      <t>第五周</t>
    </r>
    <r>
      <rPr>
        <b/>
        <sz val="20"/>
        <rFont val="微软雅黑"/>
        <charset val="134"/>
      </rPr>
      <t xml:space="preserve">
</t>
    </r>
    <r>
      <rPr>
        <b/>
        <sz val="10"/>
        <rFont val="微软雅黑"/>
        <charset val="134"/>
      </rPr>
      <t>（10.27-11.2这周）</t>
    </r>
  </si>
  <si>
    <t>关闭3组广告，重开老广告4组</t>
  </si>
  <si>
    <t>10.27-6单
10.28-6单
10.29-11单
10.30-12单
10.31-12单
11.01-12单
11.02-12单</t>
  </si>
  <si>
    <t>保持JP$29.69+10%CP，6个评价，评分5.0
Tools &amp; Home Improvement-大类30729
Kitchen Sink Faucets-小类351（一天12单左右）</t>
  </si>
  <si>
    <t>自然流量+SP流量，核心自然流量，自然流量上升，关键词位置往前走，展示的时间长，一方面证明广告效果可能不错，一方面单量有聚焦</t>
  </si>
  <si>
    <t>看一下投放那些词，那些是核心流量词，后面广告可以投放一下</t>
  </si>
  <si>
    <t>间断流打法</t>
  </si>
  <si>
    <r>
      <rPr>
        <b/>
        <sz val="14"/>
        <color rgb="FFFF0000"/>
        <rFont val="微软雅黑"/>
        <charset val="134"/>
      </rPr>
      <t>第一阶段</t>
    </r>
    <r>
      <rPr>
        <b/>
        <sz val="14"/>
        <color theme="1"/>
        <rFont val="微软雅黑"/>
        <charset val="134"/>
      </rPr>
      <t xml:space="preserve">
第一周</t>
    </r>
    <r>
      <rPr>
        <sz val="11"/>
        <color theme="1"/>
        <rFont val="微软雅黑"/>
        <charset val="134"/>
      </rPr>
      <t xml:space="preserve">
1.测试链接数据的第一周，测点击率，转化率，且配合大额折扣+种子链接高评分。5个买家秀，1个主图视频，5组QA全部上传完毕。
2.刷出链接新品榜（确保种子链接在1月的时候能到，这样到2月推广能有评价且还在新品期，合并起来没有影响）
3.广告只打A组精准占70%的预算，B组广泛占20%预算，自动广告D组占10%预算，精准核心关键词有效测位置转化率和点击率，所以A组核心预算。
</t>
    </r>
    <r>
      <rPr>
        <b/>
        <sz val="14"/>
        <color theme="1"/>
        <rFont val="微软雅黑"/>
        <charset val="134"/>
      </rPr>
      <t>第二周</t>
    </r>
    <r>
      <rPr>
        <sz val="11"/>
        <color theme="1"/>
        <rFont val="微软雅黑"/>
        <charset val="134"/>
      </rPr>
      <t xml:space="preserve">
1.上周已经测试出好的主图跟位置转化了，这周就敲到文案和图片不再做大幅度调整。
2.采用40-50%折扣做5-7天站外，通过大折扣力度促进站外出单，甚至说小爆单，这个可以让新品总CVR大于小类目平均转化率！这几天先不要给很多广告预算，让自然流为主导。控住点击率和转化率。
3.将产品权重全面拉升，让部分核心关键词有自然位，为后续降低CPC奠定基础。顺便帮链接突破单量瓶颈，拉升到20单以上。
</t>
    </r>
    <r>
      <rPr>
        <b/>
        <sz val="14"/>
        <rFont val="微软雅黑"/>
        <charset val="134"/>
      </rPr>
      <t>第三周</t>
    </r>
    <r>
      <rPr>
        <sz val="11"/>
        <color theme="1"/>
        <rFont val="微软雅黑"/>
        <charset val="134"/>
      </rPr>
      <t xml:space="preserve">
</t>
    </r>
    <r>
      <rPr>
        <sz val="11"/>
        <color rgb="FFFF0000"/>
        <rFont val="微软雅黑"/>
        <charset val="134"/>
      </rPr>
      <t>会员折扣+优惠卷，慢慢承接住大部分关键词的自然流量了！</t>
    </r>
    <r>
      <rPr>
        <sz val="11"/>
        <color theme="1"/>
        <rFont val="微软雅黑"/>
        <charset val="134"/>
      </rPr>
      <t xml:space="preserve">这个阶段要把广告框架布局上来，把广告预算逐渐提升起来，自然订单/广告订单。
</t>
    </r>
    <r>
      <rPr>
        <b/>
        <sz val="14"/>
        <color theme="1"/>
        <rFont val="微软雅黑"/>
        <charset val="134"/>
      </rPr>
      <t>第四周</t>
    </r>
    <r>
      <rPr>
        <sz val="11"/>
        <color theme="1"/>
        <rFont val="微软雅黑"/>
        <charset val="134"/>
      </rPr>
      <t xml:space="preserve">
根据推广计划去走就行，完成指标，没有达标复盘改进。</t>
    </r>
  </si>
  <si>
    <r>
      <rPr>
        <sz val="11"/>
        <color theme="1"/>
        <rFont val="微软雅黑"/>
        <charset val="134"/>
      </rPr>
      <t>推新品爆款链接，一定要</t>
    </r>
    <r>
      <rPr>
        <b/>
        <sz val="11"/>
        <color rgb="FFFF0000"/>
        <rFont val="微软雅黑"/>
        <charset val="134"/>
      </rPr>
      <t>跟进BSR排名来推进</t>
    </r>
    <r>
      <rPr>
        <sz val="11"/>
        <color theme="1"/>
        <rFont val="微软雅黑"/>
        <charset val="134"/>
      </rPr>
      <t>，比如</t>
    </r>
    <r>
      <rPr>
        <sz val="11"/>
        <color rgb="FFFF0000"/>
        <rFont val="微软雅黑"/>
        <charset val="134"/>
      </rPr>
      <t>新品第一天</t>
    </r>
    <r>
      <rPr>
        <sz val="11"/>
        <color theme="1"/>
        <rFont val="微软雅黑"/>
        <charset val="134"/>
      </rPr>
      <t>我就要出现在</t>
    </r>
    <r>
      <rPr>
        <sz val="11"/>
        <color rgb="FFFF0000"/>
        <rFont val="微软雅黑"/>
        <charset val="134"/>
      </rPr>
      <t>小类目新品排行榜前50名</t>
    </r>
    <r>
      <rPr>
        <sz val="11"/>
        <color theme="1"/>
        <rFont val="微软雅黑"/>
        <charset val="134"/>
      </rPr>
      <t>，然后从</t>
    </r>
    <r>
      <rPr>
        <sz val="11"/>
        <color rgb="FFFF0000"/>
        <rFont val="微软雅黑"/>
        <charset val="134"/>
      </rPr>
      <t>新品排行榜前50名到40名到30名到20名，最后到进入前10名！</t>
    </r>
    <r>
      <rPr>
        <sz val="11"/>
        <color theme="1"/>
        <rFont val="微软雅黑"/>
        <charset val="134"/>
      </rPr>
      <t xml:space="preserve">
这个过程中不一定每天都能够把排名控制好，可能某天会爆单，然后进入小类目新品排行前10名，</t>
    </r>
    <r>
      <rPr>
        <u/>
        <sz val="11"/>
        <color theme="1"/>
        <rFont val="微软雅黑"/>
        <charset val="134"/>
      </rPr>
      <t>假如这个阶段只需要小类目前30名</t>
    </r>
    <r>
      <rPr>
        <sz val="11"/>
        <color theme="1"/>
        <rFont val="微软雅黑"/>
        <charset val="134"/>
      </rPr>
      <t>，那么</t>
    </r>
    <r>
      <rPr>
        <u/>
        <sz val="11"/>
        <color theme="1"/>
        <rFont val="微软雅黑"/>
        <charset val="134"/>
      </rPr>
      <t>我们可以等到一两天，小类目排名掉到30多名，当天再安排站外把排名稳住在30名之前！</t>
    </r>
    <r>
      <rPr>
        <sz val="11"/>
        <color theme="1"/>
        <rFont val="微软雅黑"/>
        <charset val="134"/>
      </rPr>
      <t>反正一句话，就是</t>
    </r>
    <r>
      <rPr>
        <b/>
        <sz val="11"/>
        <color rgb="FFFF0000"/>
        <rFont val="微软雅黑"/>
        <charset val="134"/>
      </rPr>
      <t>通过站外出单不能让新品排名掉出来我们制定的排名！</t>
    </r>
  </si>
  <si>
    <r>
      <rPr>
        <sz val="11"/>
        <color theme="1"/>
        <rFont val="微软雅黑"/>
        <charset val="134"/>
      </rPr>
      <t>如果测试了几个</t>
    </r>
    <r>
      <rPr>
        <sz val="11"/>
        <color rgb="FFFF0000"/>
        <rFont val="微软雅黑"/>
        <charset val="134"/>
      </rPr>
      <t>站外</t>
    </r>
    <r>
      <rPr>
        <sz val="11"/>
        <color theme="1"/>
        <rFont val="微软雅黑"/>
        <charset val="134"/>
      </rPr>
      <t>渠道都出单很</t>
    </r>
    <r>
      <rPr>
        <sz val="11"/>
        <color rgb="FFFF0000"/>
        <rFont val="微软雅黑"/>
        <charset val="134"/>
      </rPr>
      <t>不好</t>
    </r>
    <r>
      <rPr>
        <sz val="11"/>
        <color theme="1"/>
        <rFont val="微软雅黑"/>
        <charset val="134"/>
      </rPr>
      <t>（几单的情况下），</t>
    </r>
    <r>
      <rPr>
        <sz val="11"/>
        <color rgb="FFFF0000"/>
        <rFont val="微软雅黑"/>
        <charset val="134"/>
      </rPr>
      <t>放弃站外方式</t>
    </r>
    <r>
      <rPr>
        <sz val="11"/>
        <color theme="1"/>
        <rFont val="微软雅黑"/>
        <charset val="134"/>
      </rPr>
      <t>，后续就用不了站外的方式做突破，则</t>
    </r>
    <r>
      <rPr>
        <sz val="11"/>
        <color rgb="FFFF0000"/>
        <rFont val="微软雅黑"/>
        <charset val="134"/>
      </rPr>
      <t>考虑用LD或者BD</t>
    </r>
    <r>
      <rPr>
        <sz val="11"/>
        <color theme="1"/>
        <rFont val="微软雅黑"/>
        <charset val="134"/>
      </rPr>
      <t>的方式去</t>
    </r>
    <r>
      <rPr>
        <sz val="11"/>
        <color rgb="FFFF0000"/>
        <rFont val="微软雅黑"/>
        <charset val="134"/>
      </rPr>
      <t>突破</t>
    </r>
    <r>
      <rPr>
        <sz val="11"/>
        <color theme="1"/>
        <rFont val="微软雅黑"/>
        <charset val="134"/>
      </rPr>
      <t>，调整推广计划。只能靠广告去拉升单量，加大投入。所以</t>
    </r>
    <r>
      <rPr>
        <sz val="11"/>
        <color rgb="FFFF0000"/>
        <rFont val="微软雅黑"/>
        <charset val="134"/>
      </rPr>
      <t>前期需要做测试站外渠道</t>
    </r>
    <r>
      <rPr>
        <sz val="11"/>
        <color theme="1"/>
        <rFont val="微软雅黑"/>
        <charset val="134"/>
      </rPr>
      <t>。</t>
    </r>
  </si>
  <si>
    <r>
      <rPr>
        <sz val="11"/>
        <color theme="1"/>
        <rFont val="微软雅黑"/>
        <charset val="134"/>
      </rPr>
      <t>一定要重点观察新品CVR，在业务报名那里可以看到链接的总转化率。想要打造成爆款链接必须要把</t>
    </r>
    <r>
      <rPr>
        <b/>
        <sz val="11"/>
        <color rgb="FFFF0000"/>
        <rFont val="微软雅黑"/>
        <charset val="134"/>
      </rPr>
      <t>CVR转化率大于平均转化率</t>
    </r>
    <r>
      <rPr>
        <sz val="11"/>
        <color theme="1"/>
        <rFont val="微软雅黑"/>
        <charset val="134"/>
      </rPr>
      <t>，竞品的小类目平均转化率为8%，那么我们的新品必须每天平均转化率大于8%以上。是</t>
    </r>
    <r>
      <rPr>
        <sz val="11"/>
        <color rgb="FFFF0000"/>
        <rFont val="微软雅黑"/>
        <charset val="134"/>
      </rPr>
      <t>必须每天</t>
    </r>
    <r>
      <rPr>
        <sz val="11"/>
        <color theme="1"/>
        <rFont val="微软雅黑"/>
        <charset val="134"/>
      </rPr>
      <t>平均转化率</t>
    </r>
    <r>
      <rPr>
        <sz val="11"/>
        <color rgb="FFFF0000"/>
        <rFont val="微软雅黑"/>
        <charset val="134"/>
      </rPr>
      <t>大于8%以上</t>
    </r>
    <r>
      <rPr>
        <sz val="11"/>
        <color theme="1"/>
        <rFont val="微软雅黑"/>
        <charset val="134"/>
      </rPr>
      <t>，要不</t>
    </r>
    <r>
      <rPr>
        <b/>
        <sz val="11"/>
        <color rgb="FFFF0000"/>
        <rFont val="微软雅黑"/>
        <charset val="134"/>
      </rPr>
      <t>自然排名会非常不稳定</t>
    </r>
    <r>
      <rPr>
        <sz val="11"/>
        <color theme="1"/>
        <rFont val="微软雅黑"/>
        <charset val="134"/>
      </rPr>
      <t>。</t>
    </r>
    <r>
      <rPr>
        <u/>
        <sz val="11"/>
        <color theme="1"/>
        <rFont val="微软雅黑"/>
        <charset val="134"/>
      </rPr>
      <t>FB折扣小组用高折扣</t>
    </r>
    <r>
      <rPr>
        <sz val="11"/>
        <color theme="1"/>
        <rFont val="微软雅黑"/>
        <charset val="134"/>
      </rPr>
      <t>，其他的站外资源灵活应变，如果FB给的</t>
    </r>
    <r>
      <rPr>
        <u/>
        <sz val="11"/>
        <color theme="1"/>
        <rFont val="微软雅黑"/>
        <charset val="134"/>
      </rPr>
      <t>折扣低</t>
    </r>
    <r>
      <rPr>
        <sz val="11"/>
        <color theme="1"/>
        <rFont val="微软雅黑"/>
        <charset val="134"/>
      </rPr>
      <t>，一定</t>
    </r>
    <r>
      <rPr>
        <u/>
        <sz val="11"/>
        <color theme="1"/>
        <rFont val="微软雅黑"/>
        <charset val="134"/>
      </rPr>
      <t>不要进行FB投放</t>
    </r>
    <r>
      <rPr>
        <sz val="11"/>
        <color theme="1"/>
        <rFont val="微软雅黑"/>
        <charset val="134"/>
      </rPr>
      <t>，要不会拉低新品</t>
    </r>
    <r>
      <rPr>
        <b/>
        <sz val="11"/>
        <color rgb="FFFF0000"/>
        <rFont val="微软雅黑"/>
        <charset val="134"/>
      </rPr>
      <t>【总CVR】</t>
    </r>
    <r>
      <rPr>
        <sz val="11"/>
        <color theme="1"/>
        <rFont val="微软雅黑"/>
        <charset val="134"/>
      </rPr>
      <t>，会搞死链接的，要投放就【高价格高折扣】投放，要不就不要投放不要投放！</t>
    </r>
  </si>
  <si>
    <t>第一阶段20-50个评论  第二阶段50-150个评论  第三阶段150-200个评论</t>
  </si>
  <si>
    <t>单量目标</t>
  </si>
  <si>
    <t>目标坑位</t>
  </si>
  <si>
    <t>库存计划</t>
  </si>
  <si>
    <t>可售天数</t>
  </si>
  <si>
    <t>备注</t>
  </si>
  <si>
    <t>目标竞对信息</t>
  </si>
  <si>
    <t>关键词收录</t>
  </si>
  <si>
    <t>排名</t>
  </si>
  <si>
    <t>Keepa分析</t>
  </si>
  <si>
    <t>推品阶段</t>
  </si>
  <si>
    <t>日期</t>
  </si>
  <si>
    <t>总订单</t>
  </si>
  <si>
    <t>增幅</t>
  </si>
  <si>
    <t>广告订单</t>
  </si>
  <si>
    <t>广告订单占比</t>
  </si>
  <si>
    <t>自然订单</t>
  </si>
  <si>
    <t>站外订单</t>
  </si>
  <si>
    <t>小类排名</t>
  </si>
  <si>
    <t>销量</t>
  </si>
  <si>
    <t>库存</t>
  </si>
  <si>
    <t>二月</t>
  </si>
  <si>
    <t>会员折扣</t>
  </si>
  <si>
    <t>主要颜色黑+银+金</t>
  </si>
  <si>
    <t>第一阶段主要第一周优化数据，调整链接，尽量测出好的数据，广告以精准为主</t>
  </si>
  <si>
    <t>30单已经可以在前30名，有几率出LD，利用LD突破流量单量瓶颈，多参加几次，有就报名</t>
  </si>
  <si>
    <t>日销14-20单能拿到 NR</t>
  </si>
  <si>
    <t>所以第一个月</t>
  </si>
  <si>
    <t>大类目
排名</t>
  </si>
  <si>
    <t>第1周</t>
  </si>
  <si>
    <t>前10名</t>
  </si>
  <si>
    <t>稳定在前120名</t>
  </si>
  <si>
    <t>稳定在前120000名</t>
  </si>
  <si>
    <t>第2周</t>
  </si>
  <si>
    <t>NR #1</t>
  </si>
  <si>
    <t>稳定在前100名</t>
  </si>
  <si>
    <t>稳定在前30000名</t>
  </si>
  <si>
    <t>第3周</t>
  </si>
  <si>
    <t>稳定在前50名</t>
  </si>
  <si>
    <t>稳定在前17000名</t>
  </si>
  <si>
    <t>第4周</t>
  </si>
  <si>
    <t>稳定在前30名</t>
  </si>
  <si>
    <t>稳定在前10000名</t>
  </si>
  <si>
    <t>二月汇总</t>
  </si>
  <si>
    <t>三月</t>
  </si>
  <si>
    <t>第二阶段总体目标，日均41单，月1271单，具体需要根据第一阶段的推广数据调整</t>
  </si>
  <si>
    <r>
      <rPr>
        <sz val="10"/>
        <color theme="1"/>
        <rFont val="微软雅黑"/>
        <charset val="134"/>
      </rPr>
      <t>第二阶段是突破到前20，前20名是拿到市场差不多80%的量，所以难度成倍增加，必须要借助秒杀，最好是BD进行辅助，需要用到广告补单，甚至是站外。如果评价稳定在300个，加上种子链接，可以低价开始冲刺起量。必须要完成目标销量，多个流量入口占据，会员折扣还有优惠卷都要使用，甚至是code。</t>
    </r>
    <r>
      <rPr>
        <b/>
        <sz val="10"/>
        <color rgb="FFFF0000"/>
        <rFont val="微软雅黑"/>
        <charset val="134"/>
      </rPr>
      <t>核心关键词都要在首页</t>
    </r>
  </si>
  <si>
    <t>所以第二个月</t>
  </si>
  <si>
    <t>稳定在前25名</t>
  </si>
  <si>
    <t>稳定在前8000名</t>
  </si>
  <si>
    <t>稳定在前20名</t>
  </si>
  <si>
    <t>稳定在前7500名</t>
  </si>
  <si>
    <t>三月汇总</t>
  </si>
  <si>
    <t>四月</t>
  </si>
  <si>
    <t>第三阶段 继续做销量增量，达到目标排名</t>
  </si>
  <si>
    <r>
      <rPr>
        <sz val="10"/>
        <color theme="1"/>
        <rFont val="微软雅黑"/>
        <charset val="134"/>
      </rPr>
      <t>第三阶段是来到第三个月，这个阶段已经开始处于产品的成熟期，销量会经常处于一个瓶颈期，销量趋于稳定，这个时候就需要额外手段的去做提升，广告的流量开始瓶颈，必须有BD帮扶且在没有BD的情况下，需要低价在跑一周模拟BD的转化，可以是CODE形式提转化，或者站外出单补充，否则很难做突破。</t>
    </r>
    <r>
      <rPr>
        <b/>
        <sz val="10"/>
        <color rgb="FFFF0000"/>
        <rFont val="微软雅黑"/>
        <charset val="134"/>
      </rPr>
      <t>核心关键词慢慢都在首页第一的位置</t>
    </r>
  </si>
  <si>
    <t>所以第三个月</t>
  </si>
  <si>
    <t>稳定在前15名</t>
  </si>
  <si>
    <t>稳定在前5000名</t>
  </si>
  <si>
    <t>四月汇总</t>
  </si>
  <si>
    <t>五月</t>
  </si>
  <si>
    <t>第四阶段 继续超越目标并稳住排名，等待BD时机，保住销量</t>
  </si>
  <si>
    <r>
      <rPr>
        <sz val="10"/>
        <color theme="1"/>
        <rFont val="微软雅黑"/>
        <charset val="134"/>
      </rPr>
      <t>同第三阶段一样，做销量突破，则必须要大额折扣配合，同时评价也要不断增加做提升一点链接竞争力。一样的要么每周LD，做突破，大额优惠锁住转化，或者站外流量补单，广告转化有限，预算有限，宁愿降价让利也不要花太大代价花广告去推，</t>
    </r>
    <r>
      <rPr>
        <b/>
        <sz val="10"/>
        <color rgb="FFFF0000"/>
        <rFont val="微软雅黑"/>
        <charset val="134"/>
      </rPr>
      <t>提升关键词在首页第一位置的数量</t>
    </r>
  </si>
  <si>
    <t>所以第四个月</t>
  </si>
  <si>
    <t>稳定在前12名</t>
  </si>
  <si>
    <t>稳定在前4000名</t>
  </si>
  <si>
    <t>稳定在前10名</t>
  </si>
  <si>
    <t>稳定在前3000名</t>
  </si>
  <si>
    <t>五月汇总</t>
  </si>
  <si>
    <t>六月</t>
  </si>
  <si>
    <t>第五阶段 进去top位置，可增加变体颜色来增加盈利点，不要浪费流量，进来了就满足顾客所有需求，不放走任何进来的流量</t>
  </si>
  <si>
    <t>提高评价数量，将大多数关键词位置冲到首页第一的位置，标品必做动作，靠自然流不断挣钱，才能有效稳住排名。</t>
  </si>
  <si>
    <t>所以第五个月</t>
  </si>
  <si>
    <t>稳定在前8名</t>
  </si>
  <si>
    <t>稳定在前2500名</t>
  </si>
  <si>
    <t>稳定在前5名</t>
  </si>
  <si>
    <t>稳定在前1500名</t>
  </si>
  <si>
    <t>六月汇总</t>
  </si>
  <si>
    <t>七月</t>
  </si>
  <si>
    <t>头部，维持排名，一个月至少一次BD，防止超越</t>
  </si>
  <si>
    <t>所以第六个月</t>
  </si>
  <si>
    <t>七月汇总</t>
  </si>
  <si>
    <t>B07Y4Y88Y6</t>
  </si>
  <si>
    <t>#308 in Tools &amp; Home Improvement</t>
  </si>
  <si>
    <t>#1 in Touch On Kitchen Sink Faucets</t>
  </si>
  <si>
    <t>汇总</t>
  </si>
  <si>
    <t>【产品定位及销售目标预测】</t>
  </si>
  <si>
    <t>月份</t>
  </si>
  <si>
    <t>2月</t>
  </si>
  <si>
    <t>3月</t>
  </si>
  <si>
    <t>4月</t>
  </si>
  <si>
    <t>5月</t>
  </si>
  <si>
    <t>6月</t>
  </si>
  <si>
    <t>7月</t>
  </si>
  <si>
    <t>合计</t>
  </si>
  <si>
    <t xml:space="preserve">
产品图片
产品名称：
站点：US
品牌：
lisitng负责人：
listing所属团队：
开售时间：2024年11月13日
产品等级定位：头部
ASIN：
子ASIN</t>
  </si>
  <si>
    <t>listing售价</t>
  </si>
  <si>
    <t>净售价</t>
  </si>
  <si>
    <t>折扣占比%</t>
  </si>
  <si>
    <t>采购</t>
  </si>
  <si>
    <t>头程</t>
  </si>
  <si>
    <t>填写黄色数字项</t>
  </si>
  <si>
    <t>AMZ佣金</t>
  </si>
  <si>
    <t>FBA配送费</t>
  </si>
  <si>
    <t>仓储</t>
  </si>
  <si>
    <t>优惠劵fee</t>
  </si>
  <si>
    <t>领取coupon</t>
  </si>
  <si>
    <t>未领取coupon</t>
  </si>
  <si>
    <t>产品成本货值</t>
  </si>
  <si>
    <t>净销售额</t>
  </si>
  <si>
    <t>广告花费</t>
  </si>
  <si>
    <t>ACOAs%</t>
  </si>
  <si>
    <t>广告单占比</t>
  </si>
  <si>
    <t>CPC</t>
  </si>
  <si>
    <t>ACOS%</t>
  </si>
  <si>
    <t>ASIN转化率%</t>
  </si>
  <si>
    <t>退款率%</t>
  </si>
  <si>
    <t>种子链接成本</t>
  </si>
  <si>
    <t>净毛利润</t>
  </si>
  <si>
    <t>成本合计</t>
  </si>
  <si>
    <t>净毛利润率%</t>
  </si>
  <si>
    <t>平均评分及数量</t>
  </si>
  <si>
    <t>4.8/150</t>
  </si>
  <si>
    <t>4.7/300</t>
  </si>
  <si>
    <t>4.6/500</t>
  </si>
  <si>
    <t>4.5/750</t>
  </si>
  <si>
    <t>4.5/1050</t>
  </si>
  <si>
    <t>4.5/1350</t>
  </si>
  <si>
    <t>ASIN所在节点</t>
  </si>
  <si>
    <t>#Touch On Kitchen Sink Faucets</t>
  </si>
  <si>
    <t>排名(定位)</t>
  </si>
  <si>
    <t>#30</t>
  </si>
  <si>
    <t>#20</t>
  </si>
  <si>
    <t>#15</t>
  </si>
  <si>
    <t>#10</t>
  </si>
  <si>
    <t>#6</t>
  </si>
  <si>
    <t>#5</t>
  </si>
  <si>
    <t>新品至少做半年6个月的销售预测数据，主要看下该项目的销售数据，以及经营数据的情况。</t>
  </si>
  <si>
    <t>【新品销售趋势图】</t>
  </si>
  <si>
    <t>【新品销售额VS利润趋势图】</t>
  </si>
  <si>
    <t>阶段盈亏模拟数据</t>
  </si>
  <si>
    <t>阶段</t>
  </si>
  <si>
    <t>定价</t>
  </si>
  <si>
    <t>cou
pon</t>
  </si>
  <si>
    <t>code</t>
  </si>
  <si>
    <t>折后价</t>
  </si>
  <si>
    <t>自然单</t>
  </si>
  <si>
    <t>CPA</t>
  </si>
  <si>
    <t>阶段
广告费</t>
  </si>
  <si>
    <t>阶段盈亏
/美金</t>
  </si>
  <si>
    <t>评论
数量</t>
  </si>
  <si>
    <t>阶段
日均
订单</t>
  </si>
  <si>
    <t>阶段
日均
广告单</t>
  </si>
  <si>
    <t>阶段
日均
自然单</t>
  </si>
  <si>
    <t>日均
广告费</t>
  </si>
  <si>
    <t>种子评论费/（开5条VINE，预计来150条评论）,视觉化费用预估1100美金</t>
  </si>
  <si>
    <t>前期亏损/美金</t>
  </si>
  <si>
    <t>人民币</t>
  </si>
  <si>
    <t>一开售投放广告</t>
  </si>
  <si>
    <t>第一个月</t>
  </si>
  <si>
    <t>视觉=拍摄+主图视频+买家秀</t>
  </si>
  <si>
    <t>第5周</t>
  </si>
  <si>
    <t>第二个月</t>
  </si>
  <si>
    <t>上个月亏损/美金</t>
  </si>
  <si>
    <t>累计亏损/美金</t>
  </si>
  <si>
    <t>第6周</t>
  </si>
  <si>
    <t>第7周</t>
  </si>
  <si>
    <t>第8周</t>
  </si>
  <si>
    <t>第9周</t>
  </si>
  <si>
    <t>第三个月</t>
  </si>
  <si>
    <t>第10周</t>
  </si>
  <si>
    <t>第11周</t>
  </si>
  <si>
    <t>第12周</t>
  </si>
  <si>
    <t>第13周</t>
  </si>
  <si>
    <t>第四个月</t>
  </si>
  <si>
    <t>第14周</t>
  </si>
  <si>
    <t>第15周</t>
  </si>
  <si>
    <t>第16周</t>
  </si>
  <si>
    <t>第17周</t>
  </si>
  <si>
    <t>第五个月</t>
  </si>
  <si>
    <t>第18周</t>
  </si>
  <si>
    <t>第19周</t>
  </si>
  <si>
    <t>第20周</t>
  </si>
  <si>
    <t>第21周</t>
  </si>
  <si>
    <t>第六个月</t>
  </si>
  <si>
    <t>第22周</t>
  </si>
  <si>
    <t>第23周</t>
  </si>
  <si>
    <t>第5个月开始挣钱，第9个月回本</t>
  </si>
  <si>
    <t>第24周</t>
  </si>
  <si>
    <t>产品名</t>
  </si>
  <si>
    <t>推品时间</t>
  </si>
  <si>
    <t>订单类型</t>
  </si>
  <si>
    <t>会员折扣/7天秒杀</t>
  </si>
  <si>
    <t>coupon/code/LD</t>
  </si>
  <si>
    <t>折扣价</t>
  </si>
  <si>
    <t>佣金</t>
  </si>
  <si>
    <t>每单账号回款</t>
  </si>
  <si>
    <t>仓储费</t>
  </si>
  <si>
    <t>coupon费用</t>
  </si>
  <si>
    <t>产品成本</t>
  </si>
  <si>
    <t>海运费</t>
  </si>
  <si>
    <t>退货成本</t>
  </si>
  <si>
    <t>退货率</t>
  </si>
  <si>
    <t>每单平摊
退货成本</t>
  </si>
  <si>
    <t>每单毛利
(不含广告）</t>
  </si>
  <si>
    <t>毛利率
（最高ACOS)</t>
  </si>
  <si>
    <t>广告占比</t>
  </si>
  <si>
    <t>广告花费占比</t>
  </si>
  <si>
    <t>毛利盈亏
（包含广告）</t>
  </si>
  <si>
    <t>定价表</t>
  </si>
  <si>
    <t>正常价</t>
  </si>
  <si>
    <t>秒杀价</t>
  </si>
  <si>
    <t>平本价</t>
  </si>
  <si>
    <t>coupon</t>
  </si>
  <si>
    <t>code/JP</t>
  </si>
  <si>
    <t>FBA    
配送费</t>
  </si>
  <si>
    <t>亚马逊
佣金</t>
  </si>
  <si>
    <t>账号
回款</t>
  </si>
  <si>
    <t>仓储费+入库配置费</t>
  </si>
  <si>
    <t>coupon
费用</t>
  </si>
  <si>
    <t>产品
成本</t>
  </si>
  <si>
    <t>物流费</t>
  </si>
  <si>
    <t>退货成本(公式后面加的是单套产品的移除费）</t>
  </si>
  <si>
    <t>每单
毛利</t>
  </si>
  <si>
    <t>毛利率</t>
  </si>
  <si>
    <t>订单
数量</t>
  </si>
  <si>
    <t>阶段
订单
亏损</t>
  </si>
  <si>
    <t>阶段
订单
总盈亏</t>
  </si>
  <si>
    <t>竞品日常价格</t>
  </si>
  <si>
    <t>竞品活动价格</t>
  </si>
  <si>
    <t>竞品链接</t>
  </si>
  <si>
    <t>https://www.amazon.com/WEWE-Brushed-Kitchen-Stainless-Faucets/dp/B01H3OMH7Y</t>
  </si>
  <si>
    <t>0013厨房水龙头（带广告）</t>
  </si>
  <si>
    <t>0013厨房水龙头（无广告）</t>
  </si>
  <si>
    <t>成本价</t>
  </si>
  <si>
    <t>头程费用</t>
  </si>
  <si>
    <t>汇率</t>
  </si>
  <si>
    <t>佣金比例</t>
  </si>
  <si>
    <t>退货率（8%）</t>
  </si>
  <si>
    <t>广告成本</t>
  </si>
  <si>
    <t>仓储成本</t>
  </si>
  <si>
    <t>促销成本
（34%领取率）</t>
  </si>
  <si>
    <t>配置费</t>
  </si>
  <si>
    <t>最低售价</t>
  </si>
  <si>
    <t>平均售价</t>
  </si>
  <si>
    <t>利润</t>
  </si>
  <si>
    <t>利润率</t>
  </si>
  <si>
    <t>盈亏平衡</t>
  </si>
  <si>
    <t>盈亏平衡
（头尾程+成本+佣金）</t>
  </si>
  <si>
    <t>产品交期</t>
  </si>
  <si>
    <t>35天</t>
  </si>
  <si>
    <t>前期时间</t>
  </si>
  <si>
    <t>广告占比10-15%</t>
  </si>
  <si>
    <t>海运时间</t>
  </si>
  <si>
    <t>45天</t>
  </si>
  <si>
    <t>75天-90天
(保守得下这么多天的量)</t>
  </si>
  <si>
    <t>淋浴类利润率在10%以上</t>
  </si>
  <si>
    <t>上架时间（旺季）</t>
  </si>
  <si>
    <t>5天</t>
  </si>
  <si>
    <t>每日盈亏数据预估</t>
  </si>
  <si>
    <t>广告数据模拟</t>
  </si>
  <si>
    <t>常规数据</t>
  </si>
  <si>
    <t>广告数据</t>
  </si>
  <si>
    <t>实时更新</t>
  </si>
  <si>
    <t>操作备注</t>
  </si>
  <si>
    <t>周</t>
  </si>
  <si>
    <t>新品
榜单</t>
  </si>
  <si>
    <t>总
销量</t>
  </si>
  <si>
    <t>平均日销</t>
  </si>
  <si>
    <t>CVR</t>
  </si>
  <si>
    <t>评分</t>
  </si>
  <si>
    <t>曝光量</t>
  </si>
  <si>
    <t>点击量</t>
  </si>
  <si>
    <t>CTR</t>
  </si>
  <si>
    <t>广告单</t>
  </si>
  <si>
    <t>平均
CPC</t>
  </si>
  <si>
    <t>花费</t>
  </si>
  <si>
    <t>ACOS</t>
  </si>
  <si>
    <t>自然
访问</t>
  </si>
  <si>
    <t>自然
订单</t>
  </si>
  <si>
    <t>自然
单占比</t>
  </si>
  <si>
    <t>最终
盈亏</t>
  </si>
  <si>
    <t>Sif
质量分</t>
  </si>
  <si>
    <t>运营调整</t>
  </si>
  <si>
    <t>广告操作</t>
  </si>
  <si>
    <t>推品
时间</t>
  </si>
  <si>
    <t>阶段订单</t>
  </si>
  <si>
    <t>竞对月销</t>
  </si>
  <si>
    <t>备货数量</t>
  </si>
  <si>
    <t>产品单箱尺寸</t>
  </si>
  <si>
    <t>单箱重量</t>
  </si>
  <si>
    <t>装箱数</t>
  </si>
  <si>
    <t>装箱尺寸</t>
  </si>
  <si>
    <t>装箱重量</t>
  </si>
  <si>
    <t>采购价￥</t>
  </si>
  <si>
    <t>预估货值￥</t>
  </si>
  <si>
    <t>快船25天</t>
  </si>
  <si>
    <t>慢船45天</t>
  </si>
  <si>
    <t>填写黄色字列</t>
  </si>
  <si>
    <t>15天交期+40天慢船（20天快船）</t>
  </si>
  <si>
    <t>半个月下采购单数量</t>
  </si>
  <si>
    <t>vine数量</t>
  </si>
  <si>
    <t>头程（单个）</t>
  </si>
  <si>
    <t>采购价（单个）</t>
  </si>
  <si>
    <t>Vine产品成本</t>
  </si>
  <si>
    <t>AMZ费用</t>
  </si>
  <si>
    <t>VINE报名费</t>
  </si>
  <si>
    <t>预估总费用</t>
  </si>
  <si>
    <t>回评数量</t>
  </si>
  <si>
    <t>总结：
1.在新品中，普遍卖得好的产品，星级很高，至少都是4.9星以上，但是整体的评价数量不多，20个左右，如果我们新品上线的话，最好能又有至少50个评论且星级至少4.7分以上。
2.在对标头部产品中，普遍评价上千，我们在有量的同时会有自然回评，但是整体基础种子链接也要有900个评价，分6个月上去，维持住自己的星级且能晋升头部。</t>
  </si>
  <si>
    <t>新品销量&amp;销售额最高的评分和评论数量</t>
  </si>
  <si>
    <t>评分&amp;评分数量</t>
  </si>
  <si>
    <t>图片（新品榜）</t>
  </si>
  <si>
    <t>头部销量&amp;销售额最高的评分和评论数量</t>
  </si>
  <si>
    <t>对标竞品图片（B01H3OMH7Y）</t>
  </si>
  <si>
    <t>对标竞品图片（B0BV2NVH1N）</t>
  </si>
  <si>
    <t>对标竞品图片（B092VQTNW1）</t>
  </si>
  <si>
    <t>飞书抓取
自己定价</t>
  </si>
  <si>
    <t>广告组名称</t>
  </si>
  <si>
    <t>精准-A1 核心主推词</t>
  </si>
  <si>
    <t>精准-A2 10W以内</t>
  </si>
  <si>
    <t>精准-A3 10W-20W</t>
  </si>
  <si>
    <t>精准-A4 品牌</t>
  </si>
  <si>
    <t>精准-A5 AC词</t>
  </si>
  <si>
    <t>自动-紧密</t>
  </si>
  <si>
    <t>自动-同类</t>
  </si>
  <si>
    <t>西语</t>
  </si>
  <si>
    <t>广泛-大流量词(10W以内)</t>
  </si>
  <si>
    <t>广泛-中流量（10W以上）</t>
  </si>
  <si>
    <t>广泛-捡漏（20W以上）</t>
  </si>
  <si>
    <t>SP-ASIN定投-精准
进攻</t>
  </si>
  <si>
    <t>SP-ASIN定投-精准
进攻-价格优势</t>
  </si>
  <si>
    <t>SP-ASIN定投-拓展
拓流量机会（前100）</t>
  </si>
  <si>
    <t>SP-类目投放</t>
  </si>
  <si>
    <t>SD 类目/ASIN
自己</t>
  </si>
  <si>
    <t>SD 受众</t>
  </si>
  <si>
    <t>SBV-KW 广泛</t>
  </si>
  <si>
    <t>SBV-KW 精准</t>
  </si>
  <si>
    <t>moen kitchen faucet</t>
  </si>
  <si>
    <t>faucets for sinks</t>
  </si>
  <si>
    <t>自动-宽泛</t>
  </si>
  <si>
    <t>自动-关联</t>
  </si>
  <si>
    <t>grifo de cocina</t>
  </si>
  <si>
    <t>kraus kitchen faucet</t>
  </si>
  <si>
    <t>llave para fregadero de cocina</t>
  </si>
  <si>
    <t>B08BHX8SGZ</t>
  </si>
  <si>
    <t>kitchen faucets with pull down sprayer</t>
  </si>
  <si>
    <t>delta kitchen faucet</t>
  </si>
  <si>
    <t>faucets for kitchen</t>
  </si>
  <si>
    <t>尽可能打紧密和同类，关联起来</t>
  </si>
  <si>
    <t>matte black kitchen faucet</t>
  </si>
  <si>
    <t>B0B82FK122</t>
  </si>
  <si>
    <t>llaves para fregaderos de cocina</t>
  </si>
  <si>
    <t>delta faucet</t>
  </si>
  <si>
    <t>kitchen facet with sprayer</t>
  </si>
  <si>
    <t>grifos de cocina</t>
  </si>
  <si>
    <t>faucet filter for kitchen sink</t>
  </si>
  <si>
    <t>brushed nickel kitchen faucet</t>
  </si>
  <si>
    <t>B07D8F5NCW</t>
  </si>
  <si>
    <t>B01E0M4PJ0</t>
  </si>
  <si>
    <t>rv kitchen faucet</t>
  </si>
  <si>
    <t>glacier bay kitchen faucet</t>
  </si>
  <si>
    <t>llave de fregadero de cocina</t>
  </si>
  <si>
    <t>delta kitchen faucets with pull down sprayer</t>
  </si>
  <si>
    <t>B07M7J7RBB</t>
  </si>
  <si>
    <t>brass kitchen faucet</t>
  </si>
  <si>
    <t>pull down faucet</t>
  </si>
  <si>
    <t>grifos para fregaderos de cocina</t>
  </si>
  <si>
    <t>faucet mat for kitchen sink</t>
  </si>
  <si>
    <t>kitchen faucets with sprayer</t>
  </si>
  <si>
    <t>B08KXPTL8C</t>
  </si>
  <si>
    <t>B094VVQJPM</t>
  </si>
  <si>
    <t>A组广告优先高相关，谁转化好，保留在原来的广告活动，没有抢到预算和没有曝光点击的，复制新开组测试</t>
  </si>
  <si>
    <t>kitchen faucet with sprayer</t>
  </si>
  <si>
    <t>kitchen faucet￼</t>
  </si>
  <si>
    <t>faucet water filter for kitchen sink</t>
  </si>
  <si>
    <t>kitchen faucet black</t>
  </si>
  <si>
    <t>B07R8KNPL1</t>
  </si>
  <si>
    <t>B0CCJMZWRZ</t>
  </si>
  <si>
    <t>B07VCWJJHC</t>
  </si>
  <si>
    <t>kitchen sink faucet with sprayer</t>
  </si>
  <si>
    <t>brushed gold kitchen faucet</t>
  </si>
  <si>
    <t>kitchen pull down faucet</t>
  </si>
  <si>
    <t>grifería para cocina</t>
  </si>
  <si>
    <t>grohe kitchen faucet</t>
  </si>
  <si>
    <t>gold faucet for kitchen sink</t>
  </si>
  <si>
    <t>B0D14DL6VW</t>
  </si>
  <si>
    <t>kitchen sink faucets</t>
  </si>
  <si>
    <t>champagne bronze kitchen faucet</t>
  </si>
  <si>
    <t>grifo para cocina</t>
  </si>
  <si>
    <t>griferia para cocina</t>
  </si>
  <si>
    <t>kitchen faucet with soap dispenser</t>
  </si>
  <si>
    <t>B07V71NRHG</t>
  </si>
  <si>
    <t>B0CSK29WXB</t>
  </si>
  <si>
    <t>kitchen faucets touchless</t>
  </si>
  <si>
    <t>llave de cocina</t>
  </si>
  <si>
    <t>grifo de cocina acero inoxidable</t>
  </si>
  <si>
    <t>faucet splash guard for kitchen sink</t>
  </si>
  <si>
    <t>rv faucet</t>
  </si>
  <si>
    <t>B082VWC75W</t>
  </si>
  <si>
    <t>B0CY2HFGF4</t>
  </si>
  <si>
    <t>pull down kitchen faucet</t>
  </si>
  <si>
    <t>faucet for kitchen</t>
  </si>
  <si>
    <t>llave de agua para cocina</t>
  </si>
  <si>
    <t>faucets</t>
  </si>
  <si>
    <t>B09FSWGYJK</t>
  </si>
  <si>
    <t>B09WN6Y2XQ</t>
  </si>
  <si>
    <t>black faucet kitchen</t>
  </si>
  <si>
    <t>faucet for a sink</t>
  </si>
  <si>
    <t>llaves de agua para cocina</t>
  </si>
  <si>
    <t>gold kitchen faucet</t>
  </si>
  <si>
    <t>rv kitchen sink faucet</t>
  </si>
  <si>
    <t>B07C1L21SF</t>
  </si>
  <si>
    <t>B0BHQJFCKR</t>
  </si>
  <si>
    <t>faucet for the sink</t>
  </si>
  <si>
    <t>touchless kitchen faucet</t>
  </si>
  <si>
    <t>oil rubbed bronze kitchen faucet</t>
  </si>
  <si>
    <t>B0CJ6RD8VB</t>
  </si>
  <si>
    <t>B089VVWMSM</t>
  </si>
  <si>
    <t>kitchen faucet for sink</t>
  </si>
  <si>
    <t>grifo cocina</t>
  </si>
  <si>
    <t>kitchen faucet head replacement</t>
  </si>
  <si>
    <t>black sink faucet kitchen</t>
  </si>
  <si>
    <t>B0CM85C3ZL</t>
  </si>
  <si>
    <t>B099M9CQ16</t>
  </si>
  <si>
    <t>llave para sink de cocina</t>
  </si>
  <si>
    <t>kohler kitchen faucet</t>
  </si>
  <si>
    <t>bronze kitchen faucet</t>
  </si>
  <si>
    <t>B09GXZZX49</t>
  </si>
  <si>
    <t>faucet kitchen</t>
  </si>
  <si>
    <t>llaves para cocina</t>
  </si>
  <si>
    <t>kitchen faucet mat</t>
  </si>
  <si>
    <t>B012I44K8S</t>
  </si>
  <si>
    <t>B0BDLQSKBT</t>
  </si>
  <si>
    <t>sink faucet kitchen</t>
  </si>
  <si>
    <t>mezcladora de cocina fregadero</t>
  </si>
  <si>
    <t>kitchen faucets black</t>
  </si>
  <si>
    <t>B0932DJ14S</t>
  </si>
  <si>
    <t>faucet kitchen sink</t>
  </si>
  <si>
    <t>wewe kitchen faucet</t>
  </si>
  <si>
    <t>B012I44KK6</t>
  </si>
  <si>
    <t>B0CKSQ7DGC</t>
  </si>
  <si>
    <t>stainless kitchen faucets</t>
  </si>
  <si>
    <t>llaves para sink de cocina</t>
  </si>
  <si>
    <t>water faucet</t>
  </si>
  <si>
    <t>B08R715DXT</t>
  </si>
  <si>
    <t>B07QVP4G36</t>
  </si>
  <si>
    <t>yaves de agua para cocina</t>
  </si>
  <si>
    <t>black kitchen faucet with pull down sprayer</t>
  </si>
  <si>
    <t>B012I44KZG</t>
  </si>
  <si>
    <t>B07MNFRVM3</t>
  </si>
  <si>
    <t>faucet sink</t>
  </si>
  <si>
    <t>pluma de fregadero de cocina</t>
  </si>
  <si>
    <t>stainless steel kitchen faucet</t>
  </si>
  <si>
    <t>B09YQYX483</t>
  </si>
  <si>
    <t>faucet with sprayer</t>
  </si>
  <si>
    <t>llave para fregadero</t>
  </si>
  <si>
    <t>B07Z7PK4SF</t>
  </si>
  <si>
    <t>kitchen facet</t>
  </si>
  <si>
    <t>llave de fregadero</t>
  </si>
  <si>
    <t>touch kitchen faucet</t>
  </si>
  <si>
    <t>B012I44QM8</t>
  </si>
  <si>
    <t>B07MNJPQHF</t>
  </si>
  <si>
    <t>kitchen tap</t>
  </si>
  <si>
    <t>llave para lavaplatos</t>
  </si>
  <si>
    <t>single hole kitchen faucet</t>
  </si>
  <si>
    <t>B0D7CLPSBL</t>
  </si>
  <si>
    <t>faucets for kitchen sink</t>
  </si>
  <si>
    <t>llave lavaplatos</t>
  </si>
  <si>
    <t>B0C9BZJ5B6</t>
  </si>
  <si>
    <t>B08BWL6FZZ</t>
  </si>
  <si>
    <t>facet kitchen sink</t>
  </si>
  <si>
    <t>mezcladora de fregadero</t>
  </si>
  <si>
    <t>gold sink faucet kitchen</t>
  </si>
  <si>
    <t>B09J4GZZVF</t>
  </si>
  <si>
    <t>grifería lavaplatos</t>
  </si>
  <si>
    <t>moen kitchen faucets</t>
  </si>
  <si>
    <t>B08WYHN2CD</t>
  </si>
  <si>
    <t>delta kitchen faucets</t>
  </si>
  <si>
    <t>B0BKRV8322</t>
  </si>
  <si>
    <t>B07CVTJZ4W</t>
  </si>
  <si>
    <t>pull-down sprayer kitchen faucets</t>
  </si>
  <si>
    <t>black kitchen sink faucet</t>
  </si>
  <si>
    <t>B0CPS3PD1J</t>
  </si>
  <si>
    <t>faucet for sink</t>
  </si>
  <si>
    <t>single handle kitchen faucet</t>
  </si>
  <si>
    <t>B001U6I1Y0</t>
  </si>
  <si>
    <t>B07YD924F8</t>
  </si>
  <si>
    <t>3 in 1 kitchen faucet</t>
  </si>
  <si>
    <t>moen kitchen faucets with pull down sprayer</t>
  </si>
  <si>
    <t>B082LSMLHQ</t>
  </si>
  <si>
    <t>B084RGKVZF</t>
  </si>
  <si>
    <t>B000A0GWX4</t>
  </si>
  <si>
    <t>kitchen faucets with soap dispenser</t>
  </si>
  <si>
    <t>B08Z3M9HPM</t>
  </si>
  <si>
    <t>brushed brass kitchen faucet</t>
  </si>
  <si>
    <t>B0CSJRMCPM</t>
  </si>
  <si>
    <t>faucets for kitchen sinks with sprayer</t>
  </si>
  <si>
    <t>rv faucets kitchen</t>
  </si>
  <si>
    <t>B07KT2VF3H</t>
  </si>
  <si>
    <t>modern kitchen faucet</t>
  </si>
  <si>
    <t>kitchen faucet gold</t>
  </si>
  <si>
    <t>delta faucet kitchen</t>
  </si>
  <si>
    <t>B084RNBLTD</t>
  </si>
  <si>
    <t>kitchen water faucet</t>
  </si>
  <si>
    <t>moen faucet</t>
  </si>
  <si>
    <t>B0CY9NSBQ5</t>
  </si>
  <si>
    <t>stainless steel faucet for kitchen sink</t>
  </si>
  <si>
    <t>black and gold kitchen faucet</t>
  </si>
  <si>
    <t>B0CV9TBR9B</t>
  </si>
  <si>
    <t>sink faucet with sprayer</t>
  </si>
  <si>
    <t>delta touchless kitchen faucet</t>
  </si>
  <si>
    <t>forious kitchen faucet</t>
  </si>
  <si>
    <t>B08JPWRSL3</t>
  </si>
  <si>
    <t>B06XWZSM3N</t>
  </si>
  <si>
    <t>faucets for sink</t>
  </si>
  <si>
    <t>touch faucet for kitchen sink</t>
  </si>
  <si>
    <t>B0CGDNQHW5</t>
  </si>
  <si>
    <t>kitchen faucet with water filter built in</t>
  </si>
  <si>
    <t>B0D1XX49R9</t>
  </si>
  <si>
    <t>sink faucets</t>
  </si>
  <si>
    <t>kitchen faucet delta</t>
  </si>
  <si>
    <t>kitchen faucets gold</t>
  </si>
  <si>
    <t>B07CJRJ6Q7</t>
  </si>
  <si>
    <t>pulldown kitchen faucets</t>
  </si>
  <si>
    <t>kohler kitchen faucets with pull down sprayer</t>
  </si>
  <si>
    <t>B0CY1XSVBG</t>
  </si>
  <si>
    <t>rv sink faucet kitchen</t>
  </si>
  <si>
    <t>fosette kitchen</t>
  </si>
  <si>
    <t>touchless kitchen faucets</t>
  </si>
  <si>
    <t>B07ZSCD7CG</t>
  </si>
  <si>
    <t>silver kitchen faucet</t>
  </si>
  <si>
    <t>B073K54D2K</t>
  </si>
  <si>
    <t>facet</t>
  </si>
  <si>
    <t>delta trinsic kitchen faucet</t>
  </si>
  <si>
    <t>B09BBY6F79</t>
  </si>
  <si>
    <t>kitchen faucet touchless</t>
  </si>
  <si>
    <t>touch on kitchen sink faucets</t>
  </si>
  <si>
    <t>B01EWZL1W4</t>
  </si>
  <si>
    <t>delta champagne bronze kitchen faucet</t>
  </si>
  <si>
    <t>B0DC492HCQ</t>
  </si>
  <si>
    <t>kitchen sink faucet with soap dispenser</t>
  </si>
  <si>
    <t>B087466GKM</t>
  </si>
  <si>
    <t>delta kitchen sink faucet</t>
  </si>
  <si>
    <t>delta leland kitchen faucet</t>
  </si>
  <si>
    <t>B097XCCWMJ</t>
  </si>
  <si>
    <t>kitchen faucets moen</t>
  </si>
  <si>
    <t>B01N4L0IGO</t>
  </si>
  <si>
    <t>grifo</t>
  </si>
  <si>
    <t>pull out kitchen faucet</t>
  </si>
  <si>
    <t>matte black kitchen sink faucet</t>
  </si>
  <si>
    <t>B0915Y52Y5</t>
  </si>
  <si>
    <t>kitchen faucets delta</t>
  </si>
  <si>
    <t>water tap</t>
  </si>
  <si>
    <t>kitchen fixtures</t>
  </si>
  <si>
    <t>brass faucet kitchen</t>
  </si>
  <si>
    <t>B0CD89KM8J</t>
  </si>
  <si>
    <t>3 way faucet</t>
  </si>
  <si>
    <t>chrome kitchen faucet</t>
  </si>
  <si>
    <t>B089SRJJ7Q</t>
  </si>
  <si>
    <t>touchless faucet for kitchen sink</t>
  </si>
  <si>
    <t>B0050EN8E6</t>
  </si>
  <si>
    <t>moen adler kitchen faucet</t>
  </si>
  <si>
    <t>kitchen faucet 3 hole</t>
  </si>
  <si>
    <t>B075QW4V96</t>
  </si>
  <si>
    <t>kitchen faucet replacement</t>
  </si>
  <si>
    <t>B0BPHPVCD1</t>
  </si>
  <si>
    <t>lavamanos de cocina</t>
  </si>
  <si>
    <t>rv kitchen faucet replacement</t>
  </si>
  <si>
    <t>B0CPSDRG6T</t>
  </si>
  <si>
    <t>kitchen pipe</t>
  </si>
  <si>
    <t>touch kitchen faucets with pull down sprayer</t>
  </si>
  <si>
    <t>B0915Y1LMG</t>
  </si>
  <si>
    <t>kitchen sink faucet black matte modern</t>
  </si>
  <si>
    <t>B07RTZ2MRL</t>
  </si>
  <si>
    <t>moen haelyn kitchen faucet</t>
  </si>
  <si>
    <t>kitchen sink faucet black</t>
  </si>
  <si>
    <t>B0856YGV4J</t>
  </si>
  <si>
    <t>gold kitchen sink faucet</t>
  </si>
  <si>
    <t>delta touch kitchen faucet</t>
  </si>
  <si>
    <t>brushed bronze kitchen faucet</t>
  </si>
  <si>
    <t>american standard kitchen faucet</t>
  </si>
  <si>
    <t>single hole faucet</t>
  </si>
  <si>
    <t>faucet for kitchen sink with sprayer</t>
  </si>
  <si>
    <t>black kitchen faucets</t>
  </si>
  <si>
    <t>delta essa pull down kitchen faucet</t>
  </si>
  <si>
    <t>black kitchen faucet with soap dispenser</t>
  </si>
  <si>
    <t>touch faucet</t>
  </si>
  <si>
    <t>3 hole kitchen faucet with sprayer</t>
  </si>
  <si>
    <t>pulldown kitchen faucet</t>
  </si>
  <si>
    <t>kitchen faucet brushed nickel</t>
  </si>
  <si>
    <t>delta essa kitchen faucet</t>
  </si>
  <si>
    <t>delta pull down kitchen faucet</t>
  </si>
  <si>
    <t>touchless faucet kitchen</t>
  </si>
  <si>
    <t>kitchen sink faucets with pullout sprayer</t>
  </si>
  <si>
    <t>brushed nickel kitchen faucet with sprayer</t>
  </si>
  <si>
    <t>touch faucet kitchen</t>
  </si>
  <si>
    <t>kohler kitchen faucets</t>
  </si>
  <si>
    <t>kitchen faucet touch</t>
  </si>
  <si>
    <t>laundry room faucet</t>
  </si>
  <si>
    <t>is kitchen faucets</t>
  </si>
  <si>
    <t>faucet sprayer</t>
  </si>
  <si>
    <t>black stainless kitchen faucet</t>
  </si>
  <si>
    <t>touchless kitchen faucet with pull down sprayer</t>
  </si>
  <si>
    <t>kitchen faicet</t>
  </si>
  <si>
    <t>champagne gold kitchen faucet</t>
  </si>
  <si>
    <t>owofan kitchen faucet with pull down sprayer</t>
  </si>
  <si>
    <t>moen kitchen sink faucet</t>
  </si>
  <si>
    <t>tall kitchen faucet</t>
  </si>
  <si>
    <t>kitchen faucet moen</t>
  </si>
  <si>
    <t>top rated kitchen sink faucets</t>
  </si>
  <si>
    <t>black matte kitchen faucet</t>
  </si>
  <si>
    <t>gold sink faucet</t>
  </si>
  <si>
    <t>kitchen sink faucet gold</t>
  </si>
  <si>
    <t>gold kitchen faucet with soap dispenser</t>
  </si>
  <si>
    <t>kitchen faucets brushed nickel</t>
  </si>
  <si>
    <t>delta sink faucet</t>
  </si>
  <si>
    <t>brush nickel kitchen faucet</t>
  </si>
  <si>
    <t>kitchen faucet pull down</t>
  </si>
  <si>
    <t>single kitchen faucet</t>
  </si>
  <si>
    <t>stainless steel faucet</t>
  </si>
  <si>
    <t>kitchen fauset</t>
  </si>
  <si>
    <t>kitchen faucet set</t>
  </si>
  <si>
    <t>brushed nickel faucet kitchen</t>
  </si>
  <si>
    <t>delta essa</t>
  </si>
  <si>
    <t>kitchen-faucets</t>
  </si>
  <si>
    <t>gold faucet kitchen</t>
  </si>
  <si>
    <t>amazon kitchen faucets</t>
  </si>
  <si>
    <t>delta kitchen faucet touchless</t>
  </si>
  <si>
    <t>delta</t>
  </si>
  <si>
    <t>black kitchen faucet with sprayer</t>
  </si>
  <si>
    <t>kitchen faucet bronze</t>
  </si>
  <si>
    <t>kitchen faucet stainless steel</t>
  </si>
  <si>
    <t>farmhouse faucet for kitchen sink</t>
  </si>
  <si>
    <t>high arc kitchen faucet</t>
  </si>
  <si>
    <t>sink kitchen faucet</t>
  </si>
  <si>
    <t>kitchen faucet with pull out sprayer</t>
  </si>
  <si>
    <t>kitch faucet</t>
  </si>
  <si>
    <t>chrome kitchen sink faucet</t>
  </si>
  <si>
    <t>faucet with pull down sprayer</t>
  </si>
  <si>
    <t>one handle kitchen faucet</t>
  </si>
  <si>
    <t>kitchen faucets￼</t>
  </si>
  <si>
    <t>kitchen sink faucet 3 hole</t>
  </si>
  <si>
    <t>brushed nickel faucet</t>
  </si>
  <si>
    <t>3 holes faucet for kitchen sink</t>
  </si>
  <si>
    <t>brushed nickel sink faucet</t>
  </si>
  <si>
    <t>wewe faucet</t>
  </si>
  <si>
    <t>gooseneck faucet for kitchen sink</t>
  </si>
  <si>
    <t>black stainless kitchen pull down faucet</t>
  </si>
  <si>
    <t>gold kitchen</t>
  </si>
  <si>
    <t>black faucet with sprayer</t>
  </si>
  <si>
    <t>matte black kitchen faucet with pull down sprayer</t>
  </si>
  <si>
    <t>outdoor sink faucet</t>
  </si>
  <si>
    <t>glacier bay faucet</t>
  </si>
  <si>
    <t>commercial high arch kitchen faucet</t>
  </si>
  <si>
    <t>delta champagne bronze faucet</t>
  </si>
  <si>
    <t>matte black faucet kitchen</t>
  </si>
  <si>
    <t>champagne bronze faucet</t>
  </si>
  <si>
    <t>black touch kitchen faucets with pull down sprayer</t>
  </si>
  <si>
    <t>griferia</t>
  </si>
  <si>
    <t>kitchen upgrades</t>
  </si>
  <si>
    <t>wewe</t>
  </si>
  <si>
    <t>brushed nickel</t>
  </si>
  <si>
    <t>moen pull down kitchen faucet</t>
  </si>
  <si>
    <t>delta touch2o kitchen faucet</t>
  </si>
  <si>
    <t>sink faucet with soap dispenser</t>
  </si>
  <si>
    <t>moen georgene kitchen faucet</t>
  </si>
  <si>
    <t>moen kitchen faucet with pull down sprayer</t>
  </si>
  <si>
    <t>moen kitchen sink</t>
  </si>
  <si>
    <t>moen faucets</t>
  </si>
  <si>
    <t>搜索词(ABA)</t>
  </si>
  <si>
    <t>搜索频率排名</t>
  </si>
  <si>
    <t>点击转化率</t>
  </si>
  <si>
    <t>翻译</t>
  </si>
  <si>
    <t>相关性-自动百分比</t>
  </si>
  <si>
    <t>相关性-自动</t>
  </si>
  <si>
    <t>自然位前4占位率</t>
  </si>
  <si>
    <t>自然位前8占位率</t>
  </si>
  <si>
    <t>自然位前16占位率</t>
  </si>
  <si>
    <t>自然位前32占位率</t>
  </si>
  <si>
    <t>自然位前48占位率</t>
  </si>
  <si>
    <t>搜索量</t>
  </si>
  <si>
    <t>相关性-手动</t>
  </si>
  <si>
    <t>预期ACOS</t>
  </si>
  <si>
    <t>共用关键词</t>
  </si>
  <si>
    <t>周搜索量排名</t>
  </si>
  <si>
    <t>竞品拓词导出_2024-11-07 ASIN:B0B82FK122,B01N4L0IGO,B084RNBLTD,B012I44KZG,B07RTZ2MRL,B0CN362S8M,B07CJRJ6Q7,B08KXPTL8C,B0BHQJFCKR,B012I44K8S///B082VWC75W,B0CV9TBR9B,B001U6I1Y0,B01H3OMH7Y,B09BBZ3X5S,B012I44QM8,B012I44KK6,B084R895Z5,B0CR1B43WR,B0064OW4WS///B0BV2NVH1N,B06XWTWHFJ,B08JPWRSL3,B0CZDL6CN1,B087466GKM,B07KT2VF3H,B0CD25DR34,B0CPDHBCC6,B07Y4Y88Y6,B099M9CQ16</t>
  </si>
  <si>
    <t>59.69%</t>
  </si>
  <si>
    <t>高相关</t>
  </si>
  <si>
    <t>65.63%</t>
  </si>
  <si>
    <t>62.5%</t>
  </si>
  <si>
    <t>45.31%</t>
  </si>
  <si>
    <t>45.7%</t>
  </si>
  <si>
    <t>41.93%</t>
  </si>
  <si>
    <t/>
  </si>
  <si>
    <t>#</t>
  </si>
  <si>
    <t>56.96%</t>
  </si>
  <si>
    <t>57.81%</t>
  </si>
  <si>
    <t>46.09%</t>
  </si>
  <si>
    <t>44.92%</t>
  </si>
  <si>
    <t>40.1%</t>
  </si>
  <si>
    <t>三角洲埃萨下拉式厨房水龙头</t>
  </si>
  <si>
    <t>86.64%</t>
  </si>
  <si>
    <t>100%</t>
  </si>
  <si>
    <t>85.94%</t>
  </si>
  <si>
    <t>67.97%</t>
  </si>
  <si>
    <t>52.73%</t>
  </si>
  <si>
    <t>42.19%</t>
  </si>
  <si>
    <t>厨房水槽水龙头</t>
  </si>
  <si>
    <t>56.88%</t>
  </si>
  <si>
    <t>54.69%</t>
  </si>
  <si>
    <t>40.63%</t>
  </si>
  <si>
    <t>44.53%</t>
  </si>
  <si>
    <t>39.58%</t>
  </si>
  <si>
    <t>三角洲厨房水龙头带下拉喷头</t>
  </si>
  <si>
    <t>75.61%</t>
  </si>
  <si>
    <t>81.25%</t>
  </si>
  <si>
    <t>76.56%</t>
  </si>
  <si>
    <t>40.36%</t>
  </si>
  <si>
    <t>带下拉喷头的厨房水龙头</t>
  </si>
  <si>
    <t>53.23%</t>
  </si>
  <si>
    <t>53.13%</t>
  </si>
  <si>
    <t>56.25%</t>
  </si>
  <si>
    <t>50.78%</t>
  </si>
  <si>
    <t>51.56%</t>
  </si>
  <si>
    <t>45.83%</t>
  </si>
  <si>
    <t>三角洲水龙头厨房</t>
  </si>
  <si>
    <t>72.21%</t>
  </si>
  <si>
    <t>75%</t>
  </si>
  <si>
    <t>66.41%</t>
  </si>
  <si>
    <t>46.88%</t>
  </si>
  <si>
    <t>38.54%</t>
  </si>
  <si>
    <t>水槽水龙头</t>
  </si>
  <si>
    <t>56.76%</t>
  </si>
  <si>
    <t>34.38%</t>
  </si>
  <si>
    <t>24.61%</t>
  </si>
  <si>
    <t>22.14%</t>
  </si>
  <si>
    <t>Delta品牌厨房水龙头</t>
  </si>
  <si>
    <t>71%</t>
  </si>
  <si>
    <t>78.13%</t>
  </si>
  <si>
    <t>64.84%</t>
  </si>
  <si>
    <t>37.5%</t>
  </si>
  <si>
    <t>黑色厨房水龙头</t>
  </si>
  <si>
    <t>40.2%</t>
  </si>
  <si>
    <t>48.44%</t>
  </si>
  <si>
    <t>39.84%</t>
  </si>
  <si>
    <t>28.13%</t>
  </si>
  <si>
    <t>三角洲厨房水龙头</t>
  </si>
  <si>
    <t>70.14%</t>
  </si>
  <si>
    <t>71.88%</t>
  </si>
  <si>
    <t>79.69%</t>
  </si>
  <si>
    <t>36.46%</t>
  </si>
  <si>
    <t>56.69%</t>
  </si>
  <si>
    <t>68.75%</t>
  </si>
  <si>
    <t>38.28%</t>
  </si>
  <si>
    <t>30.47%</t>
  </si>
  <si>
    <t>25.52%</t>
  </si>
  <si>
    <t>摩恩厨房水龙头</t>
  </si>
  <si>
    <t>69.32%</t>
  </si>
  <si>
    <t>44.14%</t>
  </si>
  <si>
    <t>40.83%</t>
  </si>
  <si>
    <t>18.75%</t>
  </si>
  <si>
    <t>12.5%</t>
  </si>
  <si>
    <t>14.06%</t>
  </si>
  <si>
    <t>67.84%</t>
  </si>
  <si>
    <t>73.44%</t>
  </si>
  <si>
    <t>61.72%</t>
  </si>
  <si>
    <t>37.24%</t>
  </si>
  <si>
    <t>厨房水槽用水龙头</t>
  </si>
  <si>
    <t>三角洲无触摸厨房水龙头</t>
  </si>
  <si>
    <t>67.7%</t>
  </si>
  <si>
    <t>58.59%</t>
  </si>
  <si>
    <t>34.11%</t>
  </si>
  <si>
    <t>60.78%</t>
  </si>
  <si>
    <t>41.8%</t>
  </si>
  <si>
    <t>45.57%</t>
  </si>
  <si>
    <t>带喷头的厨房水龙头</t>
  </si>
  <si>
    <t>下拉式厨房水龙头</t>
  </si>
  <si>
    <t>66.06%</t>
  </si>
  <si>
    <t>59.38%</t>
  </si>
  <si>
    <t>53.62%</t>
  </si>
  <si>
    <t>35.16%</t>
  </si>
  <si>
    <t>32.03%</t>
  </si>
  <si>
    <t>无接触厨房水龙头</t>
  </si>
  <si>
    <t>带喷头的拉丝镍厨房水龙头</t>
  </si>
  <si>
    <t>65.04%</t>
  </si>
  <si>
    <t>33.85%</t>
  </si>
  <si>
    <t>金色厨房水龙头</t>
  </si>
  <si>
    <t>39.64%</t>
  </si>
  <si>
    <t>中相关</t>
  </si>
  <si>
    <t>17.71%</t>
  </si>
  <si>
    <t>科勒 厨房水龙头</t>
  </si>
  <si>
    <t>64.75%</t>
  </si>
  <si>
    <t>51.17%</t>
  </si>
  <si>
    <t>44.01%</t>
  </si>
  <si>
    <t>21.47%</t>
  </si>
  <si>
    <t>21.88%</t>
  </si>
  <si>
    <t>26.56%</t>
  </si>
  <si>
    <t>22.4%</t>
  </si>
  <si>
    <t>带喷头的厨房水槽龙头</t>
  </si>
  <si>
    <t>不锈钢厨房水龙头</t>
  </si>
  <si>
    <t>64.32%</t>
  </si>
  <si>
    <t>53.91%</t>
  </si>
  <si>
    <t>41.02%</t>
  </si>
  <si>
    <t>24.97%</t>
  </si>
  <si>
    <t>31.25%</t>
  </si>
  <si>
    <t>25%</t>
  </si>
  <si>
    <t>11.33%</t>
  </si>
  <si>
    <t>14.32%</t>
  </si>
  <si>
    <t>厨房水槽龙头</t>
  </si>
  <si>
    <t>厨房用水龙头</t>
  </si>
  <si>
    <t>63.92%</t>
  </si>
  <si>
    <t>47.51%</t>
  </si>
  <si>
    <t>50%</t>
  </si>
  <si>
    <t>42.97%</t>
  </si>
  <si>
    <t>41.41%</t>
  </si>
  <si>
    <t>克劳斯厨房龙头</t>
  </si>
  <si>
    <t>下拉水龙头</t>
  </si>
  <si>
    <t>63.67%</t>
  </si>
  <si>
    <t>64.06%</t>
  </si>
  <si>
    <t>53.34%</t>
  </si>
  <si>
    <t>43.75%</t>
  </si>
  <si>
    <t>39.06%</t>
  </si>
  <si>
    <t>拉丝镍厨房水龙头</t>
  </si>
  <si>
    <t>63.19%</t>
  </si>
  <si>
    <t>60.94%</t>
  </si>
  <si>
    <t>52.34%</t>
  </si>
  <si>
    <t>58.16%</t>
  </si>
  <si>
    <t>67.19%</t>
  </si>
  <si>
    <t>厨房水槽钥匙</t>
  </si>
  <si>
    <t>拉下喷头厨房水龙头</t>
  </si>
  <si>
    <t>62.95%</t>
  </si>
  <si>
    <t>42.23%</t>
  </si>
  <si>
    <t>21.35%</t>
  </si>
  <si>
    <t>房车厨房水龙头</t>
  </si>
  <si>
    <t>62.57%</t>
  </si>
  <si>
    <t>33.59%</t>
  </si>
  <si>
    <t>32.68%</t>
  </si>
  <si>
    <t>11.72%</t>
  </si>
  <si>
    <t>9.9%</t>
  </si>
  <si>
    <t>油擦青铜厨房水龙头</t>
  </si>
  <si>
    <t>62.46%</t>
  </si>
  <si>
    <t>24.48%</t>
  </si>
  <si>
    <t>黄铜厨房水龙头</t>
  </si>
  <si>
    <t>35.21%</t>
  </si>
  <si>
    <t>14.45%</t>
  </si>
  <si>
    <t>14.84%</t>
  </si>
  <si>
    <t>高仪厨房水龙头</t>
  </si>
  <si>
    <t>带喷头的厨房水槽用水龙头</t>
  </si>
  <si>
    <t>62.34%</t>
  </si>
  <si>
    <t>35.68%</t>
  </si>
  <si>
    <t>43.99%</t>
  </si>
  <si>
    <t>21.48%</t>
  </si>
  <si>
    <t>20.31%</t>
  </si>
  <si>
    <t>厨房水龙头免触摸</t>
  </si>
  <si>
    <t>青铜厨房水龙头</t>
  </si>
  <si>
    <t>61.94%</t>
  </si>
  <si>
    <t>37.11%</t>
  </si>
  <si>
    <t>28.91%</t>
  </si>
  <si>
    <t>拉丝金厨房龙头</t>
  </si>
  <si>
    <t>42.29%</t>
  </si>
  <si>
    <t>32.81%</t>
  </si>
  <si>
    <t>19.53%</t>
  </si>
  <si>
    <t>15.1%</t>
  </si>
  <si>
    <t>Delta水龙头</t>
  </si>
  <si>
    <t>61.54%</t>
  </si>
  <si>
    <t>香槟青铜厨房水龙头</t>
  </si>
  <si>
    <t>39.32%</t>
  </si>
  <si>
    <t>厨房用下拉水龙头</t>
  </si>
  <si>
    <t>61.06%</t>
  </si>
  <si>
    <t>41.15%</t>
  </si>
  <si>
    <t>21.8%</t>
  </si>
  <si>
    <t>24.22%</t>
  </si>
  <si>
    <t>23.18%</t>
  </si>
  <si>
    <t>高弧度厨房水龙头</t>
  </si>
  <si>
    <t>61%</t>
  </si>
  <si>
    <t>26.3%</t>
  </si>
  <si>
    <t>44.93%</t>
  </si>
  <si>
    <t>30.08%</t>
  </si>
  <si>
    <t>bar sink faucet</t>
  </si>
  <si>
    <t>吧台水槽水龙头</t>
  </si>
  <si>
    <t>55.44%</t>
  </si>
  <si>
    <t>36.2%</t>
  </si>
  <si>
    <t>kitchen sink sprayer</t>
  </si>
  <si>
    <t>厨房水槽喷雾器</t>
  </si>
  <si>
    <t>三角洲触摸厨房水龙头</t>
  </si>
  <si>
    <t>60.69%</t>
  </si>
  <si>
    <t>厨房黑色水龙头</t>
  </si>
  <si>
    <t>34.75%</t>
  </si>
  <si>
    <t>31.77%</t>
  </si>
  <si>
    <t>厨房水龙头￼</t>
  </si>
  <si>
    <t>60.39%</t>
  </si>
  <si>
    <t>38.67%</t>
  </si>
  <si>
    <t>48.79%</t>
  </si>
  <si>
    <t>35.94%</t>
  </si>
  <si>
    <t>镀铬厨房水槽水龙头</t>
  </si>
  <si>
    <t>59.8%</t>
  </si>
  <si>
    <t>27.6%</t>
  </si>
  <si>
    <t>哑光黑色厨房水龙头</t>
  </si>
  <si>
    <t>38.64%</t>
  </si>
  <si>
    <t>59.77%</t>
  </si>
  <si>
    <t>30.99%</t>
  </si>
  <si>
    <t>带肥皂分配器的厨房水龙头</t>
  </si>
  <si>
    <t>kitchen sink faucet mat</t>
  </si>
  <si>
    <t>laundry sink faucet</t>
  </si>
  <si>
    <t>洗衣槽水龙头</t>
  </si>
  <si>
    <t>厨房固定装置</t>
  </si>
  <si>
    <t>59.07%</t>
  </si>
  <si>
    <t>16.67%</t>
  </si>
  <si>
    <t>40.52%</t>
  </si>
  <si>
    <t>29.69%</t>
  </si>
  <si>
    <t>顶级厨房水槽龙头</t>
  </si>
  <si>
    <t>58.87%</t>
  </si>
  <si>
    <t>27.34%</t>
  </si>
  <si>
    <t>24.74%</t>
  </si>
  <si>
    <t>51.5%</t>
  </si>
  <si>
    <t>32.55%</t>
  </si>
  <si>
    <t>房车厨房水槽水龙头</t>
  </si>
  <si>
    <t>58.78%</t>
  </si>
  <si>
    <t>厨房洗手盆金色水龙头</t>
  </si>
  <si>
    <t>44.96%</t>
  </si>
  <si>
    <t>26.95%</t>
  </si>
  <si>
    <t>20.57%</t>
  </si>
  <si>
    <t>hansgrohe kitchen faucet</t>
  </si>
  <si>
    <t>汉斯格雅厨房龙头</t>
  </si>
  <si>
    <t>触摸厨房水槽龙头</t>
  </si>
  <si>
    <t>58.62%</t>
  </si>
  <si>
    <t>42.71%</t>
  </si>
  <si>
    <t>43.6%</t>
  </si>
  <si>
    <t>28.52%</t>
  </si>
  <si>
    <t>pfister kitchen faucet</t>
  </si>
  <si>
    <t>Pfister 厨房水龙头</t>
  </si>
  <si>
    <t>58.58%</t>
  </si>
  <si>
    <t>房车水龙头</t>
  </si>
  <si>
    <t>27.05%</t>
  </si>
  <si>
    <t>23.44%</t>
  </si>
  <si>
    <t>6.25%</t>
  </si>
  <si>
    <t>4.43%</t>
  </si>
  <si>
    <t>36.72%</t>
  </si>
  <si>
    <t>wewe 厨房水龙头</t>
  </si>
  <si>
    <t>23.58%</t>
  </si>
  <si>
    <t>13.54%</t>
  </si>
  <si>
    <t>Delta厨房水龙头</t>
  </si>
  <si>
    <t>57.69%</t>
  </si>
  <si>
    <t>29.17%</t>
  </si>
  <si>
    <t>kitchen faucet head</t>
  </si>
  <si>
    <t>三角洲香槟青铜厨房水龙头</t>
  </si>
  <si>
    <t>57.33%</t>
  </si>
  <si>
    <t>黑色厨房水槽水龙头</t>
  </si>
  <si>
    <t>24.18%</t>
  </si>
  <si>
    <t>33.98%</t>
  </si>
  <si>
    <t>触摸厨房水龙头</t>
  </si>
  <si>
    <t>水槽龙头</t>
  </si>
  <si>
    <t>57.16%</t>
  </si>
  <si>
    <t>22.27%</t>
  </si>
  <si>
    <t>17.45%</t>
  </si>
  <si>
    <t>silicone faucet mat for kitchen sink</t>
  </si>
  <si>
    <t>50.52%</t>
  </si>
  <si>
    <t>27.86%</t>
  </si>
  <si>
    <t>单孔厨房水龙头</t>
  </si>
  <si>
    <t>47.62%</t>
  </si>
  <si>
    <t>29.3%</t>
  </si>
  <si>
    <t>34.88%</t>
  </si>
  <si>
    <t>33.07%</t>
  </si>
  <si>
    <t>kitchen faucet sprayer</t>
  </si>
  <si>
    <t>厨房水龙头喷头</t>
  </si>
  <si>
    <t>水槽用水龙头</t>
  </si>
  <si>
    <t>56.82%</t>
  </si>
  <si>
    <t>22.66%</t>
  </si>
  <si>
    <t>18.23%</t>
  </si>
  <si>
    <t>33.25%</t>
  </si>
  <si>
    <t>kitchen faucet aerator</t>
  </si>
  <si>
    <t>45.29%</t>
  </si>
  <si>
    <t>17.19%</t>
  </si>
  <si>
    <t>13.8%</t>
  </si>
  <si>
    <t>moen kitchen faucet head replacement</t>
  </si>
  <si>
    <t>带下拉喷头的黑色厨房水龙头</t>
  </si>
  <si>
    <t>37.22%</t>
  </si>
  <si>
    <t>33.33%</t>
  </si>
  <si>
    <t>单柄厨房水龙头</t>
  </si>
  <si>
    <t>厨房触控水龙头</t>
  </si>
  <si>
    <t>56.28%</t>
  </si>
  <si>
    <t>31.64%</t>
  </si>
  <si>
    <t>29.95%</t>
  </si>
  <si>
    <t>kitchen faucet with side sprayer</t>
  </si>
  <si>
    <t>带侧喷头的厨房水龙头</t>
  </si>
  <si>
    <t>56.2%</t>
  </si>
  <si>
    <t>摩恩带下拉喷头的厨房水龙头</t>
  </si>
  <si>
    <t>镀铬厨房水龙头</t>
  </si>
  <si>
    <t>56.09%</t>
  </si>
  <si>
    <t>kitchen faucet splash guard</t>
  </si>
  <si>
    <t>54.64%</t>
  </si>
  <si>
    <t>36.33%</t>
  </si>
  <si>
    <t>30.73%</t>
  </si>
  <si>
    <t>55.49%</t>
  </si>
  <si>
    <t>kitchen sink faucet head</t>
  </si>
  <si>
    <t>52.82%</t>
  </si>
  <si>
    <t>49.22%</t>
  </si>
  <si>
    <t>拉丝黄铜厨房水龙头</t>
  </si>
  <si>
    <t>55.2%</t>
  </si>
  <si>
    <t>kitchen sprayer</t>
  </si>
  <si>
    <t>厨房喷雾器</t>
  </si>
  <si>
    <t>55.24%</t>
  </si>
  <si>
    <t>41.65%</t>
  </si>
  <si>
    <t>21.09%</t>
  </si>
  <si>
    <t>laundry faucet</t>
  </si>
  <si>
    <t>洗衣水龙头</t>
  </si>
  <si>
    <t>faucet draining mat for kitchen sink</t>
  </si>
  <si>
    <t>39.46%</t>
  </si>
  <si>
    <t>16.15%</t>
  </si>
  <si>
    <t>54.71%</t>
  </si>
  <si>
    <t>25.39%</t>
  </si>
  <si>
    <t>18.49%</t>
  </si>
  <si>
    <t>antique brass kitchen faucet</t>
  </si>
  <si>
    <t>摩恩水龙头</t>
  </si>
  <si>
    <t>厨房水龙头触摸</t>
  </si>
  <si>
    <t>54.66%</t>
  </si>
  <si>
    <t>34.77%</t>
  </si>
  <si>
    <t>faucet mat for kitchen sink 2 holes</t>
  </si>
  <si>
    <t>forious 厨房水龙头</t>
  </si>
  <si>
    <t>42.39%</t>
  </si>
  <si>
    <t>27.73%</t>
  </si>
  <si>
    <t>三角洲厨房水槽水龙头</t>
  </si>
  <si>
    <t>54.59%</t>
  </si>
  <si>
    <t>47.66%</t>
  </si>
  <si>
    <t>53.63%</t>
  </si>
  <si>
    <t>20.83%</t>
  </si>
  <si>
    <t>53.9%</t>
  </si>
  <si>
    <t>kitchen sink faucet organizer</t>
  </si>
  <si>
    <t>Water Faucet</t>
  </si>
  <si>
    <t>47.43%</t>
  </si>
  <si>
    <t>mop sink faucet</t>
  </si>
  <si>
    <t>拖把池水龙头</t>
  </si>
  <si>
    <t>触摸带下拉喷头的厨房水龙头</t>
  </si>
  <si>
    <t>53.83%</t>
  </si>
  <si>
    <t>33.2%</t>
  </si>
  <si>
    <t>43.53%</t>
  </si>
  <si>
    <t>bar faucets single hole</t>
  </si>
  <si>
    <t>单孔酒吧水龙头</t>
  </si>
  <si>
    <t>31.72%</t>
  </si>
  <si>
    <t>15.89%</t>
  </si>
  <si>
    <t>24.57%</t>
  </si>
  <si>
    <t>7.42%</t>
  </si>
  <si>
    <t>10.16%</t>
  </si>
  <si>
    <t>厨房水槽用触控水龙头</t>
  </si>
  <si>
    <t>commercial kitchen faucet</t>
  </si>
  <si>
    <t>43.91%</t>
  </si>
  <si>
    <t>冰川湾厨房水龙头</t>
  </si>
  <si>
    <t>53.26%</t>
  </si>
  <si>
    <t>faucet head for kitchen sink</t>
  </si>
  <si>
    <t>3 hole kitchen faucet</t>
  </si>
  <si>
    <t>三孔厨房水龙头</t>
  </si>
  <si>
    <t>34.44%</t>
  </si>
  <si>
    <t>15.63%</t>
  </si>
  <si>
    <t>9.38%</t>
  </si>
  <si>
    <t>厨房水槽水龙头黑色哑光现代</t>
  </si>
  <si>
    <t>53.14%</t>
  </si>
  <si>
    <t>32.42%</t>
  </si>
  <si>
    <t>kitchen faucet sprayer head replacement</t>
  </si>
  <si>
    <t>黑金色厨房水龙头</t>
  </si>
  <si>
    <t>23.16%</t>
  </si>
  <si>
    <t>9.77%</t>
  </si>
  <si>
    <t>9.64%</t>
  </si>
  <si>
    <t>水龙头喷雾器</t>
  </si>
  <si>
    <t>科勒 带下拉喷头的厨房水龙头</t>
  </si>
  <si>
    <t>52.79%</t>
  </si>
  <si>
    <t>41.46%</t>
  </si>
  <si>
    <t>25.78%</t>
  </si>
  <si>
    <t>white kitchen faucet</t>
  </si>
  <si>
    <t>白色厨房水龙头</t>
  </si>
  <si>
    <t>51.43%</t>
  </si>
  <si>
    <t>kitchen faucet filter</t>
  </si>
  <si>
    <t>现代厨房水龙头</t>
  </si>
  <si>
    <t>带拉出喷头的厨房水槽龙头</t>
  </si>
  <si>
    <t>51.19%</t>
  </si>
  <si>
    <t>28.39%</t>
  </si>
  <si>
    <t>copper kitchen faucet</t>
  </si>
  <si>
    <t>三角洲特林西克厨房水龙头</t>
  </si>
  <si>
    <t>厨房下拉式水龙头</t>
  </si>
  <si>
    <t>50.62%</t>
  </si>
  <si>
    <t>38.93%</t>
  </si>
  <si>
    <t>18.36%</t>
  </si>
  <si>
    <t>厨房水龙头无触摸</t>
  </si>
  <si>
    <t>moen kitchen faucet parts</t>
  </si>
  <si>
    <t>带肥皂分配器的厨房水槽龙头</t>
  </si>
  <si>
    <t>50.5%</t>
  </si>
  <si>
    <t>42.18%</t>
  </si>
  <si>
    <t>触控水龙头</t>
  </si>
  <si>
    <t>49.09%</t>
  </si>
  <si>
    <t>22.35%</t>
  </si>
  <si>
    <t>16.02%</t>
  </si>
  <si>
    <t>delta leland 厨房水龙头</t>
  </si>
  <si>
    <t>黑色不锈钢厨房下拉式水龙头</t>
  </si>
  <si>
    <t>49.07%</t>
  </si>
  <si>
    <t>42.58%</t>
  </si>
  <si>
    <t>kitchen sink with faucet combo</t>
  </si>
  <si>
    <t>brizo kitchen faucet</t>
  </si>
  <si>
    <t>brizo 厨房水龙头</t>
  </si>
  <si>
    <t>25.31%</t>
  </si>
  <si>
    <t>Moen品牌厨房水龙头</t>
  </si>
  <si>
    <t>厨房龙头</t>
  </si>
  <si>
    <t>48.69%</t>
  </si>
  <si>
    <t>kitchen sink mats for around faucet</t>
  </si>
  <si>
    <t>36.84%</t>
  </si>
  <si>
    <t>29.43%</t>
  </si>
  <si>
    <t>拉出式厨房水龙头</t>
  </si>
  <si>
    <t>不锈钢水龙头</t>
  </si>
  <si>
    <t>48.53%</t>
  </si>
  <si>
    <t>31.68%</t>
  </si>
  <si>
    <t>sprayer for kitchen sink</t>
  </si>
  <si>
    <t>金色厨房水槽水龙头</t>
  </si>
  <si>
    <t>48%</t>
  </si>
  <si>
    <t>23.21%</t>
  </si>
  <si>
    <t>26.17%</t>
  </si>
  <si>
    <t>4 hole kitchen faucet</t>
  </si>
  <si>
    <t>4孔厨房水龙头</t>
  </si>
  <si>
    <t>47.73%</t>
  </si>
  <si>
    <t>bar sink faucet single hole</t>
  </si>
  <si>
    <t>吧台水槽水龙头单孔</t>
  </si>
  <si>
    <t>带下拉喷头的哑光黑色厨房水龙头</t>
  </si>
  <si>
    <t>39.45%</t>
  </si>
  <si>
    <t>无接触厨房水槽水龙头</t>
  </si>
  <si>
    <t>43.28%</t>
  </si>
  <si>
    <t>23.83%</t>
  </si>
  <si>
    <t>19.79%</t>
  </si>
  <si>
    <t>kitchen sink with faucet</t>
  </si>
  <si>
    <t>带水龙头的厨房水槽</t>
  </si>
  <si>
    <t>47.54%</t>
  </si>
  <si>
    <t>17.97%</t>
  </si>
  <si>
    <t>19.27%</t>
  </si>
  <si>
    <t>32.12%</t>
  </si>
  <si>
    <t>delta kitchen faucet head replacement</t>
  </si>
  <si>
    <t>38.7%</t>
  </si>
  <si>
    <t>moen adler 厨房水龙头</t>
  </si>
  <si>
    <t>34.57%</t>
  </si>
  <si>
    <t>19.14%</t>
  </si>
  <si>
    <t>22.92%</t>
  </si>
  <si>
    <t>厨房水槽金色水龙头</t>
  </si>
  <si>
    <t>47.18%</t>
  </si>
  <si>
    <t>哑光黑色厨房水槽水龙头</t>
  </si>
  <si>
    <t>45.09%</t>
  </si>
  <si>
    <t>32.29%</t>
  </si>
  <si>
    <t>厨房水槽用不锈钢水龙头</t>
  </si>
  <si>
    <t>45.47%</t>
  </si>
  <si>
    <t>34.64%</t>
  </si>
  <si>
    <t>kitchen sink splash guard behind faucet</t>
  </si>
  <si>
    <t>22.25%</t>
  </si>
  <si>
    <t>water faucet filter for kitchen sink</t>
  </si>
  <si>
    <t>厨房黄铜水龙头</t>
  </si>
  <si>
    <t>33.21%</t>
  </si>
  <si>
    <t>20.7%</t>
  </si>
  <si>
    <t>16.93%</t>
  </si>
  <si>
    <t>洗衣房水龙头</t>
  </si>
  <si>
    <t>45.18%</t>
  </si>
  <si>
    <t>美标厨房水龙头</t>
  </si>
  <si>
    <t>kitchen faucet water filter</t>
  </si>
  <si>
    <t>24.16%</t>
  </si>
  <si>
    <t>polished nickel kitchen faucet</t>
  </si>
  <si>
    <t>抛光镍厨房水龙头</t>
  </si>
  <si>
    <t>洗碗池水龙头</t>
  </si>
  <si>
    <t>45.06%</t>
  </si>
  <si>
    <t>16.8%</t>
  </si>
  <si>
    <t>29.38%</t>
  </si>
  <si>
    <t>10.94%</t>
  </si>
  <si>
    <t>11.2%</t>
  </si>
  <si>
    <t>27.33%</t>
  </si>
  <si>
    <t>房车厨房水龙头更换</t>
  </si>
  <si>
    <t>20.33%</t>
  </si>
  <si>
    <t>7.29%</t>
  </si>
  <si>
    <t>带喷头的三孔厨房水龙头</t>
  </si>
  <si>
    <t>商用高拱厨房水龙头</t>
  </si>
  <si>
    <t>44.84%</t>
  </si>
  <si>
    <t>kraus faucet</t>
  </si>
  <si>
    <t>克劳斯龙头</t>
  </si>
  <si>
    <t>厨房金色水龙头</t>
  </si>
  <si>
    <t>44.07%</t>
  </si>
  <si>
    <t>15.36%</t>
  </si>
  <si>
    <t>26.82%</t>
  </si>
  <si>
    <t>waterfall kitchen faucet</t>
  </si>
  <si>
    <t>瀑布厨房水龙头</t>
  </si>
  <si>
    <t>厨房水槽黑色水龙头</t>
  </si>
  <si>
    <t>29.87%</t>
  </si>
  <si>
    <t>内置水过滤器的厨房水龙头</t>
  </si>
  <si>
    <t>20.96%</t>
  </si>
  <si>
    <t>6.64%</t>
  </si>
  <si>
    <t>8.59%</t>
  </si>
  <si>
    <t>kitchen sink filter water faucet</t>
  </si>
  <si>
    <t>43.4%</t>
  </si>
  <si>
    <t>拉丝青铜厨房水龙头</t>
  </si>
  <si>
    <t>43.31%</t>
  </si>
  <si>
    <t>faucet storage rack for kitchen sink</t>
  </si>
  <si>
    <t>kitchen faucet sprayer attachment</t>
  </si>
  <si>
    <t>30.96%</t>
  </si>
  <si>
    <t>wall mount kitchen faucets</t>
  </si>
  <si>
    <t>厨房水阀钥匙</t>
  </si>
  <si>
    <t>kitchen sink faucet replacement parts</t>
  </si>
  <si>
    <t>单孔水龙头</t>
  </si>
  <si>
    <t>20.77%</t>
  </si>
  <si>
    <t>带肥皂分配器的黑色厨房水龙头</t>
  </si>
  <si>
    <t>23.05%</t>
  </si>
  <si>
    <t>25.93%</t>
  </si>
  <si>
    <t>12.89%</t>
  </si>
  <si>
    <t>led kitchen faucet</t>
  </si>
  <si>
    <t>LED厨房水龙头</t>
  </si>
  <si>
    <t>41.17%</t>
  </si>
  <si>
    <t>带喷头的水龙头</t>
  </si>
  <si>
    <t>laundry sink faucet with sprayer</t>
  </si>
  <si>
    <t>带喷头的洗衣槽水龙头</t>
  </si>
  <si>
    <t>带下拉式喷头的黑色触摸式厨房水龙头</t>
  </si>
  <si>
    <t>40.6%</t>
  </si>
  <si>
    <t>带下拉喷头的无接触厨房水龙头</t>
  </si>
  <si>
    <t>farmhouse kitchen faucet</t>
  </si>
  <si>
    <t>农舍厨房水龙头</t>
  </si>
  <si>
    <t>40.37%</t>
  </si>
  <si>
    <t>grohe kitchen faucet parts</t>
  </si>
  <si>
    <t>kingston brass kitchen faucet</t>
  </si>
  <si>
    <t>黑色哑光厨房水龙头</t>
  </si>
  <si>
    <t>39.71%</t>
  </si>
  <si>
    <t>摩恩厨房水槽水龙头</t>
  </si>
  <si>
    <t>带肥皂分配器的金色厨房水龙头</t>
  </si>
  <si>
    <t>39.7%</t>
  </si>
  <si>
    <t>19.01%</t>
  </si>
  <si>
    <t>21.46%</t>
  </si>
  <si>
    <t>10.55%</t>
  </si>
  <si>
    <t>kraus oletto kitchen faucet</t>
  </si>
  <si>
    <t>smart kitchen faucet</t>
  </si>
  <si>
    <t>智能厨房水龙头</t>
  </si>
  <si>
    <t>38.95%</t>
  </si>
  <si>
    <t>touchless faucet</t>
  </si>
  <si>
    <t>无接触水龙头</t>
  </si>
  <si>
    <t>带喷头的水槽水龙头</t>
  </si>
  <si>
    <t>39.19%</t>
  </si>
  <si>
    <t>19.92%</t>
  </si>
  <si>
    <t>kitchen faucet wrench tool</t>
  </si>
  <si>
    <t>黑色不锈钢厨房水龙头</t>
  </si>
  <si>
    <t>28.18%</t>
  </si>
  <si>
    <t>德尔塔水槽水龙头</t>
  </si>
  <si>
    <t>sink mat for kitchen faucet</t>
  </si>
  <si>
    <t>21.29%</t>
  </si>
  <si>
    <t>appaso bronze kitchen faucet</t>
  </si>
  <si>
    <t>appaso青铜厨房水龙头</t>
  </si>
  <si>
    <t>38.74%</t>
  </si>
  <si>
    <t>28.65%</t>
  </si>
  <si>
    <t>delta kitchen faucet parts</t>
  </si>
  <si>
    <t>moen touchless kitchen faucet</t>
  </si>
  <si>
    <t>香槟金厨房水龙头</t>
  </si>
  <si>
    <t>34.36%</t>
  </si>
  <si>
    <t>31.5%</t>
  </si>
  <si>
    <t>14.58%</t>
  </si>
  <si>
    <t>kitchen sink and faucet</t>
  </si>
  <si>
    <t>厨房水槽和水龙头</t>
  </si>
  <si>
    <t>appaso oil rubbed bronze kitchen faucet</t>
  </si>
  <si>
    <t>37.09%</t>
  </si>
  <si>
    <t>31.69%</t>
  </si>
  <si>
    <t>delta lenta kitchen faucet</t>
  </si>
  <si>
    <t>delta lenta 厨房水龙头</t>
  </si>
  <si>
    <t>kitchen faucet mat sink splash guard</t>
  </si>
  <si>
    <t>delta kitchen faucet with sprayer</t>
  </si>
  <si>
    <t>三角洲厨房水龙头带喷头</t>
  </si>
  <si>
    <t>金色水龙头</t>
  </si>
  <si>
    <t>25.82%</t>
  </si>
  <si>
    <t>13.28%</t>
  </si>
  <si>
    <t>outdoor kitchen faucet</t>
  </si>
  <si>
    <t>户外厨房水龙头</t>
  </si>
  <si>
    <t>20.97%</t>
  </si>
  <si>
    <t>highest gpm kitchen faucet</t>
  </si>
  <si>
    <t>最高GPM的厨房水龙头</t>
  </si>
  <si>
    <t>34.71%</t>
  </si>
  <si>
    <t>delta kitchen faucet cartridge</t>
  </si>
  <si>
    <t>moen kitchen faucet with sprayer</t>
  </si>
  <si>
    <t>摩恩带喷头的厨房水龙头</t>
  </si>
  <si>
    <t>kitchen faucet single hole</t>
  </si>
  <si>
    <t>faucet mat for kitchen sink 3 holes</t>
  </si>
  <si>
    <t>camper sink faucet</t>
  </si>
  <si>
    <t>露营水槽龙头</t>
  </si>
  <si>
    <t>kitchen faucet with pull down sprayer and soap dispenser</t>
  </si>
  <si>
    <t>带下拉喷头和肥皂分配器的厨房水龙头</t>
  </si>
  <si>
    <t>stone faucet mat for kitchen sink</t>
  </si>
  <si>
    <t>三角洲埃萨</t>
  </si>
  <si>
    <t>21.43%</t>
  </si>
  <si>
    <t>16.41%</t>
  </si>
  <si>
    <t>7.81%</t>
  </si>
  <si>
    <t>high pressure kitchen faucet</t>
  </si>
  <si>
    <t>高压厨房水龙头</t>
  </si>
  <si>
    <t>matte black kitchen faucet with sprayer</t>
  </si>
  <si>
    <t>33.88%</t>
  </si>
  <si>
    <t>35.55%</t>
  </si>
  <si>
    <t>drinking water faucet for kitchen sink</t>
  </si>
  <si>
    <t>2 hole kitchen faucet</t>
  </si>
  <si>
    <t>2孔厨房水龙头</t>
  </si>
  <si>
    <t>sink with faucet</t>
  </si>
  <si>
    <t>带水龙头的水槽</t>
  </si>
  <si>
    <t>厨房钥匙</t>
  </si>
  <si>
    <t>faucet extender for kitchen sink</t>
  </si>
  <si>
    <t>带喷头的黑色厨房水龙头</t>
  </si>
  <si>
    <t>25.29%</t>
  </si>
  <si>
    <t>industrial kitchen faucet</t>
  </si>
  <si>
    <t>工业厨房水龙头</t>
  </si>
  <si>
    <t>low profile kitchen faucet</t>
  </si>
  <si>
    <t>低调厨房水龙头</t>
  </si>
  <si>
    <t>kitchen faucet aerator replacement</t>
  </si>
  <si>
    <t>镍刷厨房水龙头</t>
  </si>
  <si>
    <t>农舍厨房洗手盆水龙头</t>
  </si>
  <si>
    <t>20.92%</t>
  </si>
  <si>
    <t>tap filter for kitchen faucet</t>
  </si>
  <si>
    <t>appaso kitchen faucet</t>
  </si>
  <si>
    <t>appaso厨房水龙头</t>
  </si>
  <si>
    <t>kohler kitchen faucet parts</t>
  </si>
  <si>
    <t>black faucet for kitchen sink</t>
  </si>
  <si>
    <t>厨房水槽用黑色水龙头</t>
  </si>
  <si>
    <t>30.93%</t>
  </si>
  <si>
    <t>spray nozzle for kitchen faucet</t>
  </si>
  <si>
    <t>high flow kitchen faucet 2.2</t>
  </si>
  <si>
    <t>高流量厨房水龙头 2.2</t>
  </si>
  <si>
    <t>29.88%</t>
  </si>
  <si>
    <t>one hole kitchen faucet</t>
  </si>
  <si>
    <t>一个洞的厨房水龙头</t>
  </si>
  <si>
    <t>sink matt for kitchen sink faucet</t>
  </si>
  <si>
    <t>摩恩下拉式厨房水龙头</t>
  </si>
  <si>
    <t>高厨房水龙头</t>
  </si>
  <si>
    <t>kitchen water filter faucet</t>
  </si>
  <si>
    <t>small kitchen faucet</t>
  </si>
  <si>
    <t>小厨房水龙头</t>
  </si>
  <si>
    <t>owofan 带下拉喷头的厨房水龙头</t>
  </si>
  <si>
    <t>antique kitchen faucet</t>
  </si>
  <si>
    <t>laundry faucets</t>
  </si>
  <si>
    <t>拉丝镍</t>
  </si>
  <si>
    <t>25.61%</t>
  </si>
  <si>
    <t>5.86%</t>
  </si>
  <si>
    <t>3.91%</t>
  </si>
  <si>
    <t>kitchen faucet with filter</t>
  </si>
  <si>
    <t>gimili kitchen faucet with pull down sprayer</t>
  </si>
  <si>
    <t>gimili 带下拉喷头的厨房水龙头</t>
  </si>
  <si>
    <t>wall mount kitchen faucet</t>
  </si>
  <si>
    <t>single faucet kitchen sink</t>
  </si>
  <si>
    <t>单个厨房洗手盆水龙头</t>
  </si>
  <si>
    <t>torneira para pia de cozinha</t>
  </si>
  <si>
    <t>moen kitchen faucet aerator</t>
  </si>
  <si>
    <t>filtered water faucet for kitchen sink</t>
  </si>
  <si>
    <t>三角洲埃萨厨房水龙头</t>
  </si>
  <si>
    <t>kohler touchless kitchen faucet</t>
  </si>
  <si>
    <t>kitchen faucets for sink 3 hole</t>
  </si>
  <si>
    <t>用于水槽的三孔厨房水龙头</t>
  </si>
  <si>
    <t>22.8%</t>
  </si>
  <si>
    <t>10.68%</t>
  </si>
  <si>
    <t>replacement kitchen faucet spray head pull-down sprayer sink nozzle</t>
  </si>
  <si>
    <t>single handle kitchen faucet with side sprayer</t>
  </si>
  <si>
    <t>带侧喷头的单柄厨房水龙头</t>
  </si>
  <si>
    <t>touchless kitchen sink faucets</t>
  </si>
  <si>
    <t>洗碗机扳手</t>
  </si>
  <si>
    <t>faucet attachment for kitchen sink</t>
  </si>
  <si>
    <t>faucet matt for kitchen sink</t>
  </si>
  <si>
    <t>kitchen faucet filter water purifier</t>
  </si>
  <si>
    <t>单个厨房水龙头</t>
  </si>
  <si>
    <t>delta kitchen faucet with soap dispenser</t>
  </si>
  <si>
    <t>三角洲厨房水龙头带肥皂分配器</t>
  </si>
  <si>
    <t>kitchen sinks with faucets combo</t>
  </si>
  <si>
    <t>kitchen faucets with side sprayer</t>
  </si>
  <si>
    <t>filter for kitchen faucet</t>
  </si>
  <si>
    <t>kitchen faucet and soap dispenser</t>
  </si>
  <si>
    <t>厨房水龙头和肥皂分配器</t>
  </si>
  <si>
    <t>pull down kitchen faucet head replacement</t>
  </si>
  <si>
    <t>厨房水龙头套装</t>
  </si>
  <si>
    <t>vintage kitchen faucet</t>
  </si>
  <si>
    <t>sink faucet sprayer</t>
  </si>
  <si>
    <t>水槽水龙头喷头</t>
  </si>
  <si>
    <t>厨房升级</t>
  </si>
  <si>
    <t>19.8%</t>
  </si>
  <si>
    <t>低相关</t>
  </si>
  <si>
    <t>4.69%</t>
  </si>
  <si>
    <t>3.12%</t>
  </si>
  <si>
    <t>kitchen sink and faucet combo set</t>
  </si>
  <si>
    <t>delta 下拉式厨房水龙头</t>
  </si>
  <si>
    <t>bar faucets</t>
  </si>
  <si>
    <t>酒吧水龙头</t>
  </si>
  <si>
    <t>18.54%</t>
  </si>
  <si>
    <t>8.2%</t>
  </si>
  <si>
    <t>7.55%</t>
  </si>
  <si>
    <t>kitchen sink organizer over faucet</t>
  </si>
  <si>
    <t>水槽钥匙</t>
  </si>
  <si>
    <t>18.21%</t>
  </si>
  <si>
    <t>8.85%</t>
  </si>
  <si>
    <t>moen</t>
  </si>
  <si>
    <t>摩恩</t>
  </si>
  <si>
    <t>17.65%</t>
  </si>
  <si>
    <t>5.47%</t>
  </si>
  <si>
    <t>kitchen faucet extender</t>
  </si>
  <si>
    <t>三合一厨房水龙头</t>
  </si>
  <si>
    <t>17.13%</t>
  </si>
  <si>
    <t>5.08%</t>
  </si>
  <si>
    <t>7.03%</t>
  </si>
  <si>
    <t>17.11%</t>
  </si>
  <si>
    <t>2 handle kitchen faucet</t>
  </si>
  <si>
    <t>三通水龙头</t>
  </si>
  <si>
    <t>17.07%</t>
  </si>
  <si>
    <t>5.21%</t>
  </si>
  <si>
    <t>kohler faucet</t>
  </si>
  <si>
    <t>科勒水龙头</t>
  </si>
  <si>
    <t>16.89%</t>
  </si>
  <si>
    <t>3.13%</t>
  </si>
  <si>
    <t>3.65%</t>
  </si>
  <si>
    <t>wall mounted kitchen faucet</t>
  </si>
  <si>
    <t>cheap kitchen faucet</t>
  </si>
  <si>
    <t>便宜的厨房水龙头</t>
  </si>
  <si>
    <t>kitchen faucet with water filter</t>
  </si>
  <si>
    <t>带水过滤器的厨房水龙头</t>
  </si>
  <si>
    <t>16.65%</t>
  </si>
  <si>
    <t>6.51%</t>
  </si>
  <si>
    <t>camper kitchen faucet</t>
  </si>
  <si>
    <t>kitchen faucet oil rubbed bronze</t>
  </si>
  <si>
    <t>16.19%</t>
  </si>
  <si>
    <t>15.66%</t>
  </si>
  <si>
    <t>motion sensor kitchen faucet</t>
  </si>
  <si>
    <t>运动传感器厨房水龙头</t>
  </si>
  <si>
    <t>15.58%</t>
  </si>
  <si>
    <t>12.24%</t>
  </si>
  <si>
    <t>kohler kitchen faucet head replacement</t>
  </si>
  <si>
    <t>kohler</t>
  </si>
  <si>
    <t>科勒</t>
  </si>
  <si>
    <t>15.28%</t>
  </si>
  <si>
    <t>2.08%</t>
  </si>
  <si>
    <t>low arc kitchen faucet</t>
  </si>
  <si>
    <t>低弧度厨房水龙头</t>
  </si>
  <si>
    <t>15.21%</t>
  </si>
  <si>
    <t>kitchen faucet handle replacement</t>
  </si>
  <si>
    <t>14.91%</t>
  </si>
  <si>
    <t>2.6%</t>
  </si>
  <si>
    <t>kitchen faucet hose replacement</t>
  </si>
  <si>
    <t>14.76%</t>
  </si>
  <si>
    <t>14.5%</t>
  </si>
  <si>
    <t>科勒无触摸厨房水龙头</t>
  </si>
  <si>
    <t>14.34%</t>
  </si>
  <si>
    <t>faucet drip mat for kitchen sink</t>
  </si>
  <si>
    <t>带下拉喷头的水龙头</t>
  </si>
  <si>
    <t>black and gold faucet kitchen</t>
  </si>
  <si>
    <t>黑金厨房水龙头</t>
  </si>
  <si>
    <t>14.27%</t>
  </si>
  <si>
    <t>single hole kitchen faucet with sprayer</t>
  </si>
  <si>
    <t>带喷头的单孔厨房水龙头</t>
  </si>
  <si>
    <t>utility sink faucet with sprayer</t>
  </si>
  <si>
    <t>带喷头的多用途水槽龙头</t>
  </si>
  <si>
    <t>14.23%</t>
  </si>
  <si>
    <t>water filter for sink faucet kitchen</t>
  </si>
  <si>
    <t>厨房+水龙头（复数）</t>
  </si>
  <si>
    <t>gold faucet</t>
  </si>
  <si>
    <t>14.11%</t>
  </si>
  <si>
    <t>12.76%</t>
  </si>
  <si>
    <t>price pfister kitchen faucet</t>
  </si>
  <si>
    <t>Price Pfister厨房龙头</t>
  </si>
  <si>
    <t>14.07%</t>
  </si>
  <si>
    <t>5.99%</t>
  </si>
  <si>
    <t>pfister kitchen faucet sprayer head replacement</t>
  </si>
  <si>
    <t>delta kitchen faucet champagne bronze</t>
  </si>
  <si>
    <t>三角洲厨房水龙头香槟青铜</t>
  </si>
  <si>
    <t>13.94%</t>
  </si>
  <si>
    <t>4.3%</t>
  </si>
  <si>
    <t>2.86%</t>
  </si>
  <si>
    <t>unlacquered brass kitchen faucet</t>
  </si>
  <si>
    <t>亚马逊厨房水龙头</t>
  </si>
  <si>
    <t>kitchen faucet hose</t>
  </si>
  <si>
    <t>black kitchen</t>
  </si>
  <si>
    <t>黑色厨房</t>
  </si>
  <si>
    <t>13.72%</t>
  </si>
  <si>
    <t>9.11%</t>
  </si>
  <si>
    <t>vigo kitchen faucet</t>
  </si>
  <si>
    <t>vigo 厨房水龙头</t>
  </si>
  <si>
    <t>kitchen faucet with pull down sprayer black</t>
  </si>
  <si>
    <t>黑色带下拉喷头的厨房水龙头</t>
  </si>
  <si>
    <t>13.6%</t>
  </si>
  <si>
    <t>8.98%</t>
  </si>
  <si>
    <t>commercial kitchen faucet with pull down sprayer</t>
  </si>
  <si>
    <t>带下拉喷头的商用厨房水龙头</t>
  </si>
  <si>
    <t>12.95%</t>
  </si>
  <si>
    <t>kohler sous pro style kitchen faucet</t>
  </si>
  <si>
    <t>12.9%</t>
  </si>
  <si>
    <t>ternal sinkmat for kitchen faucet</t>
  </si>
  <si>
    <t>12.88%</t>
  </si>
  <si>
    <t>kitchen faucet kohler</t>
  </si>
  <si>
    <t>科勒厨房水龙头</t>
  </si>
  <si>
    <t>kitchen sink accessories</t>
  </si>
  <si>
    <t>厨房水槽配件</t>
  </si>
  <si>
    <t>12.68%</t>
  </si>
  <si>
    <t>2.73%</t>
  </si>
  <si>
    <t>kitchen filter water faucet</t>
  </si>
  <si>
    <t>kohler kitchen faucet pull down</t>
  </si>
  <si>
    <t>摩恩无触摸厨房水龙头</t>
  </si>
  <si>
    <t>12.2%</t>
  </si>
  <si>
    <t>0%</t>
  </si>
  <si>
    <t>33x22 drop in kitchen sink with faucet</t>
  </si>
  <si>
    <t>brushed nickel kitchen sink faucet</t>
  </si>
  <si>
    <t>拉丝镍厨房水槽水龙头</t>
  </si>
  <si>
    <t>kitchen faucet soap dispenser</t>
  </si>
  <si>
    <t>厨房水龙头肥皂分配器</t>
  </si>
  <si>
    <t>12.02%</t>
  </si>
  <si>
    <t>moen faucet kitchen</t>
  </si>
  <si>
    <t>11.87%</t>
  </si>
  <si>
    <t>6.77%</t>
  </si>
  <si>
    <t>faucet sprayer attachment for kitchen sink</t>
  </si>
  <si>
    <t>rv kitchen faucets</t>
  </si>
  <si>
    <t>摩恩Georgene厨房水龙头</t>
  </si>
  <si>
    <t>11.54%</t>
  </si>
  <si>
    <t>kitchen faucet black matte</t>
  </si>
  <si>
    <t>三角洲厨房水龙头无触摸</t>
  </si>
  <si>
    <t>delta antoni kitchen faucet</t>
  </si>
  <si>
    <t>delta antoni 厨房水龙头</t>
  </si>
  <si>
    <t>brushed gold faucet</t>
  </si>
  <si>
    <t>拉丝金龙头</t>
  </si>
  <si>
    <t>11.09%</t>
  </si>
  <si>
    <t>replacement kitchen faucet head</t>
  </si>
  <si>
    <t>11.08%</t>
  </si>
  <si>
    <t>kitchen remodel</t>
  </si>
  <si>
    <t>厨房改造</t>
  </si>
  <si>
    <t>10.98%</t>
  </si>
  <si>
    <t>4.17%</t>
  </si>
  <si>
    <t>champagne kitchen faucet</t>
  </si>
  <si>
    <t>kitchen faucet low</t>
  </si>
  <si>
    <t>10.89%</t>
  </si>
  <si>
    <t>kohler artifacts kitchen faucet</t>
  </si>
  <si>
    <t>long reach kitchen faucet</t>
  </si>
  <si>
    <t>长柄厨房水龙头</t>
  </si>
  <si>
    <t>black waterfall kitchen faucet</t>
  </si>
  <si>
    <t>黑瀑布厨房水龙头</t>
  </si>
  <si>
    <t>10.79%</t>
  </si>
  <si>
    <t>kohler kitchen sink faucet</t>
  </si>
  <si>
    <t>moen weymouth kitchen faucet</t>
  </si>
  <si>
    <t>10.21%</t>
  </si>
  <si>
    <t>kitchen sink pot filler faucets</t>
  </si>
  <si>
    <t>black sink faucet</t>
  </si>
  <si>
    <t>黑色水槽水龙头</t>
  </si>
  <si>
    <t>10.09%</t>
  </si>
  <si>
    <t>9.83%</t>
  </si>
  <si>
    <t>4 hole kitchen faucet with sprayer</t>
  </si>
  <si>
    <t>9.7%</t>
  </si>
  <si>
    <t>farmhouse kitchen</t>
  </si>
  <si>
    <t>农舍厨房</t>
  </si>
  <si>
    <t>9.54%</t>
  </si>
  <si>
    <t>1.82%</t>
  </si>
  <si>
    <t>kitchen faucet attachment</t>
  </si>
  <si>
    <t>9.47%</t>
  </si>
  <si>
    <t>black stainless steel kitchen faucet</t>
  </si>
  <si>
    <t>bronze kitchen sink faucet</t>
  </si>
  <si>
    <t>青铜厨房水槽水龙头</t>
  </si>
  <si>
    <t>9.39%</t>
  </si>
  <si>
    <t>moen kitchen faucet black</t>
  </si>
  <si>
    <t>摩恩黑色厨房水龙头</t>
  </si>
  <si>
    <t>9.25%</t>
  </si>
  <si>
    <t>9.21%</t>
  </si>
  <si>
    <t>kitchen sink and faucet combo</t>
  </si>
  <si>
    <t>8.83%</t>
  </si>
  <si>
    <t>kitchen sink faucet 3 hole set</t>
  </si>
  <si>
    <t>chrome kitchen faucet with pull down sprayer</t>
  </si>
  <si>
    <t>带下拉喷头的镀铬厨房水龙头</t>
  </si>
  <si>
    <t>8.82%</t>
  </si>
  <si>
    <t>3.52%</t>
  </si>
  <si>
    <t>water filter faucet for kitchen sink</t>
  </si>
  <si>
    <t>8.8%</t>
  </si>
  <si>
    <t>moen black kitchen faucet</t>
  </si>
  <si>
    <t>8.69%</t>
  </si>
  <si>
    <t>三角洲触摸2o厨房水龙头</t>
  </si>
  <si>
    <t>8.65%</t>
  </si>
  <si>
    <t>kitchen sink shelf over faucet</t>
  </si>
  <si>
    <t>rv sink faucet</t>
  </si>
  <si>
    <t>房车水槽龙头</t>
  </si>
  <si>
    <t>8.63%</t>
  </si>
  <si>
    <t>moen kitchen faucet cartridge</t>
  </si>
  <si>
    <t>8.57%</t>
  </si>
  <si>
    <t>12.11%</t>
  </si>
  <si>
    <t>kitchen faucets with water filter</t>
  </si>
  <si>
    <t>8.51%</t>
  </si>
  <si>
    <t>2.34%</t>
  </si>
  <si>
    <t>best water filter for kitchen faucet</t>
  </si>
  <si>
    <t>带过滤器的厨房水龙头</t>
  </si>
  <si>
    <t>8.44%</t>
  </si>
  <si>
    <t>1.56%</t>
  </si>
  <si>
    <t>black touchless kitchen faucet</t>
  </si>
  <si>
    <t>冰川湾水龙头</t>
  </si>
  <si>
    <t>8.42%</t>
  </si>
  <si>
    <t>1.04%</t>
  </si>
  <si>
    <t>8.36%</t>
  </si>
  <si>
    <t>8.35%</t>
  </si>
  <si>
    <t>8.18%</t>
  </si>
  <si>
    <t>8.11%</t>
  </si>
  <si>
    <t>4.95%</t>
  </si>
  <si>
    <t>moen arbor kitchen faucet</t>
  </si>
  <si>
    <t>delta greydon kitchen faucet</t>
  </si>
  <si>
    <t>delta 格雷登厨房水龙头</t>
  </si>
  <si>
    <t>8.09%</t>
  </si>
  <si>
    <t>8.06%</t>
  </si>
  <si>
    <t>kitchen sink hose attachment for faucet</t>
  </si>
  <si>
    <t>kitchen faucet matte black</t>
  </si>
  <si>
    <t>8.03%</t>
  </si>
  <si>
    <t>kitchen faucets black matte</t>
  </si>
  <si>
    <t>7.77%</t>
  </si>
  <si>
    <t>7.7%</t>
  </si>
  <si>
    <t>kitchen sink faucet head replacement</t>
  </si>
  <si>
    <t>laundry faucets for utility sink</t>
  </si>
  <si>
    <t>多功能水槽用洗衣水龙头</t>
  </si>
  <si>
    <t>7.66%</t>
  </si>
  <si>
    <t>moen gold kitchen faucet</t>
  </si>
  <si>
    <t>matte black kitchen faucet 3 hole</t>
  </si>
  <si>
    <t>bronze faucet kitchen</t>
  </si>
  <si>
    <t>厨房青铜水龙头</t>
  </si>
  <si>
    <t>7.54%</t>
  </si>
  <si>
    <t>hansgrohe kitchen faucet parts</t>
  </si>
  <si>
    <t>7.47%</t>
  </si>
  <si>
    <t>3.39%</t>
  </si>
  <si>
    <t>kitchen faucet nozzle replacement</t>
  </si>
  <si>
    <t>kitchen faucet chrome</t>
  </si>
  <si>
    <t>铬色厨房水龙头</t>
  </si>
  <si>
    <t>7.46%</t>
  </si>
  <si>
    <t>7.45%</t>
  </si>
  <si>
    <t>water filter for kitchen faucet</t>
  </si>
  <si>
    <t>7.31%</t>
  </si>
  <si>
    <t>grohe kitchen faucet head</t>
  </si>
  <si>
    <t>户外水槽水龙头</t>
  </si>
  <si>
    <t>7.25%</t>
  </si>
  <si>
    <t>厨房水槽用鹅颈水龙头</t>
  </si>
  <si>
    <t>7.19%</t>
  </si>
  <si>
    <t>krause kitchen faucet</t>
  </si>
  <si>
    <t>带肥皂分配器的水槽水龙头</t>
  </si>
  <si>
    <t>7.13%</t>
  </si>
  <si>
    <t>moen brecklyn kitchen faucet</t>
  </si>
  <si>
    <t>brushed gold faucet kitchen</t>
  </si>
  <si>
    <t>厨房拉丝金龙头</t>
  </si>
  <si>
    <t>7.11%</t>
  </si>
  <si>
    <t>7.09%</t>
  </si>
  <si>
    <t>kitchen faucet with sprayer on side</t>
  </si>
  <si>
    <t>厨房水龙头更换</t>
  </si>
  <si>
    <t>7.05%</t>
  </si>
  <si>
    <t>kitchen sink faucet attachment</t>
  </si>
  <si>
    <t>black faucet</t>
  </si>
  <si>
    <t>黑色水龙头</t>
  </si>
  <si>
    <t>7.04%</t>
  </si>
  <si>
    <t>7.02%</t>
  </si>
  <si>
    <t>6.92%</t>
  </si>
  <si>
    <t>不相关</t>
  </si>
  <si>
    <t>6.89%</t>
  </si>
  <si>
    <t>delta kitchen faucet repair kit</t>
  </si>
  <si>
    <t>black kitchen faucet touchless</t>
  </si>
  <si>
    <t>无触摸黑色厨房水龙头</t>
  </si>
  <si>
    <t>6.88%</t>
  </si>
  <si>
    <t>kitchen faucet parts</t>
  </si>
  <si>
    <t>三角洲</t>
  </si>
  <si>
    <t>6.81%</t>
  </si>
  <si>
    <t>kitchen faucet replacement head</t>
  </si>
  <si>
    <t>kitchen sink faucet with side sprayer</t>
  </si>
  <si>
    <t>6.66%</t>
  </si>
  <si>
    <t>gold kitchen faucet with pull down sprayer</t>
  </si>
  <si>
    <t>带下拉喷头的金色厨房水龙头</t>
  </si>
  <si>
    <t>6.61%</t>
  </si>
  <si>
    <t>silicone 2 hole faucet mat kitchen sink splash guard</t>
  </si>
  <si>
    <t>matte black faucet</t>
  </si>
  <si>
    <t>哑光黑色水龙头</t>
  </si>
  <si>
    <t>6.47%</t>
  </si>
  <si>
    <t>water filter for faucet kitchen</t>
  </si>
  <si>
    <t>kitchen deals</t>
  </si>
  <si>
    <t>厨房优惠</t>
  </si>
  <si>
    <t>6.46%</t>
  </si>
  <si>
    <t>kitchen faucets 3 hole</t>
  </si>
  <si>
    <t>6.22%</t>
  </si>
  <si>
    <t>black pull down kitchen faucet</t>
  </si>
  <si>
    <t>6.15%</t>
  </si>
  <si>
    <t>6.09%</t>
  </si>
  <si>
    <t>6.07%</t>
  </si>
  <si>
    <t>kitchen faucet 4 hole</t>
  </si>
  <si>
    <t>银色厨房水龙头</t>
  </si>
  <si>
    <t>6.05%</t>
  </si>
  <si>
    <t>金色厨房</t>
  </si>
  <si>
    <t>5.89%</t>
  </si>
  <si>
    <t>kitchen sink faucet splash guard</t>
  </si>
  <si>
    <t>gold kitchen faucets</t>
  </si>
  <si>
    <t>5.87%</t>
  </si>
  <si>
    <t>kitchen sink silicone mat around faucet</t>
  </si>
  <si>
    <t>5.84%</t>
  </si>
  <si>
    <t>kraus bolden kitchen faucet</t>
  </si>
  <si>
    <t>kitchen faucet brushed gold</t>
  </si>
  <si>
    <t>拉丝金厨房水龙头</t>
  </si>
  <si>
    <t>5.83%</t>
  </si>
  <si>
    <t>moen edwyn kitchen faucet</t>
  </si>
  <si>
    <t>5.81%</t>
  </si>
  <si>
    <t>moen essie kitchen faucet</t>
  </si>
  <si>
    <t>delta kitchen faucet black</t>
  </si>
  <si>
    <t>三角洲厨房水龙头黑色</t>
  </si>
  <si>
    <t>5.8%</t>
  </si>
  <si>
    <t>5.75%</t>
  </si>
  <si>
    <t>delta black kitchen faucet</t>
  </si>
  <si>
    <t>三角洲黑色厨房水龙头</t>
  </si>
  <si>
    <t>5.72%</t>
  </si>
  <si>
    <t>brush gold kitchen faucet</t>
  </si>
  <si>
    <t>刷金厨房水龙头</t>
  </si>
  <si>
    <t>5.71%</t>
  </si>
  <si>
    <t>kitchen faucets kohler</t>
  </si>
  <si>
    <t>科勒 厨房水槽水龙头</t>
  </si>
  <si>
    <t>5.66%</t>
  </si>
  <si>
    <t>copper faucet kitchen</t>
  </si>
  <si>
    <t>厨房水槽混合器</t>
  </si>
  <si>
    <t>5.64%</t>
  </si>
  <si>
    <t>delta gold kitchen faucet</t>
  </si>
  <si>
    <t>delta 金色厨房水龙头</t>
  </si>
  <si>
    <t>5.63%</t>
  </si>
  <si>
    <t>5.61%</t>
  </si>
  <si>
    <t>kitchen faucet with separate sprayer</t>
  </si>
  <si>
    <t>rv kitchen sink faucet replacement</t>
  </si>
  <si>
    <t>房车厨房水槽水龙头更换</t>
  </si>
  <si>
    <t>5.6%</t>
  </si>
  <si>
    <t>5.55%</t>
  </si>
  <si>
    <t>摩恩Essie厨房水龙头</t>
  </si>
  <si>
    <t>5.54%</t>
  </si>
  <si>
    <t>grohe kitchen faucets</t>
  </si>
  <si>
    <t>5.36%</t>
  </si>
  <si>
    <t>1.95%</t>
  </si>
  <si>
    <t>filter faucet for kitchen sink</t>
  </si>
  <si>
    <t>5.33%</t>
  </si>
  <si>
    <t>bar faucet</t>
  </si>
  <si>
    <t>5.3%</t>
  </si>
  <si>
    <t>grohe kitchen faucet hose</t>
  </si>
  <si>
    <t>kitchen faucets touch</t>
  </si>
  <si>
    <t>厨房水龙头触摸式</t>
  </si>
  <si>
    <t>kitchen faucet adapter</t>
  </si>
  <si>
    <t>fosette 厨房</t>
  </si>
  <si>
    <t>5.28%</t>
  </si>
  <si>
    <t>kohler semi pro kitchen faucet</t>
  </si>
  <si>
    <t>laundry room faucets for utility sink</t>
  </si>
  <si>
    <t>5.25%</t>
  </si>
  <si>
    <t>matt black kitchen faucet</t>
  </si>
  <si>
    <t>面</t>
  </si>
  <si>
    <t>5.24%</t>
  </si>
  <si>
    <t>香槟色厨房水龙头</t>
  </si>
  <si>
    <t>5.15%</t>
  </si>
  <si>
    <t>5.12%</t>
  </si>
  <si>
    <t>commercial kitchen faucet with sprayer</t>
  </si>
  <si>
    <t>Kohler品牌厨房水龙头</t>
  </si>
  <si>
    <t>5.11%</t>
  </si>
  <si>
    <t>gimili kitchen faucet</t>
  </si>
  <si>
    <t>moen adler</t>
  </si>
  <si>
    <t>摩恩·阿德勒</t>
  </si>
  <si>
    <t>5.09%</t>
  </si>
  <si>
    <t>kohler simplice kitchen faucet</t>
  </si>
  <si>
    <t>faucet with soap dispenser</t>
  </si>
  <si>
    <t>带肥皂分配器的水龙头</t>
  </si>
  <si>
    <t>5.05%</t>
  </si>
  <si>
    <t>short kitchen faucet</t>
  </si>
  <si>
    <t>5.02%</t>
  </si>
  <si>
    <t>bridge faucet for kitchen sink</t>
  </si>
  <si>
    <t>4.98%</t>
  </si>
  <si>
    <t>faucet absorbent mat for kitchen sink</t>
  </si>
  <si>
    <t>faucet nozzle for kitchen sink</t>
  </si>
  <si>
    <t>4.96%</t>
  </si>
  <si>
    <t>kitchen faucet extension</t>
  </si>
  <si>
    <t>厨房用水钥匙</t>
  </si>
  <si>
    <t>kitchen faucet replacement parts</t>
  </si>
  <si>
    <t>单把手厨房水龙头</t>
  </si>
  <si>
    <t>4.91%</t>
  </si>
  <si>
    <t>kitchen faucet with sprayer 3 hole</t>
  </si>
  <si>
    <t>4.85%</t>
  </si>
  <si>
    <t>kitchen sink faucet touchless</t>
  </si>
  <si>
    <t>4.84%</t>
  </si>
  <si>
    <t>科勒Simplice厨房龙头</t>
  </si>
  <si>
    <t>4.8%</t>
  </si>
  <si>
    <t>universal kitchen faucet head replacement</t>
  </si>
  <si>
    <t>moen sink faucet</t>
  </si>
  <si>
    <t>摩恩水槽水龙头</t>
  </si>
  <si>
    <t>4.79%</t>
  </si>
  <si>
    <t>universal kitchen sink spray head faucet sprayer hose replacement</t>
  </si>
  <si>
    <t>4.74%</t>
  </si>
  <si>
    <t>antique copper kitchen faucet</t>
  </si>
  <si>
    <t>delta trinsic</t>
  </si>
  <si>
    <t>三角洲特林西克</t>
  </si>
  <si>
    <t>4.71%</t>
  </si>
  <si>
    <t>high gpm kitchen faucet</t>
  </si>
  <si>
    <t>kitchen faucets touch sensor</t>
  </si>
  <si>
    <t>厨房水龙头触摸传感器</t>
  </si>
  <si>
    <t>kitchen faucet hole cover</t>
  </si>
  <si>
    <t>拉丝镍龙头</t>
  </si>
  <si>
    <t>gold and black kitchen faucet</t>
  </si>
  <si>
    <t>金色和黑色厨房水龙头</t>
  </si>
  <si>
    <t>4.63%</t>
  </si>
  <si>
    <t>10.42%</t>
  </si>
  <si>
    <t>bridge kitchen faucet</t>
  </si>
  <si>
    <t>high flow kitchen faucet</t>
  </si>
  <si>
    <t>高流量厨房水龙头</t>
  </si>
  <si>
    <t>4.62%</t>
  </si>
  <si>
    <t>motion sensor faucet for kitchen sink</t>
  </si>
  <si>
    <t>厨房水槽用运动传感器水龙头</t>
  </si>
  <si>
    <t>4.59%</t>
  </si>
  <si>
    <t>sink faucet gold</t>
  </si>
  <si>
    <t>金色水槽水龙头</t>
  </si>
  <si>
    <t>kohler crue kitchen faucet</t>
  </si>
  <si>
    <t>4.51%</t>
  </si>
  <si>
    <t>moen kitchen faucet replacement parts</t>
  </si>
  <si>
    <t>4.46%</t>
  </si>
  <si>
    <t>pfister kitchen faucet hose replacement</t>
  </si>
  <si>
    <t>带拉出式喷头的厨房水龙头</t>
  </si>
  <si>
    <t>4.42%</t>
  </si>
  <si>
    <t>4.35%</t>
  </si>
  <si>
    <t>wall faucet kitchen</t>
  </si>
  <si>
    <t>commercial sprayer faucet</t>
  </si>
  <si>
    <t>商业喷雾水龙头</t>
  </si>
  <si>
    <t>4.34%</t>
  </si>
  <si>
    <t>kitchen faucets head replacement</t>
  </si>
  <si>
    <t>厨房水槽三孔水龙头</t>
  </si>
  <si>
    <t>4.32%</t>
  </si>
  <si>
    <t>1.3%</t>
  </si>
  <si>
    <t>香槟青铜水龙头</t>
  </si>
  <si>
    <t>4.31%</t>
  </si>
  <si>
    <t>4.29%</t>
  </si>
  <si>
    <t>4.26%</t>
  </si>
  <si>
    <t>1.17%</t>
  </si>
  <si>
    <t>摩恩Haelyn厨房水龙头</t>
  </si>
  <si>
    <t>faucet mat for kitchen sink 2 holes soap dispenser</t>
  </si>
  <si>
    <t>faucet protectors for kitchen sink</t>
  </si>
  <si>
    <t>kitchen sink faucet with filter</t>
  </si>
  <si>
    <t>带过滤器的厨房水槽龙头</t>
  </si>
  <si>
    <t>4.25%</t>
  </si>
  <si>
    <t>faucet purifier for kitchen sink</t>
  </si>
  <si>
    <t>single faucet</t>
  </si>
  <si>
    <t>单个水龙头</t>
  </si>
  <si>
    <t>pull out faucet water filter</t>
  </si>
  <si>
    <t>抽拉式水龙头水过滤器</t>
  </si>
  <si>
    <t>kitchen sink faucet filter</t>
  </si>
  <si>
    <t>0.78%</t>
  </si>
  <si>
    <t>kitchen sink water filter faucet</t>
  </si>
  <si>
    <t>马特·布莱克 厨房水龙头</t>
  </si>
  <si>
    <t>4.23%</t>
  </si>
  <si>
    <t>rose gold kitchen faucet</t>
  </si>
  <si>
    <t>rv replacement faucet</t>
  </si>
  <si>
    <t>房车更换水龙头</t>
  </si>
  <si>
    <t>4.12%</t>
  </si>
  <si>
    <t>travel trailer kitchen faucet</t>
  </si>
  <si>
    <t>4.06%</t>
  </si>
  <si>
    <t>two handle kitchen faucet</t>
  </si>
  <si>
    <t>三孔带喷头的厨房水龙头</t>
  </si>
  <si>
    <t>4.05%</t>
  </si>
  <si>
    <t>lavabos de cocina</t>
  </si>
  <si>
    <t>厨房洗手盆</t>
  </si>
  <si>
    <t>4.04%</t>
  </si>
  <si>
    <t>delta faucets</t>
  </si>
  <si>
    <t>三角洲水龙头</t>
  </si>
  <si>
    <t>3.93%</t>
  </si>
  <si>
    <t>3.82%</t>
  </si>
  <si>
    <t>kitchen faucet tool</t>
  </si>
  <si>
    <t>黑色下拉式厨房水龙头</t>
  </si>
  <si>
    <t>3.62%</t>
  </si>
  <si>
    <t>kitchen faucet with separate handle</t>
  </si>
  <si>
    <t>3.57%</t>
  </si>
  <si>
    <t>moen arbor 厨房水龙头</t>
  </si>
  <si>
    <t>3.55%</t>
  </si>
  <si>
    <t>sensor kitchen faucet</t>
  </si>
  <si>
    <t>farmhouse sink faucet</t>
  </si>
  <si>
    <t>农舍水槽龙头</t>
  </si>
  <si>
    <t>delta cassidy kitchen faucet</t>
  </si>
  <si>
    <t>fregadero de cocina</t>
  </si>
  <si>
    <t>3.49%</t>
  </si>
  <si>
    <t>pluma para fregaderos de cocina</t>
  </si>
  <si>
    <t>厨房水槽清洁笔</t>
  </si>
  <si>
    <t>3.41%</t>
  </si>
  <si>
    <t>gold touchless kitchen faucet</t>
  </si>
  <si>
    <t>3.36%</t>
  </si>
  <si>
    <t>kitchen faucet cover</t>
  </si>
  <si>
    <t>厨房管道</t>
  </si>
  <si>
    <t>3.24%</t>
  </si>
  <si>
    <t>kitchen faucet wrench tool under sink</t>
  </si>
  <si>
    <t>moen single handle kitchen faucet</t>
  </si>
  <si>
    <t>摩恩单把手厨房水龙头</t>
  </si>
  <si>
    <t>3.23%</t>
  </si>
  <si>
    <t>kohler simplice pull down kitchen faucet</t>
  </si>
  <si>
    <t>传感器 厨房水龙头</t>
  </si>
  <si>
    <t>3.16%</t>
  </si>
  <si>
    <t>kraus touchless kitchen faucet</t>
  </si>
  <si>
    <t>brass kitchen sink faucet</t>
  </si>
  <si>
    <t>黄铜厨房水槽水龙头</t>
  </si>
  <si>
    <t>3.15%</t>
  </si>
  <si>
    <t>wewe 水龙头</t>
  </si>
  <si>
    <t>spray attachment for kitchen faucet</t>
  </si>
  <si>
    <t>黑色免触厨房水龙头</t>
  </si>
  <si>
    <t>3.14%</t>
  </si>
  <si>
    <t>standard kitchen faucet</t>
  </si>
  <si>
    <t>拉丝镍水槽水龙头</t>
  </si>
  <si>
    <t>3.01%</t>
  </si>
  <si>
    <t>金色免触厨房水龙头</t>
  </si>
  <si>
    <t>3%</t>
  </si>
  <si>
    <t>gunmetal kitchen faucet</t>
  </si>
  <si>
    <t>枪金属厨房水龙头</t>
  </si>
  <si>
    <t>2.99%</t>
  </si>
  <si>
    <t>标准厨房水龙头</t>
  </si>
  <si>
    <t>2.98%</t>
  </si>
  <si>
    <t>camper faucet kitchen</t>
  </si>
  <si>
    <t>三角洲香槟青铜水龙头</t>
  </si>
  <si>
    <t>2.97%</t>
  </si>
  <si>
    <t>camper rv faucet kitchen</t>
  </si>
  <si>
    <t>faucet gold</t>
  </si>
  <si>
    <t>2.91%</t>
  </si>
  <si>
    <t>faucet for kitchen sink 3 holes</t>
  </si>
  <si>
    <t>三孔厨房水槽用水龙头</t>
  </si>
  <si>
    <t>2.84%</t>
  </si>
  <si>
    <t>delta kitchen faucet aerator</t>
  </si>
  <si>
    <t>2.82%</t>
  </si>
  <si>
    <t>faucet mat for kitchen sink with deck plate</t>
  </si>
  <si>
    <t>我们</t>
  </si>
  <si>
    <t>2.8%</t>
  </si>
  <si>
    <t>短款厨房水龙头</t>
  </si>
  <si>
    <t>2.75%</t>
  </si>
  <si>
    <t>3 hole kitchen sink faucet</t>
  </si>
  <si>
    <t>3孔厨房水槽龙头</t>
  </si>
  <si>
    <t>kohler faucet kitchen</t>
  </si>
  <si>
    <t>kitchen faucet 3 hole with sprayer</t>
  </si>
  <si>
    <t>2.7%</t>
  </si>
  <si>
    <t>kitchen sink faucet cover</t>
  </si>
  <si>
    <t>2.68%</t>
  </si>
  <si>
    <t>kitchen sink faucet sprayer</t>
  </si>
  <si>
    <t>rv kitchen</t>
  </si>
  <si>
    <t>房车厨房</t>
  </si>
  <si>
    <t>moen align kitchen faucet</t>
  </si>
  <si>
    <t>brass faucet</t>
  </si>
  <si>
    <t>黄铜水龙头</t>
  </si>
  <si>
    <t>2.66%</t>
  </si>
  <si>
    <t>kitchen faucet with filtered water dispenser</t>
  </si>
  <si>
    <t>带过滤水分配器的厨房水龙头</t>
  </si>
  <si>
    <t>2.65%</t>
  </si>
  <si>
    <t>0.52%</t>
  </si>
  <si>
    <t>rv faucets</t>
  </si>
  <si>
    <t>2.59%</t>
  </si>
  <si>
    <t>pfister kitchen faucets</t>
  </si>
  <si>
    <t>kohler pull down kitchen faucet</t>
  </si>
  <si>
    <t>科勒下拉式厨房水龙头</t>
  </si>
  <si>
    <t>2.5%</t>
  </si>
  <si>
    <t>faucet for laundry sink</t>
  </si>
  <si>
    <t>洗衣水槽龙头</t>
  </si>
  <si>
    <t>2.46%</t>
  </si>
  <si>
    <t>kitchen faucet organizer</t>
  </si>
  <si>
    <t>forious</t>
  </si>
  <si>
    <t>愤怒的</t>
  </si>
  <si>
    <t>2.45%</t>
  </si>
  <si>
    <t>kitchen faucet weight</t>
  </si>
  <si>
    <t>single handle faucet</t>
  </si>
  <si>
    <t>单柄水龙头</t>
  </si>
  <si>
    <t>brushed gold sink faucet</t>
  </si>
  <si>
    <t>拉丝金水槽水龙头</t>
  </si>
  <si>
    <t>moen motionsense kitchen faucet</t>
  </si>
  <si>
    <t>科勒Crue厨房水龙头</t>
  </si>
  <si>
    <t>white kitchen faucets</t>
  </si>
  <si>
    <t>delta pot filler</t>
  </si>
  <si>
    <t>三角洲加水器</t>
  </si>
  <si>
    <t>2.31%</t>
  </si>
  <si>
    <t>房车厨房水槽龙头</t>
  </si>
  <si>
    <t>2.29%</t>
  </si>
  <si>
    <t>laundry room sink faucet</t>
  </si>
  <si>
    <t>洗衣房水槽龙头</t>
  </si>
  <si>
    <t>2.28%</t>
  </si>
  <si>
    <t>bar sink faucets</t>
  </si>
  <si>
    <t>2.27%</t>
  </si>
  <si>
    <t>kitchen faucet and soap dispenser mat sink splash guard</t>
  </si>
  <si>
    <t>商用厨房水龙头</t>
  </si>
  <si>
    <t>2.24%</t>
  </si>
  <si>
    <t>kitchen faucet spray head</t>
  </si>
  <si>
    <t>2.19%</t>
  </si>
  <si>
    <t>kitchen sink faucet hole cover</t>
  </si>
  <si>
    <t>small sink faucet</t>
  </si>
  <si>
    <t>小型水槽水龙头</t>
  </si>
  <si>
    <t>2.16%</t>
  </si>
  <si>
    <t>cocina</t>
  </si>
  <si>
    <t>2.15%</t>
  </si>
  <si>
    <t>kohler gold kitchen faucet</t>
  </si>
  <si>
    <t>griferia lavamanos</t>
  </si>
  <si>
    <t>洗手盆水龙头</t>
  </si>
  <si>
    <t>kohler graze kitchen faucet</t>
  </si>
  <si>
    <t>2.14%</t>
  </si>
  <si>
    <t>11.46%</t>
  </si>
  <si>
    <t>kohler kitchen faucet hose replacement</t>
  </si>
  <si>
    <t>modern kitchen</t>
  </si>
  <si>
    <t>现代厨房</t>
  </si>
  <si>
    <t>2.11%</t>
  </si>
  <si>
    <t>0.39%</t>
  </si>
  <si>
    <t>moen kitchen faucet repair kit</t>
  </si>
  <si>
    <t>delta champagne bronze</t>
  </si>
  <si>
    <t>三角洲香槟青铜</t>
  </si>
  <si>
    <t>2.07%</t>
  </si>
  <si>
    <t>utility sink faucet</t>
  </si>
  <si>
    <t>多用途水槽龙头</t>
  </si>
  <si>
    <t>2.06%</t>
  </si>
  <si>
    <t>wall kitchen faucet</t>
  </si>
  <si>
    <t>2.05%</t>
  </si>
  <si>
    <t>kitchen faucets stainless steel</t>
  </si>
  <si>
    <t>1.77%</t>
  </si>
  <si>
    <t>1.72%</t>
  </si>
  <si>
    <t>摩恩厨房水槽</t>
  </si>
  <si>
    <t>1.71%</t>
  </si>
  <si>
    <t>1.68%</t>
  </si>
  <si>
    <t>sink faucet black</t>
  </si>
  <si>
    <t>1.58%</t>
  </si>
  <si>
    <t>科勒金色厨房水龙头</t>
  </si>
  <si>
    <t>1.55%</t>
  </si>
  <si>
    <t>1.5%</t>
  </si>
  <si>
    <t>1.46%</t>
  </si>
  <si>
    <t>water filter for pull out faucet</t>
  </si>
  <si>
    <t>拉出式水龙头水过滤器</t>
  </si>
  <si>
    <t>1.43%</t>
  </si>
  <si>
    <t>utility faucet</t>
  </si>
  <si>
    <t>工具水龙头</t>
  </si>
  <si>
    <t>1.4%</t>
  </si>
  <si>
    <t>drinking water faucet</t>
  </si>
  <si>
    <t>饮用水龙头</t>
  </si>
  <si>
    <t>5.73%</t>
  </si>
  <si>
    <t>1.38%</t>
  </si>
  <si>
    <t>stainless steel kitchen</t>
  </si>
  <si>
    <t>不锈钢厨房</t>
  </si>
  <si>
    <t>1.36%</t>
  </si>
  <si>
    <t>摩恩Edwyn厨房水龙头</t>
  </si>
  <si>
    <t>1.35%</t>
  </si>
  <si>
    <t>1.34%</t>
  </si>
  <si>
    <t>1.26%</t>
  </si>
  <si>
    <t>旅行拖车厨房水龙头</t>
  </si>
  <si>
    <t>1.21%</t>
  </si>
  <si>
    <t>smart faucet</t>
  </si>
  <si>
    <t>智能水龙头</t>
  </si>
  <si>
    <t>1.2%</t>
  </si>
  <si>
    <t>1.16%</t>
  </si>
  <si>
    <t>摩恩 MotionSense 厨房水龙头</t>
  </si>
  <si>
    <t>1.15%</t>
  </si>
  <si>
    <t>commercial faucet with sprayer</t>
  </si>
  <si>
    <t>带喷头的商用水龙头</t>
  </si>
  <si>
    <t>1.1%</t>
  </si>
  <si>
    <t>1.09%</t>
  </si>
  <si>
    <t>bronze faucet</t>
  </si>
  <si>
    <t>青铜水龙头</t>
  </si>
  <si>
    <t>faucet with filter</t>
  </si>
  <si>
    <t>zinc para cocina</t>
  </si>
  <si>
    <t>厨房用锌</t>
  </si>
  <si>
    <t>厨房水槽龙头无触摸</t>
  </si>
  <si>
    <t>commercial kitchen sink faucet</t>
  </si>
  <si>
    <t>商用厨房水槽水龙头</t>
  </si>
  <si>
    <t>1.07%</t>
  </si>
  <si>
    <t>hands free kitchen faucet</t>
  </si>
  <si>
    <t>免提厨房水龙头</t>
  </si>
  <si>
    <t>1.05%</t>
  </si>
  <si>
    <t>摩恩布雷克林厨房水龙头</t>
  </si>
  <si>
    <t>厨房水过滤龙头</t>
  </si>
  <si>
    <t>1.03%</t>
  </si>
  <si>
    <t>llaves para lavamanos</t>
  </si>
  <si>
    <t>洗手盆钥匙</t>
  </si>
  <si>
    <t>1.02%</t>
  </si>
  <si>
    <t>kohler kitchen sink</t>
  </si>
  <si>
    <t>科勒 厨房水槽</t>
  </si>
  <si>
    <t>0.98%</t>
  </si>
  <si>
    <t>delta bar faucet</t>
  </si>
  <si>
    <t>三角洲吧台水龙头</t>
  </si>
  <si>
    <t>0.97%</t>
  </si>
  <si>
    <t>laundry tub faucet</t>
  </si>
  <si>
    <t>洗衣盆水龙头</t>
  </si>
  <si>
    <t>0.96%</t>
  </si>
  <si>
    <t>厨房水槽用过滤水龙头</t>
  </si>
  <si>
    <t>0.95%</t>
  </si>
  <si>
    <t>kitchen faucet commercial</t>
  </si>
  <si>
    <t>0.94%</t>
  </si>
  <si>
    <t>mobile home kitchen faucet</t>
  </si>
  <si>
    <t>移动房屋厨房水龙头</t>
  </si>
  <si>
    <t>0.93%</t>
  </si>
  <si>
    <t>0.92%</t>
  </si>
  <si>
    <t>带喷头的商用厨房水龙头</t>
  </si>
  <si>
    <t>0.91%</t>
  </si>
  <si>
    <t>farmhouse faucet</t>
  </si>
  <si>
    <t>农舍水龙头</t>
  </si>
  <si>
    <t>0.89%</t>
  </si>
  <si>
    <t>black reverse osmosis faucet</t>
  </si>
  <si>
    <t>黑色反渗透水龙头</t>
  </si>
  <si>
    <t>0.86%</t>
  </si>
  <si>
    <t>摩恩金色厨房水龙头</t>
  </si>
  <si>
    <t>0.84%</t>
  </si>
  <si>
    <t>black drinking water faucet</t>
  </si>
  <si>
    <t>黑色饮用水龙头</t>
  </si>
  <si>
    <t>0.8%</t>
  </si>
  <si>
    <t>faucet black</t>
  </si>
  <si>
    <t>0.77%</t>
  </si>
  <si>
    <t>古董黄铜厨房水龙头</t>
  </si>
  <si>
    <t>0.73%</t>
  </si>
  <si>
    <t>black faucets</t>
  </si>
  <si>
    <t>0.71%</t>
  </si>
  <si>
    <t>kohler ealing kitchen faucet</t>
  </si>
  <si>
    <t>科勒Ealing厨房水龙头</t>
  </si>
  <si>
    <t>0.7%</t>
  </si>
  <si>
    <t>brushed gold bar sink faucet</t>
  </si>
  <si>
    <t>拉丝金条水槽龙头</t>
  </si>
  <si>
    <t>0.69%</t>
  </si>
  <si>
    <t>8.33%</t>
  </si>
  <si>
    <t>utility faucet laundry room</t>
  </si>
  <si>
    <t>洗衣房工具水龙头</t>
  </si>
  <si>
    <t>0.66%</t>
  </si>
  <si>
    <t>0.64%</t>
  </si>
  <si>
    <t>moen align 厨房水龙头</t>
  </si>
  <si>
    <t>0.61%</t>
  </si>
  <si>
    <t>0.6%</t>
  </si>
  <si>
    <t>commercial mount kitchen faucet</t>
  </si>
  <si>
    <t>商用安装式厨房水龙头</t>
  </si>
  <si>
    <t>kitchen faucets 3 hole for sink</t>
  </si>
  <si>
    <t>露营者厨房水龙头</t>
  </si>
  <si>
    <t>0.59%</t>
  </si>
  <si>
    <t>科勒Sous专业款厨房龙头</t>
  </si>
  <si>
    <t>air gap faucet</t>
  </si>
  <si>
    <t>空气间隙水龙头</t>
  </si>
  <si>
    <t>0.58%</t>
  </si>
  <si>
    <t>brushed gold</t>
  </si>
  <si>
    <t>拉丝金</t>
  </si>
  <si>
    <t>带独立把手的厨房水龙头</t>
  </si>
  <si>
    <t>0.55%</t>
  </si>
  <si>
    <t>带侧喷头的厨房水槽龙头</t>
  </si>
  <si>
    <t>adler</t>
  </si>
  <si>
    <t>阿德勒</t>
  </si>
  <si>
    <t>0.54%</t>
  </si>
  <si>
    <t>0.26%</t>
  </si>
  <si>
    <t>bar sink faucet gold</t>
  </si>
  <si>
    <t>酒吧水槽水龙头黄金</t>
  </si>
  <si>
    <t>kohler rubicon</t>
  </si>
  <si>
    <t>科勒 Rubicon 系列</t>
  </si>
  <si>
    <t>kitchen sink glass rinser</t>
  </si>
  <si>
    <t>厨房水槽玻璃冲洗器</t>
  </si>
  <si>
    <t>0.53%</t>
  </si>
  <si>
    <t>fregaderos de cocina</t>
  </si>
  <si>
    <t>厨房水槽龙头更换零件</t>
  </si>
  <si>
    <t>厨房水槽和水龙头组合套装</t>
  </si>
  <si>
    <t>摩恩Weymouth厨房水龙头</t>
  </si>
  <si>
    <t>0.5%</t>
  </si>
  <si>
    <t>kichen</t>
  </si>
  <si>
    <t>0.49%</t>
  </si>
  <si>
    <t>厨房水龙头过滤器</t>
  </si>
  <si>
    <t>0.47%</t>
  </si>
  <si>
    <t>厨房水槽龙头喷头</t>
  </si>
  <si>
    <t>科勒Graze厨房水龙头</t>
  </si>
  <si>
    <t>0.46%</t>
  </si>
  <si>
    <t>fregadero</t>
  </si>
  <si>
    <t>水槽</t>
  </si>
  <si>
    <t>厨房水槽用饮用水龙头</t>
  </si>
  <si>
    <t>0.45%</t>
  </si>
  <si>
    <t>厨房水龙头水过滤器</t>
  </si>
  <si>
    <t>sensor faucet</t>
  </si>
  <si>
    <t>传感器 水龙头</t>
  </si>
  <si>
    <t>0.42%</t>
  </si>
  <si>
    <t>露营车厨房水龙头</t>
  </si>
  <si>
    <t>0.41%</t>
  </si>
  <si>
    <t>moen caldwell</t>
  </si>
  <si>
    <t>摩恩考德威尔</t>
  </si>
  <si>
    <t>0.4%</t>
  </si>
  <si>
    <t>forious bathroom faucet</t>
  </si>
  <si>
    <t>forious 浴室水龙头</t>
  </si>
  <si>
    <t>厨房过滤水龙头</t>
  </si>
  <si>
    <t>0.38%</t>
  </si>
  <si>
    <t>0.37%</t>
  </si>
  <si>
    <t>sink para cocina</t>
  </si>
  <si>
    <t>厨房水槽（西班牙语）</t>
  </si>
  <si>
    <t>matte black sink faucet</t>
  </si>
  <si>
    <t>哑光黑色水槽龙头</t>
  </si>
  <si>
    <t>sink sprayer</t>
  </si>
  <si>
    <t>水槽喷雾器</t>
  </si>
  <si>
    <t>0.36%</t>
  </si>
  <si>
    <t>带独立喷头的厨房水龙头</t>
  </si>
  <si>
    <t>gold bar faucet</t>
  </si>
  <si>
    <t>金条水龙头</t>
  </si>
  <si>
    <t>slop sink faucet</t>
  </si>
  <si>
    <t>污水槽水龙头</t>
  </si>
  <si>
    <t>0.35%</t>
  </si>
  <si>
    <t>侧面带喷头的厨房水龙头</t>
  </si>
  <si>
    <t>科勒半专业厨房水龙头</t>
  </si>
  <si>
    <t>0.34%</t>
  </si>
  <si>
    <t>black ro faucet</t>
  </si>
  <si>
    <t>黑色Ro水龙头</t>
  </si>
  <si>
    <t>0.33%</t>
  </si>
  <si>
    <t>三角洲卡西迪厨房水龙头</t>
  </si>
  <si>
    <t>0.32%</t>
  </si>
  <si>
    <t>0.31%</t>
  </si>
  <si>
    <t>moen brecklyn</t>
  </si>
  <si>
    <t>摩恩布雷克林</t>
  </si>
  <si>
    <t>0.3%</t>
  </si>
  <si>
    <t>water filter with faucet</t>
  </si>
  <si>
    <t>带水龙头的水过滤器</t>
  </si>
  <si>
    <t>aimadi kitchen faucet</t>
  </si>
  <si>
    <t>aimadi厨房水龙头</t>
  </si>
  <si>
    <t>带水龙头组合的厨房水槽</t>
  </si>
  <si>
    <t>0.29%</t>
  </si>
  <si>
    <t>厨房水槽用水龙头附件</t>
  </si>
  <si>
    <t>kohler bathroom sink faucet</t>
  </si>
  <si>
    <t>科勒浴室水槽水龙头</t>
  </si>
  <si>
    <t>0.28%</t>
  </si>
  <si>
    <t>outdoor faucet</t>
  </si>
  <si>
    <t>户外水龙头</t>
  </si>
  <si>
    <t>moen soap dispenser</t>
  </si>
  <si>
    <t>摩恩肥皂分配器</t>
  </si>
  <si>
    <t>sink faucet head</t>
  </si>
  <si>
    <t>水槽水龙头头</t>
  </si>
  <si>
    <t>moen soap dispenser for kitchen sink</t>
  </si>
  <si>
    <t>摩恩厨房水槽肥皂分配器</t>
  </si>
  <si>
    <t>厨房水槽过滤水龙头</t>
  </si>
  <si>
    <t>0.27%</t>
  </si>
  <si>
    <t>american standard faucet</t>
  </si>
  <si>
    <t>美标水龙头</t>
  </si>
  <si>
    <t>克劳斯无触摸厨房龙头</t>
  </si>
  <si>
    <t>0.25%</t>
  </si>
  <si>
    <t>peerless kitchen faucet</t>
  </si>
  <si>
    <t>无与伦比的厨房水龙头</t>
  </si>
  <si>
    <t>brass kitchen sink</t>
  </si>
  <si>
    <t>黄铜厨房水槽</t>
  </si>
  <si>
    <t>0.24%</t>
  </si>
  <si>
    <t>厨房水龙头软管</t>
  </si>
  <si>
    <t>0.23%</t>
  </si>
  <si>
    <t>kohler bathroom faucet</t>
  </si>
  <si>
    <t>科勒浴室水龙头</t>
  </si>
  <si>
    <t>kicthen sink</t>
  </si>
  <si>
    <t>in sink soap dispenser</t>
  </si>
  <si>
    <t>在水槽中的皂液器</t>
  </si>
  <si>
    <t>0.22%</t>
  </si>
  <si>
    <t>sink</t>
  </si>
  <si>
    <t>rv kitchen sink</t>
  </si>
  <si>
    <t>房车厨房水槽</t>
  </si>
  <si>
    <t>0.21%</t>
  </si>
  <si>
    <t>kohler faucet parts</t>
  </si>
  <si>
    <t>科勒水龙头零件</t>
  </si>
  <si>
    <t>faucet for utility sink</t>
  </si>
  <si>
    <t>多功能水槽龙头</t>
  </si>
  <si>
    <t>cup rinser for sink</t>
  </si>
  <si>
    <t>水槽杯子冲洗器</t>
  </si>
  <si>
    <t>0.2%</t>
  </si>
  <si>
    <t>faucet head replacement</t>
  </si>
  <si>
    <t>水龙头头部更换</t>
  </si>
  <si>
    <t>lavamanos</t>
  </si>
  <si>
    <t>洗手盆</t>
  </si>
  <si>
    <t>四孔厨房水龙头</t>
  </si>
  <si>
    <t>black kitchen faucet with side sprayer</t>
  </si>
  <si>
    <t>带侧喷头的黑色厨房水龙头</t>
  </si>
  <si>
    <t>kohler sink</t>
  </si>
  <si>
    <t>科勒水槽</t>
  </si>
  <si>
    <t>fregaderos de cocina acero inoxidable</t>
  </si>
  <si>
    <t>不锈钢厨房水槽</t>
  </si>
  <si>
    <t>0.19%</t>
  </si>
  <si>
    <t>moen adler bathroom faucet</t>
  </si>
  <si>
    <t>moen adler 浴室水龙头</t>
  </si>
  <si>
    <t>kichen sink</t>
  </si>
  <si>
    <t>delta beverage faucet</t>
  </si>
  <si>
    <t>三角洲饮料水龙头</t>
  </si>
  <si>
    <t>0.18%</t>
  </si>
  <si>
    <t>hose for kitchen sink faucet</t>
  </si>
  <si>
    <t>厨房水槽水龙头软管</t>
  </si>
  <si>
    <t>reverse osmosis faucet</t>
  </si>
  <si>
    <t>反渗透水龙头</t>
  </si>
  <si>
    <t>sink filter water faucet for drinking</t>
  </si>
  <si>
    <t>饮用水用水槽过滤水龙头</t>
  </si>
  <si>
    <t>厨房水槽用水龙头喷雾器附件</t>
  </si>
  <si>
    <t>sink handle</t>
  </si>
  <si>
    <t>水槽把手</t>
  </si>
  <si>
    <t>0.17%</t>
  </si>
  <si>
    <t>glass rinser for kitchen sink</t>
  </si>
  <si>
    <t>厨房水槽用玻璃冲洗器</t>
  </si>
  <si>
    <t>厨房水龙头喷头附件</t>
  </si>
  <si>
    <t>0.16%</t>
  </si>
  <si>
    <t>matte black ro faucet</t>
  </si>
  <si>
    <t>哑光黑色反渗透水龙头</t>
  </si>
  <si>
    <t>water dispenser faucet</t>
  </si>
  <si>
    <t>水分配器水龙头</t>
  </si>
  <si>
    <t>filtered water dispenser for sink</t>
  </si>
  <si>
    <t>水槽用过滤饮水机</t>
  </si>
  <si>
    <t>gimili 厨房水龙头</t>
  </si>
  <si>
    <t>outdoor faucets</t>
  </si>
  <si>
    <t>0.15%</t>
  </si>
  <si>
    <t>house remodeling items</t>
  </si>
  <si>
    <t>房屋翻新物品</t>
  </si>
  <si>
    <t>camper faucet</t>
  </si>
  <si>
    <t>露营车水龙头</t>
  </si>
  <si>
    <t>tarjas cocina acero inoxidable</t>
  </si>
  <si>
    <t>不锈钢厨房条</t>
  </si>
  <si>
    <t>lava trastes para cocina moderno</t>
  </si>
  <si>
    <t>现代厨房用洗碗机</t>
  </si>
  <si>
    <t>复古厨房水龙头</t>
  </si>
  <si>
    <t>brizo faucet</t>
  </si>
  <si>
    <t>brizo 水龙头</t>
  </si>
  <si>
    <t>0.14%</t>
  </si>
  <si>
    <t>未上漆的黄铜厨房水龙头</t>
  </si>
  <si>
    <t>玫瑰金厨房水龙头</t>
  </si>
  <si>
    <t>jzbrain commercial faucet with sprayer</t>
  </si>
  <si>
    <t>jzbrain带喷雾器的商用水龙头</t>
  </si>
  <si>
    <t>lefton kitchen sink</t>
  </si>
  <si>
    <t>lefton 厨房水槽</t>
  </si>
  <si>
    <t>0.13%</t>
  </si>
  <si>
    <t>三角洲厨房水龙头零件</t>
  </si>
  <si>
    <t>water filter sink faucet</t>
  </si>
  <si>
    <t>水槽水龙头水过滤器</t>
  </si>
  <si>
    <t>delta kitchen sink</t>
  </si>
  <si>
    <t>三角洲厨房水槽</t>
  </si>
  <si>
    <t>black bar faucet</t>
  </si>
  <si>
    <t>黑色酒吧水龙头</t>
  </si>
  <si>
    <t>0.12%</t>
  </si>
  <si>
    <t>commercial sink faucet with sprayer</t>
  </si>
  <si>
    <t>带喷头的商用水槽龙头</t>
  </si>
  <si>
    <t>moen smart faucet</t>
  </si>
  <si>
    <t>摩恩智能水龙头</t>
  </si>
  <si>
    <t>厨房水槽水龙头过滤器</t>
  </si>
  <si>
    <t>0.11%</t>
  </si>
  <si>
    <t>farberware dishwasher</t>
  </si>
  <si>
    <t>法伯韦尔洗碗机</t>
  </si>
  <si>
    <t>lefton faucet</t>
  </si>
  <si>
    <t>Lefton水龙头</t>
  </si>
  <si>
    <t>sink for kitchen</t>
  </si>
  <si>
    <t>厨房用水槽</t>
  </si>
  <si>
    <t>laundry &amp; utility room sink faucets</t>
  </si>
  <si>
    <t>洗衣和实用房间水槽龙头</t>
  </si>
  <si>
    <t>commercial kitchen sprayer</t>
  </si>
  <si>
    <t>商用厨房喷头</t>
  </si>
  <si>
    <t>0.09%</t>
  </si>
  <si>
    <t>sink water filter faucet</t>
  </si>
  <si>
    <t>水槽过滤水龙头</t>
  </si>
  <si>
    <t>nickel</t>
  </si>
  <si>
    <t>镍</t>
  </si>
  <si>
    <t>0.08%</t>
  </si>
  <si>
    <t>厨房水槽水龙头水过滤器</t>
  </si>
  <si>
    <t>jzbrain commercial faucet</t>
  </si>
  <si>
    <t>jzbrain商用水龙头</t>
  </si>
  <si>
    <t>厨房水龙头把手更换</t>
  </si>
  <si>
    <t>0.07%</t>
  </si>
  <si>
    <t>kitchen sink hose</t>
  </si>
  <si>
    <t>厨房水槽软管</t>
  </si>
  <si>
    <t>摩恩厨房水龙头零件</t>
  </si>
  <si>
    <t>filtered sink faucet</t>
  </si>
  <si>
    <t>过滤水槽水龙头</t>
  </si>
  <si>
    <t>drinking faucet</t>
  </si>
  <si>
    <t>饮水龙头</t>
  </si>
  <si>
    <t>swivel sink faucet</t>
  </si>
  <si>
    <t>旋转水槽龙头</t>
  </si>
  <si>
    <t>lefton</t>
  </si>
  <si>
    <t>Lefton</t>
  </si>
  <si>
    <t>home remodeling items</t>
  </si>
  <si>
    <t>家庭装修物品</t>
  </si>
  <si>
    <t>ro faucet black</t>
  </si>
  <si>
    <t>ro 黑色水龙头</t>
  </si>
  <si>
    <t>commercial faucets for sink</t>
  </si>
  <si>
    <t>用于水槽的商用水龙头</t>
  </si>
  <si>
    <t>stainless kitchen sink</t>
  </si>
  <si>
    <t>0.06%</t>
  </si>
  <si>
    <t>厨房水槽锅填充水龙头</t>
  </si>
  <si>
    <t>sink kitchen</t>
  </si>
  <si>
    <t>kitchen sink sprayer replacement</t>
  </si>
  <si>
    <t>厨房水槽喷雾器更换</t>
  </si>
  <si>
    <t>outdoor sink and faucet</t>
  </si>
  <si>
    <t>户外水槽和水龙头</t>
  </si>
  <si>
    <t>commercial faucet</t>
  </si>
  <si>
    <t>商用水龙头</t>
  </si>
  <si>
    <t>带喷头的4孔厨房水龙头</t>
  </si>
  <si>
    <t>0.05%</t>
  </si>
  <si>
    <t>rv add a room</t>
  </si>
  <si>
    <t>房车加装房间</t>
  </si>
  <si>
    <t>wet bar faucet</t>
  </si>
  <si>
    <t>湿吧水龙头</t>
  </si>
  <si>
    <t>air gap ro faucet</t>
  </si>
  <si>
    <t>RO 水龙头空气间隙</t>
  </si>
  <si>
    <t>厨房水槽和水龙头组合</t>
  </si>
  <si>
    <t>blanco faucet</t>
  </si>
  <si>
    <t>blanco 水龙头</t>
  </si>
  <si>
    <t>faucet parts</t>
  </si>
  <si>
    <t>龙头零件</t>
  </si>
  <si>
    <t>cada minuto cuenta</t>
  </si>
  <si>
    <t>厨房水槽用水龙头过滤器</t>
  </si>
  <si>
    <t>faucet hose</t>
  </si>
  <si>
    <t>水龙头软管</t>
  </si>
  <si>
    <t>rv sink</t>
  </si>
  <si>
    <t>房车水槽</t>
  </si>
  <si>
    <t>0.04%</t>
  </si>
  <si>
    <t>通用厨房水龙头头更换件</t>
  </si>
  <si>
    <t>drinking water filter faucet</t>
  </si>
  <si>
    <t>饮用水过滤龙头</t>
  </si>
  <si>
    <t>automatic faucet</t>
  </si>
  <si>
    <t>自动水龙头</t>
  </si>
  <si>
    <t>home and kitchen</t>
  </si>
  <si>
    <t>家和厨房</t>
  </si>
  <si>
    <t>cold water only faucet</t>
  </si>
  <si>
    <t>仅冷水龙头</t>
  </si>
  <si>
    <t>reverse osmosis water filter faucet</t>
  </si>
  <si>
    <t>反渗透水过滤器水龙头</t>
  </si>
  <si>
    <t>delta pot filler faucet</t>
  </si>
  <si>
    <t>三角洲加水器水龙头</t>
  </si>
  <si>
    <t>科勒 厨房水龙头头替换件</t>
  </si>
  <si>
    <t>for kitchen</t>
  </si>
  <si>
    <t>为厨房</t>
  </si>
  <si>
    <t>kıtchen</t>
  </si>
  <si>
    <t>fregadero de cocina moderno</t>
  </si>
  <si>
    <t>现代厨房水槽</t>
  </si>
  <si>
    <t>kitchen sink soap</t>
  </si>
  <si>
    <t>厨房水槽肥皂</t>
  </si>
  <si>
    <t>champagne bronze</t>
  </si>
  <si>
    <t>香槟青铜</t>
  </si>
  <si>
    <t>sinks for kitchen</t>
  </si>
  <si>
    <t>kohler pot filler</t>
  </si>
  <si>
    <t>科勒灌水龙头</t>
  </si>
  <si>
    <t>brushed gold soap dispenser for kitchen sink</t>
  </si>
  <si>
    <t>厨房水槽用拉丝金肥皂分配器</t>
  </si>
  <si>
    <t>single sink kitchen</t>
  </si>
  <si>
    <t>单水槽厨房</t>
  </si>
  <si>
    <t>pull down faucet hose</t>
  </si>
  <si>
    <t>下拉水龙头软管</t>
  </si>
  <si>
    <t>kohler k4632</t>
  </si>
  <si>
    <t>科勒 K4632</t>
  </si>
  <si>
    <t>brizo</t>
  </si>
  <si>
    <t>布里佐</t>
  </si>
  <si>
    <t>2手柄厨房水龙头</t>
  </si>
  <si>
    <t>kitchen sink stainless steel</t>
  </si>
  <si>
    <t>厨房水槽不锈钢</t>
  </si>
  <si>
    <t>kitchens</t>
  </si>
  <si>
    <t>mobile home sink faucet</t>
  </si>
  <si>
    <t>移动房屋水槽水龙头</t>
  </si>
  <si>
    <t>厨房水龙头零件</t>
  </si>
  <si>
    <t>kohler single hole bathroom faucet</t>
  </si>
  <si>
    <t>科勒单孔浴室龙头</t>
  </si>
  <si>
    <t>plumbing fixtures</t>
  </si>
  <si>
    <t>管道装置</t>
  </si>
  <si>
    <t>厨房水龙头用水过滤器</t>
  </si>
  <si>
    <t>renter friendly kitchen upgrades</t>
  </si>
  <si>
    <t>租客友好的厨房升级</t>
  </si>
  <si>
    <t>modern faucet</t>
  </si>
  <si>
    <t>现代水龙头</t>
  </si>
  <si>
    <t>kohler cursiva</t>
  </si>
  <si>
    <t>科勒Cursiva</t>
  </si>
  <si>
    <t>filter water faucet</t>
  </si>
  <si>
    <t>水龙头过滤器</t>
  </si>
  <si>
    <t>sink head</t>
  </si>
  <si>
    <t>水槽喷头</t>
  </si>
  <si>
    <t>kohler bathroom faucets</t>
  </si>
  <si>
    <t>brush nickel bathroom faucet</t>
  </si>
  <si>
    <t>镍刷浴室水龙头</t>
  </si>
  <si>
    <t>厨房水槽水龙头附件</t>
  </si>
  <si>
    <t>commercial sprayer</t>
  </si>
  <si>
    <t>商业喷雾器</t>
  </si>
  <si>
    <t>厨房水槽水过滤龙头</t>
  </si>
  <si>
    <t>kitchen sink with glass rinser</t>
  </si>
  <si>
    <t>带玻璃清洗器的厨房水槽</t>
  </si>
  <si>
    <t>commercial kitchen</t>
  </si>
  <si>
    <t>商用厨房</t>
  </si>
  <si>
    <t>sink cup rinser</t>
  </si>
  <si>
    <t>水槽杯冲洗器</t>
  </si>
  <si>
    <t>厨房水龙头配重</t>
  </si>
  <si>
    <t>0.03%</t>
  </si>
  <si>
    <t>white kitchen faucet with pull out sprayer</t>
  </si>
  <si>
    <t>ro faucet brushed nickel</t>
  </si>
  <si>
    <t>ro 拉丝镍水龙头</t>
  </si>
  <si>
    <t>commercial sink faucet</t>
  </si>
  <si>
    <t>商用水槽龙头</t>
  </si>
  <si>
    <t>kitchen sink kit</t>
  </si>
  <si>
    <t>厨房水槽套件</t>
  </si>
  <si>
    <t>filtered water faucet</t>
  </si>
  <si>
    <t>过滤水龙头</t>
  </si>
  <si>
    <t>commercial style faucet</t>
  </si>
  <si>
    <t>商业风格水龙头</t>
  </si>
  <si>
    <t>0.02%</t>
  </si>
  <si>
    <t>gold sink</t>
  </si>
  <si>
    <t>金色水槽</t>
  </si>
  <si>
    <t>cold water faucet</t>
  </si>
  <si>
    <t>冷水龙头</t>
  </si>
  <si>
    <t>waterdrop faucet</t>
  </si>
  <si>
    <t>waterdrop 水龙头</t>
  </si>
  <si>
    <t>ona puller moen</t>
  </si>
  <si>
    <t>ona 拉拔器 moen</t>
  </si>
  <si>
    <t>dishwasher air gap</t>
  </si>
  <si>
    <t>洗碗机空气间隙</t>
  </si>
  <si>
    <t>taps</t>
  </si>
  <si>
    <t>brushed nickel ro faucet</t>
  </si>
  <si>
    <t>拉丝镍反渗透水龙头</t>
  </si>
  <si>
    <t>kitchen sink cup washer</t>
  </si>
  <si>
    <t>厨房水槽杯子清洗器</t>
  </si>
  <si>
    <t>dead body disposal</t>
  </si>
  <si>
    <t>死尸处理</t>
  </si>
  <si>
    <t>sink water filter for drinking</t>
  </si>
  <si>
    <t>饮用水槽过滤器</t>
  </si>
  <si>
    <t>科勒 厨房水龙头零件</t>
  </si>
  <si>
    <t>kitchen &amp; bath fixtures</t>
  </si>
  <si>
    <t>厨房和浴室装置</t>
  </si>
  <si>
    <t>matte black kitchen sink</t>
  </si>
  <si>
    <t>哑光黑色厨房水槽</t>
  </si>
  <si>
    <t>kohler forte</t>
  </si>
  <si>
    <t>科勒Forte系列</t>
  </si>
  <si>
    <t>alexa kitchen devices</t>
  </si>
  <si>
    <t>亚历克萨厨房设备</t>
  </si>
  <si>
    <t>faucet for portable dishwasher</t>
  </si>
  <si>
    <t>便携式洗碗机龙头</t>
  </si>
  <si>
    <t>kraus oletto</t>
  </si>
  <si>
    <t>克劳斯奥莱托</t>
  </si>
  <si>
    <t>pur faucet</t>
  </si>
  <si>
    <t>pur水龙头</t>
  </si>
  <si>
    <t>delta reverse osmosis faucet</t>
  </si>
  <si>
    <t>delta 反渗透水龙头</t>
  </si>
  <si>
    <t>air gap dishwasher</t>
  </si>
  <si>
    <t>hand sink faucet</t>
  </si>
  <si>
    <t>手洗池水龙头</t>
  </si>
  <si>
    <t>kitchen</t>
  </si>
  <si>
    <t>克劳斯奥莱托厨房龙头</t>
  </si>
  <si>
    <t>gold sink kitchen</t>
  </si>
  <si>
    <t>金色厨房水槽</t>
  </si>
  <si>
    <t>kitchen side sprayer</t>
  </si>
  <si>
    <t>厨房侧喷头</t>
  </si>
  <si>
    <t>deep kitchen sink</t>
  </si>
  <si>
    <t>深厨房水槽</t>
  </si>
  <si>
    <t>faucet handle</t>
  </si>
  <si>
    <t>水龙头把手</t>
  </si>
  <si>
    <t>0.01%</t>
  </si>
  <si>
    <t>sink filter water faucet</t>
  </si>
  <si>
    <t>hot and cold filtered water dispenser faucet</t>
  </si>
  <si>
    <t>冷热过滤水分配器水龙头</t>
  </si>
  <si>
    <t>single kitchen sink</t>
  </si>
  <si>
    <t>单个厨房水槽</t>
  </si>
  <si>
    <t>hose faucet</t>
  </si>
  <si>
    <t>软管水龙头</t>
  </si>
  <si>
    <t>under mount sink kitchen</t>
  </si>
  <si>
    <t>cold water faucet only</t>
  </si>
  <si>
    <t>fregaderos</t>
  </si>
  <si>
    <t>camper sink</t>
  </si>
  <si>
    <t>露营车水槽</t>
  </si>
  <si>
    <t>kohler faucet bathroom</t>
  </si>
  <si>
    <t>kitchen &amp; dining room sets</t>
  </si>
  <si>
    <t>厨房和餐厅套装</t>
  </si>
  <si>
    <t>moen vessel sink faucet</t>
  </si>
  <si>
    <t>摩恩台上盆水龙头</t>
  </si>
  <si>
    <t>rv sink replacement</t>
  </si>
  <si>
    <t>房车水槽更换</t>
  </si>
  <si>
    <t>spray head for kitchen faucet</t>
  </si>
  <si>
    <t>estes method</t>
  </si>
  <si>
    <t>埃斯特斯方法</t>
  </si>
  <si>
    <t>rv sinks</t>
  </si>
  <si>
    <t>reverse osmosis water filter dispenser</t>
  </si>
  <si>
    <t>厨房水槽水龙头头</t>
  </si>
  <si>
    <t>sink sprayer replacement</t>
  </si>
  <si>
    <t>水槽喷雾更换</t>
  </si>
  <si>
    <t>moen pot filler</t>
  </si>
  <si>
    <t>摩恩灌锅龙头</t>
  </si>
  <si>
    <t>古董厨房水龙头</t>
  </si>
  <si>
    <t>dishwasher sink</t>
  </si>
  <si>
    <t>洗碗机水槽</t>
  </si>
  <si>
    <t>moen bathroom faucet</t>
  </si>
  <si>
    <t>摩恩浴室水龙头</t>
  </si>
  <si>
    <t>clearance sinks</t>
  </si>
  <si>
    <t>间隙水槽</t>
  </si>
  <si>
    <t>barn sink kitchen</t>
  </si>
  <si>
    <t>厨房谷仓水槽</t>
  </si>
  <si>
    <t>water filter faucet</t>
  </si>
  <si>
    <t>水过滤器龙头</t>
  </si>
  <si>
    <t>kitchen sink hole accessories</t>
  </si>
  <si>
    <t>厨房水槽孔配件</t>
  </si>
  <si>
    <t>kitchen faucet 2 handle</t>
  </si>
  <si>
    <t>双把手厨房水龙头</t>
  </si>
  <si>
    <t>utility tub faucet</t>
  </si>
  <si>
    <t>实用浴缸水龙头</t>
  </si>
  <si>
    <t>gold kitchen soap dispenser</t>
  </si>
  <si>
    <t>金色厨房肥皂分配器</t>
  </si>
  <si>
    <t>industrial faucet</t>
  </si>
  <si>
    <t>工业水龙头</t>
  </si>
  <si>
    <t>科勒 Artifacts 厨房水龙头</t>
  </si>
  <si>
    <t>rv</t>
  </si>
  <si>
    <t>房车</t>
  </si>
  <si>
    <t>filter faucet</t>
  </si>
  <si>
    <t>sink dishwasher</t>
  </si>
  <si>
    <t>水槽洗碟机</t>
  </si>
  <si>
    <t>3 hole faucet</t>
  </si>
  <si>
    <t>3孔水龙头</t>
  </si>
  <si>
    <t>pull down faucet spray head</t>
  </si>
  <si>
    <t>下拉水龙头喷头</t>
  </si>
  <si>
    <t>home renovation items</t>
  </si>
  <si>
    <t>家庭翻新物品</t>
  </si>
  <si>
    <t>osmosis water filter dispenser</t>
  </si>
  <si>
    <t>camping faucet</t>
  </si>
  <si>
    <t>露营水龙头</t>
  </si>
  <si>
    <t>moen bathroom faucet parts</t>
  </si>
  <si>
    <t>摩恩浴室水龙头零件</t>
  </si>
  <si>
    <t>kitchen sink gold</t>
  </si>
  <si>
    <t>delantal de cocina para mujer</t>
  </si>
  <si>
    <t>女士厨房围裙</t>
  </si>
  <si>
    <t>trash can with lid kitchen</t>
  </si>
  <si>
    <t>厨房用带盖子的垃圾桶</t>
  </si>
  <si>
    <t>kohler bathtub</t>
  </si>
  <si>
    <t>科勒浴缸</t>
  </si>
  <si>
    <t>bronze drawer pulls</t>
  </si>
  <si>
    <t>青铜抽屉拉手</t>
  </si>
  <si>
    <t>matte black kitchen soap dispenser</t>
  </si>
  <si>
    <t>哑光黑色厨房肥皂分配器</t>
  </si>
  <si>
    <t>kohler shower</t>
  </si>
  <si>
    <t>科勒淋浴</t>
  </si>
  <si>
    <t>moen 1225 cartridge</t>
  </si>
  <si>
    <t>摩恩1225阀芯</t>
  </si>
  <si>
    <t>dishwasher sprayer</t>
  </si>
  <si>
    <t>洗碗机喷雾器</t>
  </si>
  <si>
    <t>delta hand held shower head with hose</t>
  </si>
  <si>
    <t>delta 带软管的手持淋浴喷头</t>
  </si>
  <si>
    <t>moen flow</t>
  </si>
  <si>
    <t>摩恩Flow</t>
  </si>
  <si>
    <t>kohler tub faucet</t>
  </si>
  <si>
    <t>科勒浴缸水龙头</t>
  </si>
  <si>
    <t>厨房水龙头垫</t>
  </si>
  <si>
    <t>cabinet installation tools</t>
  </si>
  <si>
    <t>橱柜安装工具</t>
  </si>
  <si>
    <t>kitchen sprayer head replacement</t>
  </si>
  <si>
    <t>厨房喷雾头更换</t>
  </si>
  <si>
    <t>water hose for sink faucet</t>
  </si>
  <si>
    <t>水槽龙头用水管</t>
  </si>
  <si>
    <t>kitchen garbage can 13 gallon</t>
  </si>
  <si>
    <t>13加仑厨房垃圾桶</t>
  </si>
  <si>
    <t>moen verso</t>
  </si>
  <si>
    <t>摩恩Verso系列</t>
  </si>
  <si>
    <t>stainless steel hose</t>
  </si>
  <si>
    <t>不锈钢软管</t>
  </si>
  <si>
    <t>hot and cold water dispenser</t>
  </si>
  <si>
    <t>热冷水饮水机</t>
  </si>
  <si>
    <t>厨房用下拉水龙头头替换件</t>
  </si>
  <si>
    <t>kohler devonshire collection</t>
  </si>
  <si>
    <t>科勒Devonshire系列</t>
  </si>
  <si>
    <t>broan 688</t>
  </si>
  <si>
    <t>博朗 688</t>
  </si>
  <si>
    <t>drop in bar sink</t>
  </si>
  <si>
    <t>吧台水槽</t>
  </si>
  <si>
    <t>bathroom sink faucet with sprayer</t>
  </si>
  <si>
    <t>带喷头的浴室水槽水龙头</t>
  </si>
  <si>
    <t>moen shower head with handheld</t>
  </si>
  <si>
    <t>摩恩带手持的淋浴喷头</t>
  </si>
  <si>
    <t>bidets</t>
  </si>
  <si>
    <t>坐便器</t>
  </si>
  <si>
    <t>jet spray</t>
  </si>
  <si>
    <t>喷气喷雾</t>
  </si>
  <si>
    <t>basin wrench</t>
  </si>
  <si>
    <t>盆扳手</t>
  </si>
  <si>
    <t>bronze soap dispenser</t>
  </si>
  <si>
    <t>青铜肥皂分配器</t>
  </si>
  <si>
    <t>gold farmhouse sink</t>
  </si>
  <si>
    <t>金色农舍水槽</t>
  </si>
  <si>
    <t>kitchen sink aerators</t>
  </si>
  <si>
    <t>厨房水槽起泡器</t>
  </si>
  <si>
    <t>stainless steel sealing nozzle set</t>
  </si>
  <si>
    <t>vintage faucet</t>
  </si>
  <si>
    <t>复古水龙头</t>
  </si>
  <si>
    <t>portable kitchen sink</t>
  </si>
  <si>
    <t>便携式厨房水槽</t>
  </si>
  <si>
    <t>trash can touchless</t>
  </si>
  <si>
    <t>免触垃圾桶</t>
  </si>
  <si>
    <t>water purifier dispenser</t>
  </si>
  <si>
    <t>水净化分配器</t>
  </si>
  <si>
    <t>高仪厨房水龙头头</t>
  </si>
  <si>
    <t>small stainless steel sink</t>
  </si>
  <si>
    <t>小不锈钢水槽</t>
  </si>
  <si>
    <t>spray bottle tops replacement</t>
  </si>
  <si>
    <t>喷雾瓶顶盖替换</t>
  </si>
  <si>
    <t>汉斯格雅厨房龙头配件</t>
  </si>
  <si>
    <t>farm style sink</t>
  </si>
  <si>
    <t>农场风格水槽</t>
  </si>
  <si>
    <t>pur filter faucet</t>
  </si>
  <si>
    <t>pur过滤器水龙头</t>
  </si>
  <si>
    <t>wall mount matte black faucet</t>
  </si>
  <si>
    <t>壁挂式哑光黑色水龙头</t>
  </si>
  <si>
    <t>moen banbury bathroom faucet</t>
  </si>
  <si>
    <t>moen banbury 浴室水龙头</t>
  </si>
  <si>
    <t>stainless steel key</t>
  </si>
  <si>
    <t>waterstone faucet</t>
  </si>
  <si>
    <t>Waterstone 水龙头</t>
  </si>
  <si>
    <t>gold kitchen handles</t>
  </si>
  <si>
    <t>金色厨房把手</t>
  </si>
  <si>
    <t>gold soap dispenser kitchen</t>
  </si>
  <si>
    <t>厨房金色肥皂分配器</t>
  </si>
  <si>
    <t>real gold</t>
  </si>
  <si>
    <t>真金</t>
  </si>
  <si>
    <t>delta glass rinser</t>
  </si>
  <si>
    <t>三角洲玻璃冲洗器</t>
  </si>
  <si>
    <t>kitchen sinks drop in</t>
  </si>
  <si>
    <t>嵌入式厨房水槽</t>
  </si>
  <si>
    <t>brushed gold bathroom faucet</t>
  </si>
  <si>
    <t>拉丝金浴室水龙头</t>
  </si>
  <si>
    <t>finishing touch</t>
  </si>
  <si>
    <t>最后的修饰</t>
  </si>
  <si>
    <t>innovative sink solutions</t>
  </si>
  <si>
    <t>厨房水槽用水龙头头部</t>
  </si>
  <si>
    <t>bronze faucet for bathroom sink</t>
  </si>
  <si>
    <t>浴室洗手池青铜水龙头</t>
  </si>
  <si>
    <t>delta soap dispenser for kitchen sink</t>
  </si>
  <si>
    <t>德尔塔厨房水槽肥皂分配器</t>
  </si>
  <si>
    <t>womens pullovers</t>
  </si>
  <si>
    <t>女士套头衫</t>
  </si>
  <si>
    <t>brita faucet</t>
  </si>
  <si>
    <t>Brita水龙头</t>
  </si>
  <si>
    <t>chrome industries</t>
  </si>
  <si>
    <t>chrome工业</t>
  </si>
  <si>
    <t>laundry room sink</t>
  </si>
  <si>
    <t>洗衣房水槽</t>
  </si>
  <si>
    <t>lefton single-hole rotatable faucet with temperature display-bf2204</t>
  </si>
  <si>
    <t>lefton 带温度显示的单孔可旋转水龙头-bf2204</t>
  </si>
  <si>
    <t>pause button</t>
  </si>
  <si>
    <t>暂停按钮</t>
  </si>
  <si>
    <t>faucet hole cover black</t>
  </si>
  <si>
    <t>黑色水龙头孔盖</t>
  </si>
  <si>
    <t>black vessel sink faucet</t>
  </si>
  <si>
    <t>黑色台盆水龙头</t>
  </si>
  <si>
    <t>moen shower heads</t>
  </si>
  <si>
    <t>摩恩淋浴喷头</t>
  </si>
  <si>
    <t>moen genta bathroom faucet</t>
  </si>
  <si>
    <t>摩恩Genta浴室水龙头</t>
  </si>
  <si>
    <t>bars for houses</t>
  </si>
  <si>
    <t>swivel faucet</t>
  </si>
  <si>
    <t>旋转水龙头</t>
  </si>
  <si>
    <t>the ultimate sink</t>
  </si>
  <si>
    <t>厨房水龙头水槽防溅垫</t>
  </si>
  <si>
    <t>stainless steel handle</t>
  </si>
  <si>
    <t>不锈钢把手</t>
  </si>
  <si>
    <t>kitchen sinks undermount</t>
  </si>
  <si>
    <t>厨房水槽 下装</t>
  </si>
  <si>
    <t>kitchen faucet sprayer head</t>
  </si>
  <si>
    <t>stainless soap dispenser for kitchen sink</t>
  </si>
  <si>
    <t>厨房水槽用不锈钢肥皂分配器</t>
  </si>
  <si>
    <t>moen tub spout with diverter</t>
  </si>
  <si>
    <t>摩恩带分流器的浴缸出水口</t>
  </si>
  <si>
    <t>moen tub spout</t>
  </si>
  <si>
    <t>摩恩浴缸出水口</t>
  </si>
  <si>
    <t>moen rinza</t>
  </si>
  <si>
    <t>摩恩林扎</t>
  </si>
  <si>
    <t>厨房墙壁水龙头</t>
  </si>
  <si>
    <t>large kitchen sink</t>
  </si>
  <si>
    <t>大型厨房水槽</t>
  </si>
  <si>
    <t>grifas para varillas</t>
  </si>
  <si>
    <t>铁棒工具</t>
  </si>
  <si>
    <t>moen brantford bathroom faucet</t>
  </si>
  <si>
    <t>摩恩布兰特福德浴室水龙头</t>
  </si>
  <si>
    <t>moen bathroom faucet 3 hole</t>
  </si>
  <si>
    <t>摩恩浴室水龙头三孔</t>
  </si>
  <si>
    <t>dish gun</t>
  </si>
  <si>
    <t>洗碗枪</t>
  </si>
  <si>
    <t>moen shower head</t>
  </si>
  <si>
    <t>moen leak detection with shutoff</t>
  </si>
  <si>
    <t>摩恩带关闭功能的漏水检测</t>
  </si>
  <si>
    <t>drain machine</t>
  </si>
  <si>
    <t>排水机</t>
  </si>
  <si>
    <t>smart bidet toilet</t>
  </si>
  <si>
    <t>智能坐浴盆马桶</t>
  </si>
  <si>
    <t>essie</t>
  </si>
  <si>
    <t>kohler toilet</t>
  </si>
  <si>
    <t>科勒马桶</t>
  </si>
  <si>
    <t>kitchen squeegee</t>
  </si>
  <si>
    <t>厨房刮水器</t>
  </si>
  <si>
    <t>easy outs</t>
  </si>
  <si>
    <t>简单的取出工具</t>
  </si>
  <si>
    <t>apron sink</t>
  </si>
  <si>
    <t>围裙水槽</t>
  </si>
  <si>
    <t>sink water dispenser</t>
  </si>
  <si>
    <t>水槽饮水机</t>
  </si>
  <si>
    <t>soap dispenser for sink</t>
  </si>
  <si>
    <t>水槽用肥皂分配器</t>
  </si>
  <si>
    <t>vigo faucet</t>
  </si>
  <si>
    <t>vigo 水龙头</t>
  </si>
  <si>
    <t>kohler sink accessories</t>
  </si>
  <si>
    <t>科勒水槽配件</t>
  </si>
  <si>
    <t>bathroom faucets oil rubbed bronze</t>
  </si>
  <si>
    <t>油擦青铜浴室水龙头</t>
  </si>
  <si>
    <t>toilet flapper</t>
  </si>
  <si>
    <t>马桶挡板</t>
  </si>
  <si>
    <t>gold kitchen light fixtures</t>
  </si>
  <si>
    <t>金色厨房灯具</t>
  </si>
  <si>
    <t>kraus</t>
  </si>
  <si>
    <t>Kraus（品牌）</t>
  </si>
  <si>
    <t>puffco proxy</t>
  </si>
  <si>
    <t>普夫科 代理</t>
  </si>
  <si>
    <t>faucet brush</t>
  </si>
  <si>
    <t>水龙头刷子</t>
  </si>
  <si>
    <t>moen genta</t>
  </si>
  <si>
    <t>摩恩Genta系列</t>
  </si>
  <si>
    <t>double sink kitchen</t>
  </si>
  <si>
    <t>双槽厨房</t>
  </si>
  <si>
    <t>厨房水龙头延长器</t>
  </si>
  <si>
    <t>buzon</t>
  </si>
  <si>
    <t>信箱</t>
  </si>
  <si>
    <t>kitchen filter</t>
  </si>
  <si>
    <t>厨房过滤器</t>
  </si>
  <si>
    <t>undermount kitchen sink</t>
  </si>
  <si>
    <t>隐藏式厨房水槽</t>
  </si>
  <si>
    <t>moen shower head brushed nickel</t>
  </si>
  <si>
    <t>摩恩拉丝镍淋浴喷头</t>
  </si>
  <si>
    <t>kitchen faucet wall mount</t>
  </si>
  <si>
    <t>厨房水龙头壁挂式</t>
  </si>
  <si>
    <t>金斯顿黄铜厨房水龙头</t>
  </si>
  <si>
    <t>heat gun</t>
  </si>
  <si>
    <t>热风枪</t>
  </si>
  <si>
    <t>kitchen pulls</t>
  </si>
  <si>
    <t>厨房拉手</t>
  </si>
  <si>
    <t>filter for faucet</t>
  </si>
  <si>
    <t>sink sprayer attachment for faucet</t>
  </si>
  <si>
    <t>水龙头用水槽喷雾器附件</t>
  </si>
  <si>
    <t>garbage disposal switch on counter</t>
  </si>
  <si>
    <t>柜台上的垃圾处理器开关</t>
  </si>
  <si>
    <t>just a drop</t>
  </si>
  <si>
    <t>只是几滴</t>
  </si>
  <si>
    <t>garbage disposal</t>
  </si>
  <si>
    <t>垃圾处理器</t>
  </si>
  <si>
    <t>gold 2 handle faucet</t>
  </si>
  <si>
    <t>purified water dispenser</t>
  </si>
  <si>
    <t>净化水分配器</t>
  </si>
  <si>
    <t>kitchen sink soap dispenser</t>
  </si>
  <si>
    <t>厨房水槽肥皂分配器</t>
  </si>
  <si>
    <t>motion sensor trash can kitchen</t>
  </si>
  <si>
    <t>厨房带有运动传感器的垃圾桶</t>
  </si>
  <si>
    <t>white undermount kitchen sink</t>
  </si>
  <si>
    <t>白色台下厨房水槽</t>
  </si>
  <si>
    <t>alma</t>
  </si>
  <si>
    <t>阿尔玛</t>
  </si>
  <si>
    <t>spray mount</t>
  </si>
  <si>
    <t>喷雾安装剂</t>
  </si>
  <si>
    <t>nivel de mano</t>
  </si>
  <si>
    <t>手持水平仪</t>
  </si>
  <si>
    <t>undermount sink</t>
  </si>
  <si>
    <t>下沉式水槽</t>
  </si>
  <si>
    <t>drop in kitchen sink</t>
  </si>
  <si>
    <t>complete kitchen set</t>
  </si>
  <si>
    <t>完整的厨房套装</t>
  </si>
  <si>
    <t>touchless trash can bathroom</t>
  </si>
  <si>
    <t>浴室用无接触垃圾桶</t>
  </si>
  <si>
    <t>gold faucet for bathroom sink 1 hole</t>
  </si>
  <si>
    <t>浴室水槽金水龙头1孔</t>
  </si>
  <si>
    <t>brushed nickel soap dispenser</t>
  </si>
  <si>
    <t>拉丝镍肥皂分配器</t>
  </si>
  <si>
    <t>moen replacement cartridge</t>
  </si>
  <si>
    <t>摩恩替换墨盒</t>
  </si>
  <si>
    <t>moen 1200 replacement cartridge</t>
  </si>
  <si>
    <t>摩恩1200替换阀芯</t>
  </si>
  <si>
    <t>桥式厨房水龙头</t>
  </si>
  <si>
    <t>moen align</t>
  </si>
  <si>
    <t>摩恩对齐</t>
  </si>
  <si>
    <t>camper kitchen sink</t>
  </si>
  <si>
    <t>露营者厨房水槽</t>
  </si>
  <si>
    <t>freeze proof outdoor faucet</t>
  </si>
  <si>
    <t>防冻户外水龙头</t>
  </si>
  <si>
    <t>cup washer</t>
  </si>
  <si>
    <t>杯垫</t>
  </si>
  <si>
    <t>panasonic whisper fan</t>
  </si>
  <si>
    <t>松下 Whisper 风扇</t>
  </si>
  <si>
    <t>instant hot water faucet</t>
  </si>
  <si>
    <t>速热水龙头</t>
  </si>
  <si>
    <t>replacement moen sink sprayer</t>
  </si>
  <si>
    <t>delta shower head black</t>
  </si>
  <si>
    <t>三角洲黑色淋浴喷头</t>
  </si>
  <si>
    <t>porcelain kitchen sink</t>
  </si>
  <si>
    <t>瓷厨房水槽</t>
  </si>
  <si>
    <t>sink soap dispenser tube</t>
  </si>
  <si>
    <t>水槽肥皂分配器管</t>
  </si>
  <si>
    <t>black sink soap dispenser</t>
  </si>
  <si>
    <t>黑色水槽肥皂分配器</t>
  </si>
  <si>
    <t>kohler faucet head replacement</t>
  </si>
  <si>
    <t>科勒水龙头头替换件</t>
  </si>
  <si>
    <t>moen 1225 replacement cartridge</t>
  </si>
  <si>
    <t>摩恩1225替换阀芯</t>
  </si>
  <si>
    <t>bronze</t>
  </si>
  <si>
    <t>青铜</t>
  </si>
  <si>
    <t>moen engage</t>
  </si>
  <si>
    <t>摩恩Engage系列</t>
  </si>
  <si>
    <t>clavadora inalámbrica</t>
  </si>
  <si>
    <t>clavadora 无线钉枪</t>
  </si>
  <si>
    <t>厨房水槽桥水龙头</t>
  </si>
  <si>
    <t>bote de basura para cocina</t>
  </si>
  <si>
    <t>厨房用垃圾桶</t>
  </si>
  <si>
    <t>rociador de agua</t>
  </si>
  <si>
    <t>喷水器</t>
  </si>
  <si>
    <t>moen posi temp valve</t>
  </si>
  <si>
    <t>摩恩 Posi-Temp 阀门</t>
  </si>
  <si>
    <t>moen voss collection</t>
  </si>
  <si>
    <t>摩恩Voss系列</t>
  </si>
  <si>
    <t>moen bathtub spout with diverter</t>
  </si>
  <si>
    <t>chicago faucets</t>
  </si>
  <si>
    <t>芝加哥水龙头</t>
  </si>
  <si>
    <t>toilet float</t>
  </si>
  <si>
    <t>马桶浮球</t>
  </si>
  <si>
    <t>automatic irrigation system</t>
  </si>
  <si>
    <t>自动灌溉系统</t>
  </si>
  <si>
    <t>matte black tub spout</t>
  </si>
  <si>
    <t>哑光黑色浴缸出水口</t>
  </si>
  <si>
    <t>water spicket</t>
  </si>
  <si>
    <t>kitchen sink disposal</t>
  </si>
  <si>
    <t>厨房水槽垃圾处理器</t>
  </si>
  <si>
    <t>bronze bathroom faucet</t>
  </si>
  <si>
    <t>青铜浴室水龙头</t>
  </si>
  <si>
    <t>摩恩厨房水龙头喷头更换</t>
  </si>
  <si>
    <t>kitchen motion sensor trash can</t>
  </si>
  <si>
    <t>厨房感应垃圾桶</t>
  </si>
  <si>
    <t>farmhouse faucet bathroom</t>
  </si>
  <si>
    <t>农舍浴室水龙头</t>
  </si>
  <si>
    <t>kitchen sink spray nozzle</t>
  </si>
  <si>
    <t>厨房水槽喷嘴</t>
  </si>
  <si>
    <t>wall mount faucet with sprayer</t>
  </si>
  <si>
    <t>带喷头的壁挂式水龙头</t>
  </si>
  <si>
    <t>moen black bathroom faucet</t>
  </si>
  <si>
    <t>摩恩黑色浴室水龙头</t>
  </si>
  <si>
    <t>vibrant</t>
  </si>
  <si>
    <t>充满活力的</t>
  </si>
  <si>
    <t>vessel faucet</t>
  </si>
  <si>
    <t>Vessel水龙头</t>
  </si>
  <si>
    <t>moen valve 9000</t>
  </si>
  <si>
    <t>摩恩9000阀门</t>
  </si>
  <si>
    <t>double bowl kitchen sinks</t>
  </si>
  <si>
    <t>双碗厨房水槽</t>
  </si>
  <si>
    <t>commercial sink sprayer hose</t>
  </si>
  <si>
    <t>商用水槽喷头软管</t>
  </si>
  <si>
    <t>门牌号</t>
  </si>
  <si>
    <t>kohler 4632 parts</t>
  </si>
  <si>
    <t>soaking tub faucet</t>
  </si>
  <si>
    <t>浸泡浴缸水龙头</t>
  </si>
  <si>
    <t>black kitchen appliances</t>
  </si>
  <si>
    <t>黑色厨房电器</t>
  </si>
  <si>
    <t>gold kitchen sink</t>
  </si>
  <si>
    <t>black stainless steel kitchen sink</t>
  </si>
  <si>
    <t>黑色不锈钢厨房水槽</t>
  </si>
  <si>
    <t>brita faucet filter system</t>
  </si>
  <si>
    <t>Brita水龙头滤水系统</t>
  </si>
  <si>
    <t>kitchen faucet head replacement american standard</t>
  </si>
  <si>
    <t>厨房水龙头更换美国标准</t>
  </si>
  <si>
    <t>sink faucet hose</t>
  </si>
  <si>
    <t>水槽水龙头软管</t>
  </si>
  <si>
    <t>bridge faucet</t>
  </si>
  <si>
    <t>桥水龙头</t>
  </si>
  <si>
    <t>sink hose sprayer</t>
  </si>
  <si>
    <t>水槽软管喷头</t>
  </si>
  <si>
    <t>wall faucets</t>
  </si>
  <si>
    <t>壁挂式水龙头</t>
  </si>
  <si>
    <t>mobile sink</t>
  </si>
  <si>
    <t>移动水槽</t>
  </si>
  <si>
    <t>schlage rekey kit</t>
  </si>
  <si>
    <t>施莱格重新配钥匙套件</t>
  </si>
  <si>
    <t>stainless steel sinks</t>
  </si>
  <si>
    <t>不锈钢水槽</t>
  </si>
  <si>
    <t>water filtration &amp; softeners</t>
  </si>
  <si>
    <t>水过滤和软化器</t>
  </si>
  <si>
    <t>厨房水龙头头更换</t>
  </si>
  <si>
    <t>kitchen faucet head replacement brushed nickel</t>
  </si>
  <si>
    <t>厨房水龙头头更换拉丝镍</t>
  </si>
  <si>
    <t>black kitchen sinks</t>
  </si>
  <si>
    <t>黑色厨房水槽</t>
  </si>
  <si>
    <t>moen shower head high pressure</t>
  </si>
  <si>
    <t>moen voss</t>
  </si>
  <si>
    <t>antique brass faucet</t>
  </si>
  <si>
    <t>古董黄铜水龙头</t>
  </si>
  <si>
    <t>厨房水槽用硅胶水龙头垫</t>
  </si>
  <si>
    <t>厨房水龙头更换零件</t>
  </si>
  <si>
    <t>automatic spray</t>
  </si>
  <si>
    <t>自动喷雾</t>
  </si>
  <si>
    <t>moen shower rod</t>
  </si>
  <si>
    <t>摩恩淋浴杆</t>
  </si>
  <si>
    <t>kitchen product</t>
  </si>
  <si>
    <t>厨房产品</t>
  </si>
  <si>
    <t>utility sink with faucet</t>
  </si>
  <si>
    <t>带水龙头的实用水槽</t>
  </si>
  <si>
    <t>hose for sink faucet</t>
  </si>
  <si>
    <t>水槽龙头用软管</t>
  </si>
  <si>
    <t>matte black pot filler</t>
  </si>
  <si>
    <t>哑光黑色灌锅龙头</t>
  </si>
  <si>
    <t>moen sprayer head replacement</t>
  </si>
  <si>
    <t>摩恩喷头更换</t>
  </si>
  <si>
    <t>havens kitchen</t>
  </si>
  <si>
    <t>避风港厨房</t>
  </si>
  <si>
    <t>farm sink</t>
  </si>
  <si>
    <t>农场水槽</t>
  </si>
  <si>
    <t>commerical sink sprayer hose</t>
  </si>
  <si>
    <t>drywall sander</t>
  </si>
  <si>
    <t>石膏板砂光机</t>
  </si>
  <si>
    <t>moen faucet aerator</t>
  </si>
  <si>
    <t>摩恩水龙头起泡器</t>
  </si>
  <si>
    <t>moen 158085 cartridge</t>
  </si>
  <si>
    <t>摩恩158085阀芯</t>
  </si>
  <si>
    <t>摩恩厨房水龙头维修套件</t>
  </si>
  <si>
    <t>aunmaon</t>
  </si>
  <si>
    <t>sink glass rinser</t>
  </si>
  <si>
    <t>水槽玻璃冲洗器</t>
  </si>
  <si>
    <t>smart water shut off valve</t>
  </si>
  <si>
    <t>智能水关闭阀</t>
  </si>
  <si>
    <t>moen kitchen faucet hose replacement</t>
  </si>
  <si>
    <t>摩恩厨房水龙头软管更换</t>
  </si>
  <si>
    <t>shower head</t>
  </si>
  <si>
    <t>淋浴头</t>
  </si>
  <si>
    <t>trash can</t>
  </si>
  <si>
    <t>垃圾桶</t>
  </si>
  <si>
    <t>moen 1225</t>
  </si>
  <si>
    <t>摩恩1225</t>
  </si>
  <si>
    <t>kitchen knives set of 3</t>
  </si>
  <si>
    <t>三件套厨房刀具</t>
  </si>
  <si>
    <t>system brushed nickel</t>
  </si>
  <si>
    <t>系统刷镍</t>
  </si>
  <si>
    <t>kohler forte shower head 2.5</t>
  </si>
  <si>
    <t>科勒Forte淋浴头2.5</t>
  </si>
  <si>
    <t>accesorios para baños modernos</t>
  </si>
  <si>
    <t>现代浴室配件</t>
  </si>
  <si>
    <t>hard wired smoke detectors for home</t>
  </si>
  <si>
    <t>家庭用硬接线烟雾探测器</t>
  </si>
  <si>
    <t>kitchen items on clearance</t>
  </si>
  <si>
    <t>清仓的厨房用品</t>
  </si>
  <si>
    <t>moen gold shower head</t>
  </si>
  <si>
    <t>摩恩金色淋浴头</t>
  </si>
  <si>
    <t>in counter soap dispenser</t>
  </si>
  <si>
    <t>台面内置肥皂分配器</t>
  </si>
  <si>
    <t>toilet seal</t>
  </si>
  <si>
    <t>马桶密封</t>
  </si>
  <si>
    <t>wall faucet gold</t>
  </si>
  <si>
    <t>金色壁挂式水龙头</t>
  </si>
  <si>
    <t>commercial kitchen sink</t>
  </si>
  <si>
    <t>商用厨房水槽</t>
  </si>
  <si>
    <t>sink top switch for garbage disposal</t>
  </si>
  <si>
    <t>垃圾处理器水槽顶开关</t>
  </si>
  <si>
    <t>moen caldwell toilet paper holder</t>
  </si>
  <si>
    <t>摩恩考德威尔厕纸架</t>
  </si>
  <si>
    <t>moen banbury</t>
  </si>
  <si>
    <t>摩恩班伯里</t>
  </si>
  <si>
    <t>hard water faucet filter</t>
  </si>
  <si>
    <t>硬水水龙头过滤器</t>
  </si>
  <si>
    <t>delantal para manicurista mujer</t>
  </si>
  <si>
    <t>女士美甲师围裙</t>
  </si>
  <si>
    <t>ghost controls gate opener</t>
  </si>
  <si>
    <t>鬼控制门开关</t>
  </si>
  <si>
    <t>dishmaster kitchen faucet</t>
  </si>
  <si>
    <t>Dishmaster厨房水龙头</t>
  </si>
  <si>
    <t>vessel sink with faucet and drain combo</t>
  </si>
  <si>
    <t>vessel 带水龙头和排水的台盆组合</t>
  </si>
  <si>
    <t>sprayers</t>
  </si>
  <si>
    <t>喷雾器</t>
  </si>
  <si>
    <t>kohler cimarron toilet</t>
  </si>
  <si>
    <t>科勒 Cimarron 马桶</t>
  </si>
  <si>
    <t>reverse osmosis water filter</t>
  </si>
  <si>
    <t>反渗透水过滤器</t>
  </si>
  <si>
    <t>jacuzzi tub faucets</t>
  </si>
  <si>
    <t>按摩浴缸水龙头</t>
  </si>
  <si>
    <t>6 wafer led lights</t>
  </si>
  <si>
    <t>6英寸嵌入式LED灯</t>
  </si>
  <si>
    <t>waste basket for kitchen</t>
  </si>
  <si>
    <t>厨房废纸篓</t>
  </si>
  <si>
    <t>dispensador de jabon de cocina</t>
  </si>
  <si>
    <t>厨房肥皂分配器</t>
  </si>
  <si>
    <t>1225 moen cartridge</t>
  </si>
  <si>
    <t>1225 Moen（莫恩）水龙头芯</t>
  </si>
  <si>
    <t>trash can kitchen 13 gallon</t>
  </si>
  <si>
    <t>厨房垃圾桶13加仑</t>
  </si>
  <si>
    <t>ro water faucet</t>
  </si>
  <si>
    <t>ro 水龙头</t>
  </si>
  <si>
    <t>lavaplatos de cocina</t>
  </si>
  <si>
    <t>厨房洗碗机</t>
  </si>
  <si>
    <t>wall mount faucet black</t>
  </si>
  <si>
    <t>壁挂式水龙头黑色</t>
  </si>
  <si>
    <t>厨房水槽水龙头头替换件</t>
  </si>
  <si>
    <t>glass washer for kitchen sink</t>
  </si>
  <si>
    <t>厨房水槽用玻璃清洗机</t>
  </si>
  <si>
    <t>moen hand held shower head</t>
  </si>
  <si>
    <t>摩恩手持淋浴头</t>
  </si>
  <si>
    <t>toilets</t>
  </si>
  <si>
    <t>马桶</t>
  </si>
  <si>
    <t>moen preston</t>
  </si>
  <si>
    <t>摩恩 Preston 系列</t>
  </si>
  <si>
    <t>water filters for sink</t>
  </si>
  <si>
    <t>水槽用水过滤器</t>
  </si>
  <si>
    <t>kitchen sink black</t>
  </si>
  <si>
    <t>kohler kitchen sink accessories</t>
  </si>
  <si>
    <t>科勒 厨房水槽配件</t>
  </si>
  <si>
    <t>moen shower arm</t>
  </si>
  <si>
    <t>摩恩淋浴臂</t>
  </si>
  <si>
    <t>moen single handle bathroom faucet</t>
  </si>
  <si>
    <t>摩恩单把手浴室水龙头</t>
  </si>
  <si>
    <t>kohler mirror</t>
  </si>
  <si>
    <t>科勒镜子</t>
  </si>
  <si>
    <t>garbage diposal</t>
  </si>
  <si>
    <t>垃圾处理</t>
  </si>
  <si>
    <t>pan de muerto</t>
  </si>
  <si>
    <t>亡灵节面包</t>
  </si>
  <si>
    <t>sink faucet extender</t>
  </si>
  <si>
    <t>水槽水龙头延长器</t>
  </si>
  <si>
    <t>moen lindor</t>
  </si>
  <si>
    <t>摩恩林多系列</t>
  </si>
  <si>
    <t>wafer lights 6 inch</t>
  </si>
  <si>
    <t>6英寸威化灯</t>
  </si>
  <si>
    <t>sink faucet sprayer attachment</t>
  </si>
  <si>
    <t>水槽水龙头喷头附件</t>
  </si>
  <si>
    <t>stainless steel utility sink</t>
  </si>
  <si>
    <t>不锈钢多功能水槽</t>
  </si>
  <si>
    <t>spot farms</t>
  </si>
  <si>
    <t>Spot Farms（品牌名）</t>
  </si>
  <si>
    <t>delta cassidy</t>
  </si>
  <si>
    <t>三角洲卡西迪</t>
  </si>
  <si>
    <t>squeegee shower</t>
  </si>
  <si>
    <t>淋浴刮水器</t>
  </si>
  <si>
    <t>cup washer for sink</t>
  </si>
  <si>
    <t>水槽用杯洗涤器</t>
  </si>
  <si>
    <t>kitchen faucet water catcher</t>
  </si>
  <si>
    <t>厨房水龙头接水器</t>
  </si>
  <si>
    <t>oil bronze bathroom faucet</t>
  </si>
  <si>
    <t>油青铜浴室水龙头</t>
  </si>
  <si>
    <t>shower head with handheld</t>
  </si>
  <si>
    <t>带有手持喷头的淋浴喷头</t>
  </si>
  <si>
    <t>the clean ball</t>
  </si>
  <si>
    <t>清洁球</t>
  </si>
  <si>
    <t>silicone faucet mat</t>
  </si>
  <si>
    <t>硅胶水龙头垫</t>
  </si>
  <si>
    <t>kitchen sink soap dispenser kit</t>
  </si>
  <si>
    <t>厨房水槽肥皂分配器套件</t>
  </si>
  <si>
    <t>moen quattro handheld showerhead with magnetix docking system</t>
  </si>
  <si>
    <t>shower gead</t>
  </si>
  <si>
    <t>moen handheld shower</t>
  </si>
  <si>
    <t>摩恩手持淋浴器</t>
  </si>
  <si>
    <t>automatic grinder</t>
  </si>
  <si>
    <t>自动研磨机</t>
  </si>
  <si>
    <t>commercial dish sprayer</t>
  </si>
  <si>
    <t>商用洗碗喷头</t>
  </si>
  <si>
    <t>commercial pre rinse sprayer</t>
  </si>
  <si>
    <t>商用预冲洗喷雾器</t>
  </si>
  <si>
    <t>wall mount commercial sink faucet</t>
  </si>
  <si>
    <t>壁挂式商用水槽龙头</t>
  </si>
  <si>
    <t>灯具</t>
  </si>
  <si>
    <t>Lighting Fixture</t>
  </si>
  <si>
    <t>360 clean</t>
  </si>
  <si>
    <t>360清洁</t>
  </si>
  <si>
    <t>farmhouse kitchen soap dispenser set bathroom</t>
  </si>
  <si>
    <t>农家厨房皂液器套装浴室</t>
  </si>
  <si>
    <t>替换厨房水龙头喷头下拉式喷嘴</t>
  </si>
  <si>
    <t>stainless steel pots with removable handles</t>
  </si>
  <si>
    <t>带可拆卸手柄的不锈钢锅</t>
  </si>
  <si>
    <t>black laundry sink</t>
  </si>
  <si>
    <t>黑色洗衣池</t>
  </si>
  <si>
    <t>stainless steel kitchen sink</t>
  </si>
  <si>
    <t>moen magnetix shower head parts</t>
  </si>
  <si>
    <t>摩恩 Magnetix 淋浴喷头零件</t>
  </si>
  <si>
    <t>kitchen sink splash guard faucet mat</t>
  </si>
  <si>
    <t>厨房水槽水龙头防溅垫</t>
  </si>
  <si>
    <t>厨房水龙头起泡器替换件</t>
  </si>
  <si>
    <t>peace out</t>
  </si>
  <si>
    <t>再见</t>
  </si>
  <si>
    <t>moen attract</t>
  </si>
  <si>
    <t>摩恩吸引</t>
  </si>
  <si>
    <t>摩恩厨房水龙头阀芯</t>
  </si>
  <si>
    <t>moen bath faucet</t>
  </si>
  <si>
    <t>moen 浴缸水龙头</t>
  </si>
  <si>
    <t>trash bin</t>
  </si>
  <si>
    <t>faucet cleaner</t>
  </si>
  <si>
    <t>水龙头清洁剂</t>
  </si>
  <si>
    <t>sink hole cover brushed nickel</t>
  </si>
  <si>
    <t>拉丝镍水槽孔盖</t>
  </si>
  <si>
    <t>厨房水槽用水龙头垫</t>
  </si>
  <si>
    <t>battery operated trash can for kitchen</t>
  </si>
  <si>
    <t>适用于厨房的电池驱动垃圾桶</t>
  </si>
  <si>
    <t>wall mount faucet 8 inch center</t>
  </si>
  <si>
    <t>8英寸中心壁挂式水龙头</t>
  </si>
  <si>
    <t>water filter for sink faucet</t>
  </si>
  <si>
    <t>bathroom fan with exhaust</t>
  </si>
  <si>
    <t>带排气的浴室风扇</t>
  </si>
  <si>
    <t>sensi thermostat</t>
  </si>
  <si>
    <t>森西恒温器</t>
  </si>
  <si>
    <t>moen magnetix</t>
  </si>
  <si>
    <t>摩恩 Magnetix 系列</t>
  </si>
  <si>
    <t>sink top switch</t>
  </si>
  <si>
    <t>水槽顶开关</t>
  </si>
  <si>
    <t>sink soap dispenser</t>
  </si>
  <si>
    <t>水槽肥皂分配器</t>
  </si>
  <si>
    <t>brushed gold shower faucet</t>
  </si>
  <si>
    <t>拉丝金淋浴龙头</t>
  </si>
  <si>
    <t>kohler forte shower head</t>
  </si>
  <si>
    <t>科勒Forte淋浴头</t>
  </si>
  <si>
    <t>moen shower faucet</t>
  </si>
  <si>
    <t>摩恩淋浴水龙头</t>
  </si>
  <si>
    <t>calentador de agua</t>
  </si>
  <si>
    <t>热水器</t>
  </si>
  <si>
    <t>black kitchen sink</t>
  </si>
  <si>
    <t>古董铜厨房水龙头</t>
  </si>
  <si>
    <t>matte black air switch</t>
  </si>
  <si>
    <t>哑光黑空气开关</t>
  </si>
  <si>
    <t>3 inch toilet flapper</t>
  </si>
  <si>
    <t>3英寸马桶挡板</t>
  </si>
  <si>
    <t>bathroom fixtures matte black</t>
  </si>
  <si>
    <t>哑光黑浴室装置</t>
  </si>
  <si>
    <t>hogar y cocina ofertas</t>
  </si>
  <si>
    <t>家居与厨房优惠</t>
  </si>
  <si>
    <t>black and gold kitchen</t>
  </si>
  <si>
    <t>黑金色厨房</t>
  </si>
  <si>
    <t>kohler purist faucet</t>
  </si>
  <si>
    <t>科勒Purist水龙头</t>
  </si>
  <si>
    <t>moen 14272 cartridge removal tool</t>
  </si>
  <si>
    <t>摩恩14272阀芯拆卸工具</t>
  </si>
  <si>
    <t>cocina integral</t>
  </si>
  <si>
    <t>整体厨房</t>
  </si>
  <si>
    <t>kitchen handles</t>
  </si>
  <si>
    <t>厨房把手</t>
  </si>
  <si>
    <t>pulls</t>
  </si>
  <si>
    <t>拉手</t>
  </si>
  <si>
    <t>termostato</t>
  </si>
  <si>
    <t>恒温器</t>
  </si>
  <si>
    <t>reach right handle</t>
  </si>
  <si>
    <t>伸向右手柄</t>
  </si>
  <si>
    <t>vanity faucet black</t>
  </si>
  <si>
    <t>虚荣水龙头 黑色</t>
  </si>
  <si>
    <t>kitchen sink side sprayer</t>
  </si>
  <si>
    <t>厨房水槽侧喷器</t>
  </si>
  <si>
    <t>kitchen sink cleaner</t>
  </si>
  <si>
    <t>厨房水槽清洁剂</t>
  </si>
  <si>
    <t>moen shower curtain rod</t>
  </si>
  <si>
    <t>摩恩淋浴帘杆</t>
  </si>
  <si>
    <t>bathroom faucet oil rubbed bronze</t>
  </si>
  <si>
    <t>油擦青铜色浴室水龙头</t>
  </si>
  <si>
    <t>apartment friendly upgrades</t>
  </si>
  <si>
    <t>适合公寓的升级</t>
  </si>
  <si>
    <t>kitchen sink plumbing</t>
  </si>
  <si>
    <t>厨房水槽管道</t>
  </si>
  <si>
    <t>moen handheld shower head</t>
  </si>
  <si>
    <t>摩恩手持淋浴喷头</t>
  </si>
  <si>
    <t>glacier bay</t>
  </si>
  <si>
    <t>冰川湾</t>
  </si>
  <si>
    <t>outdoor utility sink</t>
  </si>
  <si>
    <t>户外工作水槽</t>
  </si>
  <si>
    <t>touchless trash can</t>
  </si>
  <si>
    <t>无接触垃圾桶</t>
  </si>
  <si>
    <t>stainless farmhouse sink</t>
  </si>
  <si>
    <t>不锈钢农舍水槽</t>
  </si>
  <si>
    <t>portable dishwasher faucet adapter</t>
  </si>
  <si>
    <t>便携式洗碗机水龙头适配器</t>
  </si>
  <si>
    <t>hot water on demand electric</t>
  </si>
  <si>
    <t>电动即热热水</t>
  </si>
  <si>
    <t>led faucet</t>
  </si>
  <si>
    <t>LED水龙头</t>
  </si>
  <si>
    <t>spray hose for sink faucet</t>
  </si>
  <si>
    <t>水槽水龙头用喷雾软管</t>
  </si>
  <si>
    <t>under sink soap dispenser extension tube kit</t>
  </si>
  <si>
    <t>水槽下肥皂分配器延长管套件</t>
  </si>
  <si>
    <t>co detector</t>
  </si>
  <si>
    <t>一氧化碳探测器</t>
  </si>
  <si>
    <t>white kitchen sink</t>
  </si>
  <si>
    <t>白色厨房水槽</t>
  </si>
  <si>
    <t>厨房水龙头用水槽垫</t>
  </si>
  <si>
    <t>三角洲厨房水龙头芯</t>
  </si>
  <si>
    <t>corner sink</t>
  </si>
  <si>
    <t>角落水槽</t>
  </si>
  <si>
    <t>moen faucet aerator removal tool</t>
  </si>
  <si>
    <t>摩恩水龙头起泡器拆卸工具</t>
  </si>
  <si>
    <t>matte black bathtub faucet</t>
  </si>
  <si>
    <t>哑光黑浴缸龙头</t>
  </si>
  <si>
    <t>outside faucet</t>
  </si>
  <si>
    <t>室外水龙头</t>
  </si>
  <si>
    <t>portable faucet</t>
  </si>
  <si>
    <t>便携水龙头</t>
  </si>
  <si>
    <t>moen bathroom faucets for sink 3 hole</t>
  </si>
  <si>
    <t>摩恩三孔浴室水槽水龙头</t>
  </si>
  <si>
    <t>moen secure mount anchors for grab bars</t>
  </si>
  <si>
    <t>摩恩抓杆安全安装锚</t>
  </si>
  <si>
    <t>moen kitchen soap dispenser pump</t>
  </si>
  <si>
    <t>摩恩厨房皂液器泵</t>
  </si>
  <si>
    <t>3 compartment sink</t>
  </si>
  <si>
    <t>三格水槽</t>
  </si>
  <si>
    <t>brushed nickel soap dish</t>
  </si>
  <si>
    <t>拉丝镍肥皂碟</t>
  </si>
  <si>
    <t>counter soap dispenser</t>
  </si>
  <si>
    <t>台面肥皂分配器</t>
  </si>
  <si>
    <t>bide</t>
  </si>
  <si>
    <t>等待</t>
  </si>
  <si>
    <t>reverse osmosis water bottle</t>
  </si>
  <si>
    <t>反渗透水瓶</t>
  </si>
  <si>
    <t>seven up</t>
  </si>
  <si>
    <t>七喜</t>
  </si>
  <si>
    <t>delta 9</t>
  </si>
  <si>
    <t>德尔塔9</t>
  </si>
  <si>
    <t>kingston brass</t>
  </si>
  <si>
    <t>金斯顿黄铜</t>
  </si>
  <si>
    <t>krowne faucet</t>
  </si>
  <si>
    <t>krowne 水龙头</t>
  </si>
  <si>
    <t>outside water faucet</t>
  </si>
  <si>
    <t>fregaderos de cocina modernos</t>
  </si>
  <si>
    <t>modern bathroom faucet</t>
  </si>
  <si>
    <t>现代浴室水龙头</t>
  </si>
  <si>
    <t>moen bathroom faucet aerator</t>
  </si>
  <si>
    <t>摩恩浴室水龙头起泡器</t>
  </si>
  <si>
    <t>trashcan</t>
  </si>
  <si>
    <t>hansgrohe faucet</t>
  </si>
  <si>
    <t>汉斯格雅水龙头</t>
  </si>
  <si>
    <t>exhaust fan for bathroom ceiling</t>
  </si>
  <si>
    <t>浴室天花板排气风扇</t>
  </si>
  <si>
    <t>moen gibson</t>
  </si>
  <si>
    <t>摩恩Gibson系列</t>
  </si>
  <si>
    <t>commercial</t>
  </si>
  <si>
    <t>商业的</t>
  </si>
  <si>
    <t>moen square shower head</t>
  </si>
  <si>
    <t>摩恩方形淋浴喷头</t>
  </si>
  <si>
    <t>smart sink kitchen</t>
  </si>
  <si>
    <t>智能厨房水槽</t>
  </si>
  <si>
    <t>moen single hole bathroom faucet</t>
  </si>
  <si>
    <t>摩恩单孔浴室水龙头</t>
  </si>
  <si>
    <t>moen bathroom faucet black</t>
  </si>
  <si>
    <t>travel trailer kitchen accessories</t>
  </si>
  <si>
    <t>旅行拖车厨房配件</t>
  </si>
  <si>
    <t>toilet pump</t>
  </si>
  <si>
    <t>马桶泵</t>
  </si>
  <si>
    <t>faucet aerator</t>
  </si>
  <si>
    <t>水龙头起泡器</t>
  </si>
  <si>
    <t>grohe faucet</t>
  </si>
  <si>
    <t>高仪龙头</t>
  </si>
  <si>
    <t>ultimate sink</t>
  </si>
  <si>
    <t>终极水槽</t>
  </si>
  <si>
    <t>osmosis water filter</t>
  </si>
  <si>
    <t>渗透水过滤器</t>
  </si>
  <si>
    <t>stainless steel outdoor sink</t>
  </si>
  <si>
    <t>不锈钢户外水槽</t>
  </si>
  <si>
    <t>chrome faucet</t>
  </si>
  <si>
    <t>铬水龙头</t>
  </si>
  <si>
    <t>universal faucet</t>
  </si>
  <si>
    <t>通用水龙头</t>
  </si>
  <si>
    <t>rv shower faucet</t>
  </si>
  <si>
    <t>房车淋浴龙头</t>
  </si>
  <si>
    <t>boelon</t>
  </si>
  <si>
    <t>博伦</t>
  </si>
  <si>
    <t>health faucet for toilet</t>
  </si>
  <si>
    <t>厕所用健康水龙头</t>
  </si>
  <si>
    <t>moen flo 1 inch</t>
  </si>
  <si>
    <t>摩恩Flo 1英寸</t>
  </si>
  <si>
    <t>water spigot</t>
  </si>
  <si>
    <t>bari life</t>
  </si>
  <si>
    <t>巴里生活</t>
  </si>
  <si>
    <t>moen brantford</t>
  </si>
  <si>
    <t>摩恩布兰特福德</t>
  </si>
  <si>
    <t>kitchen sink drop in</t>
  </si>
  <si>
    <t>moen magnetix shower head with handheld</t>
  </si>
  <si>
    <t>soap dispenser tube extension kit</t>
  </si>
  <si>
    <t>肥皂分配器管延长套件</t>
  </si>
  <si>
    <t>glass rinser</t>
  </si>
  <si>
    <t>玻璃冲洗器</t>
  </si>
  <si>
    <t>brushed gold wall faucet</t>
  </si>
  <si>
    <t>拉丝金壁挂水龙头</t>
  </si>
  <si>
    <t>farmhouse bathroom faucet</t>
  </si>
  <si>
    <t>墙壁厨房水龙头</t>
  </si>
  <si>
    <t>moen shower head with handheld black</t>
  </si>
  <si>
    <t>摩恩黑色带手持的淋浴喷头</t>
  </si>
  <si>
    <t>checkered womens clothing</t>
  </si>
  <si>
    <t>棋盘格纹女装</t>
  </si>
  <si>
    <t>kohler sink drain</t>
  </si>
  <si>
    <t>科勒水槽排水器</t>
  </si>
  <si>
    <t>stainless steel soap dispenser for kitchen sink</t>
  </si>
  <si>
    <t>moen chateau shower trim kit</t>
  </si>
  <si>
    <t>摩恩城堡淋浴装饰套件</t>
  </si>
  <si>
    <t>metal backsplash for kitchen</t>
  </si>
  <si>
    <t>厨房用金属防溅板</t>
  </si>
  <si>
    <t>mandiles para mujer para trabajo</t>
  </si>
  <si>
    <t>女士工作围裙</t>
  </si>
  <si>
    <t>comfee</t>
  </si>
  <si>
    <t>康飞</t>
  </si>
  <si>
    <t>32 inch kitchen sink</t>
  </si>
  <si>
    <t>32英寸厨房水槽</t>
  </si>
  <si>
    <t>三角洲厨房水龙头头更换</t>
  </si>
  <si>
    <t>alexa thermostat for home 2024</t>
  </si>
  <si>
    <t>alexa 2024 家用恒温器</t>
  </si>
  <si>
    <t>厨房水龙头头</t>
  </si>
  <si>
    <t>moen a112.18.1m aerator</t>
  </si>
  <si>
    <t>moen a112.18.1m 起泡器</t>
  </si>
  <si>
    <t>matte black light fixture</t>
  </si>
  <si>
    <t>哑光黑色灯具</t>
  </si>
  <si>
    <t>moen single handle cartridge</t>
  </si>
  <si>
    <t>摩恩单把手阀芯</t>
  </si>
  <si>
    <t>disposal</t>
  </si>
  <si>
    <t>处理</t>
  </si>
  <si>
    <t>shower squeegie</t>
  </si>
  <si>
    <t>kohler soap dispenser</t>
  </si>
  <si>
    <t>科勒皂液器</t>
  </si>
  <si>
    <t>2.5 gpm shower heads with handheld spray</t>
  </si>
  <si>
    <t>2.5 gpm手持喷头淋浴头</t>
  </si>
  <si>
    <t>multi directional rotating faucet</t>
  </si>
  <si>
    <t>copper bar sink</t>
  </si>
  <si>
    <t>铜制酒吧水槽</t>
  </si>
  <si>
    <t>can lights for ceiling</t>
  </si>
  <si>
    <t>天花板嵌入式灯</t>
  </si>
  <si>
    <t>moen faucet parts</t>
  </si>
  <si>
    <t>摩恩水龙头零件</t>
  </si>
  <si>
    <t>sink sprayer attachment</t>
  </si>
  <si>
    <t>水槽喷雾器附件</t>
  </si>
  <si>
    <t>wall mount kitchen sink faucet</t>
  </si>
  <si>
    <t>墙装厨房水槽水龙头</t>
  </si>
  <si>
    <t>simpure reverse osmosis system</t>
  </si>
  <si>
    <t>Simpure反渗透系统</t>
  </si>
  <si>
    <t>electric tankless water heaters</t>
  </si>
  <si>
    <t>电动无水箱热水器</t>
  </si>
  <si>
    <t>faucet filters</t>
  </si>
  <si>
    <t>face basin faucet</t>
  </si>
  <si>
    <t>面盆水龙头</t>
  </si>
  <si>
    <t>sink matt for kitchen sink</t>
  </si>
  <si>
    <t>厨房水槽垫</t>
  </si>
  <si>
    <t>墙装厨房水龙头</t>
  </si>
  <si>
    <t>brushed nickel wall mounted faucet</t>
  </si>
  <si>
    <t>拉丝镍壁挂式水龙头</t>
  </si>
  <si>
    <t>pull down bathroom faucet</t>
  </si>
  <si>
    <t>下拉式浴室水龙头</t>
  </si>
  <si>
    <t>sensate</t>
  </si>
  <si>
    <t>感知</t>
  </si>
  <si>
    <t>moen faucet cartridge</t>
  </si>
  <si>
    <t>摩恩水龙头墨盒</t>
  </si>
  <si>
    <t>kitchen appliances for new home</t>
  </si>
  <si>
    <t>新家的厨房电器</t>
  </si>
  <si>
    <t>emerson sensi wi-fi smart thermostat</t>
  </si>
  <si>
    <t>艾默生Sensi Wi-Fi智能恒温器</t>
  </si>
  <si>
    <t>filtro de agua para cocina para tomar</t>
  </si>
  <si>
    <t>厨房饮用水过滤器</t>
  </si>
  <si>
    <t>garbage disposal air switch kit</t>
  </si>
  <si>
    <t>垃圾处理器空气开关套件</t>
  </si>
  <si>
    <t>brita water filter faucet</t>
  </si>
  <si>
    <t>Brita 水龙头滤芯</t>
  </si>
  <si>
    <t>freeze miser</t>
  </si>
  <si>
    <t>冻结Miser</t>
  </si>
  <si>
    <t>black wall mount faucet</t>
  </si>
  <si>
    <t>黑色墙面安装水龙头</t>
  </si>
  <si>
    <t>black soap dispenser kitchen</t>
  </si>
  <si>
    <t>厨房用黑色肥皂分配器</t>
  </si>
  <si>
    <t>black kitchen soap dispenser set with tray</t>
  </si>
  <si>
    <t>带托盘的黑色厨房皂液机套装</t>
  </si>
  <si>
    <t>large water filter dispenser</t>
  </si>
  <si>
    <t>大号水过滤分配器</t>
  </si>
  <si>
    <t>moen shower head gold</t>
  </si>
  <si>
    <t>摩恩金色淋浴喷头</t>
  </si>
  <si>
    <t>polished nickel bathroom faucet</t>
  </si>
  <si>
    <t>抛光镍浴室水龙头</t>
  </si>
  <si>
    <t>kitchen soap dispenser black</t>
  </si>
  <si>
    <t>厨房黑色肥皂分配器</t>
  </si>
  <si>
    <t>true coat 360 paint sprayer</t>
  </si>
  <si>
    <t>true coat 360 喷漆机</t>
  </si>
  <si>
    <t>black kitchen handles</t>
  </si>
  <si>
    <t>黑色厨房把手</t>
  </si>
  <si>
    <t>magnetix shower head</t>
  </si>
  <si>
    <t>磁力淋浴喷头</t>
  </si>
  <si>
    <t>cosas de cocinas baratas</t>
  </si>
  <si>
    <t>厨房水槽龙头垫</t>
  </si>
  <si>
    <t>garbage can for kitchen</t>
  </si>
  <si>
    <t>厨房垃圾桶</t>
  </si>
  <si>
    <t>filter baby water faucet</t>
  </si>
  <si>
    <t>婴儿水龙头滤芯</t>
  </si>
  <si>
    <t>water faucet for kitchen sink</t>
  </si>
  <si>
    <t>bebedero de agua</t>
  </si>
  <si>
    <t>饮水器</t>
  </si>
  <si>
    <t>moen 1224</t>
  </si>
  <si>
    <t>摩恩1224</t>
  </si>
  <si>
    <t>restaurant sink sprayer</t>
  </si>
  <si>
    <t>餐馆水槽喷头</t>
  </si>
  <si>
    <t>kitchen sink soap dispensers</t>
  </si>
  <si>
    <t>pur water filter faucet</t>
  </si>
  <si>
    <t>普尔水过滤器水龙头</t>
  </si>
  <si>
    <t>moen aerator</t>
  </si>
  <si>
    <t>moen 起泡器</t>
  </si>
  <si>
    <t>faucet hose for sink</t>
  </si>
  <si>
    <t>水槽用水龙头软管</t>
  </si>
  <si>
    <t>kitchen sink nozzle</t>
  </si>
  <si>
    <t>3 compartment sink faucet</t>
  </si>
  <si>
    <t>三孔水槽龙头</t>
  </si>
  <si>
    <t>shower hesd</t>
  </si>
  <si>
    <t>淋浴喷头</t>
  </si>
  <si>
    <t>automatic toilet</t>
  </si>
  <si>
    <t>自动马桶</t>
  </si>
  <si>
    <t>silicon spray</t>
  </si>
  <si>
    <t>硅胶喷雾</t>
  </si>
  <si>
    <t>bathroom waste baskets</t>
  </si>
  <si>
    <t>浴室垃圾桶</t>
  </si>
  <si>
    <t>heat only thermostat</t>
  </si>
  <si>
    <t>仅加热恒温器</t>
  </si>
  <si>
    <t>shower head moen</t>
  </si>
  <si>
    <t>Moen品牌花洒头</t>
  </si>
  <si>
    <t>toilet safety</t>
  </si>
  <si>
    <t>马桶安全</t>
  </si>
  <si>
    <t>white sink</t>
  </si>
  <si>
    <t>白色水槽</t>
  </si>
  <si>
    <t>rv soap dispenser</t>
  </si>
  <si>
    <t>房车肥皂分配器</t>
  </si>
  <si>
    <t>touchless garbage can</t>
  </si>
  <si>
    <t>all in one paint for cabinets</t>
  </si>
  <si>
    <t>用于橱柜的一体式油漆</t>
  </si>
  <si>
    <t>wash sink</t>
  </si>
  <si>
    <t>洗水槽</t>
  </si>
  <si>
    <t>moen shower cartridge</t>
  </si>
  <si>
    <t>摩恩淋浴墨盒</t>
  </si>
  <si>
    <t>moen toilet handle</t>
  </si>
  <si>
    <t>摩恩马桶把手</t>
  </si>
  <si>
    <t>moen black shower head</t>
  </si>
  <si>
    <t>摩恩黑色淋浴喷头</t>
  </si>
  <si>
    <t>water purifier faucet</t>
  </si>
  <si>
    <t>水净化器水龙头</t>
  </si>
  <si>
    <t>led faucet light</t>
  </si>
  <si>
    <t>LED水龙头灯</t>
  </si>
  <si>
    <t>country kitchen</t>
  </si>
  <si>
    <t>乡村厨房</t>
  </si>
  <si>
    <t>kitchen upgrades must haves</t>
  </si>
  <si>
    <t>厨房升级必备</t>
  </si>
  <si>
    <t>champagne bronze pot filler</t>
  </si>
  <si>
    <t>香槟青铜锅填充器</t>
  </si>
  <si>
    <t>co detector 10 year battery</t>
  </si>
  <si>
    <t>10年电池的co探测器</t>
  </si>
  <si>
    <t>kitchen faucet replacement hose</t>
  </si>
  <si>
    <t>厨房水龙头软管更换</t>
  </si>
  <si>
    <t>faucet for tub</t>
  </si>
  <si>
    <t>浴缸龙头</t>
  </si>
  <si>
    <t>moen aerator replacement</t>
  </si>
  <si>
    <t>moen 起泡器更换</t>
  </si>
  <si>
    <t>reverse osmosis dispenser</t>
  </si>
  <si>
    <t>matte black kitchen hardware</t>
  </si>
  <si>
    <t>哑光黑色厨房五金件</t>
  </si>
  <si>
    <t>moen eva</t>
  </si>
  <si>
    <t>摩恩Eva系列</t>
  </si>
  <si>
    <t>moen tub drain</t>
  </si>
  <si>
    <t>摩恩浴缸排水口</t>
  </si>
  <si>
    <t>studio mcgee</t>
  </si>
  <si>
    <t>麦吉工作室</t>
  </si>
  <si>
    <t>dish soap dispenser -</t>
  </si>
  <si>
    <t>洗碗皂液机-</t>
  </si>
  <si>
    <t>厨房水龙头延长件</t>
  </si>
  <si>
    <t>point of use water heater 120v</t>
  </si>
  <si>
    <t>120伏使用点热水器</t>
  </si>
  <si>
    <t>27 inch kitchen sink</t>
  </si>
  <si>
    <t>27英寸厨房水槽</t>
  </si>
  <si>
    <t>side sprayer for kitchen sink</t>
  </si>
  <si>
    <t>厨房水槽侧喷头</t>
  </si>
  <si>
    <t>sink faucet to hose adapter</t>
  </si>
  <si>
    <t>水槽水龙头到软管适配器</t>
  </si>
  <si>
    <t>double kitchen sink</t>
  </si>
  <si>
    <t>双槽厨房水槽</t>
  </si>
  <si>
    <t>perfect sink</t>
  </si>
  <si>
    <t>完美水槽</t>
  </si>
  <si>
    <t>toilet flap</t>
  </si>
  <si>
    <t>better batter</t>
  </si>
  <si>
    <t>更好的面糊</t>
  </si>
  <si>
    <t>small farmhouse sink</t>
  </si>
  <si>
    <t>小型农舍水槽</t>
  </si>
  <si>
    <t>vigo</t>
  </si>
  <si>
    <t>维戈</t>
  </si>
  <si>
    <t>flo by moen</t>
  </si>
  <si>
    <t>摩恩的弗洛</t>
  </si>
  <si>
    <t>厨房水龙头头部更换</t>
  </si>
  <si>
    <t>black soap dispenser for kitchen sink</t>
  </si>
  <si>
    <t>厨房水槽用黑色肥皂分配器</t>
  </si>
  <si>
    <t>kitchen finds</t>
  </si>
  <si>
    <t>厨房发现</t>
  </si>
  <si>
    <t>faucet deck plate</t>
  </si>
  <si>
    <t>水龙头底板</t>
  </si>
  <si>
    <t>bathroom vent</t>
  </si>
  <si>
    <t>浴室通风口</t>
  </si>
  <si>
    <t>soap dispenser sink</t>
  </si>
  <si>
    <t>kitchen garbage can touchless</t>
  </si>
  <si>
    <t>感应厨房垃圾桶</t>
  </si>
  <si>
    <t>delta tub spout with diverter</t>
  </si>
  <si>
    <t>带分流器的三角洲浴缸出水口</t>
  </si>
  <si>
    <t>faucet weight for retractable sprayer</t>
  </si>
  <si>
    <t>可伸缩喷头用水龙头配重</t>
  </si>
  <si>
    <t>de la rosa</t>
  </si>
  <si>
    <t>德拉玫瑰</t>
  </si>
  <si>
    <t>commercial sink</t>
  </si>
  <si>
    <t>商用水槽</t>
  </si>
  <si>
    <t>commercial dishwasher sprayer</t>
  </si>
  <si>
    <t>商用洗碗机喷头</t>
  </si>
  <si>
    <t>sink water filter faucet remove lead</t>
  </si>
  <si>
    <t>6 inch led recessed lighting</t>
  </si>
  <si>
    <t>6英寸LED嵌入式照明</t>
  </si>
  <si>
    <t>kohler faucet aerator removal tool</t>
  </si>
  <si>
    <t>科勒水龙头起泡器拆卸工具</t>
  </si>
  <si>
    <t>farmhouse kitchen sink</t>
  </si>
  <si>
    <t>农舍厨房水槽</t>
  </si>
  <si>
    <t>moen kingsley collection</t>
  </si>
  <si>
    <t>摩恩金斯利系列产品</t>
  </si>
  <si>
    <t>krowne faucet parts</t>
  </si>
  <si>
    <t>krowne 水龙头配件</t>
  </si>
  <si>
    <t>kohler soap dispenser for kitchen sink</t>
  </si>
  <si>
    <t>科勒厨房水槽皂液器</t>
  </si>
  <si>
    <t>black drop in kitchen sink</t>
  </si>
  <si>
    <t>黑色嵌入式厨房水槽</t>
  </si>
  <si>
    <t>moen aerator key</t>
  </si>
  <si>
    <t>moen 起泡器钥匙</t>
  </si>
  <si>
    <t>heat pump thermostat</t>
  </si>
  <si>
    <t>热泵恒温器</t>
  </si>
  <si>
    <t>extractor de humo para cocina</t>
  </si>
  <si>
    <t>厨房烟雾抽取器</t>
  </si>
  <si>
    <t>flapper toilet</t>
  </si>
  <si>
    <t>翻盖马桶</t>
  </si>
  <si>
    <t>moen shower hose</t>
  </si>
  <si>
    <t>摩恩淋浴软管</t>
  </si>
  <si>
    <t>sink black</t>
  </si>
  <si>
    <t>黑色水槽</t>
  </si>
  <si>
    <t>dishwasher air gap kit</t>
  </si>
  <si>
    <t>洗碗机空气间隙套件</t>
  </si>
  <si>
    <t>filtro de agua para llave de cocina</t>
  </si>
  <si>
    <t>水龙头的厨房水槽软管附件</t>
  </si>
  <si>
    <t>ro faucet</t>
  </si>
  <si>
    <t>dishwasher air gap cover</t>
  </si>
  <si>
    <t>洗碗机空气间隙盖</t>
  </si>
  <si>
    <t>moen engage magnetix</t>
  </si>
  <si>
    <t>摩恩Engage磁吸系列</t>
  </si>
  <si>
    <t>lavaplatos de cocina modernos</t>
  </si>
  <si>
    <t>现代厨房洗碗机</t>
  </si>
  <si>
    <t>kitchen sprayer replacement</t>
  </si>
  <si>
    <t>厨房喷雾器更换</t>
  </si>
  <si>
    <t>moen faucet tool</t>
  </si>
  <si>
    <t>摩恩水龙头工具</t>
  </si>
  <si>
    <t>aerator faucet</t>
  </si>
  <si>
    <t>增氧龙头</t>
  </si>
  <si>
    <t>moen banbury towel bar</t>
  </si>
  <si>
    <t>moen banbury 毛巾杆</t>
  </si>
  <si>
    <t>filtered water dispenser</t>
  </si>
  <si>
    <t>过滤饮水机</t>
  </si>
  <si>
    <t>black sink kitchen</t>
  </si>
  <si>
    <t>kitchen faucet absorbent mat</t>
  </si>
  <si>
    <t>厨房水龙头吸水垫</t>
  </si>
  <si>
    <t>moen 1225b replacement cartridge</t>
  </si>
  <si>
    <t>摩恩1225b替换阀芯</t>
  </si>
  <si>
    <t>cup rinser</t>
  </si>
  <si>
    <t>杯子冲洗器</t>
  </si>
  <si>
    <t>ferrule puller</t>
  </si>
  <si>
    <t>套管拉拔器</t>
  </si>
  <si>
    <t>faucet spray head</t>
  </si>
  <si>
    <t>水龙头喷雾头</t>
  </si>
  <si>
    <t>heat only thermostat 2 wire</t>
  </si>
  <si>
    <t>仅加热两线恒温器</t>
  </si>
  <si>
    <t>厨房水槽与水龙头组合</t>
  </si>
  <si>
    <t>wellspring</t>
  </si>
  <si>
    <t>威尔泉</t>
  </si>
  <si>
    <t>matte black wall faucet</t>
  </si>
  <si>
    <t>哑光黑墙水龙头</t>
  </si>
  <si>
    <t>farmhouse sinks for kitchens</t>
  </si>
  <si>
    <t>厨房农舍水槽</t>
  </si>
  <si>
    <t>warehouse clearance sale kitchen</t>
  </si>
  <si>
    <t>grifo de lavamanos de baño</t>
  </si>
  <si>
    <t>浴室洗手盆水龙头</t>
  </si>
  <si>
    <t>moen bronze shower head</t>
  </si>
  <si>
    <t>摩恩青铜淋浴喷头</t>
  </si>
  <si>
    <t>undermount bar sink</t>
  </si>
  <si>
    <t>隐藏式吧台水槽</t>
  </si>
  <si>
    <t>cup sprayer for kitchen sink</t>
  </si>
  <si>
    <t>厨房水槽用杯喷雾器</t>
  </si>
  <si>
    <t>kitchen sink sprayer attachment</t>
  </si>
  <si>
    <t>厨房水槽喷雾器附件</t>
  </si>
  <si>
    <t>sinks</t>
  </si>
  <si>
    <t>moen 2510</t>
  </si>
  <si>
    <t>摩恩2510</t>
  </si>
  <si>
    <t>copper sink faucet</t>
  </si>
  <si>
    <t>铜水槽龙头</t>
  </si>
  <si>
    <t>salon sink faucet</t>
  </si>
  <si>
    <t>沙龙水槽水龙头</t>
  </si>
  <si>
    <t>1/2 hp garbage disposal</t>
  </si>
  <si>
    <t>1/2马力垃圾处理器</t>
  </si>
  <si>
    <t>tarja de cocina fregadero</t>
  </si>
  <si>
    <t>simply modern</t>
  </si>
  <si>
    <t>简单现代</t>
  </si>
  <si>
    <t>child proof faucet</t>
  </si>
  <si>
    <t>儿童防护水龙头</t>
  </si>
  <si>
    <t>moen voss bathroom faucet</t>
  </si>
  <si>
    <t>摩恩Voss浴室水龙头</t>
  </si>
  <si>
    <t>kraus sink</t>
  </si>
  <si>
    <t>克劳斯水槽</t>
  </si>
  <si>
    <t>smart kitchen timer</t>
  </si>
  <si>
    <t>black stainless steel sink</t>
  </si>
  <si>
    <t>黑色不锈钢水槽</t>
  </si>
  <si>
    <t>waterdrop g3</t>
  </si>
  <si>
    <t>水滴G3</t>
  </si>
  <si>
    <t>trash bins for kitchen</t>
  </si>
  <si>
    <t>moen handheld shower head with hose</t>
  </si>
  <si>
    <t>摩恩带软管的手持淋浴喷头</t>
  </si>
  <si>
    <t>bar sink</t>
  </si>
  <si>
    <t>酒吧水槽</t>
  </si>
  <si>
    <t>sink bowl</t>
  </si>
  <si>
    <t>水槽碗</t>
  </si>
  <si>
    <t>bathtub faucets</t>
  </si>
  <si>
    <t>浴缸水龙头</t>
  </si>
  <si>
    <t>water filter sink</t>
  </si>
  <si>
    <t>水槽水过滤器</t>
  </si>
  <si>
    <t>stainless steel bar soap</t>
  </si>
  <si>
    <t>不锈钢肥皂</t>
  </si>
  <si>
    <t>badette to add for toilet</t>
  </si>
  <si>
    <t>用于马桶的便携式坐浴盆</t>
  </si>
  <si>
    <t>moen replacement kitchen sprayer</t>
  </si>
  <si>
    <t>摩恩更换厨房喷头</t>
  </si>
  <si>
    <t>moen high pressure shower head</t>
  </si>
  <si>
    <t>摩恩高压淋浴喷头</t>
  </si>
  <si>
    <t>everpure</t>
  </si>
  <si>
    <t>永纯</t>
  </si>
  <si>
    <t>moen 109113</t>
  </si>
  <si>
    <t>摩恩109113</t>
  </si>
  <si>
    <t>moen shower diverter</t>
  </si>
  <si>
    <t>摩恩淋浴分流器</t>
  </si>
  <si>
    <t>water sink filter</t>
  </si>
  <si>
    <t>水槽过滤器</t>
  </si>
  <si>
    <t>oil rubbed bronze soap dispenser</t>
  </si>
  <si>
    <t>油擦青铜肥皂分配器</t>
  </si>
  <si>
    <t>moen soap dispenser parts</t>
  </si>
  <si>
    <t>摩恩肥皂分配器零件</t>
  </si>
  <si>
    <t>satin nickel spray paint</t>
  </si>
  <si>
    <t>缎面镍喷漆</t>
  </si>
  <si>
    <t>first alert p1210</t>
  </si>
  <si>
    <t>First Alert 型号 P1210</t>
  </si>
  <si>
    <t>squeegee for shower</t>
  </si>
  <si>
    <t>淋浴刮刀</t>
  </si>
  <si>
    <t>厨房水槽水龙头垫</t>
  </si>
  <si>
    <t>brushed nickel soap dispenser for kitchen sink</t>
  </si>
  <si>
    <t>厨房水槽用拉丝镍肥皂分配器</t>
  </si>
  <si>
    <t>cup wash</t>
  </si>
  <si>
    <t>杯子清洗</t>
  </si>
  <si>
    <t>hot water filter</t>
  </si>
  <si>
    <t>热水过滤器</t>
  </si>
  <si>
    <t>bottle washer for sink</t>
  </si>
  <si>
    <t>水槽用奶瓶清洗器</t>
  </si>
  <si>
    <t>filter sink faucet</t>
  </si>
  <si>
    <t>水槽龙头滤芯</t>
  </si>
  <si>
    <t>wall mount bathroom faucet</t>
  </si>
  <si>
    <t>壁挂式浴室水龙头</t>
  </si>
  <si>
    <t>moen gibson bathroom faucet</t>
  </si>
  <si>
    <t>摩恩Gibson浴室水龙头</t>
  </si>
  <si>
    <t>farmhouse sink accessories</t>
  </si>
  <si>
    <t>农舍水槽配件</t>
  </si>
  <si>
    <t>soap sprayer</t>
  </si>
  <si>
    <t>肥皂喷雾器</t>
  </si>
  <si>
    <t>moen engage magnetix shower head</t>
  </si>
  <si>
    <t>摩恩Engage磁吸淋浴喷头</t>
  </si>
  <si>
    <t>black kitchen handle</t>
  </si>
  <si>
    <t>moen garbage disposal unjamming wrench</t>
  </si>
  <si>
    <t>摩恩垃圾处理器解堵扳手</t>
  </si>
  <si>
    <t>oil rubbed bronze floor mount faucet</t>
  </si>
  <si>
    <t>commercial sink faucet 8 inch center</t>
  </si>
  <si>
    <t>8英寸中心商用水槽龙头</t>
  </si>
  <si>
    <t>horow toilet</t>
  </si>
  <si>
    <t>Horow马桶</t>
  </si>
  <si>
    <t>waterfall bathroom faucet 3 hole</t>
  </si>
  <si>
    <t>瀑布浴室水龙头3孔</t>
  </si>
  <si>
    <t>pre rinse sprayer commercial</t>
  </si>
  <si>
    <t>moen weymouth</t>
  </si>
  <si>
    <t>摩恩Weymouth系列</t>
  </si>
  <si>
    <t>copper tea kettle</t>
  </si>
  <si>
    <t>铜茶壶</t>
  </si>
  <si>
    <t>moen magnetix dock</t>
  </si>
  <si>
    <t>摩恩 Magnetix 座</t>
  </si>
  <si>
    <t>厨房水龙头起泡器</t>
  </si>
  <si>
    <t>papelera para cocina</t>
  </si>
  <si>
    <t>smart kitchen sink</t>
  </si>
  <si>
    <t>ceiling speakers bluetooth wireless system</t>
  </si>
  <si>
    <t>蓝牙无线系统天花板扬声器</t>
  </si>
  <si>
    <t>kohler venza</t>
  </si>
  <si>
    <t>科勒Venza系列</t>
  </si>
  <si>
    <t>farm kitchen sink</t>
  </si>
  <si>
    <t>农场厨房水槽</t>
  </si>
  <si>
    <t>black utility sink</t>
  </si>
  <si>
    <t>黑色实用水槽</t>
  </si>
  <si>
    <t>kitchen garbage can</t>
  </si>
  <si>
    <t>outdoor shower faucet</t>
  </si>
  <si>
    <t>户外淋浴龙头</t>
  </si>
  <si>
    <t>kitchen sink top mount</t>
  </si>
  <si>
    <t>厨房水槽顶装</t>
  </si>
  <si>
    <t>touchless bathroom sink faucets</t>
  </si>
  <si>
    <t>无接触浴室洗手盆水龙头</t>
  </si>
  <si>
    <t>三角洲厨房水龙头维修套件</t>
  </si>
  <si>
    <t>spray blender</t>
  </si>
  <si>
    <t>kitchen water filter</t>
  </si>
  <si>
    <t>厨房水过滤器</t>
  </si>
  <si>
    <t>zsw</t>
  </si>
  <si>
    <t>ks</t>
  </si>
  <si>
    <t>air gap</t>
  </si>
  <si>
    <t>空气间隙</t>
  </si>
  <si>
    <t>amazon kitchen gadgets</t>
  </si>
  <si>
    <t>亚马逊厨房小工具</t>
  </si>
  <si>
    <t>trash cans kitchen</t>
  </si>
  <si>
    <t>delta tub faucet</t>
  </si>
  <si>
    <t>三角洲浴缸龙头</t>
  </si>
  <si>
    <t>kitchen trash cans</t>
  </si>
  <si>
    <t>brushed nickel pot filler faucet</t>
  </si>
  <si>
    <t>拉丝镍灌壶龙头</t>
  </si>
  <si>
    <t>厨房水龙头过滤净水器</t>
  </si>
  <si>
    <t>moen valve 2510</t>
  </si>
  <si>
    <t>摩恩2510阀门</t>
  </si>
  <si>
    <t>铜厨房水龙头</t>
  </si>
  <si>
    <t>sink attachment for faucet</t>
  </si>
  <si>
    <t>水龙头附件</t>
  </si>
  <si>
    <t>moen gxp50c</t>
  </si>
  <si>
    <t>摩恩GXP50C</t>
  </si>
  <si>
    <t>moen shower</t>
  </si>
  <si>
    <t>摩恩淋浴</t>
  </si>
  <si>
    <t>under counter soap dispenser for kitchen sink</t>
  </si>
  <si>
    <t>厨房水槽用柜台下肥皂分配器</t>
  </si>
  <si>
    <t>smoke detectors</t>
  </si>
  <si>
    <t>烟雾探测器</t>
  </si>
  <si>
    <t>pull it out</t>
  </si>
  <si>
    <t>拉出来</t>
  </si>
  <si>
    <t>outdoor kitchen sink</t>
  </si>
  <si>
    <t>户外厨房水槽</t>
  </si>
  <si>
    <t>sink faucet attachment</t>
  </si>
  <si>
    <t>水槽水龙头附件</t>
  </si>
  <si>
    <t>moen hydro energetix shower head 8</t>
  </si>
  <si>
    <t>matte black faucet 3 hole</t>
  </si>
  <si>
    <t>哑光黑色水龙头3孔</t>
  </si>
  <si>
    <t>lavadero</t>
  </si>
  <si>
    <t>洗衣槽</t>
  </si>
  <si>
    <t>faucet head</t>
  </si>
  <si>
    <t>水龙头头部</t>
  </si>
  <si>
    <t>kitchen sink hose sprayer</t>
  </si>
  <si>
    <t>厨房水槽软管喷头</t>
  </si>
  <si>
    <t>water filter tap</t>
  </si>
  <si>
    <t>水龙头水过滤器</t>
  </si>
  <si>
    <t>vanity faucets</t>
  </si>
  <si>
    <t>虚荣水龙头（复数）</t>
  </si>
  <si>
    <t>bowl sink</t>
  </si>
  <si>
    <t>碗形水槽</t>
  </si>
  <si>
    <t>commercial faucet parts</t>
  </si>
  <si>
    <t>商用水龙头零件</t>
  </si>
  <si>
    <t>deck mount faucet</t>
  </si>
  <si>
    <t>brass wall mount faucet</t>
  </si>
  <si>
    <t>黄铜壁挂式水龙头</t>
  </si>
  <si>
    <t>moen shower head and handle set</t>
  </si>
  <si>
    <t>摩恩淋浴喷头和把手套装</t>
  </si>
  <si>
    <t>摩恩厨房水龙头起泡器</t>
  </si>
  <si>
    <t>kohler toilets</t>
  </si>
  <si>
    <t>trash can for kitchen</t>
  </si>
  <si>
    <t>kraus water filter faucet</t>
  </si>
  <si>
    <t>克劳斯水过滤龙头</t>
  </si>
  <si>
    <t>moen kitchen soap dispenser</t>
  </si>
  <si>
    <t>摩恩厨房皂液器</t>
  </si>
  <si>
    <t>grohe faucets</t>
  </si>
  <si>
    <t>automatic water dispenser</t>
  </si>
  <si>
    <t>自动饮水机</t>
  </si>
  <si>
    <t>23 inch kitchen sink</t>
  </si>
  <si>
    <t>23英寸厨房水槽</t>
  </si>
  <si>
    <t>black faucet 3 hole</t>
  </si>
  <si>
    <t>黑色三孔水龙头</t>
  </si>
  <si>
    <t>water faucet filter</t>
  </si>
  <si>
    <t>kohler shower head</t>
  </si>
  <si>
    <t>科勒淋浴喷头</t>
  </si>
  <si>
    <t>kitchen spray</t>
  </si>
  <si>
    <t>厨房喷雾</t>
  </si>
  <si>
    <t>30 inch sink</t>
  </si>
  <si>
    <t>30英寸水槽</t>
  </si>
  <si>
    <t>moen kitchen sprayer replacement</t>
  </si>
  <si>
    <t>摩恩厨房喷头更换</t>
  </si>
  <si>
    <t>reverse osmosis water dispenser</t>
  </si>
  <si>
    <t>反渗透饮水机</t>
  </si>
  <si>
    <t>kitchen sink with garbage disposal</t>
  </si>
  <si>
    <t>带垃圾处理器的厨房水槽</t>
  </si>
  <si>
    <t>handle</t>
  </si>
  <si>
    <t>手柄</t>
  </si>
  <si>
    <t>1080 arm faucet</t>
  </si>
  <si>
    <t>1080臂式水龙头</t>
  </si>
  <si>
    <t>automatic knife</t>
  </si>
  <si>
    <t>自动刀</t>
  </si>
  <si>
    <t>modern sink kitchen</t>
  </si>
  <si>
    <t>one size setting spray</t>
  </si>
  <si>
    <t>one size 定妆喷雾</t>
  </si>
  <si>
    <t>厨房水龙头盖</t>
  </si>
  <si>
    <t>shower squeegees</t>
  </si>
  <si>
    <t>modern sink</t>
  </si>
  <si>
    <t>现代水槽</t>
  </si>
  <si>
    <t>kohler shower faucet</t>
  </si>
  <si>
    <t>科勒淋浴水龙头</t>
  </si>
  <si>
    <t>moen side sprayer replacement</t>
  </si>
  <si>
    <t>摩恩侧喷更换</t>
  </si>
  <si>
    <t>ranuradora de pared de concreto</t>
  </si>
  <si>
    <t>混凝土墙壁开槽机</t>
  </si>
  <si>
    <t>kitchen sink sprayer head</t>
  </si>
  <si>
    <t>厨房水槽喷雾头</t>
  </si>
  <si>
    <t>rotatable faucet</t>
  </si>
  <si>
    <t>可旋转水龙头</t>
  </si>
  <si>
    <t>kohler bathroom sink</t>
  </si>
  <si>
    <t>科勒浴室水槽</t>
  </si>
  <si>
    <t>drinking water fountain</t>
  </si>
  <si>
    <t>饮用水喷泉</t>
  </si>
  <si>
    <t>copper kitchen sink</t>
  </si>
  <si>
    <t>铜厨房水槽</t>
  </si>
  <si>
    <t>soap dispenser gold</t>
  </si>
  <si>
    <t>金色肥皂分配器</t>
  </si>
  <si>
    <t>farmhouse sink</t>
  </si>
  <si>
    <t>农舍水槽</t>
  </si>
  <si>
    <t>swivel extension faucet aerator</t>
  </si>
  <si>
    <t>旋转延长水龙头曝气器</t>
  </si>
  <si>
    <t>moen faucet bathroom</t>
  </si>
  <si>
    <t>厨房水龙头附件</t>
  </si>
  <si>
    <t>para cocina</t>
  </si>
  <si>
    <t>shower scraper squeegee</t>
  </si>
  <si>
    <t>bidays for toilet</t>
  </si>
  <si>
    <t>toilet safety rail</t>
  </si>
  <si>
    <t>马桶安全扶手</t>
  </si>
  <si>
    <t>wall repair rolling paint</t>
  </si>
  <si>
    <t>moen belfield</t>
  </si>
  <si>
    <t>摩恩贝尔菲尔德</t>
  </si>
  <si>
    <t>sink faucet adapter</t>
  </si>
  <si>
    <t>水槽水龙头适配器</t>
  </si>
  <si>
    <t>kitchen oil sprayer</t>
  </si>
  <si>
    <t>厨房油喷雾器</t>
  </si>
  <si>
    <t>stainless steel pot</t>
  </si>
  <si>
    <t>不锈钢锅</t>
  </si>
  <si>
    <t>6 recessed lighting led</t>
  </si>
  <si>
    <t>6寸嵌入式LED照明</t>
  </si>
  <si>
    <t>hot water faucet</t>
  </si>
  <si>
    <t>热水水龙头</t>
  </si>
  <si>
    <t>garbage cans</t>
  </si>
  <si>
    <t>commercial sink sprayer head</t>
  </si>
  <si>
    <t>商用沉式喷头</t>
  </si>
  <si>
    <t>moen sink stopper replacement</t>
  </si>
  <si>
    <t>摩恩水槽塞子更换</t>
  </si>
  <si>
    <t>双孔厨房水槽用水龙头垫</t>
  </si>
  <si>
    <t>sink stone quick dry around faucet</t>
  </si>
  <si>
    <t>cold spray for injections</t>
  </si>
  <si>
    <t>注射用冷喷雾</t>
  </si>
  <si>
    <t>厨房水龙头收纳架</t>
  </si>
  <si>
    <t>water filtration faucet</t>
  </si>
  <si>
    <t>水过滤水龙头</t>
  </si>
  <si>
    <t>moen sprayer replacement</t>
  </si>
  <si>
    <t>small rv sink</t>
  </si>
  <si>
    <t>小房车水槽</t>
  </si>
  <si>
    <t>restaurant sink faucet</t>
  </si>
  <si>
    <t>餐馆水槽龙头</t>
  </si>
  <si>
    <t>matte black kitchen accessories</t>
  </si>
  <si>
    <t>哑光黑色厨房配件</t>
  </si>
  <si>
    <t>moen genta faucet</t>
  </si>
  <si>
    <t>摩恩Genta水龙头</t>
  </si>
  <si>
    <t>wall mount sink faucet</t>
  </si>
  <si>
    <t>壁挂水槽龙头</t>
  </si>
  <si>
    <t>pre rinse spray valve</t>
  </si>
  <si>
    <t>预冲洗喷淋阀</t>
  </si>
  <si>
    <t>single bowl kitchen sinks</t>
  </si>
  <si>
    <t>单碗厨房水槽</t>
  </si>
  <si>
    <t>pot filler champagne bronze</t>
  </si>
  <si>
    <t>香槟青铜加水龙头</t>
  </si>
  <si>
    <t>august home</t>
  </si>
  <si>
    <t>八月家</t>
  </si>
  <si>
    <t>pre rinse faucet</t>
  </si>
  <si>
    <t>预冲洗水龙头</t>
  </si>
  <si>
    <t>sink hose attachment for faucet</t>
  </si>
  <si>
    <t>水龙头用水槽软管附件</t>
  </si>
  <si>
    <t>moen attract magnetix rainshower combo 26008</t>
  </si>
  <si>
    <t>moen attract magnetix 雨淋组合 26008</t>
  </si>
  <si>
    <t>motion sensor faucet for bathroom sink</t>
  </si>
  <si>
    <t>moen cartridge removal tool</t>
  </si>
  <si>
    <t>摩恩墨盒拆卸工具</t>
  </si>
  <si>
    <t>rinser</t>
  </si>
  <si>
    <t>冲洗器</t>
  </si>
  <si>
    <t>moen flo</t>
  </si>
  <si>
    <t>摩恩Flo</t>
  </si>
  <si>
    <t>kohler purist</t>
  </si>
  <si>
    <t>科勒Purist系列</t>
  </si>
  <si>
    <t>single bowl kitchen sink</t>
  </si>
  <si>
    <t>farmhouse cabinet handles</t>
  </si>
  <si>
    <t>农舍风格橱柜把手</t>
  </si>
  <si>
    <t>wall sink faucet</t>
  </si>
  <si>
    <t>墙壁水槽龙头</t>
  </si>
  <si>
    <t>wall faucet black matte</t>
  </si>
  <si>
    <t>壁挂式水龙头黑色哑光</t>
  </si>
  <si>
    <t>moen cartridge puller</t>
  </si>
  <si>
    <t>摩恩墨盒拉拔器</t>
  </si>
  <si>
    <t>moen smart water leak detector</t>
  </si>
  <si>
    <t>摩恩智能水漏探测器</t>
  </si>
  <si>
    <t>moen cartridge 1222</t>
  </si>
  <si>
    <t>摩恩1222阀芯</t>
  </si>
  <si>
    <t>rv faucet parts</t>
  </si>
  <si>
    <t>房车水龙头零件</t>
  </si>
  <si>
    <t>modern cabinet pulls</t>
  </si>
  <si>
    <t>现代柜子拉手</t>
  </si>
  <si>
    <t>acero inoxidable cocina</t>
  </si>
  <si>
    <t>lixeira para cozinha</t>
  </si>
  <si>
    <t>ceramic water dispenser</t>
  </si>
  <si>
    <t>陶瓷饮水机</t>
  </si>
  <si>
    <t>faucet extension</t>
  </si>
  <si>
    <t>水龙头延长</t>
  </si>
  <si>
    <t>commercial sink sprayer</t>
  </si>
  <si>
    <t>商用水槽喷头</t>
  </si>
  <si>
    <t>高仪厨房水龙头配件</t>
  </si>
  <si>
    <t>kitchen trash</t>
  </si>
  <si>
    <t>厨房垃圾</t>
  </si>
  <si>
    <t>faucet head sprayer</t>
  </si>
  <si>
    <t>水龙头喷头</t>
  </si>
  <si>
    <t>sink hose</t>
  </si>
  <si>
    <t>水槽软管</t>
  </si>
  <si>
    <t>sink faucet tool</t>
  </si>
  <si>
    <t>水槽水龙头工具</t>
  </si>
  <si>
    <t>laundry sink</t>
  </si>
  <si>
    <t>kohler faucet cleaner</t>
  </si>
  <si>
    <t>科勒水龙头清洁剂</t>
  </si>
  <si>
    <t>touchless bathroom faucet</t>
  </si>
  <si>
    <t>无接触浴室水龙头</t>
  </si>
  <si>
    <t>moen kitchen sink faucet head replacement</t>
  </si>
  <si>
    <t>摩恩厨房水槽水龙头喷头更换</t>
  </si>
  <si>
    <t>bodet</t>
  </si>
  <si>
    <t>博德特</t>
  </si>
  <si>
    <t>moen a112.18.1m</t>
  </si>
  <si>
    <t>摩恩A112.18.1m</t>
  </si>
  <si>
    <t>sitges faucet</t>
  </si>
  <si>
    <t>西格斯水龙头</t>
  </si>
  <si>
    <t>kitchen clearance</t>
  </si>
  <si>
    <t>厨房清仓</t>
  </si>
  <si>
    <t>so chrome</t>
  </si>
  <si>
    <t>moen 1222</t>
  </si>
  <si>
    <t>摩恩1222</t>
  </si>
  <si>
    <t>glacier bay kitchen faucet head</t>
  </si>
  <si>
    <t>冰川湾厨房水龙头头</t>
  </si>
  <si>
    <t>kitchen sink hose replacement</t>
  </si>
  <si>
    <t>厨房水槽软管更换</t>
  </si>
  <si>
    <t>cup rinser sink attachment</t>
  </si>
  <si>
    <t>水槽杯子冲洗器附件</t>
  </si>
  <si>
    <t>delta faucet sprayer replacement</t>
  </si>
  <si>
    <t>三角洲水龙头喷头更换</t>
  </si>
  <si>
    <t>insinkerator garbage disposal</t>
  </si>
  <si>
    <t>爱适易垃圾处理器</t>
  </si>
  <si>
    <t>budet</t>
  </si>
  <si>
    <t>洁身器</t>
  </si>
  <si>
    <t>soft services</t>
  </si>
  <si>
    <t>软服务</t>
  </si>
  <si>
    <t>garbage can kitchen</t>
  </si>
  <si>
    <t>mustee utility sink</t>
  </si>
  <si>
    <t>Mustee 多功能水槽</t>
  </si>
  <si>
    <t>kitchen trash can touchless</t>
  </si>
  <si>
    <t>厨房垃圾桶 无接触</t>
  </si>
  <si>
    <t>delta kitchen soap dispenser</t>
  </si>
  <si>
    <t>三角洲厨房肥皂分配器</t>
  </si>
  <si>
    <t>house upgrades</t>
  </si>
  <si>
    <t>房子升级</t>
  </si>
  <si>
    <t>厨房水槽用水龙头喷嘴</t>
  </si>
  <si>
    <t>glacier bay kitchen faucet replacement hose</t>
  </si>
  <si>
    <t>冰川湾厨房水龙头更换软管</t>
  </si>
  <si>
    <t>shiwer head</t>
  </si>
  <si>
    <t>Shiwer 花洒头</t>
  </si>
  <si>
    <t>brushed kitchen faucet</t>
  </si>
  <si>
    <t>拉丝厨房水龙头</t>
  </si>
  <si>
    <t>bowl sinks for bathrooms</t>
  </si>
  <si>
    <t>浴室碗状水槽</t>
  </si>
  <si>
    <t>dornbracht faucet</t>
  </si>
  <si>
    <t>wall mount gold faucet</t>
  </si>
  <si>
    <t>壁挂式金水龙头</t>
  </si>
  <si>
    <t>stainless steel sink</t>
  </si>
  <si>
    <t>triturador de alimentos</t>
  </si>
  <si>
    <t>食品粉碎机</t>
  </si>
  <si>
    <t>large utility sink</t>
  </si>
  <si>
    <t>大号工具水槽</t>
  </si>
  <si>
    <t>faucet head replacement kitchen</t>
  </si>
  <si>
    <t>水龙头更换厨房</t>
  </si>
  <si>
    <t>kitchen ideas</t>
  </si>
  <si>
    <t>厨房创意</t>
  </si>
  <si>
    <t>water filter for kitchen</t>
  </si>
  <si>
    <t>moen shower cover plate</t>
  </si>
  <si>
    <t>摩恩淋浴盖板</t>
  </si>
  <si>
    <t>small kitchen sink</t>
  </si>
  <si>
    <t>小厨房水槽</t>
  </si>
  <si>
    <t>厨房铜水龙头</t>
  </si>
  <si>
    <t>toilet flapper replacement</t>
  </si>
  <si>
    <t>马桶挡板更换</t>
  </si>
  <si>
    <t>thermostat for house heat only</t>
  </si>
  <si>
    <t>住宅仅供加热的恒温器</t>
  </si>
  <si>
    <t>moen bathroom sink faucet</t>
  </si>
  <si>
    <t>摩恩浴室水槽水龙头</t>
  </si>
  <si>
    <t>farmhouse sink 30 inch</t>
  </si>
  <si>
    <t>30英寸农舍水槽</t>
  </si>
  <si>
    <t>oil rubbed bronze kitchen sink faucet</t>
  </si>
  <si>
    <t>油擦青铜厨房洗手池水龙头</t>
  </si>
  <si>
    <t>mop sink</t>
  </si>
  <si>
    <t>拖把池</t>
  </si>
  <si>
    <t>intertek lights</t>
  </si>
  <si>
    <t>intertek 灯</t>
  </si>
  <si>
    <t>jomst drain</t>
  </si>
  <si>
    <t>pull down bar</t>
  </si>
  <si>
    <t>下拉杆</t>
  </si>
  <si>
    <t>grohe</t>
  </si>
  <si>
    <t>格洛赫</t>
  </si>
  <si>
    <t>copper water filter</t>
  </si>
  <si>
    <t>铜水过滤器</t>
  </si>
  <si>
    <t>33x19 kitchen sink</t>
  </si>
  <si>
    <t>33x19厨房水槽</t>
  </si>
  <si>
    <t>moen 1255 replacement cartridge kit</t>
  </si>
  <si>
    <t>摩恩1255替换阀芯套件</t>
  </si>
  <si>
    <t>phito bidet toilet seat dual nozzle</t>
  </si>
  <si>
    <t>phito 坐浴盆马桶座 双喷嘴</t>
  </si>
  <si>
    <t>moen 12801</t>
  </si>
  <si>
    <t>摩恩12801</t>
  </si>
  <si>
    <t>moen positemp cartridge</t>
  </si>
  <si>
    <t>摩恩 Posi-Temp 墨盒</t>
  </si>
  <si>
    <t>black vanity faucet</t>
  </si>
  <si>
    <t>黑色梳妆台水龙头</t>
  </si>
  <si>
    <t>faucet head kitchen</t>
  </si>
  <si>
    <t>水龙头头厨房</t>
  </si>
  <si>
    <t>stainless steel bathroom faucet</t>
  </si>
  <si>
    <t>不锈钢浴室水龙头</t>
  </si>
  <si>
    <t>kitchen supplies for new apartment</t>
  </si>
  <si>
    <t>新公寓的厨房用品</t>
  </si>
  <si>
    <t>sparkling water tap system</t>
  </si>
  <si>
    <t>气泡水 水龙头系统</t>
  </si>
  <si>
    <t>oil rubbed bronze drawer pulls</t>
  </si>
  <si>
    <t>油擦青铜抽屉拉手</t>
  </si>
  <si>
    <t>shower squeegee</t>
  </si>
  <si>
    <t>trashcans for kitchens</t>
  </si>
  <si>
    <t>hot water dispenser faucet</t>
  </si>
  <si>
    <t>热水分配器水龙头</t>
  </si>
  <si>
    <t>water dispenser with filter</t>
  </si>
  <si>
    <t>带过滤器的饮水机</t>
  </si>
  <si>
    <t>kitchen sink protector mats</t>
  </si>
  <si>
    <t>厨房水槽保护垫</t>
  </si>
  <si>
    <t>ahower head</t>
  </si>
  <si>
    <t>moen shower handle</t>
  </si>
  <si>
    <t>摩恩淋浴把手</t>
  </si>
  <si>
    <t>copper faucet</t>
  </si>
  <si>
    <t>铜水龙头</t>
  </si>
  <si>
    <t>black waterfall bathroom faucet</t>
  </si>
  <si>
    <t>黑色瀑布浴室水龙头</t>
  </si>
  <si>
    <t>pot filler faucet</t>
  </si>
  <si>
    <t>加水龙头水龙头</t>
  </si>
  <si>
    <t>kraus kitchen sink</t>
  </si>
  <si>
    <t>克劳斯厨房水槽</t>
  </si>
  <si>
    <t>kohler cast iron kitchen sink cleaner</t>
  </si>
  <si>
    <t>科勒铸铁厨房水槽清洁剂</t>
  </si>
  <si>
    <t>neoperl sink faucets</t>
  </si>
  <si>
    <t>摩恩厨房水龙头更换零件</t>
  </si>
  <si>
    <t>厨房水龙头和肥皂分配器垫水槽防溅护罩</t>
  </si>
  <si>
    <t>kitchen dish washing soap dispensers</t>
  </si>
  <si>
    <t>厨房洗碗皂液器</t>
  </si>
  <si>
    <t>electric faucet</t>
  </si>
  <si>
    <t>电动水龙头</t>
  </si>
  <si>
    <t>shower heads</t>
  </si>
  <si>
    <t>kitchen dispenser</t>
  </si>
  <si>
    <t>厨房分配器</t>
  </si>
  <si>
    <t>faucet tightening tool</t>
  </si>
  <si>
    <t>水龙头紧固工具</t>
  </si>
  <si>
    <t>shower door squeegee</t>
  </si>
  <si>
    <t>淋浴门刮水器</t>
  </si>
  <si>
    <t>water jet for toilet</t>
  </si>
  <si>
    <t>马桶用水射流</t>
  </si>
  <si>
    <t>moen bathroom faucet cartridge</t>
  </si>
  <si>
    <t>摩恩浴室水龙头阀芯</t>
  </si>
  <si>
    <t>zafacones de basura para cocina</t>
  </si>
  <si>
    <t>outdoor water faucet</t>
  </si>
  <si>
    <t>ternal sink mat for kitchen faucet</t>
  </si>
  <si>
    <t>厨房水龙头内置水槽垫</t>
  </si>
  <si>
    <t>厨房水龙头喷头更换</t>
  </si>
  <si>
    <t>toilet bars to help get up</t>
  </si>
  <si>
    <t>帮助起身的马桶扶手</t>
  </si>
  <si>
    <t>shower jead</t>
  </si>
  <si>
    <t>drop in utility sink</t>
  </si>
  <si>
    <t>多功能嵌入式水槽</t>
  </si>
  <si>
    <t>high flow faucet aerator</t>
  </si>
  <si>
    <t>高流量水龙头起泡器</t>
  </si>
  <si>
    <t>替换厨房水龙头头</t>
  </si>
  <si>
    <t>dewalt miter saw</t>
  </si>
  <si>
    <t>dewalt 斜切锯</t>
  </si>
  <si>
    <t>kitchenette with sink</t>
  </si>
  <si>
    <t>带水槽的小厨房</t>
  </si>
  <si>
    <t>restroom faucet</t>
  </si>
  <si>
    <t>洗手间水龙头</t>
  </si>
  <si>
    <t>moen sink sprayer replacement</t>
  </si>
  <si>
    <t>摩恩水槽喷头更换</t>
  </si>
  <si>
    <t>black kitchen soap dispenser</t>
  </si>
  <si>
    <t>黑色厨房肥皂分配器</t>
  </si>
  <si>
    <t>commercial sprayer for sink</t>
  </si>
  <si>
    <t>水槽用商业喷雾器</t>
  </si>
  <si>
    <t>jabonera para cocina</t>
  </si>
  <si>
    <t>厨房肥皂盒</t>
  </si>
  <si>
    <t>Pfister 厨房水龙头喷头替换件</t>
  </si>
  <si>
    <t>black and gold kitchen appliances</t>
  </si>
  <si>
    <t>黑金色厨房电器</t>
  </si>
  <si>
    <t>hands free soap dispenser</t>
  </si>
  <si>
    <t>免提皂液器</t>
  </si>
  <si>
    <t>delta faucet aerator removal tool</t>
  </si>
  <si>
    <t>三角洲水龙头起泡器拆卸工具</t>
  </si>
  <si>
    <t>moen faucet aerator a112.18.1m</t>
  </si>
  <si>
    <t>摩恩水龙头起泡器A112.18.1M</t>
  </si>
  <si>
    <t>stainless sink</t>
  </si>
  <si>
    <t>moen unjamming wrench</t>
  </si>
  <si>
    <t>摩恩解堵扳手</t>
  </si>
  <si>
    <t>black wall faucet</t>
  </si>
  <si>
    <t>黑墙水龙头</t>
  </si>
  <si>
    <t>三角洲厨房水龙头起泡器</t>
  </si>
  <si>
    <t>oil rubbed bronze bathroom faucet</t>
  </si>
  <si>
    <t>cassidy</t>
  </si>
  <si>
    <t>卡西迪</t>
  </si>
  <si>
    <t>高仪厨房水龙头软管</t>
  </si>
  <si>
    <t>moen gold bathroom faucet</t>
  </si>
  <si>
    <t>摩恩金色浴室水龙头</t>
  </si>
  <si>
    <t>on demand hot water heater electric</t>
  </si>
  <si>
    <t>按需电热水器</t>
  </si>
  <si>
    <t>克劳斯博尔登厨房龙头</t>
  </si>
  <si>
    <t>cesto de basura para cocina automatico</t>
  </si>
  <si>
    <t>厨房自动垃圾桶</t>
  </si>
  <si>
    <t>110 volt tankless water heater</t>
  </si>
  <si>
    <t>110伏无水箱热水器</t>
  </si>
  <si>
    <t>beverage faucet</t>
  </si>
  <si>
    <t>饮料水龙头</t>
  </si>
  <si>
    <t>bar sink with glass rinser</t>
  </si>
  <si>
    <t>带玻璃冲洗器的吧台水槽</t>
  </si>
  <si>
    <t>built in soap dispenser for kitchen sink</t>
  </si>
  <si>
    <t>厨房水槽内置肥皂分配器</t>
  </si>
  <si>
    <t>hard wired smoke and carbon monoxide detectors for home</t>
  </si>
  <si>
    <t>家庭用硬接线烟雾和一氧化碳探测器</t>
  </si>
  <si>
    <t>kohler replacement faucet head</t>
  </si>
  <si>
    <t>科勒替换水龙头头</t>
  </si>
  <si>
    <t>badger 5</t>
  </si>
  <si>
    <t>獾牌5</t>
  </si>
  <si>
    <t>moen kitchen faucet head</t>
  </si>
  <si>
    <t>摩恩厨房水龙头喷头</t>
  </si>
  <si>
    <t>water filter for kitchen sink</t>
  </si>
  <si>
    <t>厨房水槽水过滤器</t>
  </si>
  <si>
    <t>kitchen sink soap dispenser set</t>
  </si>
  <si>
    <t>厨房水槽肥皂分配器套装</t>
  </si>
  <si>
    <t>cup washer for sink with brush</t>
  </si>
  <si>
    <t>带刷子的水槽洗杯器</t>
  </si>
  <si>
    <t>kitchen sink soap dispenser pump</t>
  </si>
  <si>
    <t>厨房水槽肥皂分配器泵</t>
  </si>
  <si>
    <t>touch on bathroom sink faucets</t>
  </si>
  <si>
    <t>触摸浴室水槽龙头</t>
  </si>
  <si>
    <t>delta trinsic bathroom faucet</t>
  </si>
  <si>
    <t>三角洲特林西克浴室水龙头</t>
  </si>
  <si>
    <t>black and gold kitchen accessories</t>
  </si>
  <si>
    <t>黑金色厨房配件</t>
  </si>
  <si>
    <t>brushed nickel spray paint</t>
  </si>
  <si>
    <t>拉丝镍喷漆</t>
  </si>
  <si>
    <t>toilet kohler</t>
  </si>
  <si>
    <t>科勒厕所</t>
  </si>
  <si>
    <t>brushed gold vanity faucet farm house style</t>
  </si>
  <si>
    <t>moen showerhead</t>
  </si>
  <si>
    <t>black sink</t>
  </si>
  <si>
    <t>moen roman tub faucet</t>
  </si>
  <si>
    <t>摩恩罗马浴缸水龙头</t>
  </si>
  <si>
    <t>brushed gold pot filler</t>
  </si>
  <si>
    <t>拉丝金锅具注水器</t>
  </si>
  <si>
    <t>water filtration system under sink</t>
  </si>
  <si>
    <t>水槽下水过滤系统</t>
  </si>
  <si>
    <t>kitchen sink sprayer hose replacement</t>
  </si>
  <si>
    <t>厨房水槽喷雾软管更换</t>
  </si>
  <si>
    <t>drinking water filter system</t>
  </si>
  <si>
    <t>饮用水过滤系统</t>
  </si>
  <si>
    <t>厨房水龙头防溅垫</t>
  </si>
  <si>
    <t>modern cabinet handles</t>
  </si>
  <si>
    <t>现代柜子把手</t>
  </si>
  <si>
    <t>moen brushed gold</t>
  </si>
  <si>
    <t>摩恩拉丝金</t>
  </si>
  <si>
    <t>wall faucet brass</t>
  </si>
  <si>
    <t>壁式水龙头黄铜</t>
  </si>
  <si>
    <t>kitchen faucet brass</t>
  </si>
  <si>
    <t>stainless steel water filter</t>
  </si>
  <si>
    <t>不锈钢水过滤器</t>
  </si>
  <si>
    <t>waterdrop under sink water filter system</t>
  </si>
  <si>
    <t>waterdrop 水槽下水过滤系统</t>
  </si>
  <si>
    <t>spray shield</t>
  </si>
  <si>
    <t>喷雾盾</t>
  </si>
  <si>
    <t>pot filler black</t>
  </si>
  <si>
    <t>黑色加水龙头</t>
  </si>
  <si>
    <t>black filter</t>
  </si>
  <si>
    <t>黑色滤光片</t>
  </si>
  <si>
    <t>sink sprayer head</t>
  </si>
  <si>
    <t>水槽喷雾头</t>
  </si>
  <si>
    <t>squiggy for shower</t>
  </si>
  <si>
    <t>squiggy淋浴清洁器</t>
  </si>
  <si>
    <t>waterfall kitchen sink</t>
  </si>
  <si>
    <t>瀑布厨房水槽</t>
  </si>
  <si>
    <t>spray way stainless steel</t>
  </si>
  <si>
    <t>pot filler faucet brushed nickel</t>
  </si>
  <si>
    <t>拉丝镍加水龙头水龙头</t>
  </si>
  <si>
    <t>matte black</t>
  </si>
  <si>
    <t>哑光黑</t>
  </si>
  <si>
    <t>shower heaf</t>
  </si>
  <si>
    <t>water filter stainless steel</t>
  </si>
  <si>
    <t>moen part 109113</t>
  </si>
  <si>
    <t>摩恩零件 109113</t>
  </si>
  <si>
    <t>toilet washer</t>
  </si>
  <si>
    <t>厕所清洗器</t>
  </si>
  <si>
    <t>extractor de cocina</t>
  </si>
  <si>
    <t>厨房排气扇</t>
  </si>
  <si>
    <t>wv8840b1158</t>
  </si>
  <si>
    <t>WV8840B1158</t>
  </si>
  <si>
    <t>sink faucet filter</t>
  </si>
  <si>
    <t>水槽水龙头过滤器</t>
  </si>
  <si>
    <t>motion sensor soap dispenser kitchen</t>
  </si>
  <si>
    <t>厨房运动传感器肥皂分配器</t>
  </si>
  <si>
    <t>shower head with extension arm</t>
  </si>
  <si>
    <t>带有延长臂的淋浴喷头</t>
  </si>
  <si>
    <t>termostato inteligente</t>
  </si>
  <si>
    <t>智能温控器</t>
  </si>
  <si>
    <t>sink sprayer hose</t>
  </si>
  <si>
    <t>水槽喷雾软管</t>
  </si>
  <si>
    <t>brushed gold soap dispenser</t>
  </si>
  <si>
    <t>拉丝金肥皂分配器</t>
  </si>
  <si>
    <t>swan faucet</t>
  </si>
  <si>
    <t>天鹅水龙头</t>
  </si>
  <si>
    <t>extension faucet</t>
  </si>
  <si>
    <t>sink disposal</t>
  </si>
  <si>
    <t>水槽处理器</t>
  </si>
  <si>
    <t>water purifier</t>
  </si>
  <si>
    <t>净水器</t>
  </si>
  <si>
    <t>small kitchen  sink</t>
  </si>
  <si>
    <t>smart heater</t>
  </si>
  <si>
    <t>智能加热器</t>
  </si>
  <si>
    <t>kohler maxstow</t>
  </si>
  <si>
    <t>dometic faucet</t>
  </si>
  <si>
    <t>dometic 水龙头</t>
  </si>
  <si>
    <t>filter water dispenser</t>
  </si>
  <si>
    <t>饮水机过滤器</t>
  </si>
  <si>
    <t>trashcan for kitchens</t>
  </si>
  <si>
    <t>safety bars for toilet</t>
  </si>
  <si>
    <t>厕所安全扶手</t>
  </si>
  <si>
    <t>gold soap dispenser for kitchen sink</t>
  </si>
  <si>
    <t>厨房水槽用金色肥皂分配器</t>
  </si>
  <si>
    <t>farmhouse kitchen soap and soap dispenser</t>
  </si>
  <si>
    <t>农家厨房肥皂和皂液分配器</t>
  </si>
  <si>
    <t>moen posi temp cartridges</t>
  </si>
  <si>
    <t>bathroom faucet bronze</t>
  </si>
  <si>
    <t>青铜色浴室水龙头</t>
  </si>
  <si>
    <t>三孔厨房水槽用水龙头垫</t>
  </si>
  <si>
    <t>easy out</t>
  </si>
  <si>
    <t>易取出</t>
  </si>
  <si>
    <t>toilet flapper 3 inch</t>
  </si>
  <si>
    <t>bathroom moen faucets</t>
  </si>
  <si>
    <t>farmhouse soap dispenser</t>
  </si>
  <si>
    <t>农舍肥皂分配器</t>
  </si>
  <si>
    <t>culina</t>
  </si>
  <si>
    <t>drop in sink</t>
  </si>
  <si>
    <t>嵌入式水槽</t>
  </si>
  <si>
    <t>moen shower valve and trim kit</t>
  </si>
  <si>
    <t>摩恩淋浴阀门和装饰套件</t>
  </si>
  <si>
    <t>soap dispenser kitchen sink</t>
  </si>
  <si>
    <t>厨房水槽用肥皂分配器</t>
  </si>
  <si>
    <t>under sink water filter with faucet</t>
  </si>
  <si>
    <t>带水龙头的水槽下水过滤器</t>
  </si>
  <si>
    <t>rv kitchen accessories</t>
  </si>
  <si>
    <t>房车厨房配件</t>
  </si>
  <si>
    <t>wifi switches for lights</t>
  </si>
  <si>
    <t>灯用WiFi开关</t>
  </si>
  <si>
    <t>moen brushed nickel shower head</t>
  </si>
  <si>
    <t>fau</t>
  </si>
  <si>
    <t>smart kitchen</t>
  </si>
  <si>
    <t>智能厨房</t>
  </si>
  <si>
    <t>motion sensor spray</t>
  </si>
  <si>
    <t>运动传感器喷雾</t>
  </si>
  <si>
    <t>faucet spray hoses</t>
  </si>
  <si>
    <t>水龙头喷雾软管</t>
  </si>
  <si>
    <t>badette</t>
  </si>
  <si>
    <t>便携式坐浴盆</t>
  </si>
  <si>
    <t>laminate floor tools</t>
  </si>
  <si>
    <t>层压地板工具</t>
  </si>
  <si>
    <t>kohler artifacts</t>
  </si>
  <si>
    <t>科勒 Artifacts</t>
  </si>
  <si>
    <t>laundry bar</t>
  </si>
  <si>
    <t>洗衣杆</t>
  </si>
  <si>
    <t>pull-out-faucets-46312sd0-46298sd0-finish</t>
  </si>
  <si>
    <t>replacement moen faucet head</t>
  </si>
  <si>
    <t>更换摩恩水龙头头</t>
  </si>
  <si>
    <t>moen oil rubbed bronze bathroom faucet</t>
  </si>
  <si>
    <t>摩恩油擦青铜浴室水龙头</t>
  </si>
  <si>
    <t>fregadero portatil</t>
  </si>
  <si>
    <t>便携式水槽</t>
  </si>
  <si>
    <t>pot filler faucet black</t>
  </si>
  <si>
    <t>黑色加水龙头水龙头</t>
  </si>
  <si>
    <t>moen 1224 cartridge</t>
  </si>
  <si>
    <t>摩恩1224阀芯</t>
  </si>
  <si>
    <t>kitchen trash can motion sensor</t>
  </si>
  <si>
    <t>厨房垃圾桶 动作传感器</t>
  </si>
  <si>
    <t>kitchen faucet with sparyer</t>
  </si>
  <si>
    <t>pre rinse sprayer</t>
  </si>
  <si>
    <t>预冲洗喷雾器</t>
  </si>
  <si>
    <t>gerber toilet flapper 99-788</t>
  </si>
  <si>
    <t>Gerber 马桶挡板 99-788</t>
  </si>
  <si>
    <t>moen diverter tub spout repair kit</t>
  </si>
  <si>
    <t>摩恩分流浴缸出水口修理套件</t>
  </si>
  <si>
    <t>home &amp; kitchen</t>
  </si>
  <si>
    <t>家居与厨房</t>
  </si>
  <si>
    <t>greenlite</t>
  </si>
  <si>
    <t>绿光</t>
  </si>
  <si>
    <t>touchless kitchen trash can</t>
  </si>
  <si>
    <t>无接触厨房垃圾桶</t>
  </si>
  <si>
    <t>厨房水龙头喷嘴</t>
  </si>
  <si>
    <t>touchless soap dispenser for kitchen sink</t>
  </si>
  <si>
    <t>厨房水槽用无接触肥皂分配器</t>
  </si>
  <si>
    <t>bidet￼</t>
  </si>
  <si>
    <t>坐浴盆￼</t>
  </si>
  <si>
    <t>kitchen sink￼</t>
  </si>
  <si>
    <t>wet bar sink</t>
  </si>
  <si>
    <t>湿吧水槽</t>
  </si>
  <si>
    <t>ceramic laundry sink</t>
  </si>
  <si>
    <t>陶瓷洗衣池</t>
  </si>
  <si>
    <t>filter for sink faucet</t>
  </si>
  <si>
    <t>水槽龙头的过滤器</t>
  </si>
  <si>
    <t>pedestal sink faucet</t>
  </si>
  <si>
    <t>落地洗手盆水龙头</t>
  </si>
  <si>
    <t>matte black soap dispenser for kitchen sink</t>
  </si>
  <si>
    <t>哑光黑色厨房水槽肥皂分配器</t>
  </si>
  <si>
    <t>厨房水龙头水槽垫</t>
  </si>
  <si>
    <t>glass washer</t>
  </si>
  <si>
    <t>玻璃清洗机</t>
  </si>
  <si>
    <t>厨房水槽用水龙头延长器</t>
  </si>
  <si>
    <t>13 gallon kitchen trash can</t>
  </si>
  <si>
    <t>black farmhouse sink</t>
  </si>
  <si>
    <t>黑色农舍水槽</t>
  </si>
  <si>
    <t>moen bathtub spout</t>
  </si>
  <si>
    <t>soap dispenser extension tube kit</t>
  </si>
  <si>
    <t>肥皂分配器延长管套件</t>
  </si>
  <si>
    <t>wall mounted faucets</t>
  </si>
  <si>
    <t>moen laken bathroom faucet</t>
  </si>
  <si>
    <t>摩恩莱肯浴室水龙头</t>
  </si>
  <si>
    <t>科勒 厨房水龙头软管替换件</t>
  </si>
  <si>
    <t>cz</t>
  </si>
  <si>
    <t>捷克</t>
  </si>
  <si>
    <t>badet</t>
  </si>
  <si>
    <t>浴室</t>
  </si>
  <si>
    <t>faucet light</t>
  </si>
  <si>
    <t>水龙头灯</t>
  </si>
  <si>
    <t>kitchen sink water filter</t>
  </si>
  <si>
    <t>4 gallon compact water heater</t>
  </si>
  <si>
    <t>botes de basura para cocina</t>
  </si>
  <si>
    <t>large sink</t>
  </si>
  <si>
    <t>大号水槽</t>
  </si>
  <si>
    <t>moen shower head chrome</t>
  </si>
  <si>
    <t>摩恩铬色淋浴喷头</t>
  </si>
  <si>
    <t>shower head kohler</t>
  </si>
  <si>
    <t>Kohler淋浴喷头</t>
  </si>
  <si>
    <t>pull out faucet</t>
  </si>
  <si>
    <t>抽拉式水龙头</t>
  </si>
  <si>
    <t>switchbot bot</t>
  </si>
  <si>
    <t>switchbot机器人</t>
  </si>
  <si>
    <t>programmable thermostat</t>
  </si>
  <si>
    <t>可编程恒温器</t>
  </si>
  <si>
    <t>basureros para cocina</t>
  </si>
  <si>
    <t>moen brushed gold bathroom faucet</t>
  </si>
  <si>
    <t>摩恩拉丝金浴室水龙头</t>
  </si>
  <si>
    <t>kohler faucet replacement parts</t>
  </si>
  <si>
    <t>科勒水龙头更换零件</t>
  </si>
  <si>
    <t>厨房水龙头不锈钢</t>
  </si>
  <si>
    <t>snap kitchen</t>
  </si>
  <si>
    <t>卡扣厨房</t>
  </si>
  <si>
    <t>kitchen sinks</t>
  </si>
  <si>
    <t>garbage disposal 3/4 hp</t>
  </si>
  <si>
    <t>3/4马力垃圾处理器</t>
  </si>
  <si>
    <t>kohler sink cleaner</t>
  </si>
  <si>
    <t>科勒水槽清洁剂</t>
  </si>
  <si>
    <t>oil rubbed bronze</t>
  </si>
  <si>
    <t>油擦青铜</t>
  </si>
  <si>
    <t>moen 180158 aerator kit</t>
  </si>
  <si>
    <t>摩恩180158起泡器套件</t>
  </si>
  <si>
    <t>utility sink</t>
  </si>
  <si>
    <t>多用途水槽</t>
  </si>
  <si>
    <t>厨房水龙头工具</t>
  </si>
  <si>
    <t>kitchen &amp; bar sinks</t>
  </si>
  <si>
    <t>厨房和酒吧水槽</t>
  </si>
  <si>
    <t>kitchen sink aerator</t>
  </si>
  <si>
    <t>water filter dispenser</t>
  </si>
  <si>
    <t>水过滤分配器</t>
  </si>
  <si>
    <t>moen monticello replacement parts</t>
  </si>
  <si>
    <t>摩恩 Monticello 替换零件</t>
  </si>
  <si>
    <t>outdoor sink with hose hook up</t>
  </si>
  <si>
    <t>带软管连接的户外水槽</t>
  </si>
  <si>
    <t>竞品数据来源ASIN</t>
  </si>
  <si>
    <t>子体都挖出来</t>
  </si>
  <si>
    <t>关键词词库总表</t>
  </si>
  <si>
    <t>B0B82FK122,B01N4L0IGO,B084RNBLTD,B012I44KZG,B07RTZ2MRL,B0CN362S8M,B07CJRJ6Q7,B08KXPTL8C,B0BHQJFCKR,B012I44K8S</t>
  </si>
  <si>
    <t>肯定词库总表</t>
  </si>
  <si>
    <t>否定词库总表</t>
  </si>
  <si>
    <t>B082VWC75W,B0CV9TBR9B,B001U6I1Y0,B01H3OMH7Y,B09BBZ3X5S,B012I44QM8,B012I44KK6,B084R895Z5,B0CR1B43WR,B0064OW4WS</t>
  </si>
  <si>
    <t>词组</t>
  </si>
  <si>
    <t>词根</t>
  </si>
  <si>
    <t>频率次数</t>
  </si>
  <si>
    <t>需添加词根</t>
  </si>
  <si>
    <t>B0BV2NVH1N,B06XWTWHFJ,B08JPWRSL3,B0CZDL6CN1,B087466GKM,B07KT2VF3H,B0CD25DR34,B0CPDHBCC6,B07Y4Y88Y6,B099M9CQ16</t>
  </si>
  <si>
    <t>pulldown</t>
  </si>
  <si>
    <t>dispenser</t>
  </si>
  <si>
    <t>soap</t>
  </si>
  <si>
    <t>replacement</t>
  </si>
  <si>
    <t>wall</t>
  </si>
  <si>
    <t>Moen</t>
  </si>
  <si>
    <t>filter</t>
  </si>
  <si>
    <t>Delta</t>
  </si>
  <si>
    <t>sprayer</t>
  </si>
  <si>
    <t>KOHLER</t>
  </si>
  <si>
    <t>touchless</t>
  </si>
  <si>
    <t>Pfister</t>
  </si>
  <si>
    <t>water</t>
  </si>
  <si>
    <t>toilet</t>
  </si>
  <si>
    <t>Kraus</t>
  </si>
  <si>
    <t>gold</t>
  </si>
  <si>
    <t>can</t>
  </si>
  <si>
    <t>GROHE</t>
  </si>
  <si>
    <t>pull</t>
  </si>
  <si>
    <t>mount</t>
  </si>
  <si>
    <t>Kingston Brass</t>
  </si>
  <si>
    <t>down</t>
  </si>
  <si>
    <t>trash</t>
  </si>
  <si>
    <t>matte</t>
  </si>
  <si>
    <t>laundry</t>
  </si>
  <si>
    <t>OWOFAN</t>
  </si>
  <si>
    <t>garbage</t>
  </si>
  <si>
    <t>Peerless</t>
  </si>
  <si>
    <t>head</t>
  </si>
  <si>
    <t>attachment</t>
  </si>
  <si>
    <t>American Standard</t>
  </si>
  <si>
    <t>stainless</t>
  </si>
  <si>
    <t>touch</t>
  </si>
  <si>
    <t>hansgrohe</t>
  </si>
  <si>
    <t>single</t>
  </si>
  <si>
    <t>APPASO</t>
  </si>
  <si>
    <t>bathroom</t>
  </si>
  <si>
    <t>brass</t>
  </si>
  <si>
    <t>EZ-FLO</t>
  </si>
  <si>
    <t>Pacific Bay</t>
  </si>
  <si>
    <t>brushed</t>
  </si>
  <si>
    <t>mat</t>
  </si>
  <si>
    <t>Elkay</t>
  </si>
  <si>
    <t>oil</t>
  </si>
  <si>
    <t>Gerber</t>
  </si>
  <si>
    <t>bar</t>
  </si>
  <si>
    <t>sensor</t>
  </si>
  <si>
    <t>BWE</t>
  </si>
  <si>
    <t>hose</t>
  </si>
  <si>
    <t>home</t>
  </si>
  <si>
    <t>SOLVEX</t>
  </si>
  <si>
    <t>steel</t>
  </si>
  <si>
    <t>osmosis</t>
  </si>
  <si>
    <t>Signature Hardware</t>
  </si>
  <si>
    <t>hole</t>
  </si>
  <si>
    <t>BLANCO</t>
  </si>
  <si>
    <t>outdoor</t>
  </si>
  <si>
    <t>dishwasher</t>
  </si>
  <si>
    <t>Westbrass</t>
  </si>
  <si>
    <t>farmhouse</t>
  </si>
  <si>
    <t>pot</t>
  </si>
  <si>
    <t>FRANKE</t>
  </si>
  <si>
    <t>modern</t>
  </si>
  <si>
    <t>inch</t>
  </si>
  <si>
    <t>sumerain</t>
  </si>
  <si>
    <t>utility</t>
  </si>
  <si>
    <t>rubbed</t>
  </si>
  <si>
    <t>CREA</t>
  </si>
  <si>
    <t>camper</t>
  </si>
  <si>
    <t>smart</t>
  </si>
  <si>
    <t>Elements of Design</t>
  </si>
  <si>
    <t>spray</t>
  </si>
  <si>
    <t>cup</t>
  </si>
  <si>
    <t>ARRISEA</t>
  </si>
  <si>
    <t>filler</t>
  </si>
  <si>
    <t>Hibbent</t>
  </si>
  <si>
    <t>side</t>
  </si>
  <si>
    <t>T&amp;S Brass</t>
  </si>
  <si>
    <t>de</t>
  </si>
  <si>
    <t>drinking</t>
  </si>
  <si>
    <t>BrassCraft</t>
  </si>
  <si>
    <t>para</t>
  </si>
  <si>
    <t>reverse</t>
  </si>
  <si>
    <t>Whitehaus Collection</t>
  </si>
  <si>
    <t>matt</t>
  </si>
  <si>
    <t>air</t>
  </si>
  <si>
    <t>Inchant</t>
  </si>
  <si>
    <t>shower</t>
  </si>
  <si>
    <t>system</t>
  </si>
  <si>
    <t>Akicon</t>
  </si>
  <si>
    <t>copper</t>
  </si>
  <si>
    <t>AXOR</t>
  </si>
  <si>
    <t>high</t>
  </si>
  <si>
    <t>room</t>
  </si>
  <si>
    <t>Decaura</t>
  </si>
  <si>
    <t>llave</t>
  </si>
  <si>
    <t>motion</t>
  </si>
  <si>
    <t>DOITOOL</t>
  </si>
  <si>
    <t>llaves</t>
  </si>
  <si>
    <t>agua</t>
  </si>
  <si>
    <t>TRUSTMI</t>
  </si>
  <si>
    <t>brush</t>
  </si>
  <si>
    <t>glass</t>
  </si>
  <si>
    <t>KWODE</t>
  </si>
  <si>
    <t>one</t>
  </si>
  <si>
    <t>ro</t>
  </si>
  <si>
    <t>Veemoon</t>
  </si>
  <si>
    <t>outside</t>
  </si>
  <si>
    <t>washer</t>
  </si>
  <si>
    <t>Apaix</t>
  </si>
  <si>
    <t>pull-down</t>
  </si>
  <si>
    <t>hot</t>
  </si>
  <si>
    <t>arc</t>
  </si>
  <si>
    <t>drop</t>
  </si>
  <si>
    <t>pullout</t>
  </si>
  <si>
    <t>thermostat</t>
  </si>
  <si>
    <t>arch</t>
  </si>
  <si>
    <t>extension</t>
  </si>
  <si>
    <t>silver</t>
  </si>
  <si>
    <t>chrome</t>
  </si>
  <si>
    <t>standard</t>
  </si>
  <si>
    <t>cold</t>
  </si>
  <si>
    <t>champagne</t>
  </si>
  <si>
    <t>hand</t>
  </si>
  <si>
    <t>accessories</t>
  </si>
  <si>
    <t>filters</t>
  </si>
  <si>
    <t>filtered</t>
  </si>
  <si>
    <t>small</t>
  </si>
  <si>
    <t>gap</t>
  </si>
  <si>
    <t>parts</t>
  </si>
  <si>
    <t>automatic</t>
  </si>
  <si>
    <t>nozzle</t>
  </si>
  <si>
    <t>aerator</t>
  </si>
  <si>
    <t>tub</t>
  </si>
  <si>
    <t>led</t>
  </si>
  <si>
    <t>white</t>
  </si>
  <si>
    <t>&amp;</t>
  </si>
  <si>
    <t>under</t>
  </si>
  <si>
    <t>handles</t>
  </si>
  <si>
    <t>squeegee</t>
  </si>
  <si>
    <t>bowl</t>
  </si>
  <si>
    <t>fixtures</t>
  </si>
  <si>
    <t>lavaplatos</t>
  </si>
  <si>
    <t>upgrades</t>
  </si>
  <si>
    <t>waterfall</t>
  </si>
  <si>
    <t>combo</t>
  </si>
  <si>
    <t>only</t>
  </si>
  <si>
    <t>undermount</t>
  </si>
  <si>
    <t>dish</t>
  </si>
  <si>
    <t>flapper</t>
  </si>
  <si>
    <t>heat</t>
  </si>
  <si>
    <t>switch</t>
  </si>
  <si>
    <t>lights</t>
  </si>
  <si>
    <t>pre</t>
  </si>
  <si>
    <t>rinse</t>
  </si>
  <si>
    <t>paint</t>
  </si>
  <si>
    <t>heater</t>
  </si>
  <si>
    <t>top</t>
  </si>
  <si>
    <t>tap</t>
  </si>
  <si>
    <t>acero</t>
  </si>
  <si>
    <t>inoxidable</t>
  </si>
  <si>
    <t>holes</t>
  </si>
  <si>
    <t>antique</t>
  </si>
  <si>
    <t>house</t>
  </si>
  <si>
    <t>items</t>
  </si>
  <si>
    <t>out</t>
  </si>
  <si>
    <t>portable</t>
  </si>
  <si>
    <t>clearance</t>
  </si>
  <si>
    <t>cabinet</t>
  </si>
  <si>
    <t>gallon</t>
  </si>
  <si>
    <t>purifier</t>
  </si>
  <si>
    <t>farm</t>
  </si>
  <si>
    <t>cover</t>
  </si>
  <si>
    <t>splash</t>
  </si>
  <si>
    <t>guard</t>
  </si>
  <si>
    <t>large</t>
  </si>
  <si>
    <t>light</t>
  </si>
  <si>
    <t>counter</t>
  </si>
  <si>
    <t>tube</t>
  </si>
  <si>
    <t>basura</t>
  </si>
  <si>
    <t>vanity</t>
  </si>
  <si>
    <t>electric</t>
  </si>
  <si>
    <t>flow</t>
  </si>
  <si>
    <t>gpm</t>
  </si>
  <si>
    <t>low</t>
  </si>
  <si>
    <t>mobile</t>
  </si>
  <si>
    <t>swivel</t>
  </si>
  <si>
    <t>style</t>
  </si>
  <si>
    <t>waterdrop</t>
  </si>
  <si>
    <t>pur</t>
  </si>
  <si>
    <t>mujer</t>
  </si>
  <si>
    <t>bottle</t>
  </si>
  <si>
    <t>brita</t>
  </si>
  <si>
    <t>vessel</t>
  </si>
  <si>
    <t>bars</t>
  </si>
  <si>
    <t>drain</t>
  </si>
  <si>
    <t>double</t>
  </si>
  <si>
    <t>extender</t>
  </si>
  <si>
    <t>bridge</t>
  </si>
  <si>
    <t>fan</t>
  </si>
  <si>
    <t>appliances</t>
  </si>
  <si>
    <t>filtration</t>
  </si>
  <si>
    <t>modernos</t>
  </si>
  <si>
    <t>hard</t>
  </si>
  <si>
    <t>smoke</t>
  </si>
  <si>
    <t>detectors</t>
  </si>
  <si>
    <t>adapter</t>
  </si>
  <si>
    <t>up</t>
  </si>
  <si>
    <t>ceiling</t>
  </si>
  <si>
    <t>pump</t>
  </si>
  <si>
    <t>mounted</t>
  </si>
  <si>
    <t>safety</t>
  </si>
  <si>
    <t>to</t>
  </si>
  <si>
    <t>cans</t>
  </si>
  <si>
    <t>tool</t>
  </si>
  <si>
    <t>grifos</t>
  </si>
  <si>
    <t>grifería</t>
  </si>
  <si>
    <t>built</t>
  </si>
  <si>
    <t>way</t>
  </si>
  <si>
    <t>mezcladora</t>
  </si>
  <si>
    <t>cozinha</t>
  </si>
  <si>
    <t>amazon</t>
  </si>
  <si>
    <t>polished</t>
  </si>
  <si>
    <t>pluma</t>
  </si>
  <si>
    <t>reach</t>
  </si>
  <si>
    <t>travel</t>
  </si>
  <si>
    <t>trailer</t>
  </si>
  <si>
    <t>hands</t>
  </si>
  <si>
    <t>free</t>
  </si>
  <si>
    <t>separate</t>
  </si>
  <si>
    <t>gimili</t>
  </si>
  <si>
    <t>industrial</t>
  </si>
  <si>
    <t>remodeling</t>
  </si>
  <si>
    <t>moderno</t>
  </si>
  <si>
    <t>vintage</t>
  </si>
  <si>
    <t>jzbrain</t>
  </si>
  <si>
    <t>add</t>
  </si>
  <si>
    <t>a</t>
  </si>
  <si>
    <t>wet</t>
  </si>
  <si>
    <t>universal</t>
  </si>
  <si>
    <t>plumbing</t>
  </si>
  <si>
    <t>friendly</t>
  </si>
  <si>
    <t>weight</t>
  </si>
  <si>
    <t>alexa</t>
  </si>
  <si>
    <t>delantal</t>
  </si>
  <si>
    <t>drawer</t>
  </si>
  <si>
    <t>tools</t>
  </si>
  <si>
    <t>jet</t>
  </si>
  <si>
    <t>basin</t>
  </si>
  <si>
    <t>womens</t>
  </si>
  <si>
    <t>rotatable</t>
  </si>
  <si>
    <t>the</t>
  </si>
  <si>
    <t>ultimate</t>
  </si>
  <si>
    <t>gun</t>
  </si>
  <si>
    <t>bidet</t>
  </si>
  <si>
    <t>easy</t>
  </si>
  <si>
    <t>freeze</t>
  </si>
  <si>
    <t>proof</t>
  </si>
  <si>
    <t>silicone</t>
  </si>
  <si>
    <t>valve</t>
  </si>
  <si>
    <t>wired</t>
  </si>
  <si>
    <t>wafer</t>
  </si>
  <si>
    <t>waste</t>
  </si>
  <si>
    <t>handheld</t>
  </si>
  <si>
    <t>clean</t>
  </si>
  <si>
    <t>cleaner</t>
  </si>
  <si>
    <t>battery</t>
  </si>
  <si>
    <t>center</t>
  </si>
  <si>
    <t>exhaust</t>
  </si>
  <si>
    <t>sensi</t>
  </si>
  <si>
    <t>apartment</t>
  </si>
  <si>
    <t>demand</t>
  </si>
  <si>
    <t>co</t>
  </si>
  <si>
    <t>detector</t>
  </si>
  <si>
    <t>bathtub</t>
  </si>
  <si>
    <t>compartment</t>
  </si>
  <si>
    <t>krowne</t>
  </si>
  <si>
    <t>heads</t>
  </si>
  <si>
    <t>tankless</t>
  </si>
  <si>
    <t>new</t>
  </si>
  <si>
    <t>filtro</t>
  </si>
  <si>
    <t>restaurant</t>
  </si>
  <si>
    <t>dispensers</t>
  </si>
  <si>
    <t>wash</t>
  </si>
  <si>
    <t>deck</t>
  </si>
  <si>
    <t>recessed</t>
  </si>
  <si>
    <t>lighting</t>
  </si>
  <si>
    <t>extractor</t>
  </si>
  <si>
    <t>hp</t>
  </si>
  <si>
    <t>floor</t>
  </si>
  <si>
    <t>arm</t>
  </si>
  <si>
    <t>ceramic</t>
  </si>
  <si>
    <t>mop</t>
  </si>
  <si>
    <t>ternal</t>
  </si>
  <si>
    <t>faucet￼</t>
  </si>
  <si>
    <t>rated</t>
  </si>
  <si>
    <t>is</t>
  </si>
  <si>
    <t>remodel</t>
  </si>
  <si>
    <t>faicet</t>
  </si>
  <si>
    <t>faucets￼</t>
  </si>
  <si>
    <t>gooseneck</t>
  </si>
  <si>
    <t>deals</t>
  </si>
  <si>
    <t>fauset</t>
  </si>
  <si>
    <t>highest</t>
  </si>
  <si>
    <t>fosette</t>
  </si>
  <si>
    <t>pressure</t>
  </si>
  <si>
    <t>torneira</t>
  </si>
  <si>
    <t>pia</t>
  </si>
  <si>
    <t>kitch</t>
  </si>
  <si>
    <t>tall</t>
  </si>
  <si>
    <t>yaves</t>
  </si>
  <si>
    <t>lavabos</t>
  </si>
  <si>
    <t>pipe</t>
  </si>
  <si>
    <t>gunmetal</t>
  </si>
  <si>
    <t>short</t>
  </si>
  <si>
    <t>long</t>
  </si>
  <si>
    <t>zinc</t>
  </si>
  <si>
    <t>slop</t>
  </si>
  <si>
    <t>profile</t>
  </si>
  <si>
    <t>aimadi</t>
  </si>
  <si>
    <t>kicthen</t>
  </si>
  <si>
    <t>cheap</t>
  </si>
  <si>
    <t>tarjas</t>
  </si>
  <si>
    <t>lava</t>
  </si>
  <si>
    <t>trastes</t>
  </si>
  <si>
    <t>unlacquered</t>
  </si>
  <si>
    <t>rose</t>
  </si>
  <si>
    <t>farberware</t>
  </si>
  <si>
    <t>cada</t>
  </si>
  <si>
    <t>minuto</t>
  </si>
  <si>
    <t>cuenta</t>
  </si>
  <si>
    <t>renter</t>
  </si>
  <si>
    <t>dead</t>
  </si>
  <si>
    <t>body</t>
  </si>
  <si>
    <t>bath</t>
  </si>
  <si>
    <t>devices</t>
  </si>
  <si>
    <t>deep</t>
  </si>
  <si>
    <t>dining</t>
  </si>
  <si>
    <t>sets</t>
  </si>
  <si>
    <t>estes</t>
  </si>
  <si>
    <t>method</t>
  </si>
  <si>
    <t>barn</t>
  </si>
  <si>
    <t>renovation</t>
  </si>
  <si>
    <t>camping</t>
  </si>
  <si>
    <t>lid</t>
  </si>
  <si>
    <t>installation</t>
  </si>
  <si>
    <t>broan</t>
  </si>
  <si>
    <t>wrench</t>
  </si>
  <si>
    <t>aerators</t>
  </si>
  <si>
    <t>sealing</t>
  </si>
  <si>
    <t>tops</t>
  </si>
  <si>
    <t>key</t>
  </si>
  <si>
    <t>waterstone</t>
  </si>
  <si>
    <t>real</t>
  </si>
  <si>
    <t>finishing</t>
  </si>
  <si>
    <t>innovative</t>
  </si>
  <si>
    <t>solutions</t>
  </si>
  <si>
    <t>pullovers</t>
  </si>
  <si>
    <t>industries</t>
  </si>
  <si>
    <t>single-hole</t>
  </si>
  <si>
    <t>temperature</t>
  </si>
  <si>
    <t>display-bf2204</t>
  </si>
  <si>
    <t>pause</t>
  </si>
  <si>
    <t>button</t>
  </si>
  <si>
    <t>houses</t>
  </si>
  <si>
    <t>two</t>
  </si>
  <si>
    <t>grifas</t>
  </si>
  <si>
    <t>varillas</t>
  </si>
  <si>
    <t>machine</t>
  </si>
  <si>
    <t>outs</t>
  </si>
  <si>
    <t>apron</t>
  </si>
  <si>
    <t>puffco</t>
  </si>
  <si>
    <t>proxy</t>
  </si>
  <si>
    <t>just</t>
  </si>
  <si>
    <t>purified</t>
  </si>
  <si>
    <t>nivel</t>
  </si>
  <si>
    <t>mano</t>
  </si>
  <si>
    <t>complete</t>
  </si>
  <si>
    <t>panasonic</t>
  </si>
  <si>
    <t>whisper</t>
  </si>
  <si>
    <t>instant</t>
  </si>
  <si>
    <t>porcelain</t>
  </si>
  <si>
    <t>clavadora</t>
  </si>
  <si>
    <t>inalámbrica</t>
  </si>
  <si>
    <t>bote</t>
  </si>
  <si>
    <t>rociador</t>
  </si>
  <si>
    <t>chicago</t>
  </si>
  <si>
    <t>float</t>
  </si>
  <si>
    <t>irrigation</t>
  </si>
  <si>
    <t>spout</t>
  </si>
  <si>
    <t>spicket</t>
  </si>
  <si>
    <t>soaking</t>
  </si>
  <si>
    <t>schlage</t>
  </si>
  <si>
    <t>rekey</t>
  </si>
  <si>
    <t>softeners</t>
  </si>
  <si>
    <t>product</t>
  </si>
  <si>
    <t>havens</t>
  </si>
  <si>
    <t>commerical</t>
  </si>
  <si>
    <t>drywall</t>
  </si>
  <si>
    <t>sander</t>
  </si>
  <si>
    <t>shut</t>
  </si>
  <si>
    <t>off</t>
  </si>
  <si>
    <t>knives</t>
  </si>
  <si>
    <t>accesorios</t>
  </si>
  <si>
    <t>baños</t>
  </si>
  <si>
    <t>seal</t>
  </si>
  <si>
    <t>manicurista</t>
  </si>
  <si>
    <t>ghost</t>
  </si>
  <si>
    <t>controls</t>
  </si>
  <si>
    <t>gate</t>
  </si>
  <si>
    <t>opener</t>
  </si>
  <si>
    <t>dishmaster</t>
  </si>
  <si>
    <t>jacuzzi</t>
  </si>
  <si>
    <t>basket</t>
  </si>
  <si>
    <t>dispensador</t>
  </si>
  <si>
    <t>jabon</t>
  </si>
  <si>
    <t>diposal</t>
  </si>
  <si>
    <t>pan</t>
  </si>
  <si>
    <t>muerto</t>
  </si>
  <si>
    <t>spot</t>
  </si>
  <si>
    <t>farms</t>
  </si>
  <si>
    <t>catcher</t>
  </si>
  <si>
    <t>ball</t>
  </si>
  <si>
    <t>gead</t>
  </si>
  <si>
    <t>grinder</t>
  </si>
  <si>
    <t>pots</t>
  </si>
  <si>
    <t>removable</t>
  </si>
  <si>
    <t>peace</t>
  </si>
  <si>
    <t>bin</t>
  </si>
  <si>
    <t>operated</t>
  </si>
  <si>
    <t>calentador</t>
  </si>
  <si>
    <t>hogar</t>
  </si>
  <si>
    <t>y</t>
  </si>
  <si>
    <t>ofertas</t>
  </si>
  <si>
    <t>integral</t>
  </si>
  <si>
    <t>right</t>
  </si>
  <si>
    <t>corner</t>
  </si>
  <si>
    <t>seven</t>
  </si>
  <si>
    <t>health</t>
  </si>
  <si>
    <t>spigot</t>
  </si>
  <si>
    <t>bari</t>
  </si>
  <si>
    <t>life</t>
  </si>
  <si>
    <t>checkered</t>
  </si>
  <si>
    <t>clothing</t>
  </si>
  <si>
    <t>metal</t>
  </si>
  <si>
    <t>backsplash</t>
  </si>
  <si>
    <t>mandiles</t>
  </si>
  <si>
    <t>trabajo</t>
  </si>
  <si>
    <t>fixture</t>
  </si>
  <si>
    <t>squeegie</t>
  </si>
  <si>
    <t>multi</t>
  </si>
  <si>
    <t>directional</t>
  </si>
  <si>
    <t>rotating</t>
  </si>
  <si>
    <t>simpure</t>
  </si>
  <si>
    <t>heaters</t>
  </si>
  <si>
    <t>face</t>
  </si>
  <si>
    <t>emerson</t>
  </si>
  <si>
    <t>wi-fi</t>
  </si>
  <si>
    <t>tomar</t>
  </si>
  <si>
    <t>miser</t>
  </si>
  <si>
    <t>tray</t>
  </si>
  <si>
    <t>coat</t>
  </si>
  <si>
    <t>magnetix</t>
  </si>
  <si>
    <t>cosas</t>
  </si>
  <si>
    <t>cocinas</t>
  </si>
  <si>
    <t>baratas</t>
  </si>
  <si>
    <t>baby</t>
  </si>
  <si>
    <t>bebedero</t>
  </si>
  <si>
    <t>container plastic organizer kitchen small clear large tupperware pantry bin lid organization stackable box vegetable bags bowl freezer fresh lunch organizers keeper organizing baskets tight air saver holder veggie mini lock bag tray acrylic free boxes onion bpa potato reusable bowls cheese water safe wash big rice square keep space cup strainer banana long sets meat locking colander baby can quart sealed dry medium bulk proof gallon freeze camping washer tomato dishwasher crisper fruits kids portable apple strawberry lockable travel savers preserver leak stacking washing store potatoes dish fit watermelon cheap seal piece caraway narrow sealable lemon saving fish ideas little grade side cold frozen cover covers spaghetti spaces top veggies work dryer onions guacamole asparagus tubs handles rectangular meal stay leakproof lbs clearance inch garlic dried covered refridgerator christmas berries chip keepers hard porter variety slim tiny slotted vent adjustable hanging cleaner deep dip spinach case preservation cooking size protector foods station cut celery packets locknlock life apartment foodsaver sterilite noodle prepworks cool parts hot packet grape freshness thin camp essentials organize turn carrot wine sealer huge mold kichen drainer tubberware freshworks frig holiday products insert recycle grain fishing hinged freezing storing polypropylene giant transparent tupperwear system holes draw self cutting kitchens clean easy picnic orange layered vegtable soak potatoe sustainable finds refrigerador jalapeno warmer leaf warm works rinser pcs powder see protectors holders scallion waste waterproof pound storge layer moisture washable low warming locks contaners refrigerators keeping tuberware cans ring core atorage flexible product item portion durable preparation double storeage storgae humidity sealing strawberries stacked frigerator cucumber 2oz lunches para kimchi lidded tortilla pringles take organizador bananas picking molds 5lb thermos 25lb jalapeño muffin sturdy blackberries grated styrofoam make family grapes open meals contrainers oragnizing smaller soaking draining cap tuperware throw craft 7oz lockandlock tubberwear organizational pba lift straw capacity olive 50lb leaves five wet refigerator orginization vegatable mix apples organzier pieces stoage 24oz fridgerator comtainer torage carry stroage organized partitioned vegitable hole containter slide secure fresh-keeping conteiner upgraded rinsing separator ripening strainers cucumbers drier sample organizadores carrots 6oz hats insect cherries spill organzation breathable leak-proof recycled orginazation larger packs place veggi refeigerator hack age made buy polyethylene pineapple cherry polycarbonate sime tpa oragnization simply broccoli play rinse removable recyclable saves diet squeeze organnizers stores simple assesories think contol nonstick ceteal stickers baguette plasyic hardens contianers processed humity buddeez rubermade sides tower conteiners jellies seald collapseable complex smart cantainers collander inserts hand</t>
  </si>
  <si>
    <t>hesd</t>
  </si>
  <si>
    <t>silicon</t>
  </si>
  <si>
    <t>baskets</t>
  </si>
  <si>
    <t>all</t>
  </si>
  <si>
    <t>cabinets</t>
  </si>
  <si>
    <t>country</t>
  </si>
  <si>
    <t>must</t>
  </si>
  <si>
    <t>haves</t>
  </si>
  <si>
    <t>year</t>
  </si>
  <si>
    <t>hardware</t>
  </si>
  <si>
    <t>studio</t>
  </si>
  <si>
    <t>mcgee</t>
  </si>
  <si>
    <t>-</t>
  </si>
  <si>
    <t>point</t>
  </si>
  <si>
    <t>use</t>
  </si>
  <si>
    <t>120v</t>
  </si>
  <si>
    <t>perfect</t>
  </si>
  <si>
    <t>flap</t>
  </si>
  <si>
    <t>better</t>
  </si>
  <si>
    <t>batter</t>
  </si>
  <si>
    <t>finds</t>
  </si>
  <si>
    <t>plate</t>
  </si>
  <si>
    <t>vent</t>
  </si>
  <si>
    <t>retractable</t>
  </si>
  <si>
    <t>la</t>
  </si>
  <si>
    <t>rosa</t>
  </si>
  <si>
    <t>remove</t>
  </si>
  <si>
    <t>lead</t>
  </si>
  <si>
    <t>humo</t>
  </si>
  <si>
    <t>absorbent</t>
  </si>
  <si>
    <t>ferrule</t>
  </si>
  <si>
    <t>puller</t>
  </si>
  <si>
    <t>wire</t>
  </si>
  <si>
    <t>warehouse</t>
  </si>
  <si>
    <t>sale</t>
  </si>
  <si>
    <t>baño</t>
  </si>
  <si>
    <t>salon</t>
  </si>
  <si>
    <t>tarja</t>
  </si>
  <si>
    <t>simply</t>
  </si>
  <si>
    <t>child</t>
  </si>
  <si>
    <t>timer</t>
  </si>
  <si>
    <t>g3</t>
  </si>
  <si>
    <t>bins</t>
  </si>
  <si>
    <t>satin</t>
  </si>
  <si>
    <t>first</t>
  </si>
  <si>
    <t>alert</t>
  </si>
  <si>
    <t>p1210</t>
  </si>
  <si>
    <t>horow</t>
  </si>
  <si>
    <t>tea</t>
  </si>
  <si>
    <t>kettle</t>
  </si>
  <si>
    <t>papelera</t>
  </si>
  <si>
    <t>speakers</t>
  </si>
  <si>
    <t>bluetooth</t>
  </si>
  <si>
    <t>wireless</t>
  </si>
  <si>
    <t>blender</t>
  </si>
  <si>
    <t>gadgets</t>
  </si>
  <si>
    <t>it</t>
  </si>
  <si>
    <t>knife</t>
  </si>
  <si>
    <t>size</t>
  </si>
  <si>
    <t>setting</t>
  </si>
  <si>
    <t>squeegees</t>
  </si>
  <si>
    <t>ranuradora</t>
  </si>
  <si>
    <t>pared</t>
  </si>
  <si>
    <t>concreto</t>
  </si>
  <si>
    <t>fountain</t>
  </si>
  <si>
    <t>scraper</t>
  </si>
  <si>
    <t>bidays</t>
  </si>
  <si>
    <t>rail</t>
  </si>
  <si>
    <t>repair</t>
  </si>
  <si>
    <t>rolling</t>
  </si>
  <si>
    <t>stone</t>
  </si>
  <si>
    <t>quick</t>
  </si>
  <si>
    <t>dry</t>
  </si>
  <si>
    <t>around</t>
  </si>
  <si>
    <t>injections</t>
  </si>
  <si>
    <t>organizer</t>
  </si>
  <si>
    <t>august</t>
  </si>
  <si>
    <t>lixeira</t>
  </si>
  <si>
    <t>sitges</t>
  </si>
  <si>
    <t>so</t>
  </si>
  <si>
    <t>insinkerator</t>
  </si>
  <si>
    <t>soft</t>
  </si>
  <si>
    <t>services</t>
  </si>
  <si>
    <t>mustee</t>
  </si>
  <si>
    <t>shiwer</t>
  </si>
  <si>
    <t>bathrooms</t>
  </si>
  <si>
    <t>dornbracht</t>
  </si>
  <si>
    <t>triturador</t>
  </si>
  <si>
    <t>alimentos</t>
  </si>
  <si>
    <t>ideas</t>
  </si>
  <si>
    <t>intertek</t>
  </si>
  <si>
    <t>jomst</t>
  </si>
  <si>
    <t>33x19</t>
  </si>
  <si>
    <t>phito</t>
  </si>
  <si>
    <t>seat</t>
  </si>
  <si>
    <t>dual</t>
  </si>
  <si>
    <t>supplies</t>
  </si>
  <si>
    <t>sparkling</t>
  </si>
  <si>
    <t>trashcans</t>
  </si>
  <si>
    <t>protector</t>
  </si>
  <si>
    <t>mats</t>
  </si>
  <si>
    <t>ahower</t>
  </si>
  <si>
    <t>neoperl</t>
  </si>
  <si>
    <t>washing</t>
  </si>
  <si>
    <t>tightening</t>
  </si>
  <si>
    <t>door</t>
  </si>
  <si>
    <t>zafacones</t>
  </si>
  <si>
    <t>help</t>
  </si>
  <si>
    <t>get</t>
  </si>
  <si>
    <t>jead</t>
  </si>
  <si>
    <t>dewalt</t>
  </si>
  <si>
    <t>miter</t>
  </si>
  <si>
    <t>saw</t>
  </si>
  <si>
    <t>kitchenette</t>
  </si>
  <si>
    <t>restroom</t>
  </si>
  <si>
    <t>jabonera</t>
  </si>
  <si>
    <t>cesto</t>
  </si>
  <si>
    <t>automatico</t>
  </si>
  <si>
    <t>volt</t>
  </si>
  <si>
    <t>beverage</t>
  </si>
  <si>
    <t>carbon</t>
  </si>
  <si>
    <t>monoxide</t>
  </si>
  <si>
    <t>badger</t>
  </si>
  <si>
    <t>shield</t>
  </si>
  <si>
    <t>squiggy</t>
  </si>
  <si>
    <t>heaf</t>
  </si>
  <si>
    <t>inteligente</t>
  </si>
  <si>
    <t>swan</t>
  </si>
  <si>
    <t>amazon-order-id</t>
  </si>
  <si>
    <t>merchant-order-id</t>
  </si>
  <si>
    <t>purchase-date</t>
  </si>
  <si>
    <t>last-updated-date</t>
  </si>
  <si>
    <t>order-status</t>
  </si>
  <si>
    <t>fulfillment-channel</t>
  </si>
  <si>
    <t>sales-channel</t>
  </si>
  <si>
    <t>order-channel</t>
  </si>
  <si>
    <t>url</t>
  </si>
  <si>
    <t>ship-service-level</t>
  </si>
  <si>
    <t>product-name</t>
  </si>
  <si>
    <t>sku</t>
  </si>
  <si>
    <t>asin</t>
  </si>
  <si>
    <t>item-status</t>
  </si>
  <si>
    <t>quantity</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</si>
  <si>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</si>
  <si>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</si>
  <si>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</si>
  <si>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</si>
  <si>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</si>
  <si>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</si>
  <si>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</si>
  <si>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</si>
  <si>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</si>
  <si>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</si>
  <si>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</si>
  <si>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</si>
  <si>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</si>
  <si>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</si>
  <si>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</si>
  <si>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</si>
  <si>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</si>
  <si>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default-ship-from-address-name</t>
  </si>
  <si>
    <t>default-ship-from-address-field-1</t>
  </si>
  <si>
    <t>default-ship-from-address-field-2</t>
  </si>
  <si>
    <t>default-ship-from-address-field-3</t>
  </si>
  <si>
    <t>default-ship-from-city</t>
  </si>
  <si>
    <t>default-ship-from-state</t>
  </si>
  <si>
    <t>default-ship-from-country</t>
  </si>
  <si>
    <t>default-ship-from-postal-code</t>
  </si>
  <si>
    <t>actual-ship-from-address-name</t>
  </si>
  <si>
    <t>actual-ship-from-address-field-1</t>
  </si>
  <si>
    <t>actual-ship-from-address-field-2</t>
  </si>
  <si>
    <t>actual-ship-from-address-field-3</t>
  </si>
  <si>
    <t>actual-ship-from-city</t>
  </si>
  <si>
    <t>actual-ship-from-state</t>
  </si>
  <si>
    <t>actual-ship-from-country</t>
  </si>
  <si>
    <t>actual-ship-from-postal-code</t>
  </si>
  <si>
    <t>is-buyer-requested-cancellation</t>
  </si>
  <si>
    <t>buyer-requested-cancel-reason</t>
  </si>
  <si>
    <t>serial-numbers</t>
  </si>
  <si>
    <t xml:space="preserve">signature-confirmation-recommended </t>
  </si>
  <si>
    <t>111-9858618-2103444</t>
  </si>
  <si>
    <t>2023-09-12T05:37:43+00:00</t>
  </si>
  <si>
    <t>2023-09-12T05:37:48+00:00</t>
  </si>
  <si>
    <t>Pending</t>
  </si>
  <si>
    <t>Amazon</t>
  </si>
  <si>
    <t>Amazon.com</t>
  </si>
  <si>
    <t>Expedited</t>
  </si>
  <si>
    <t>Dash Cam Front with FHD 1080p, Wanlipo 2 Inch LCD Dashcam, Dashboard Camera for Cars with 24h Parking Monitor, G-Sensor, Loop Recording, Free 32GB SD</t>
  </si>
  <si>
    <t>J09-C1</t>
  </si>
  <si>
    <t>B0BG6WPM3W</t>
  </si>
  <si>
    <t>Unshipped</t>
  </si>
  <si>
    <t>USD</t>
  </si>
  <si>
    <t>BELLMAWR</t>
  </si>
  <si>
    <t>NJ</t>
  </si>
  <si>
    <t>08031-2115</t>
  </si>
  <si>
    <t>MPC-S Percentage Off 2023/09/10 11-52-12-900</t>
  </si>
  <si>
    <t>114-5667916-6324215</t>
  </si>
  <si>
    <t>2023-09-12T03:37:05+00:00</t>
  </si>
  <si>
    <t>2023-09-12T09:02:46+00:00</t>
  </si>
  <si>
    <t>Shipped</t>
  </si>
  <si>
    <t>4K Dash Cam Front Built-in WiFi, WANLIPO Dash Camera for Cars with 64GB SD Card, Car Camera with 3" IPS Screen, 2160P Dashcam for Cars with App Contro</t>
  </si>
  <si>
    <t>Wanlipo M03-3</t>
  </si>
  <si>
    <t>B0CC8CHTTJ</t>
  </si>
  <si>
    <t>MONROE</t>
  </si>
  <si>
    <t>GA</t>
  </si>
  <si>
    <t>30656-4723</t>
  </si>
  <si>
    <t>MPC-S Percentage Off 2023/09/11 9-53-46-600</t>
  </si>
  <si>
    <t>111-1595396-9168227</t>
  </si>
  <si>
    <t>2023-09-11T23:55:05+00:00</t>
  </si>
  <si>
    <t>2023-09-11T23:55:11+00:00</t>
  </si>
  <si>
    <t>SILVER SPRING</t>
  </si>
  <si>
    <t>MD</t>
  </si>
  <si>
    <t>20906-4527</t>
  </si>
  <si>
    <t>MPC-S Percentage Off 2023/09/10 11-52-3-698</t>
  </si>
  <si>
    <t>112-7810040-2837843</t>
  </si>
  <si>
    <t>2023-09-11T19:41:13+00:00</t>
  </si>
  <si>
    <t>2023-09-12T01:35:23+00:00</t>
  </si>
  <si>
    <t>Nashville</t>
  </si>
  <si>
    <t>TN</t>
  </si>
  <si>
    <t>37208-1058</t>
  </si>
  <si>
    <t>MPC-S Percentage Off 2023/09/10 11-52-13-889</t>
  </si>
  <si>
    <t>111-4369826-2407442</t>
  </si>
  <si>
    <t>2023-09-11T18:52:15+00:00</t>
  </si>
  <si>
    <t>2023-09-11T18:52:21+00:00</t>
  </si>
  <si>
    <t>Standard</t>
  </si>
  <si>
    <t>4K Dash Cam Front with WiFi 2160P, VOFRTY Dash Camera for Cars with 3" IPS, Car Camera with App Control, Dashcam with G-Sensor, Loop Recording, 64GB S</t>
  </si>
  <si>
    <t>M03-3</t>
  </si>
  <si>
    <t>B0C1C9T9KP</t>
  </si>
  <si>
    <t>HUNTINGTON</t>
  </si>
  <si>
    <t>WV</t>
  </si>
  <si>
    <t>25704-1119</t>
  </si>
  <si>
    <t>US Core Free Shipping Promotion A3JU1FCINF5SD0,Percentage Off 2023/08/28 6-17-47-400</t>
  </si>
  <si>
    <t>114-0862837-0430606</t>
  </si>
  <si>
    <t>2023-09-11T17:17:31+00:00</t>
  </si>
  <si>
    <t>2023-09-11T17:17:37+00:00</t>
  </si>
  <si>
    <t>LOS ANGELES</t>
  </si>
  <si>
    <t>CA</t>
  </si>
  <si>
    <t>90016-2009</t>
  </si>
  <si>
    <t>114-2447819-7327466</t>
  </si>
  <si>
    <t>2023-09-11T15:45:23+00:00</t>
  </si>
  <si>
    <t>2023-09-11T15:45:29+00:00</t>
  </si>
  <si>
    <t>DES MOINES</t>
  </si>
  <si>
    <t>IA</t>
  </si>
  <si>
    <t>50317-6307</t>
  </si>
  <si>
    <t>MPC-S Percentage Off 2023/09/11 9-54-8-40</t>
  </si>
  <si>
    <t>114-3078544-2276207</t>
  </si>
  <si>
    <t>2023-09-11T15:21:19+00:00</t>
  </si>
  <si>
    <t>2023-09-12T04:25:37+00:00</t>
  </si>
  <si>
    <t>LA VERGNE</t>
  </si>
  <si>
    <t>37086-1439</t>
  </si>
  <si>
    <t>114-1356066-5534643</t>
  </si>
  <si>
    <t>2023-09-11T13:58:53+00:00</t>
  </si>
  <si>
    <t>2023-09-12T07:08:25+00:00</t>
  </si>
  <si>
    <t>BLACKSTONE</t>
  </si>
  <si>
    <t>MA</t>
  </si>
  <si>
    <t>01504-1408</t>
  </si>
  <si>
    <t>MPC-S Percentage Off 2023/09/10 5-41-22-292</t>
  </si>
  <si>
    <t>112-9726611-4879461</t>
  </si>
  <si>
    <t>2023-09-11T12:39:23+00:00</t>
  </si>
  <si>
    <t>2023-09-12T09:25:25+00:00</t>
  </si>
  <si>
    <t>Brooklyn</t>
  </si>
  <si>
    <t>NY</t>
  </si>
  <si>
    <t>MPC-S Percentage Off 2023/09/07 1-34-35-547</t>
  </si>
  <si>
    <t>113-6400382-4997016</t>
  </si>
  <si>
    <t>2023-09-11T11:06:47+00:00</t>
  </si>
  <si>
    <t>2023-09-11T11:06:52+00:00</t>
  </si>
  <si>
    <t>BRONX</t>
  </si>
  <si>
    <t>112-9947498-4884232</t>
  </si>
  <si>
    <t>2023-09-11T07:15:23+00:00</t>
  </si>
  <si>
    <t>2023-09-11T18:12:08+00:00</t>
  </si>
  <si>
    <t>WEST COVINA</t>
  </si>
  <si>
    <t>91792-1494</t>
  </si>
  <si>
    <t>Percentage Off 2023/08/28 6-17-47-400</t>
  </si>
  <si>
    <t>产品链接</t>
  </si>
  <si>
    <t>原价</t>
  </si>
  <si>
    <t>折扣码</t>
  </si>
  <si>
    <t>折扣力度</t>
  </si>
  <si>
    <t>其他叠加优惠</t>
  </si>
  <si>
    <t>资源名称</t>
  </si>
  <si>
    <t>资源链接</t>
  </si>
  <si>
    <t>费用</t>
  </si>
  <si>
    <t>状态</t>
  </si>
  <si>
    <t>帖子链接</t>
  </si>
  <si>
    <t>上帖图片</t>
  </si>
  <si>
    <t>失败原因</t>
  </si>
  <si>
    <t>下单时间</t>
  </si>
  <si>
    <t>接单时间</t>
  </si>
  <si>
    <t>上帖时间</t>
  </si>
  <si>
    <t>退款时间</t>
  </si>
  <si>
    <t>4K Dash Cam Front Built-in WiFi, WANLIPO Dash Camera for Cars with 64GB SD Card App Control</t>
  </si>
  <si>
    <t>https://www.amazon.com/promocode/A1DX8GZASC5MLT</t>
  </si>
  <si>
    <t>$99.99</t>
  </si>
  <si>
    <t>$31.99</t>
  </si>
  <si>
    <t>68WHPID3</t>
  </si>
  <si>
    <t>INSANE CHRISTMAS DEALS, Forking Good Deals</t>
  </si>
  <si>
    <t>查看链接</t>
  </si>
  <si>
    <t>已完成</t>
  </si>
  <si>
    <t>查看帖子</t>
  </si>
  <si>
    <t>2023-09-07 15:24:49</t>
  </si>
  <si>
    <t>2023-09-07 18:22:38</t>
  </si>
  <si>
    <t>2023-09-08 11:44:55</t>
  </si>
  <si>
    <t>Saving With Joy- Online Deals and Giveaways</t>
  </si>
  <si>
    <t>2023-09-07 16:49:59</t>
  </si>
  <si>
    <t>2023-09-08 13:42:22</t>
  </si>
  <si>
    <t>The Frugal SAHM | Deals &amp; Discounts for Moms + Babies</t>
  </si>
  <si>
    <t>2023-09-07 18:10:10</t>
  </si>
  <si>
    <t>2023-09-09 03:49:38</t>
  </si>
  <si>
    <t>Leave it on the Porch</t>
  </si>
  <si>
    <t>2023-09-07 15:34:15</t>
  </si>
  <si>
    <t>2023-09-08 09:11:21</t>
  </si>
  <si>
    <t>Nats daily deals and codes</t>
  </si>
  <si>
    <t>已取消/退款</t>
  </si>
  <si>
    <t>未入选</t>
  </si>
  <si>
    <t>2023-09-07 18:13:47</t>
  </si>
  <si>
    <t>2023-09-13 15:39:13</t>
  </si>
  <si>
    <t>Bomb Deals - Promo Codes - Coupons</t>
  </si>
  <si>
    <t>2023-09-07 22:32:59</t>
  </si>
  <si>
    <t>2023-09-08 10:43:22</t>
  </si>
  <si>
    <t>Oopsie Deals</t>
  </si>
  <si>
    <t>查看图片</t>
  </si>
  <si>
    <t>2023-09-07 15:27:44</t>
  </si>
  <si>
    <t>2023-09-08 09:53:51</t>
  </si>
  <si>
    <t>Dysautomama Deals</t>
  </si>
  <si>
    <t>2023-09-07 16:25:17</t>
  </si>
  <si>
    <t>2023-09-08 15:28:24</t>
  </si>
  <si>
    <t>Gretchen's Adventures Deals</t>
  </si>
  <si>
    <t>2023-09-07 18:16:12</t>
  </si>
  <si>
    <t>2023-09-08 18:19:33</t>
  </si>
  <si>
    <t>Ohana Farmhouse 🌺 Daily Deals &amp; Steals</t>
  </si>
  <si>
    <t>2023-09-07 16:18:35</t>
  </si>
  <si>
    <t>2023-09-08 23:27:38</t>
  </si>
  <si>
    <t>https://www.amazon.com/promocode/A6V41M33IJCOY</t>
  </si>
  <si>
    <t>685AXW4O</t>
  </si>
  <si>
    <t>HarcarSisters - (Deals &amp; Steals)</t>
  </si>
  <si>
    <t>管理员超时不回复</t>
  </si>
  <si>
    <t>2023-09-08 12:05:34</t>
  </si>
  <si>
    <t>2023-09-10 18:13:38</t>
  </si>
  <si>
    <t>Compras toxicas con la patrona</t>
  </si>
  <si>
    <t>2023-09-08 23:37:45</t>
  </si>
  <si>
    <t>2023-09-09 10:11:14</t>
  </si>
  <si>
    <t>Kristen's Deals and Discounts</t>
  </si>
  <si>
    <t>2023-09-08 18:20:51</t>
  </si>
  <si>
    <t>2023-09-09 12:12:40</t>
  </si>
  <si>
    <t>Sales-aholic.com Deals, Glitches, &amp; Free Things</t>
  </si>
  <si>
    <t>2023-09-08 14:15:56</t>
  </si>
  <si>
    <t>2023-09-09 07:14:41</t>
  </si>
  <si>
    <t>Jackie's Fun Finds</t>
  </si>
  <si>
    <t>2023-09-08 18:18:53</t>
  </si>
  <si>
    <t>2023-09-09 14:09:58</t>
  </si>
  <si>
    <t>Coupon with Nada</t>
  </si>
  <si>
    <t>2023-09-08 19:25:02</t>
  </si>
  <si>
    <t>2023-09-11 09:06:26</t>
  </si>
  <si>
    <t>Thrifty Babes®: The Shop Society</t>
  </si>
  <si>
    <t>2023-09-08 12:49:48</t>
  </si>
  <si>
    <t>2023-09-12 22:29:32</t>
  </si>
  <si>
    <t>LaurenLovesDeals &amp; more!</t>
  </si>
  <si>
    <t>Reviews数量不足</t>
  </si>
  <si>
    <t>2023-09-08 13:09:33</t>
  </si>
  <si>
    <t>Amazing - Deals &amp; Codes</t>
  </si>
  <si>
    <t>拼帖人要求退款</t>
  </si>
  <si>
    <t>2023-09-08 19:24:03</t>
  </si>
  <si>
    <t>2023-09-13 20:13:33</t>
  </si>
  <si>
    <t>Bullseye🎯on the Bargain</t>
  </si>
  <si>
    <t>2023-09-08 18:10:20</t>
  </si>
  <si>
    <t>2023-09-11 14:06:40</t>
  </si>
  <si>
    <t>KB's Deals™</t>
  </si>
  <si>
    <t>2023-09-08 12:42:32</t>
  </si>
  <si>
    <t>2023-09-12 20:36:32</t>
  </si>
  <si>
    <t>🌷simply sales with Alyssa &amp; Sarah</t>
  </si>
  <si>
    <t>2023-09-08 14:57:17</t>
  </si>
  <si>
    <t>2023-09-09 18:48:42</t>
  </si>
  <si>
    <t>https://www.amazon.com/promocode/A3KI4FHP7QJ2RZ</t>
  </si>
  <si>
    <t>68Z5D8VU</t>
  </si>
  <si>
    <t>2023-09-09 11:16:31</t>
  </si>
  <si>
    <t>2023-09-09 17:18:41</t>
  </si>
  <si>
    <t>2023-09-10 22:43:33</t>
  </si>
  <si>
    <t>The Glitch Witch - A Snarky Deals Group</t>
  </si>
  <si>
    <t>2023-09-09 18:11:16</t>
  </si>
  <si>
    <t>2023-09-09 23:58:34</t>
  </si>
  <si>
    <t>2023-09-09 18:10:39</t>
  </si>
  <si>
    <t>2023-09-12 12:32:38</t>
  </si>
  <si>
    <t>2023-09-09 14:42:00</t>
  </si>
  <si>
    <t>2023-09-13 20:05:36</t>
  </si>
  <si>
    <t>2023-09-09 14:41:20</t>
  </si>
  <si>
    <t>2023-09-12 22:29:33</t>
  </si>
  <si>
    <t>BUT It Was On Sale..💥💥</t>
  </si>
  <si>
    <t>2023-09-09 18:06:35</t>
  </si>
  <si>
    <t>2023-09-10 20:05:36</t>
  </si>
  <si>
    <t>Mommy &amp; Me Deals</t>
  </si>
  <si>
    <t>2023-09-09 17:19:45</t>
  </si>
  <si>
    <t>2023-09-11 22:55:21</t>
  </si>
  <si>
    <t>Kouponing With Katie</t>
  </si>
  <si>
    <t>2023-09-09 18:12:13</t>
  </si>
  <si>
    <t>2023-09-10 09:36:07</t>
  </si>
  <si>
    <t>🍑 Peachy Keen Deals and Steals</t>
  </si>
  <si>
    <t>2023-09-09 14:43:07</t>
  </si>
  <si>
    <t>2023-09-11 19:40:40</t>
  </si>
  <si>
    <t>Savvy Money Saving Shopaholics Group</t>
  </si>
  <si>
    <t>进行中</t>
  </si>
  <si>
    <t>2023-09-11 18:20:47</t>
  </si>
  <si>
    <t>Crazy Discount Codes</t>
  </si>
  <si>
    <t>2023-09-11 10:40:36</t>
  </si>
  <si>
    <t>2023-09-11 11:59:28</t>
  </si>
  <si>
    <t>否定精准</t>
  </si>
  <si>
    <t>否定词组</t>
  </si>
  <si>
    <t>品牌词</t>
  </si>
  <si>
    <t>car screen</t>
  </si>
  <si>
    <t>monitor</t>
  </si>
  <si>
    <t>ring</t>
  </si>
  <si>
    <t>4k monitor</t>
  </si>
  <si>
    <t>digital</t>
  </si>
  <si>
    <t>VIOFO</t>
  </si>
  <si>
    <t>digital dash</t>
  </si>
  <si>
    <t>VANTRUE</t>
  </si>
  <si>
    <t>car wifi</t>
  </si>
  <si>
    <t>blackvue</t>
  </si>
  <si>
    <t>Thinkware</t>
  </si>
  <si>
    <t>screen for car</t>
  </si>
  <si>
    <t>laser</t>
  </si>
  <si>
    <t>Blackvue</t>
  </si>
  <si>
    <t>wifi for car</t>
  </si>
  <si>
    <t>jammer</t>
  </si>
  <si>
    <t>Garmin</t>
  </si>
  <si>
    <t>parking sensor</t>
  </si>
  <si>
    <t>echo</t>
  </si>
  <si>
    <t>70mai</t>
  </si>
  <si>
    <t>real car</t>
  </si>
  <si>
    <t>auto</t>
  </si>
  <si>
    <t>NEXT BASE</t>
  </si>
  <si>
    <t>digital dashboard</t>
  </si>
  <si>
    <t>REXING</t>
  </si>
  <si>
    <t>4k monitors</t>
  </si>
  <si>
    <t>Blueskysea</t>
  </si>
  <si>
    <t>car monitor</t>
  </si>
  <si>
    <t>IIWEY</t>
  </si>
  <si>
    <t>4k ips monitor</t>
  </si>
  <si>
    <t>sticky</t>
  </si>
  <si>
    <t>AZDOME</t>
  </si>
  <si>
    <t>thinkware</t>
  </si>
  <si>
    <t>fix</t>
  </si>
  <si>
    <t>ddpai</t>
  </si>
  <si>
    <t>thinkware thinkware u1000</t>
  </si>
  <si>
    <t>saver</t>
  </si>
  <si>
    <t>FITCAMX</t>
  </si>
  <si>
    <t>blackvue dr970x-2ch</t>
  </si>
  <si>
    <t>pack</t>
  </si>
  <si>
    <t>iZEEKER</t>
  </si>
  <si>
    <t>laser jammer</t>
  </si>
  <si>
    <t>password</t>
  </si>
  <si>
    <t>Nexar</t>
  </si>
  <si>
    <t>parking sensors for cars</t>
  </si>
  <si>
    <t>back</t>
  </si>
  <si>
    <t>Glucrean</t>
  </si>
  <si>
    <t>monitor 4k</t>
  </si>
  <si>
    <t>rear</t>
  </si>
  <si>
    <t>PRUVEEO</t>
  </si>
  <si>
    <t>control for</t>
  </si>
  <si>
    <t>front and rear</t>
  </si>
  <si>
    <t>REDTIGER</t>
  </si>
  <si>
    <t>blackvue dr900x</t>
  </si>
  <si>
    <t>Z Z-EDGE</t>
  </si>
  <si>
    <t>wifi card</t>
  </si>
  <si>
    <t>inside</t>
  </si>
  <si>
    <t>CHORTAU</t>
  </si>
  <si>
    <t>front parking camera</t>
  </si>
  <si>
    <t>backup</t>
  </si>
  <si>
    <t>GOODTS</t>
  </si>
  <si>
    <t>echo auto</t>
  </si>
  <si>
    <t>hidden</t>
  </si>
  <si>
    <t>Plozoe</t>
  </si>
  <si>
    <t>thinkware f200 pro</t>
  </si>
  <si>
    <t>mini</t>
  </si>
  <si>
    <t>VSYSTO</t>
  </si>
  <si>
    <t>dash cam sd card</t>
  </si>
  <si>
    <t>Cobra</t>
  </si>
  <si>
    <t>real cars</t>
  </si>
  <si>
    <t>radar</t>
  </si>
  <si>
    <t>COOAU</t>
  </si>
  <si>
    <t>car front camera</t>
  </si>
  <si>
    <t>mirror</t>
  </si>
  <si>
    <t>navycrest</t>
  </si>
  <si>
    <t>vehicle electronics</t>
  </si>
  <si>
    <t>RISERO</t>
  </si>
  <si>
    <t>cordless dash cam</t>
  </si>
  <si>
    <t>security</t>
  </si>
  <si>
    <t>WOLFBOX</t>
  </si>
  <si>
    <t>camera monitor</t>
  </si>
  <si>
    <t>front and inside</t>
  </si>
  <si>
    <t>Zhrmghg</t>
  </si>
  <si>
    <t>small dash cam</t>
  </si>
  <si>
    <t>front and back</t>
  </si>
  <si>
    <t>vehicle</t>
  </si>
  <si>
    <t>front and backup</t>
  </si>
  <si>
    <t>ABASK</t>
  </si>
  <si>
    <t>blue car</t>
  </si>
  <si>
    <t>pruveeo</t>
  </si>
  <si>
    <t>Amazon Renewed</t>
  </si>
  <si>
    <t>dash cam battery pack</t>
  </si>
  <si>
    <r>
      <rPr>
        <sz val="11"/>
        <color rgb="FF000000"/>
        <rFont val="Calibri"/>
        <charset val="134"/>
      </rPr>
      <t>3 channel</t>
    </r>
    <r>
      <rPr>
        <sz val="11"/>
        <color rgb="FF000000"/>
        <rFont val="Calibri"/>
        <charset val="134"/>
      </rPr>
      <t xml:space="preserve"> </t>
    </r>
  </si>
  <si>
    <t>AXIL</t>
  </si>
  <si>
    <t>sticky dash fix</t>
  </si>
  <si>
    <t>Dongar Technologies</t>
  </si>
  <si>
    <t>memory saver for car battery</t>
  </si>
  <si>
    <r>
      <rPr>
        <sz val="11"/>
        <color rgb="FF000000"/>
        <rFont val="Calibri"/>
        <charset val="134"/>
      </rPr>
      <t>luxi</t>
    </r>
    <r>
      <rPr>
        <sz val="11"/>
        <color rgb="FF000000"/>
        <rFont val="Calibri"/>
        <charset val="134"/>
      </rPr>
      <t xml:space="preserve"> </t>
    </r>
  </si>
  <si>
    <t>dosili</t>
  </si>
  <si>
    <t>wifi battery monitor</t>
  </si>
  <si>
    <t>FocuWay</t>
  </si>
  <si>
    <t>wifi password</t>
  </si>
  <si>
    <r>
      <rPr>
        <sz val="11"/>
        <color rgb="FF000000"/>
        <rFont val="Calibri"/>
        <charset val="134"/>
      </rPr>
      <t>nexar</t>
    </r>
    <r>
      <rPr>
        <sz val="11"/>
        <color rgb="FF000000"/>
        <rFont val="Calibri"/>
        <charset val="134"/>
      </rPr>
      <t xml:space="preserve"> </t>
    </r>
  </si>
  <si>
    <t>Heaboli</t>
  </si>
  <si>
    <t>amazon auto</t>
  </si>
  <si>
    <r>
      <rPr>
        <sz val="11"/>
        <color rgb="FF000000"/>
        <rFont val="Calibri"/>
        <charset val="134"/>
      </rPr>
      <t xml:space="preserve"> </t>
    </r>
    <r>
      <rPr>
        <sz val="11"/>
        <color rgb="FF000000"/>
        <rFont val="Calibri"/>
        <charset val="134"/>
      </rPr>
      <t>link</t>
    </r>
  </si>
  <si>
    <t>LAMTTO</t>
  </si>
  <si>
    <t>battery filler</t>
  </si>
  <si>
    <r>
      <rPr>
        <sz val="11"/>
        <color rgb="FF000000"/>
        <rFont val="Calibri"/>
        <charset val="134"/>
      </rPr>
      <t>rove</t>
    </r>
    <r>
      <rPr>
        <sz val="11"/>
        <color rgb="FF000000"/>
        <rFont val="Calibri"/>
        <charset val="134"/>
      </rPr>
      <t xml:space="preserve"> </t>
    </r>
  </si>
  <si>
    <t>OBEST</t>
  </si>
  <si>
    <t>camas</t>
  </si>
  <si>
    <r>
      <rPr>
        <sz val="11"/>
        <color rgb="FF000000"/>
        <rFont val="Calibri"/>
        <charset val="134"/>
      </rPr>
      <t xml:space="preserve"> </t>
    </r>
    <r>
      <rPr>
        <sz val="11"/>
        <color rgb="FF000000"/>
        <rFont val="Calibri"/>
        <charset val="134"/>
      </rPr>
      <t>r2 4k</t>
    </r>
    <r>
      <rPr>
        <sz val="11"/>
        <color rgb="FF000000"/>
        <rFont val="Calibri"/>
        <charset val="134"/>
      </rPr>
      <t xml:space="preserve"> </t>
    </r>
  </si>
  <si>
    <t>QSAEHLS</t>
  </si>
  <si>
    <t>dash</t>
  </si>
  <si>
    <r>
      <rPr>
        <sz val="11"/>
        <color rgb="FF000000"/>
        <rFont val="Calibri"/>
        <charset val="134"/>
      </rPr>
      <t>pruveeo</t>
    </r>
    <r>
      <rPr>
        <sz val="11"/>
        <color rgb="FF000000"/>
        <rFont val="Calibri"/>
        <charset val="134"/>
      </rPr>
      <t xml:space="preserve"> </t>
    </r>
  </si>
  <si>
    <t>QveeQ</t>
  </si>
  <si>
    <t>pruveeo 3 channel dash cam</t>
  </si>
  <si>
    <t>ROVE</t>
  </si>
  <si>
    <t>SoeKoa</t>
  </si>
  <si>
    <t>luxi drive dash cam</t>
  </si>
  <si>
    <r>
      <rPr>
        <sz val="11"/>
        <color rgb="FF000000"/>
        <rFont val="Calibri"/>
        <charset val="134"/>
      </rPr>
      <t xml:space="preserve"> </t>
    </r>
    <r>
      <rPr>
        <sz val="11"/>
        <color rgb="FF000000"/>
        <rFont val="Calibri"/>
        <charset val="134"/>
      </rPr>
      <t>rear</t>
    </r>
  </si>
  <si>
    <t>ssontong</t>
  </si>
  <si>
    <t>ring dash cam</t>
  </si>
  <si>
    <t>azdome</t>
  </si>
  <si>
    <t>AINAVIGO</t>
  </si>
  <si>
    <t>nexar dash cam</t>
  </si>
  <si>
    <t>ring car camera</t>
  </si>
  <si>
    <t>Biuone</t>
  </si>
  <si>
    <t>cam link</t>
  </si>
  <si>
    <t>cambase</t>
  </si>
  <si>
    <t>rove r2-4k car dash cam</t>
  </si>
  <si>
    <t>galphi</t>
  </si>
  <si>
    <r>
      <rPr>
        <sz val="11"/>
        <color rgb="FF000000"/>
        <rFont val="Calibri"/>
        <charset val="134"/>
      </rPr>
      <t>4 channel</t>
    </r>
    <r>
      <rPr>
        <sz val="11"/>
        <color rgb="FF000000"/>
        <rFont val="Calibri"/>
        <charset val="134"/>
      </rPr>
      <t xml:space="preserve"> </t>
    </r>
  </si>
  <si>
    <t>HaHoco</t>
  </si>
  <si>
    <t>pruveeo dash cam</t>
  </si>
  <si>
    <t>cordless</t>
  </si>
  <si>
    <t>Innosinpo</t>
  </si>
  <si>
    <t>iSaddle</t>
  </si>
  <si>
    <r>
      <rPr>
        <sz val="11"/>
        <color rgb="FF000000"/>
        <rFont val="Calibri"/>
        <charset val="134"/>
      </rPr>
      <t>car camera</t>
    </r>
    <r>
      <rPr>
        <sz val="11"/>
        <color rgb="FF000000"/>
        <rFont val="Calibri"/>
        <charset val="134"/>
      </rPr>
      <t xml:space="preserve">  </t>
    </r>
    <r>
      <rPr>
        <sz val="11"/>
        <color rgb="FF000000"/>
        <rFont val="Calibri"/>
        <charset val="134"/>
      </rPr>
      <t>dash cam front and rear</t>
    </r>
  </si>
  <si>
    <t>screens</t>
  </si>
  <si>
    <t>Kenwood</t>
  </si>
  <si>
    <t>dash cam front and rear</t>
  </si>
  <si>
    <r>
      <rPr>
        <sz val="11"/>
        <color rgb="FF000000"/>
        <rFont val="Calibri"/>
        <charset val="134"/>
      </rPr>
      <t>small</t>
    </r>
    <r>
      <rPr>
        <sz val="11"/>
        <color rgb="FF000000"/>
        <rFont val="Calibri"/>
        <charset val="134"/>
      </rPr>
      <t xml:space="preserve"> </t>
    </r>
  </si>
  <si>
    <t>Kingslim</t>
  </si>
  <si>
    <t>4k dash cam front and rear</t>
  </si>
  <si>
    <r>
      <rPr>
        <sz val="11"/>
        <color rgb="FF000000"/>
        <rFont val="Calibri"/>
        <charset val="134"/>
      </rPr>
      <t xml:space="preserve"> </t>
    </r>
    <r>
      <rPr>
        <sz val="11"/>
        <color rgb="FF000000"/>
        <rFont val="Calibri"/>
        <charset val="134"/>
      </rPr>
      <t>front and rear wireless</t>
    </r>
  </si>
  <si>
    <t>LANMODO</t>
  </si>
  <si>
    <t>azdome 4k dash cam front and rear</t>
  </si>
  <si>
    <r>
      <rPr>
        <sz val="11"/>
        <color rgb="FF000000"/>
        <rFont val="Calibri"/>
        <charset val="134"/>
      </rPr>
      <t>redtiger</t>
    </r>
    <r>
      <rPr>
        <sz val="11"/>
        <color rgb="FF000000"/>
        <rFont val="Calibri"/>
        <charset val="134"/>
      </rPr>
      <t xml:space="preserve"> </t>
    </r>
  </si>
  <si>
    <t>MHCABSR</t>
  </si>
  <si>
    <r>
      <rPr>
        <sz val="11"/>
        <color rgb="FF000000"/>
        <rFont val="Calibri"/>
        <charset val="134"/>
      </rPr>
      <t>ring car camera</t>
    </r>
    <r>
      <rPr>
        <sz val="11"/>
        <color rgb="FF000000"/>
        <rFont val="Calibri"/>
        <charset val="134"/>
      </rPr>
      <t xml:space="preserve">  </t>
    </r>
    <r>
      <rPr>
        <sz val="11"/>
        <color rgb="FF000000"/>
        <rFont val="Calibri"/>
        <charset val="134"/>
      </rPr>
      <t>dash cam</t>
    </r>
  </si>
  <si>
    <r>
      <rPr>
        <sz val="11"/>
        <color rgb="FF000000"/>
        <rFont val="Calibri"/>
        <charset val="134"/>
      </rPr>
      <t xml:space="preserve"> </t>
    </r>
    <r>
      <rPr>
        <sz val="11"/>
        <color rgb="FF000000"/>
        <rFont val="Calibri"/>
        <charset val="134"/>
      </rPr>
      <t>f7np</t>
    </r>
  </si>
  <si>
    <t>Milerong</t>
  </si>
  <si>
    <t>70mai dash cam</t>
  </si>
  <si>
    <t>vava</t>
  </si>
  <si>
    <t>moss wu Diane</t>
  </si>
  <si>
    <t>car desk</t>
  </si>
  <si>
    <t>holiday</t>
  </si>
  <si>
    <t>OctinPris</t>
  </si>
  <si>
    <t>4 channel dash cam</t>
  </si>
  <si>
    <t>Pathinglek</t>
  </si>
  <si>
    <t>toguard</t>
  </si>
  <si>
    <t>Rand McNally</t>
  </si>
  <si>
    <t>screens for cars</t>
  </si>
  <si>
    <t>no wires</t>
  </si>
  <si>
    <t>Rayfoto</t>
  </si>
  <si>
    <t>bluetooth dash cam</t>
  </si>
  <si>
    <t>REARMASTER</t>
  </si>
  <si>
    <t>desk for car</t>
  </si>
  <si>
    <t>Rhorawill</t>
  </si>
  <si>
    <t>dash cam front and rear wireless</t>
  </si>
  <si>
    <r>
      <rPr>
        <sz val="11"/>
        <color rgb="FF000000"/>
        <rFont val="Calibri"/>
        <charset val="134"/>
      </rPr>
      <t>desk</t>
    </r>
    <r>
      <rPr>
        <sz val="11"/>
        <color rgb="FF000000"/>
        <rFont val="Calibri"/>
        <charset val="134"/>
      </rPr>
      <t xml:space="preserve"> </t>
    </r>
  </si>
  <si>
    <t>ROAV</t>
  </si>
  <si>
    <t>wireless dash cam front and rear</t>
  </si>
  <si>
    <r>
      <rPr>
        <sz val="11"/>
        <color rgb="FF000000"/>
        <rFont val="Calibri"/>
        <charset val="134"/>
      </rPr>
      <t>minolta</t>
    </r>
    <r>
      <rPr>
        <sz val="11"/>
        <color rgb="FF000000"/>
        <rFont val="Calibri"/>
        <charset val="134"/>
      </rPr>
      <t xml:space="preserve"> </t>
    </r>
  </si>
  <si>
    <t>Scosche</t>
  </si>
  <si>
    <t>redtiger 4k dash cam</t>
  </si>
  <si>
    <r>
      <rPr>
        <sz val="11"/>
        <color rgb="FF000000"/>
        <rFont val="Calibri"/>
        <charset val="134"/>
      </rPr>
      <t>seicane</t>
    </r>
    <r>
      <rPr>
        <sz val="11"/>
        <color rgb="FF000000"/>
        <rFont val="Calibri"/>
        <charset val="134"/>
      </rPr>
      <t xml:space="preserve"> </t>
    </r>
  </si>
  <si>
    <t>Surfola</t>
  </si>
  <si>
    <t>red tiger f7np 4k dual dash cam</t>
  </si>
  <si>
    <t>carplay</t>
  </si>
  <si>
    <t>TOGUAD</t>
  </si>
  <si>
    <t>vava dash cam</t>
  </si>
  <si>
    <t>nexar</t>
  </si>
  <si>
    <t>TOGUARDVIDEO</t>
  </si>
  <si>
    <t>amazon holiday dash</t>
  </si>
  <si>
    <t>cooau</t>
  </si>
  <si>
    <t>Transcend</t>
  </si>
  <si>
    <t>front camera for car</t>
  </si>
  <si>
    <t>WonVon</t>
  </si>
  <si>
    <t>dash cam with 1080p dual cameras, fhd dvr 3.0 ips screen 170° wide angle g-sensor parking monitor lo</t>
  </si>
  <si>
    <t>wolfbox</t>
  </si>
  <si>
    <t>Abodost</t>
  </si>
  <si>
    <t>toguard dash cam</t>
  </si>
  <si>
    <t>AIPLUGER</t>
  </si>
  <si>
    <t>dash cam no wires</t>
  </si>
  <si>
    <r>
      <rPr>
        <sz val="11"/>
        <color rgb="FF000000"/>
        <rFont val="Calibri"/>
        <charset val="134"/>
      </rPr>
      <t>apexview</t>
    </r>
    <r>
      <rPr>
        <sz val="11"/>
        <color rgb="FF000000"/>
        <rFont val="Calibri"/>
        <charset val="134"/>
      </rPr>
      <t xml:space="preserve"> </t>
    </r>
  </si>
  <si>
    <t>AKKAHH</t>
  </si>
  <si>
    <t>solar</t>
  </si>
  <si>
    <t>AMORTEK</t>
  </si>
  <si>
    <t>dashcam front and rear camera wireless</t>
  </si>
  <si>
    <t>Anumit</t>
  </si>
  <si>
    <r>
      <rPr>
        <sz val="11"/>
        <color rgb="FF000000"/>
        <rFont val="Calibri"/>
        <charset val="134"/>
      </rPr>
      <t>red tiger</t>
    </r>
    <r>
      <rPr>
        <sz val="11"/>
        <color rgb="FF000000"/>
        <rFont val="Calibri"/>
        <charset val="134"/>
      </rPr>
      <t xml:space="preserve"> </t>
    </r>
  </si>
  <si>
    <t>Apexcam</t>
  </si>
  <si>
    <t>dash cam front and rear 4k</t>
  </si>
  <si>
    <t>car needs</t>
  </si>
  <si>
    <t>ARECORD</t>
  </si>
  <si>
    <t>minolta dash cam</t>
  </si>
  <si>
    <t>ASTSH</t>
  </si>
  <si>
    <t>seicane 10.26 carplay dash camera</t>
  </si>
  <si>
    <t>ATOTO</t>
  </si>
  <si>
    <t>nexar dash cam front and rear</t>
  </si>
  <si>
    <t>battery powered</t>
  </si>
  <si>
    <t>Avaett</t>
  </si>
  <si>
    <t>dashcams for cars front and rear</t>
  </si>
  <si>
    <t>stuff for car</t>
  </si>
  <si>
    <t>AVISIGHT</t>
  </si>
  <si>
    <t>cooau dash cam</t>
  </si>
  <si>
    <r>
      <rPr>
        <sz val="11"/>
        <color rgb="FF000000"/>
        <rFont val="Calibri"/>
        <charset val="134"/>
      </rPr>
      <t>thinkware</t>
    </r>
    <r>
      <rPr>
        <sz val="11"/>
        <color rgb="FF000000"/>
        <rFont val="Calibri"/>
        <charset val="134"/>
      </rPr>
      <t xml:space="preserve"> </t>
    </r>
  </si>
  <si>
    <t>BlackboxMyCar</t>
  </si>
  <si>
    <t>f70</t>
  </si>
  <si>
    <t>Bonvenon</t>
  </si>
  <si>
    <t>wolfbox dash cam</t>
  </si>
  <si>
    <t>luxidrive</t>
  </si>
  <si>
    <t>BOOGIIO</t>
  </si>
  <si>
    <t>ddpai dash cam</t>
  </si>
  <si>
    <r>
      <rPr>
        <sz val="11"/>
        <color rgb="FF000000"/>
        <rFont val="Calibri"/>
        <charset val="134"/>
      </rPr>
      <t>viofo</t>
    </r>
    <r>
      <rPr>
        <sz val="11"/>
        <color rgb="FF000000"/>
        <rFont val="Calibri"/>
        <charset val="134"/>
      </rPr>
      <t xml:space="preserve"> </t>
    </r>
  </si>
  <si>
    <t>Byakov</t>
  </si>
  <si>
    <t>cam</t>
  </si>
  <si>
    <t>a229</t>
  </si>
  <si>
    <t>CammPro</t>
  </si>
  <si>
    <t>car dash cam front and back</t>
  </si>
  <si>
    <r>
      <rPr>
        <sz val="11"/>
        <color rgb="FF000000"/>
        <rFont val="Calibri"/>
        <charset val="134"/>
      </rPr>
      <t xml:space="preserve"> </t>
    </r>
    <r>
      <rPr>
        <sz val="11"/>
        <color rgb="FF000000"/>
        <rFont val="Calibri"/>
        <charset val="134"/>
      </rPr>
      <t>pro</t>
    </r>
  </si>
  <si>
    <t>Cansonic</t>
  </si>
  <si>
    <t>apexview dash cam</t>
  </si>
  <si>
    <r>
      <rPr>
        <sz val="11"/>
        <color rgb="FF000000"/>
        <rFont val="Calibri"/>
        <charset val="134"/>
      </rPr>
      <t>gopro</t>
    </r>
    <r>
      <rPr>
        <sz val="11"/>
        <color rgb="FF000000"/>
        <rFont val="Calibri"/>
        <charset val="134"/>
      </rPr>
      <t xml:space="preserve"> </t>
    </r>
  </si>
  <si>
    <t>Car and Driver</t>
  </si>
  <si>
    <t>4k</t>
  </si>
  <si>
    <t>Carpuride</t>
  </si>
  <si>
    <t>aukey dash cam</t>
  </si>
  <si>
    <r>
      <rPr>
        <sz val="11"/>
        <color rgb="FF000000"/>
        <rFont val="Calibri"/>
        <charset val="134"/>
      </rPr>
      <t>roav</t>
    </r>
    <r>
      <rPr>
        <sz val="11"/>
        <color rgb="FF000000"/>
        <rFont val="Calibri"/>
        <charset val="134"/>
      </rPr>
      <t xml:space="preserve"> </t>
    </r>
  </si>
  <si>
    <t>ChargerCity</t>
  </si>
  <si>
    <t>solar dash cam</t>
  </si>
  <si>
    <r>
      <rPr>
        <sz val="11"/>
        <color rgb="FF000000"/>
        <rFont val="Calibri"/>
        <charset val="134"/>
      </rPr>
      <t>car screen</t>
    </r>
    <r>
      <rPr>
        <sz val="11"/>
        <color rgb="FF000000"/>
        <rFont val="Calibri"/>
        <charset val="134"/>
      </rPr>
      <t xml:space="preserve"> </t>
    </r>
  </si>
  <si>
    <t>D.DA.D</t>
  </si>
  <si>
    <t>3 channel dash cam</t>
  </si>
  <si>
    <t>bluetooth screen</t>
  </si>
  <si>
    <t>Digital Village</t>
  </si>
  <si>
    <t>red tiger dash cam</t>
  </si>
  <si>
    <t>cloud</t>
  </si>
  <si>
    <t>Dorman</t>
  </si>
  <si>
    <r>
      <rPr>
        <sz val="11"/>
        <color rgb="FF000000"/>
        <rFont val="Calibri"/>
        <charset val="134"/>
      </rPr>
      <t xml:space="preserve"> </t>
    </r>
    <r>
      <rPr>
        <sz val="11"/>
        <color rgb="FF000000"/>
        <rFont val="Calibri"/>
        <charset val="134"/>
      </rPr>
      <t>screen</t>
    </r>
  </si>
  <si>
    <t>Escort</t>
  </si>
  <si>
    <t>dashcam front and rear camera</t>
  </si>
  <si>
    <t>fitcamx</t>
  </si>
  <si>
    <t>E-SHOW TREE</t>
  </si>
  <si>
    <t>ring dash camera for cars</t>
  </si>
  <si>
    <r>
      <rPr>
        <sz val="11"/>
        <color rgb="FF000000"/>
        <rFont val="Calibri"/>
        <charset val="134"/>
      </rPr>
      <t xml:space="preserve"> </t>
    </r>
    <r>
      <rPr>
        <sz val="11"/>
        <color rgb="FF000000"/>
        <rFont val="Calibri"/>
        <charset val="134"/>
      </rPr>
      <t>speed</t>
    </r>
    <r>
      <rPr>
        <sz val="11"/>
        <color rgb="FF000000"/>
        <rFont val="Calibri"/>
        <charset val="134"/>
      </rPr>
      <t xml:space="preserve"> </t>
    </r>
  </si>
  <si>
    <t>EYETOO</t>
  </si>
  <si>
    <t>viofo</t>
  </si>
  <si>
    <t>Frvesroe</t>
  </si>
  <si>
    <r>
      <rPr>
        <sz val="11"/>
        <color rgb="FF000000"/>
        <rFont val="Calibri"/>
        <charset val="134"/>
      </rPr>
      <t>garmin</t>
    </r>
    <r>
      <rPr>
        <sz val="11"/>
        <color rgb="FF000000"/>
        <rFont val="Calibri"/>
        <charset val="134"/>
      </rPr>
      <t xml:space="preserve"> </t>
    </r>
  </si>
  <si>
    <t>Gebildet</t>
  </si>
  <si>
    <t>thinkware f70</t>
  </si>
  <si>
    <t>car step</t>
  </si>
  <si>
    <t>Generic</t>
  </si>
  <si>
    <t>drive cam luxidrive</t>
  </si>
  <si>
    <t>mini 2</t>
  </si>
  <si>
    <t>GILAYGROW</t>
  </si>
  <si>
    <t>viofo a229 pro</t>
  </si>
  <si>
    <t>apex view</t>
  </si>
  <si>
    <t>HUBANFLY</t>
  </si>
  <si>
    <t>gopro dash cam</t>
  </si>
  <si>
    <r>
      <rPr>
        <sz val="11"/>
        <color rgb="FF000000"/>
        <rFont val="Calibri"/>
        <charset val="134"/>
      </rPr>
      <t>apex</t>
    </r>
    <r>
      <rPr>
        <sz val="11"/>
        <color rgb="FF000000"/>
        <rFont val="Calibri"/>
        <charset val="134"/>
      </rPr>
      <t xml:space="preserve"> </t>
    </r>
  </si>
  <si>
    <t>Hurra</t>
  </si>
  <si>
    <t>ring dash camera</t>
  </si>
  <si>
    <t>view</t>
  </si>
  <si>
    <t>Jansite</t>
  </si>
  <si>
    <t>360 car camera</t>
  </si>
  <si>
    <t>gps</t>
  </si>
  <si>
    <t>JOMISE</t>
  </si>
  <si>
    <t>roav dash cam</t>
  </si>
  <si>
    <t>Korlagh</t>
  </si>
  <si>
    <t>rove r2 4k</t>
  </si>
  <si>
    <t>LIDOFIGO</t>
  </si>
  <si>
    <t>bluetooth screen for car</t>
  </si>
  <si>
    <r>
      <rPr>
        <sz val="11"/>
        <color rgb="FF000000"/>
        <rFont val="Calibri"/>
        <charset val="134"/>
      </rPr>
      <t>apeman</t>
    </r>
    <r>
      <rPr>
        <sz val="11"/>
        <color rgb="FF000000"/>
        <rFont val="Calibri"/>
        <charset val="134"/>
      </rPr>
      <t xml:space="preserve"> </t>
    </r>
  </si>
  <si>
    <t>Losfom</t>
  </si>
  <si>
    <t>cloud cam</t>
  </si>
  <si>
    <r>
      <rPr>
        <sz val="11"/>
        <color rgb="FF000000"/>
        <rFont val="Calibri"/>
        <charset val="134"/>
      </rPr>
      <t>sensors</t>
    </r>
    <r>
      <rPr>
        <sz val="11"/>
        <color rgb="FF000000"/>
        <rFont val="Calibri"/>
        <charset val="134"/>
      </rPr>
      <t xml:space="preserve"> </t>
    </r>
  </si>
  <si>
    <t>MASO</t>
  </si>
  <si>
    <r>
      <rPr>
        <sz val="11"/>
        <color rgb="FF000000"/>
        <rFont val="Calibri"/>
        <charset val="134"/>
      </rPr>
      <t>parking</t>
    </r>
    <r>
      <rPr>
        <sz val="11"/>
        <color rgb="FF000000"/>
        <rFont val="Calibri"/>
        <charset val="134"/>
      </rPr>
      <t xml:space="preserve"> </t>
    </r>
  </si>
  <si>
    <t>MEKNIC</t>
  </si>
  <si>
    <t>dash cam with speed recording</t>
  </si>
  <si>
    <t>Minolta</t>
  </si>
  <si>
    <t>viofo dash cam</t>
  </si>
  <si>
    <t>car gadgets</t>
  </si>
  <si>
    <t>Miofive</t>
  </si>
  <si>
    <t>garmin dashcam mini 2</t>
  </si>
  <si>
    <t>car living</t>
  </si>
  <si>
    <t>Moplasz</t>
  </si>
  <si>
    <t>cobra sc 201</t>
  </si>
  <si>
    <t>MSAFF</t>
  </si>
  <si>
    <t>apex view dash cam</t>
  </si>
  <si>
    <t>car stuff</t>
  </si>
  <si>
    <t>N\C</t>
  </si>
  <si>
    <t>dash cam with gps</t>
  </si>
  <si>
    <t>car emergency</t>
  </si>
  <si>
    <t>nezini</t>
  </si>
  <si>
    <t>dash cam viofo</t>
  </si>
  <si>
    <r>
      <rPr>
        <sz val="11"/>
        <color rgb="FF000000"/>
        <rFont val="Calibri"/>
        <charset val="134"/>
      </rPr>
      <t>star</t>
    </r>
    <r>
      <rPr>
        <sz val="11"/>
        <color rgb="FF000000"/>
        <rFont val="Calibri"/>
        <charset val="134"/>
      </rPr>
      <t xml:space="preserve"> </t>
    </r>
  </si>
  <si>
    <t>NUNET</t>
  </si>
  <si>
    <r>
      <rPr>
        <sz val="11"/>
        <color rgb="FF000000"/>
        <rFont val="Calibri"/>
        <charset val="134"/>
      </rPr>
      <t>truck</t>
    </r>
    <r>
      <rPr>
        <sz val="11"/>
        <color rgb="FF000000"/>
        <rFont val="Calibri"/>
        <charset val="134"/>
      </rPr>
      <t xml:space="preserve"> </t>
    </r>
  </si>
  <si>
    <t>OldShark</t>
  </si>
  <si>
    <t>link</t>
  </si>
  <si>
    <t>Orgtoy</t>
  </si>
  <si>
    <t>apeman dash cam</t>
  </si>
  <si>
    <t>trucks</t>
  </si>
  <si>
    <t>PlayBetter</t>
  </si>
  <si>
    <t>car driving</t>
  </si>
  <si>
    <t>PORMIDO</t>
  </si>
  <si>
    <t>360 degree dash cam</t>
  </si>
  <si>
    <t>car engine</t>
  </si>
  <si>
    <t>Street Guardian</t>
  </si>
  <si>
    <t>garmin dash cam 57</t>
  </si>
  <si>
    <t>SYLVANIA</t>
  </si>
  <si>
    <t>car rear camera</t>
  </si>
  <si>
    <t>TiToeKi</t>
  </si>
  <si>
    <r>
      <rPr>
        <sz val="11"/>
        <color rgb="FF000000"/>
        <rFont val="Calibri"/>
        <charset val="134"/>
      </rPr>
      <t>auto</t>
    </r>
    <r>
      <rPr>
        <sz val="11"/>
        <color rgb="FF000000"/>
        <rFont val="Calibri"/>
        <charset val="134"/>
      </rPr>
      <t xml:space="preserve"> </t>
    </r>
  </si>
  <si>
    <t>TYPE S TOURING ITEMS</t>
  </si>
  <si>
    <t>cobra sc 201 dash cam</t>
  </si>
  <si>
    <t>rove</t>
  </si>
  <si>
    <t>Upgrow</t>
  </si>
  <si>
    <r>
      <rPr>
        <sz val="11"/>
        <color rgb="FF000000"/>
        <rFont val="Calibri"/>
        <charset val="134"/>
      </rPr>
      <t xml:space="preserve"> </t>
    </r>
    <r>
      <rPr>
        <sz val="11"/>
        <color rgb="FF000000"/>
        <rFont val="Calibri"/>
        <charset val="134"/>
      </rPr>
      <t>gps</t>
    </r>
  </si>
  <si>
    <t>VAVA</t>
  </si>
  <si>
    <t>dashcam front and inside</t>
  </si>
  <si>
    <t>gps and speed</t>
  </si>
  <si>
    <t>Verratek</t>
  </si>
  <si>
    <t>stuff for cars</t>
  </si>
  <si>
    <r>
      <rPr>
        <sz val="11"/>
        <color rgb="FF000000"/>
        <rFont val="Calibri"/>
        <charset val="134"/>
      </rPr>
      <t xml:space="preserve"> </t>
    </r>
    <r>
      <rPr>
        <sz val="11"/>
        <color rgb="FF000000"/>
        <rFont val="Calibri"/>
        <charset val="134"/>
      </rPr>
      <t>battery pack</t>
    </r>
  </si>
  <si>
    <t>VIKEWE</t>
  </si>
  <si>
    <r>
      <rPr>
        <sz val="11"/>
        <color rgb="FF000000"/>
        <rFont val="Calibri"/>
        <charset val="134"/>
      </rPr>
      <t>battery</t>
    </r>
    <r>
      <rPr>
        <sz val="11"/>
        <color rgb="FF000000"/>
        <rFont val="Calibri"/>
        <charset val="134"/>
      </rPr>
      <t xml:space="preserve"> </t>
    </r>
  </si>
  <si>
    <t>WheelWitness</t>
  </si>
  <si>
    <t>star link</t>
  </si>
  <si>
    <t>car auto accessories</t>
  </si>
  <si>
    <t>XDL-POWER</t>
  </si>
  <si>
    <t>truck dash cam</t>
  </si>
  <si>
    <t>gps car</t>
  </si>
  <si>
    <t>XIGETRAIL</t>
  </si>
  <si>
    <t>dashcams for trucks</t>
  </si>
  <si>
    <t>Yansoo</t>
  </si>
  <si>
    <t>YEECORE</t>
  </si>
  <si>
    <t>no wire</t>
  </si>
  <si>
    <t>YQMAJIM</t>
  </si>
  <si>
    <t>YYDGH</t>
  </si>
  <si>
    <t>front</t>
  </si>
  <si>
    <r>
      <rPr>
        <sz val="11"/>
        <color rgb="FF000000"/>
        <rFont val="Calibri"/>
        <charset val="134"/>
      </rPr>
      <t xml:space="preserve"> </t>
    </r>
    <r>
      <rPr>
        <sz val="11"/>
        <color rgb="FF000000"/>
        <rFont val="Calibri"/>
        <charset val="134"/>
      </rPr>
      <t>front and rear</t>
    </r>
    <r>
      <rPr>
        <sz val="11"/>
        <color rgb="FF000000"/>
        <rFont val="Calibri"/>
        <charset val="134"/>
      </rPr>
      <t xml:space="preserve"> </t>
    </r>
  </si>
  <si>
    <t>zhiroad</t>
  </si>
  <si>
    <t>for car</t>
  </si>
  <si>
    <t>ZOMFOM</t>
  </si>
  <si>
    <t>auto camera dash cam front and rear</t>
  </si>
  <si>
    <r>
      <rPr>
        <sz val="11"/>
        <color rgb="FF000000"/>
        <rFont val="Calibri"/>
        <charset val="134"/>
      </rPr>
      <t>car camera</t>
    </r>
    <r>
      <rPr>
        <sz val="11"/>
        <color rgb="FF000000"/>
        <rFont val="Calibri"/>
        <charset val="134"/>
      </rPr>
      <t xml:space="preserve">  </t>
    </r>
    <r>
      <rPr>
        <sz val="11"/>
        <color rgb="FF000000"/>
        <rFont val="Calibri"/>
        <charset val="134"/>
      </rPr>
      <t>dash cam front</t>
    </r>
  </si>
  <si>
    <t>ZWHT</t>
  </si>
  <si>
    <t>dash am</t>
  </si>
  <si>
    <t>dash cam gps</t>
  </si>
  <si>
    <t>dash cam with gps and speed</t>
  </si>
  <si>
    <t>cars accessories</t>
  </si>
  <si>
    <r>
      <rPr>
        <sz val="11"/>
        <color rgb="FF000000"/>
        <rFont val="Calibri"/>
        <charset val="134"/>
      </rPr>
      <t xml:space="preserve"> </t>
    </r>
    <r>
      <rPr>
        <sz val="11"/>
        <color rgb="FF000000"/>
        <rFont val="Calibri"/>
        <charset val="134"/>
      </rPr>
      <t>monitor</t>
    </r>
    <r>
      <rPr>
        <sz val="11"/>
        <color rgb="FF000000"/>
        <rFont val="Calibri"/>
        <charset val="134"/>
      </rPr>
      <t xml:space="preserve"> </t>
    </r>
  </si>
  <si>
    <t>battery dash cam</t>
  </si>
  <si>
    <t>viofo a139 pro</t>
  </si>
  <si>
    <r>
      <rPr>
        <sz val="11"/>
        <color rgb="FF000000"/>
        <rFont val="Calibri"/>
        <charset val="134"/>
      </rPr>
      <t xml:space="preserve"> </t>
    </r>
    <r>
      <rPr>
        <sz val="11"/>
        <color rgb="FF000000"/>
        <rFont val="Calibri"/>
        <charset val="134"/>
      </rPr>
      <t>front and rear 4k</t>
    </r>
  </si>
  <si>
    <t>dadh cam</t>
  </si>
  <si>
    <r>
      <rPr>
        <sz val="11"/>
        <color rgb="FF000000"/>
        <rFont val="Calibri"/>
        <charset val="134"/>
      </rPr>
      <t xml:space="preserve"> </t>
    </r>
    <r>
      <rPr>
        <sz val="11"/>
        <color rgb="FF000000"/>
        <rFont val="Calibri"/>
        <charset val="134"/>
      </rPr>
      <t>3 channel</t>
    </r>
  </si>
  <si>
    <t>amazon renewed store</t>
  </si>
  <si>
    <t>car camera baby</t>
  </si>
  <si>
    <t>sd cars</t>
  </si>
  <si>
    <t>camaras para carros</t>
  </si>
  <si>
    <t>bodycam c</t>
  </si>
  <si>
    <t>garmin dash cam 47</t>
  </si>
  <si>
    <t>prime deals</t>
  </si>
  <si>
    <t>wireless dash cam front and rear no wire</t>
  </si>
  <si>
    <t>autos</t>
  </si>
  <si>
    <t>best car accessories</t>
  </si>
  <si>
    <t>door dash</t>
  </si>
  <si>
    <t>baby car camera</t>
  </si>
  <si>
    <t>carros</t>
  </si>
  <si>
    <t>car monitor camera</t>
  </si>
  <si>
    <t>3 channel dash cam front and rear inside</t>
  </si>
  <si>
    <t>rove dash cam</t>
  </si>
  <si>
    <t>red tiger dashcam</t>
  </si>
  <si>
    <t>car</t>
  </si>
  <si>
    <r>
      <rPr>
        <sz val="11"/>
        <color rgb="FF000000"/>
        <rFont val="Calibri"/>
        <charset val="134"/>
      </rPr>
      <t>car camera</t>
    </r>
    <r>
      <rPr>
        <sz val="11"/>
        <color rgb="FF000000"/>
        <rFont val="Calibri"/>
        <charset val="134"/>
      </rPr>
      <t xml:space="preserve">  </t>
    </r>
    <r>
      <rPr>
        <sz val="11"/>
        <color rgb="FF000000"/>
        <rFont val="Calibri"/>
        <charset val="134"/>
      </rPr>
      <t>dash cam front and rear 4k</t>
    </r>
  </si>
  <si>
    <t>car wifi hotspot for vehicles</t>
  </si>
  <si>
    <t>dash cam 3 channel</t>
  </si>
  <si>
    <t>camara para carro</t>
  </si>
  <si>
    <t>www.amazon.com</t>
  </si>
  <si>
    <t>64 gb sd card</t>
  </si>
  <si>
    <t>bodycam camera with audio 4k</t>
  </si>
  <si>
    <t>car vehicle accessories</t>
  </si>
  <si>
    <t>men accessories</t>
  </si>
  <si>
    <t>kingslim d4 4k dual dash cam</t>
  </si>
  <si>
    <t>dash cam front and rear wireless recording</t>
  </si>
  <si>
    <t>kenwood dash cam</t>
  </si>
  <si>
    <t>best dash cam 2023 front and rear</t>
  </si>
  <si>
    <t>used cars</t>
  </si>
  <si>
    <t>amazon car</t>
  </si>
  <si>
    <t>it works</t>
  </si>
  <si>
    <t>amazon www com</t>
  </si>
  <si>
    <t>redtiger dash cam</t>
  </si>
  <si>
    <t>camara para auto</t>
  </si>
  <si>
    <r>
      <rPr>
        <sz val="11"/>
        <color rgb="FF000000"/>
        <rFont val="Calibri"/>
        <charset val="134"/>
      </rPr>
      <t xml:space="preserve"> </t>
    </r>
    <r>
      <rPr>
        <sz val="11"/>
        <color rgb="FF000000"/>
        <rFont val="Calibri"/>
        <charset val="134"/>
      </rPr>
      <t>a810</t>
    </r>
  </si>
  <si>
    <r>
      <rPr>
        <sz val="11"/>
        <color rgb="FF000000"/>
        <rFont val="Calibri"/>
        <charset val="134"/>
      </rPr>
      <t>code</t>
    </r>
    <r>
      <rPr>
        <sz val="11"/>
        <color rgb="FF000000"/>
        <rFont val="Calibri"/>
        <charset val="134"/>
      </rPr>
      <t xml:space="preserve"> </t>
    </r>
  </si>
  <si>
    <t>car computer</t>
  </si>
  <si>
    <t>cama</t>
  </si>
  <si>
    <t>dash cam without wires</t>
  </si>
  <si>
    <r>
      <rPr>
        <sz val="11"/>
        <color rgb="FF000000"/>
        <rFont val="Calibri"/>
        <charset val="134"/>
      </rPr>
      <t xml:space="preserve"> </t>
    </r>
    <r>
      <rPr>
        <sz val="11"/>
        <color rgb="FF000000"/>
        <rFont val="Calibri"/>
        <charset val="134"/>
      </rPr>
      <t>men</t>
    </r>
  </si>
  <si>
    <t>dash cam front and rear wireless 24 7 recording</t>
  </si>
  <si>
    <t>anti car theft device</t>
  </si>
  <si>
    <r>
      <rPr>
        <sz val="11"/>
        <color rgb="FF000000"/>
        <rFont val="Calibri"/>
        <charset val="134"/>
      </rPr>
      <t>hidden</t>
    </r>
    <r>
      <rPr>
        <sz val="11"/>
        <color rgb="FF000000"/>
        <rFont val="Calibri"/>
        <charset val="134"/>
      </rPr>
      <t xml:space="preserve"> </t>
    </r>
  </si>
  <si>
    <t>body cams</t>
  </si>
  <si>
    <r>
      <rPr>
        <sz val="11"/>
        <color rgb="FF000000"/>
        <rFont val="Calibri"/>
        <charset val="134"/>
      </rPr>
      <t>discount</t>
    </r>
    <r>
      <rPr>
        <sz val="11"/>
        <color rgb="FF000000"/>
        <rFont val="Calibri"/>
        <charset val="134"/>
      </rPr>
      <t xml:space="preserve">  </t>
    </r>
    <r>
      <rPr>
        <sz val="11"/>
        <color rgb="FF000000"/>
        <rFont val="Calibri"/>
        <charset val="134"/>
      </rPr>
      <t>low to high</t>
    </r>
  </si>
  <si>
    <t>dash cam battery</t>
  </si>
  <si>
    <t>auto accessories</t>
  </si>
  <si>
    <t>cool car accessories</t>
  </si>
  <si>
    <t>truck accessories</t>
  </si>
  <si>
    <t>dash camera front and back</t>
  </si>
  <si>
    <t>car camera monitor</t>
  </si>
  <si>
    <t>azdome dash cam</t>
  </si>
  <si>
    <t>70mai dash cam 4k a810</t>
  </si>
  <si>
    <t>garmin dash cam mini 2</t>
  </si>
  <si>
    <t>amazon.com/code enter activation code</t>
  </si>
  <si>
    <t>3 channel dash cam 4k</t>
  </si>
  <si>
    <t>izeeker dash cam</t>
  </si>
  <si>
    <t>370z</t>
  </si>
  <si>
    <t>car accessories for men</t>
  </si>
  <si>
    <t>car door</t>
  </si>
  <si>
    <t>prime day deals 2023 electronics</t>
  </si>
  <si>
    <t>hidden dash cam</t>
  </si>
  <si>
    <t>car back support for driving</t>
  </si>
  <si>
    <t>drive cam</t>
  </si>
  <si>
    <t>f150</t>
  </si>
  <si>
    <t>front camera</t>
  </si>
  <si>
    <t>new car essentials for women</t>
  </si>
  <si>
    <t>dash cam front and inside</t>
  </si>
  <si>
    <t>car upgrades</t>
  </si>
  <si>
    <t>amazon warehouse sale clearance</t>
  </si>
  <si>
    <t>wearable camera</t>
  </si>
  <si>
    <t>car detailing accessories</t>
  </si>
  <si>
    <t>prime deals of the day clearance</t>
  </si>
  <si>
    <r>
      <rPr>
        <sz val="11"/>
        <color rgb="FF000000"/>
        <rFont val="Calibri"/>
        <charset val="134"/>
      </rPr>
      <t>azdome</t>
    </r>
    <r>
      <rPr>
        <sz val="11"/>
        <color rgb="FF000000"/>
        <rFont val="Calibri"/>
        <charset val="134"/>
      </rPr>
      <t xml:space="preserve"> </t>
    </r>
  </si>
  <si>
    <t>car alarm</t>
  </si>
  <si>
    <r>
      <rPr>
        <sz val="11"/>
        <color rgb="FF000000"/>
        <rFont val="Calibri"/>
        <charset val="134"/>
      </rPr>
      <t>warehouse</t>
    </r>
    <r>
      <rPr>
        <sz val="11"/>
        <color rgb="FF000000"/>
        <rFont val="Calibri"/>
        <charset val="134"/>
      </rPr>
      <t xml:space="preserve"> </t>
    </r>
  </si>
  <si>
    <t>car accessories men</t>
  </si>
  <si>
    <t>cami</t>
  </si>
  <si>
    <r>
      <rPr>
        <sz val="11"/>
        <color rgb="FF000000"/>
        <rFont val="Calibri"/>
        <charset val="134"/>
      </rPr>
      <t xml:space="preserve"> </t>
    </r>
    <r>
      <rPr>
        <sz val="11"/>
        <color rgb="FF000000"/>
        <rFont val="Calibri"/>
        <charset val="134"/>
      </rPr>
      <t>click</t>
    </r>
  </si>
  <si>
    <t>sale clearance</t>
  </si>
  <si>
    <t>m550</t>
  </si>
  <si>
    <r>
      <rPr>
        <sz val="11"/>
        <color rgb="FF000000"/>
        <rFont val="Calibri"/>
        <charset val="134"/>
      </rPr>
      <t>izeeker</t>
    </r>
    <r>
      <rPr>
        <sz val="11"/>
        <color rgb="FF000000"/>
        <rFont val="Calibri"/>
        <charset val="134"/>
      </rPr>
      <t xml:space="preserve"> </t>
    </r>
  </si>
  <si>
    <t>azdome m550</t>
  </si>
  <si>
    <t>warehouse sale clearance</t>
  </si>
  <si>
    <t>link click</t>
  </si>
  <si>
    <t>warehouse amazon warehouse deals</t>
  </si>
  <si>
    <t>dash cam ring</t>
  </si>
  <si>
    <t>wifi dash cam front and rear</t>
  </si>
  <si>
    <t>dashcam front and rear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</si>
</sst>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5" formatCode="&quot;￥&quot;#,##0;&quot;￥&quot;\-#,##0"/>
    <numFmt numFmtId="7" formatCode="&quot;￥&quot;#,##0.00;&quot;￥&quot;\-#,##0.00"/>
    <numFmt numFmtId="8" formatCode="&quot;￥&quot;#,##0.00;[Red]&quot;￥&quot;\-#,##0.00"/>
    <numFmt numFmtId="26" formatCode="\$#,##0.00_);[Red]\(\$#,##0.00\)"/>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_ "/>
    <numFmt numFmtId="179" formatCode="0_ "/>
    <numFmt numFmtId="180" formatCode="0.0_ "/>
    <numFmt numFmtId="181" formatCode="0.00;[Red]0.00"/>
    <numFmt numFmtId="182" formatCode="\$#,##0.00;\-\$#,##0.00"/>
    <numFmt numFmtId="183" formatCode="0_);[Red]\(0\)"/>
    <numFmt numFmtId="184" formatCode="\$#,##0;\-\$#,##0"/>
    <numFmt numFmtId="185" formatCode="0.00_);[Red]\(0.00\)"/>
    <numFmt numFmtId="186" formatCode="yyyy/m/d;@"/>
    <numFmt numFmtId="187" formatCode="#,##0_ "/>
    <numFmt numFmtId="188" formatCode="&quot;￥&quot;#,##0.00_);[Red]\(&quot;￥&quot;#,##0.00\)"/>
  </numFmts>
  <fonts count="135">
    <font>
      <sz val="11"/>
      <color theme="1"/>
      <name val="宋体"/>
      <charset val="134"/>
      <scheme val="minor"/>
    </font>
    <font>
      <sz val="11"/>
      <color rgb="FF000000"/>
      <name val="宋体"/>
      <charset val="134"/>
    </font>
    <font>
      <sz val="11"/>
      <color rgb="FF000000"/>
      <name val="Calibri"/>
      <charset val="134"/>
    </font>
    <font>
      <sz val="11"/>
      <color rgb="FF000000"/>
      <name val="宋体"/>
      <charset val="134"/>
      <scheme val="minor"/>
    </font>
    <font>
      <u/>
      <sz val="11"/>
      <color rgb="FF0000FF"/>
      <name val="宋体"/>
      <charset val="134"/>
      <scheme val="minor"/>
    </font>
    <font>
      <b/>
      <sz val="10"/>
      <color rgb="FF4B587C"/>
      <name val="宋体"/>
      <charset val="134"/>
      <scheme val="minor"/>
    </font>
    <font>
      <b/>
      <sz val="10"/>
      <color rgb="FF039855"/>
      <name val="宋体"/>
      <charset val="134"/>
      <scheme val="minor"/>
    </font>
    <font>
      <sz val="10"/>
      <color rgb="FF4B587C"/>
      <name val="宋体"/>
      <charset val="134"/>
      <scheme val="minor"/>
    </font>
    <font>
      <sz val="10"/>
      <color rgb="FF039855"/>
      <name val="宋体"/>
      <charset val="134"/>
      <scheme val="minor"/>
    </font>
    <font>
      <u/>
      <sz val="11"/>
      <color rgb="FF800080"/>
      <name val="宋体"/>
      <charset val="134"/>
      <scheme val="minor"/>
    </font>
    <font>
      <sz val="11"/>
      <color rgb="FFFF0000"/>
      <name val="宋体"/>
      <charset val="134"/>
      <scheme val="minor"/>
    </font>
    <font>
      <b/>
      <sz val="11"/>
      <color theme="1"/>
      <name val="宋体"/>
      <charset val="134"/>
      <scheme val="minor"/>
    </font>
    <font>
      <sz val="16"/>
      <color theme="1"/>
      <name val="宋体"/>
      <charset val="134"/>
      <scheme val="minor"/>
    </font>
    <font>
      <sz val="14"/>
      <color theme="1"/>
      <name val="宋体"/>
      <charset val="134"/>
      <scheme val="minor"/>
    </font>
    <font>
      <sz val="10"/>
      <name val="Arial"/>
      <charset val="134"/>
    </font>
    <font>
      <sz val="12"/>
      <name val="微软雅黑"/>
      <charset val="134"/>
    </font>
    <font>
      <sz val="11"/>
      <name val="等线"/>
      <charset val="134"/>
    </font>
    <font>
      <sz val="11"/>
      <color theme="1"/>
      <name val="宋体"/>
      <charset val="134"/>
    </font>
    <font>
      <sz val="11"/>
      <color rgb="FF000000"/>
      <name val="微软雅黑"/>
      <charset val="134"/>
    </font>
    <font>
      <sz val="11"/>
      <color indexed="8"/>
      <name val="宋体"/>
      <charset val="134"/>
      <scheme val="minor"/>
    </font>
    <font>
      <b/>
      <sz val="11"/>
      <color theme="0"/>
      <name val="宋体"/>
      <charset val="134"/>
      <scheme val="minor"/>
    </font>
    <font>
      <sz val="11"/>
      <color theme="0"/>
      <name val="宋体"/>
      <charset val="134"/>
      <scheme val="minor"/>
    </font>
    <font>
      <sz val="8"/>
      <color theme="1"/>
      <name val="微软雅黑"/>
      <charset val="134"/>
    </font>
    <font>
      <b/>
      <sz val="8"/>
      <color theme="1"/>
      <name val="微软雅黑"/>
      <charset val="134"/>
    </font>
    <font>
      <sz val="14"/>
      <color theme="1"/>
      <name val="微软雅黑"/>
      <charset val="134"/>
    </font>
    <font>
      <sz val="8"/>
      <color indexed="8"/>
      <name val="微软雅黑"/>
      <charset val="134"/>
    </font>
    <font>
      <sz val="11"/>
      <name val="宋体"/>
      <charset val="134"/>
      <scheme val="minor"/>
    </font>
    <font>
      <sz val="11"/>
      <color theme="1"/>
      <name val="微软雅黑"/>
      <charset val="134"/>
    </font>
    <font>
      <sz val="10"/>
      <color theme="0"/>
      <name val="微软雅黑"/>
      <charset val="134"/>
    </font>
    <font>
      <sz val="10"/>
      <color rgb="FFFFFF00"/>
      <name val="微软雅黑"/>
      <charset val="134"/>
    </font>
    <font>
      <b/>
      <sz val="10"/>
      <color rgb="FFFFFF00"/>
      <name val="微软雅黑"/>
      <charset val="134"/>
    </font>
    <font>
      <b/>
      <sz val="10"/>
      <color theme="0"/>
      <name val="微软雅黑"/>
      <charset val="134"/>
    </font>
    <font>
      <sz val="9"/>
      <color theme="1"/>
      <name val="微软雅黑"/>
      <charset val="134"/>
    </font>
    <font>
      <b/>
      <sz val="11"/>
      <color theme="1"/>
      <name val="微软雅黑"/>
      <charset val="134"/>
    </font>
    <font>
      <sz val="10"/>
      <color theme="1"/>
      <name val="微软雅黑"/>
      <charset val="134"/>
    </font>
    <font>
      <b/>
      <sz val="18"/>
      <color rgb="FFFFFF00"/>
      <name val="微软雅黑"/>
      <charset val="134"/>
    </font>
    <font>
      <b/>
      <sz val="11"/>
      <color theme="1" tint="0.05"/>
      <name val="宋体"/>
      <charset val="134"/>
      <scheme val="minor"/>
    </font>
    <font>
      <sz val="10"/>
      <color theme="1"/>
      <name val="宋体"/>
      <charset val="134"/>
      <scheme val="minor"/>
    </font>
    <font>
      <b/>
      <sz val="9"/>
      <color theme="1"/>
      <name val="微软雅黑"/>
      <charset val="134"/>
    </font>
    <font>
      <b/>
      <sz val="10"/>
      <color theme="1"/>
      <name val="微软雅黑"/>
      <charset val="134"/>
    </font>
    <font>
      <b/>
      <sz val="11"/>
      <color rgb="FF000000"/>
      <name val="微软雅黑"/>
      <charset val="134"/>
    </font>
    <font>
      <sz val="10"/>
      <name val="微软雅黑"/>
      <charset val="134"/>
    </font>
    <font>
      <sz val="11"/>
      <name val="微软雅黑"/>
      <charset val="134"/>
    </font>
    <font>
      <b/>
      <sz val="11"/>
      <color rgb="FFFF0000"/>
      <name val="微软雅黑"/>
      <charset val="134"/>
    </font>
    <font>
      <b/>
      <sz val="14"/>
      <color rgb="FF000000"/>
      <name val="微软雅黑"/>
      <charset val="134"/>
    </font>
    <font>
      <sz val="10"/>
      <color rgb="FF000000"/>
      <name val="微软雅黑"/>
      <charset val="134"/>
    </font>
    <font>
      <b/>
      <sz val="11"/>
      <color rgb="FF7030A0"/>
      <name val="微软雅黑"/>
      <charset val="134"/>
    </font>
    <font>
      <b/>
      <sz val="10"/>
      <name val="微软雅黑"/>
      <charset val="134"/>
    </font>
    <font>
      <b/>
      <sz val="18"/>
      <color theme="1"/>
      <name val="微软雅黑"/>
      <charset val="134"/>
    </font>
    <font>
      <sz val="10"/>
      <color rgb="FFFF0000"/>
      <name val="微软雅黑"/>
      <charset val="134"/>
    </font>
    <font>
      <u/>
      <sz val="11"/>
      <color rgb="FF0000FF"/>
      <name val="宋体"/>
      <charset val="0"/>
      <scheme val="minor"/>
    </font>
    <font>
      <b/>
      <sz val="12"/>
      <color theme="3" tint="-0.249977111117893"/>
      <name val="微软雅黑"/>
      <charset val="134"/>
    </font>
    <font>
      <sz val="12"/>
      <color theme="1"/>
      <name val="宋体"/>
      <charset val="134"/>
      <scheme val="minor"/>
    </font>
    <font>
      <b/>
      <sz val="11"/>
      <color rgb="FFFF0000"/>
      <name val="宋体"/>
      <charset val="134"/>
      <scheme val="minor"/>
    </font>
    <font>
      <b/>
      <sz val="18"/>
      <color theme="1"/>
      <name val="宋体"/>
      <charset val="134"/>
      <scheme val="minor"/>
    </font>
    <font>
      <sz val="12"/>
      <color theme="1"/>
      <name val="微软雅黑"/>
      <charset val="134"/>
    </font>
    <font>
      <b/>
      <sz val="12"/>
      <color theme="0"/>
      <name val="微软雅黑"/>
      <charset val="134"/>
    </font>
    <font>
      <b/>
      <sz val="12"/>
      <name val="微软雅黑"/>
      <charset val="134"/>
    </font>
    <font>
      <sz val="12"/>
      <color theme="0"/>
      <name val="微软雅黑"/>
      <charset val="134"/>
    </font>
    <font>
      <sz val="12"/>
      <color theme="5" tint="-0.25"/>
      <name val="微软雅黑"/>
      <charset val="134"/>
    </font>
    <font>
      <sz val="12"/>
      <color rgb="FFC00000"/>
      <name val="微软雅黑"/>
      <charset val="134"/>
    </font>
    <font>
      <b/>
      <sz val="11"/>
      <color theme="5" tint="-0.25"/>
      <name val="微软雅黑"/>
      <charset val="134"/>
    </font>
    <font>
      <b/>
      <sz val="12"/>
      <color theme="1"/>
      <name val="微软雅黑"/>
      <charset val="134"/>
    </font>
    <font>
      <b/>
      <sz val="11"/>
      <color theme="0"/>
      <name val="微软雅黑"/>
      <charset val="134"/>
    </font>
    <font>
      <b/>
      <sz val="12"/>
      <color rgb="FFFF0000"/>
      <name val="微软雅黑"/>
      <charset val="134"/>
    </font>
    <font>
      <sz val="22"/>
      <color theme="1"/>
      <name val="微软雅黑"/>
      <charset val="134"/>
    </font>
    <font>
      <b/>
      <sz val="10"/>
      <color rgb="FFFF0000"/>
      <name val="微软雅黑"/>
      <charset val="134"/>
    </font>
    <font>
      <sz val="10"/>
      <color rgb="FF373A3D"/>
      <name val="微软雅黑"/>
      <charset val="134"/>
    </font>
    <font>
      <sz val="22"/>
      <color theme="1"/>
      <name val="宋体"/>
      <charset val="134"/>
      <scheme val="minor"/>
    </font>
    <font>
      <sz val="20"/>
      <color theme="1"/>
      <name val="宋体"/>
      <charset val="134"/>
      <scheme val="minor"/>
    </font>
    <font>
      <b/>
      <sz val="14"/>
      <color rgb="FFFF0000"/>
      <name val="微软雅黑"/>
      <charset val="134"/>
    </font>
    <font>
      <sz val="11"/>
      <color indexed="8"/>
      <name val="微软雅黑"/>
      <charset val="134"/>
    </font>
    <font>
      <b/>
      <sz val="11"/>
      <color indexed="8"/>
      <name val="微软雅黑"/>
      <charset val="134"/>
    </font>
    <font>
      <sz val="14"/>
      <color indexed="8"/>
      <name val="微软雅黑"/>
      <charset val="134"/>
    </font>
    <font>
      <sz val="11"/>
      <color theme="0"/>
      <name val="微软雅黑"/>
      <charset val="134"/>
    </font>
    <font>
      <b/>
      <sz val="16"/>
      <color rgb="FF000000"/>
      <name val="微软雅黑"/>
      <charset val="134"/>
    </font>
    <font>
      <b/>
      <sz val="16"/>
      <name val="微软雅黑"/>
      <charset val="134"/>
    </font>
    <font>
      <b/>
      <sz val="20"/>
      <name val="微软雅黑"/>
      <charset val="134"/>
    </font>
    <font>
      <b/>
      <sz val="18"/>
      <name val="微软雅黑"/>
      <charset val="134"/>
    </font>
    <font>
      <b/>
      <sz val="14"/>
      <name val="微软雅黑"/>
      <charset val="134"/>
    </font>
    <font>
      <b/>
      <sz val="22"/>
      <color rgb="FF000000"/>
      <name val="微软雅黑"/>
      <charset val="134"/>
    </font>
    <font>
      <sz val="10"/>
      <color indexed="9"/>
      <name val="等线"/>
      <charset val="134"/>
    </font>
    <font>
      <sz val="10"/>
      <color rgb="FFFFFFFF"/>
      <name val="等线"/>
      <charset val="134"/>
    </font>
    <font>
      <sz val="10"/>
      <color indexed="8"/>
      <name val="等线"/>
      <charset val="134"/>
    </font>
    <font>
      <b/>
      <sz val="10"/>
      <color rgb="FFFF0000"/>
      <name val="等线"/>
      <charset val="134"/>
    </font>
    <font>
      <sz val="9"/>
      <color rgb="FF000000"/>
      <name val="微软雅黑"/>
      <charset val="134"/>
    </font>
    <font>
      <b/>
      <sz val="9"/>
      <color rgb="FF000000"/>
      <name val="微软雅黑"/>
      <charset val="134"/>
    </font>
    <font>
      <u/>
      <sz val="11"/>
      <color rgb="FF800080"/>
      <name val="宋体"/>
      <charset val="134"/>
    </font>
    <font>
      <u/>
      <sz val="10"/>
      <color rgb="FF800080"/>
      <name val="宋体"/>
      <charset val="134"/>
      <scheme val="minor"/>
    </font>
    <font>
      <sz val="9"/>
      <color rgb="FF000000"/>
      <name val="Microsoft YaHei"/>
      <charset val="134"/>
    </font>
    <font>
      <sz val="10"/>
      <color rgb="FF373A3D"/>
      <name val="Arial"/>
      <charset val="134"/>
    </font>
    <font>
      <sz val="10.5"/>
      <color rgb="FF000000"/>
      <name val="Segoe UI"/>
      <charset val="134"/>
    </font>
    <font>
      <sz val="9"/>
      <name val="微软雅黑"/>
      <charset val="134"/>
    </font>
    <font>
      <b/>
      <sz val="9"/>
      <color rgb="FFFF0000"/>
      <name val="微软雅黑"/>
      <charset val="134"/>
    </font>
    <font>
      <sz val="10.5"/>
      <color theme="1"/>
      <name val="宋体"/>
      <charset val="134"/>
    </font>
    <font>
      <sz val="9"/>
      <color rgb="FF000000"/>
      <name val="Times New Roman"/>
      <charset val="134"/>
    </font>
    <font>
      <sz val="9"/>
      <color rgb="FFFF0000"/>
      <name val="微软雅黑"/>
      <charset val="134"/>
    </font>
    <font>
      <sz val="9"/>
      <name val="Microsoft YaHei"/>
      <charset val="134"/>
    </font>
    <font>
      <sz val="9"/>
      <color rgb="FF018A8A"/>
      <name val="Arial"/>
      <charset val="134"/>
    </font>
    <font>
      <sz val="9"/>
      <color rgb="FF000000"/>
      <name val="宋体"/>
      <charset val="134"/>
    </font>
    <font>
      <sz val="11"/>
      <color rgb="FFFF0000"/>
      <name val="宋体"/>
      <charset val="134"/>
    </font>
    <font>
      <b/>
      <sz val="9"/>
      <color rgb="FFEA3324"/>
      <name val="微软雅黑"/>
      <charset val="134"/>
    </font>
    <font>
      <sz val="10"/>
      <color rgb="FFEA3324"/>
      <name val="宋体"/>
      <charset val="134"/>
      <scheme val="minor"/>
    </font>
    <font>
      <b/>
      <sz val="11"/>
      <color rgb="FF00000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name val="微软雅黑"/>
      <charset val="134"/>
    </font>
    <font>
      <b/>
      <sz val="14"/>
      <color theme="1"/>
      <name val="微软雅黑"/>
      <charset val="134"/>
    </font>
    <font>
      <sz val="11"/>
      <color rgb="FFFF0000"/>
      <name val="微软雅黑"/>
      <charset val="134"/>
    </font>
    <font>
      <sz val="9"/>
      <color rgb="FFFF0000"/>
      <name val="Microsoft YaHei"/>
      <charset val="134"/>
    </font>
    <font>
      <u/>
      <sz val="11"/>
      <color theme="1"/>
      <name val="微软雅黑"/>
      <charset val="134"/>
    </font>
    <font>
      <b/>
      <sz val="16"/>
      <color rgb="FFFF0000"/>
      <name val="微软雅黑"/>
      <charset val="134"/>
    </font>
    <font>
      <b/>
      <u/>
      <sz val="11"/>
      <color rgb="FF000000"/>
      <name val="微软雅黑"/>
      <charset val="134"/>
    </font>
    <font>
      <sz val="18"/>
      <color rgb="FF000000"/>
      <name val="微软雅黑"/>
      <charset val="134"/>
    </font>
    <font>
      <b/>
      <sz val="18"/>
      <color rgb="FFFF0000"/>
      <name val="微软雅黑"/>
      <charset val="134"/>
    </font>
    <font>
      <sz val="10"/>
      <color rgb="FF373A3D"/>
      <name val="宋体"/>
      <charset val="134"/>
    </font>
    <font>
      <b/>
      <sz val="16"/>
      <name val="宋体"/>
      <charset val="134"/>
    </font>
    <font>
      <sz val="9"/>
      <name val="宋体"/>
      <charset val="134"/>
    </font>
    <font>
      <b/>
      <sz val="9"/>
      <name val="宋体"/>
      <charset val="134"/>
    </font>
  </fonts>
  <fills count="69">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theme="4" tint="0.4"/>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7" tint="0.4"/>
        <bgColor indexed="64"/>
      </patternFill>
    </fill>
    <fill>
      <patternFill patternType="solid">
        <fgColor theme="5" tint="0.4"/>
        <bgColor indexed="64"/>
      </patternFill>
    </fill>
    <fill>
      <patternFill patternType="solid">
        <fgColor theme="0" tint="-0.15"/>
        <bgColor indexed="64"/>
      </patternFill>
    </fill>
    <fill>
      <patternFill patternType="solid">
        <fgColor theme="4" tint="-0.5"/>
        <bgColor indexed="64"/>
      </patternFill>
    </fill>
    <fill>
      <patternFill patternType="solid">
        <fgColor theme="6" tint="0.6"/>
        <bgColor indexed="64"/>
      </patternFill>
    </fill>
    <fill>
      <patternFill patternType="solid">
        <fgColor theme="5" tint="-0.25"/>
        <bgColor indexed="64"/>
      </patternFill>
    </fill>
    <fill>
      <patternFill patternType="solid">
        <fgColor rgb="FFBDD7EE"/>
        <bgColor indexed="64"/>
      </patternFill>
    </fill>
    <fill>
      <patternFill patternType="solid">
        <fgColor theme="5" tint="0.8"/>
        <bgColor indexed="64"/>
      </patternFill>
    </fill>
    <fill>
      <patternFill patternType="solid">
        <fgColor theme="7" tint="0.8"/>
        <bgColor indexed="64"/>
      </patternFill>
    </fill>
    <fill>
      <patternFill patternType="solid">
        <fgColor rgb="FFD0CECE"/>
        <bgColor indexed="64"/>
      </patternFill>
    </fill>
    <fill>
      <patternFill patternType="solid">
        <fgColor theme="7" tint="0.399945066682943"/>
        <bgColor indexed="64"/>
      </patternFill>
    </fill>
    <fill>
      <patternFill patternType="solid">
        <fgColor theme="9" tint="0.8"/>
        <bgColor indexed="64"/>
      </patternFill>
    </fill>
    <fill>
      <patternFill patternType="solid">
        <fgColor rgb="FF002060"/>
        <bgColor indexed="64"/>
      </patternFill>
    </fill>
    <fill>
      <patternFill patternType="solid">
        <fgColor theme="7" tint="0.6"/>
        <bgColor indexed="64"/>
      </patternFill>
    </fill>
    <fill>
      <patternFill patternType="solid">
        <fgColor rgb="FF00B0F0"/>
        <bgColor indexed="64"/>
      </patternFill>
    </fill>
    <fill>
      <patternFill patternType="solid">
        <fgColor theme="4" tint="-0.25"/>
        <bgColor indexed="64"/>
      </patternFill>
    </fill>
    <fill>
      <patternFill patternType="solid">
        <fgColor rgb="FF0070C0"/>
        <bgColor indexed="64"/>
      </patternFill>
    </fill>
    <fill>
      <patternFill patternType="solid">
        <fgColor rgb="FFEEAF28"/>
        <bgColor indexed="64"/>
      </patternFill>
    </fill>
    <fill>
      <patternFill patternType="solid">
        <fgColor theme="4" tint="0.6"/>
        <bgColor indexed="64"/>
      </patternFill>
    </fill>
    <fill>
      <patternFill patternType="solid">
        <fgColor theme="4" tint="0.8"/>
        <bgColor indexed="64"/>
      </patternFill>
    </fill>
    <fill>
      <patternFill patternType="solid">
        <fgColor theme="4"/>
        <bgColor indexed="64"/>
      </patternFill>
    </fill>
    <fill>
      <patternFill patternType="solid">
        <fgColor rgb="FFD9D9D9"/>
        <bgColor indexed="64"/>
      </patternFill>
    </fill>
    <fill>
      <patternFill patternType="solid">
        <fgColor theme="0" tint="-0.35"/>
        <bgColor indexed="64"/>
      </patternFill>
    </fill>
    <fill>
      <patternFill patternType="solid">
        <fgColor theme="0" tint="-0.25"/>
        <bgColor indexed="64"/>
      </patternFill>
    </fill>
    <fill>
      <patternFill patternType="solid">
        <fgColor rgb="FF7030A0"/>
        <bgColor indexed="64"/>
      </patternFill>
    </fill>
    <fill>
      <patternFill patternType="solid">
        <fgColor rgb="FFE98A00"/>
        <bgColor indexed="64"/>
      </patternFill>
    </fill>
    <fill>
      <patternFill patternType="solid">
        <fgColor theme="3" tint="-0.25"/>
        <bgColor indexed="64"/>
      </patternFill>
    </fill>
    <fill>
      <patternFill patternType="solid">
        <fgColor rgb="FF8DB4E2"/>
        <bgColor indexed="64"/>
      </patternFill>
    </fill>
    <fill>
      <patternFill patternType="solid">
        <fgColor rgb="FFC7E0EF"/>
        <bgColor indexed="64"/>
      </patternFill>
    </fill>
    <fill>
      <patternFill patternType="solid">
        <fgColor rgb="FFC5D9F1"/>
        <bgColor indexed="64"/>
      </patternFill>
    </fill>
    <fill>
      <patternFill patternType="solid">
        <fgColor rgb="FFDAEE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808080"/>
      </left>
      <right style="thin">
        <color rgb="FF808080"/>
      </right>
      <top style="thin">
        <color rgb="FF808080"/>
      </top>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style="thin">
        <color rgb="FF808080"/>
      </left>
      <right/>
      <top style="thin">
        <color rgb="FF808080"/>
      </top>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auto="1"/>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thin">
        <color theme="0"/>
      </left>
      <right style="thin">
        <color theme="0"/>
      </right>
      <top style="thin">
        <color theme="0"/>
      </top>
      <bottom style="thin">
        <color theme="0"/>
      </bottom>
      <diagonal/>
    </border>
    <border>
      <left style="medium">
        <color auto="1"/>
      </left>
      <right/>
      <top style="medium">
        <color auto="1"/>
      </top>
      <bottom style="thin">
        <color theme="0"/>
      </bottom>
      <diagonal/>
    </border>
    <border>
      <left style="medium">
        <color auto="1"/>
      </left>
      <right/>
      <top style="thin">
        <color theme="0"/>
      </top>
      <bottom style="thin">
        <color theme="0"/>
      </bottom>
      <diagonal/>
    </border>
    <border>
      <left style="medium">
        <color auto="1"/>
      </left>
      <right style="thin">
        <color theme="0"/>
      </right>
      <top style="thin">
        <color theme="0"/>
      </top>
      <bottom style="thin">
        <color theme="0"/>
      </bottom>
      <diagonal/>
    </border>
    <border>
      <left style="thin">
        <color theme="0"/>
      </left>
      <right style="thin">
        <color theme="0"/>
      </right>
      <top/>
      <bottom style="thin">
        <color theme="0"/>
      </bottom>
      <diagonal/>
    </border>
    <border>
      <left style="medium">
        <color auto="1"/>
      </left>
      <right style="thin">
        <color theme="0"/>
      </right>
      <top style="thin">
        <color theme="0"/>
      </top>
      <bottom style="medium">
        <color auto="1"/>
      </bottom>
      <diagonal/>
    </border>
    <border>
      <left style="thin">
        <color theme="0"/>
      </left>
      <right style="thin">
        <color theme="0"/>
      </right>
      <top style="thin">
        <color theme="0"/>
      </top>
      <bottom style="medium">
        <color auto="1"/>
      </bottom>
      <diagonal/>
    </border>
    <border>
      <left style="medium">
        <color auto="1"/>
      </left>
      <right style="medium">
        <color auto="1"/>
      </right>
      <top style="medium">
        <color auto="1"/>
      </top>
      <bottom style="medium">
        <color auto="1"/>
      </bottom>
      <diagonal/>
    </border>
    <border>
      <left/>
      <right style="thin">
        <color theme="0"/>
      </right>
      <top style="thin">
        <color theme="0"/>
      </top>
      <bottom style="thin">
        <color theme="0"/>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theme="0"/>
      </left>
      <right/>
      <top style="thin">
        <color theme="0"/>
      </top>
      <bottom style="thin">
        <color theme="0"/>
      </bottom>
      <diagonal/>
    </border>
    <border>
      <left style="thin">
        <color theme="0"/>
      </left>
      <right style="medium">
        <color auto="1"/>
      </right>
      <top style="thin">
        <color theme="0"/>
      </top>
      <bottom style="thin">
        <color theme="0"/>
      </bottom>
      <diagonal/>
    </border>
    <border>
      <left style="thin">
        <color theme="0"/>
      </left>
      <right/>
      <top style="thin">
        <color theme="0"/>
      </top>
      <bottom style="medium">
        <color auto="1"/>
      </bottom>
      <diagonal/>
    </border>
    <border>
      <left style="thin">
        <color theme="0"/>
      </left>
      <right style="medium">
        <color auto="1"/>
      </right>
      <top style="thin">
        <color theme="0"/>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medium">
        <color auto="1"/>
      </left>
      <right/>
      <top/>
      <bottom/>
      <diagonal/>
    </border>
    <border>
      <left style="thin">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0"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0" fillId="39" borderId="49" applyNumberFormat="0" applyFont="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50" applyNumberFormat="0" applyFill="0" applyAlignment="0" applyProtection="0">
      <alignment vertical="center"/>
    </xf>
    <xf numFmtId="0" fontId="109" fillId="0" borderId="50" applyNumberFormat="0" applyFill="0" applyAlignment="0" applyProtection="0">
      <alignment vertical="center"/>
    </xf>
    <xf numFmtId="0" fontId="110" fillId="0" borderId="51" applyNumberFormat="0" applyFill="0" applyAlignment="0" applyProtection="0">
      <alignment vertical="center"/>
    </xf>
    <xf numFmtId="0" fontId="110" fillId="0" borderId="0" applyNumberFormat="0" applyFill="0" applyBorder="0" applyAlignment="0" applyProtection="0">
      <alignment vertical="center"/>
    </xf>
    <xf numFmtId="0" fontId="111" fillId="40" borderId="52" applyNumberFormat="0" applyAlignment="0" applyProtection="0">
      <alignment vertical="center"/>
    </xf>
    <xf numFmtId="0" fontId="112" fillId="41" borderId="53" applyNumberFormat="0" applyAlignment="0" applyProtection="0">
      <alignment vertical="center"/>
    </xf>
    <xf numFmtId="0" fontId="113" fillId="41" borderId="52" applyNumberFormat="0" applyAlignment="0" applyProtection="0">
      <alignment vertical="center"/>
    </xf>
    <xf numFmtId="0" fontId="114" fillId="42" borderId="54" applyNumberFormat="0" applyAlignment="0" applyProtection="0">
      <alignment vertical="center"/>
    </xf>
    <xf numFmtId="0" fontId="115" fillId="0" borderId="55" applyNumberFormat="0" applyFill="0" applyAlignment="0" applyProtection="0">
      <alignment vertical="center"/>
    </xf>
    <xf numFmtId="0" fontId="116" fillId="0" borderId="56" applyNumberFormat="0" applyFill="0" applyAlignment="0" applyProtection="0">
      <alignment vertical="center"/>
    </xf>
    <xf numFmtId="0" fontId="117" fillId="43" borderId="0" applyNumberFormat="0" applyBorder="0" applyAlignment="0" applyProtection="0">
      <alignment vertical="center"/>
    </xf>
    <xf numFmtId="0" fontId="118" fillId="44" borderId="0" applyNumberFormat="0" applyBorder="0" applyAlignment="0" applyProtection="0">
      <alignment vertical="center"/>
    </xf>
    <xf numFmtId="0" fontId="119" fillId="45" borderId="0" applyNumberFormat="0" applyBorder="0" applyAlignment="0" applyProtection="0">
      <alignment vertical="center"/>
    </xf>
    <xf numFmtId="0" fontId="120" fillId="28" borderId="0" applyNumberFormat="0" applyBorder="0" applyAlignment="0" applyProtection="0">
      <alignment vertical="center"/>
    </xf>
    <xf numFmtId="0" fontId="121" fillId="46" borderId="0" applyNumberFormat="0" applyBorder="0" applyAlignment="0" applyProtection="0">
      <alignment vertical="center"/>
    </xf>
    <xf numFmtId="0" fontId="121" fillId="47" borderId="0" applyNumberFormat="0" applyBorder="0" applyAlignment="0" applyProtection="0">
      <alignment vertical="center"/>
    </xf>
    <xf numFmtId="0" fontId="120" fillId="48" borderId="0" applyNumberFormat="0" applyBorder="0" applyAlignment="0" applyProtection="0">
      <alignment vertical="center"/>
    </xf>
    <xf numFmtId="0" fontId="120" fillId="49" borderId="0" applyNumberFormat="0" applyBorder="0" applyAlignment="0" applyProtection="0">
      <alignment vertical="center"/>
    </xf>
    <xf numFmtId="0" fontId="121" fillId="50" borderId="0" applyNumberFormat="0" applyBorder="0" applyAlignment="0" applyProtection="0">
      <alignment vertical="center"/>
    </xf>
    <xf numFmtId="0" fontId="121" fillId="51" borderId="0" applyNumberFormat="0" applyBorder="0" applyAlignment="0" applyProtection="0">
      <alignment vertical="center"/>
    </xf>
    <xf numFmtId="0" fontId="120" fillId="52" borderId="0" applyNumberFormat="0" applyBorder="0" applyAlignment="0" applyProtection="0">
      <alignment vertical="center"/>
    </xf>
    <xf numFmtId="0" fontId="120" fillId="53" borderId="0" applyNumberFormat="0" applyBorder="0" applyAlignment="0" applyProtection="0">
      <alignment vertical="center"/>
    </xf>
    <xf numFmtId="0" fontId="121" fillId="54" borderId="0" applyNumberFormat="0" applyBorder="0" applyAlignment="0" applyProtection="0">
      <alignment vertical="center"/>
    </xf>
    <xf numFmtId="0" fontId="121" fillId="55" borderId="0" applyNumberFormat="0" applyBorder="0" applyAlignment="0" applyProtection="0">
      <alignment vertical="center"/>
    </xf>
    <xf numFmtId="0" fontId="120" fillId="56" borderId="0" applyNumberFormat="0" applyBorder="0" applyAlignment="0" applyProtection="0">
      <alignment vertical="center"/>
    </xf>
    <xf numFmtId="0" fontId="120" fillId="57" borderId="0" applyNumberFormat="0" applyBorder="0" applyAlignment="0" applyProtection="0">
      <alignment vertical="center"/>
    </xf>
    <xf numFmtId="0" fontId="121" fillId="58" borderId="0" applyNumberFormat="0" applyBorder="0" applyAlignment="0" applyProtection="0">
      <alignment vertical="center"/>
    </xf>
    <xf numFmtId="0" fontId="121" fillId="59" borderId="0" applyNumberFormat="0" applyBorder="0" applyAlignment="0" applyProtection="0">
      <alignment vertical="center"/>
    </xf>
    <xf numFmtId="0" fontId="120" fillId="60" borderId="0" applyNumberFormat="0" applyBorder="0" applyAlignment="0" applyProtection="0">
      <alignment vertical="center"/>
    </xf>
    <xf numFmtId="0" fontId="120" fillId="61" borderId="0" applyNumberFormat="0" applyBorder="0" applyAlignment="0" applyProtection="0">
      <alignment vertical="center"/>
    </xf>
    <xf numFmtId="0" fontId="121" fillId="62" borderId="0" applyNumberFormat="0" applyBorder="0" applyAlignment="0" applyProtection="0">
      <alignment vertical="center"/>
    </xf>
    <xf numFmtId="0" fontId="121" fillId="63" borderId="0" applyNumberFormat="0" applyBorder="0" applyAlignment="0" applyProtection="0">
      <alignment vertical="center"/>
    </xf>
    <xf numFmtId="0" fontId="120" fillId="64" borderId="0" applyNumberFormat="0" applyBorder="0" applyAlignment="0" applyProtection="0">
      <alignment vertical="center"/>
    </xf>
    <xf numFmtId="0" fontId="120" fillId="65" borderId="0" applyNumberFormat="0" applyBorder="0" applyAlignment="0" applyProtection="0">
      <alignment vertical="center"/>
    </xf>
    <xf numFmtId="0" fontId="121" fillId="66" borderId="0" applyNumberFormat="0" applyBorder="0" applyAlignment="0" applyProtection="0">
      <alignment vertical="center"/>
    </xf>
    <xf numFmtId="0" fontId="121" fillId="67" borderId="0" applyNumberFormat="0" applyBorder="0" applyAlignment="0" applyProtection="0">
      <alignment vertical="center"/>
    </xf>
    <xf numFmtId="0" fontId="120" fillId="68" borderId="0" applyNumberFormat="0" applyBorder="0" applyAlignment="0" applyProtection="0">
      <alignment vertical="center"/>
    </xf>
  </cellStyleXfs>
  <cellXfs count="734">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0" xfId="0" applyNumberFormat="1" applyFont="1" applyAlignment="1">
      <alignment horizontal="left"/>
    </xf>
    <xf numFmtId="0" fontId="2" fillId="0" borderId="0" xfId="0" applyNumberFormat="1" applyFont="1" applyAlignment="1"/>
    <xf numFmtId="0" fontId="2" fillId="2" borderId="0" xfId="0" applyNumberFormat="1" applyFont="1" applyFill="1" applyAlignment="1">
      <alignment horizontal="left"/>
    </xf>
    <xf numFmtId="0" fontId="2" fillId="2" borderId="0" xfId="0" applyNumberFormat="1" applyFont="1" applyFill="1" applyAlignment="1"/>
    <xf numFmtId="178" fontId="0" fillId="0" borderId="0" xfId="0" applyNumberFormat="1">
      <alignment vertical="center"/>
    </xf>
    <xf numFmtId="0" fontId="3" fillId="0" borderId="0" xfId="0" applyNumberFormat="1" applyFont="1" applyAlignment="1">
      <alignment vertical="center" wrapText="1"/>
    </xf>
    <xf numFmtId="0" fontId="4" fillId="0" borderId="0" xfId="0" applyNumberFormat="1" applyFont="1" applyAlignment="1">
      <alignment vertical="center" wrapText="1"/>
    </xf>
    <xf numFmtId="26" fontId="3" fillId="0" borderId="0" xfId="0" applyNumberFormat="1" applyFont="1" applyAlignment="1">
      <alignment vertical="center" wrapText="1"/>
    </xf>
    <xf numFmtId="26" fontId="5" fillId="0" borderId="0" xfId="0" applyNumberFormat="1" applyFont="1" applyAlignment="1">
      <alignment vertical="center" wrapText="1"/>
    </xf>
    <xf numFmtId="0" fontId="6" fillId="0" borderId="0" xfId="0" applyNumberFormat="1" applyFont="1" applyAlignment="1">
      <alignment vertical="center" wrapText="1"/>
    </xf>
    <xf numFmtId="0" fontId="7" fillId="0" borderId="0" xfId="0" applyNumberFormat="1" applyFont="1" applyAlignment="1">
      <alignment vertical="center" wrapText="1"/>
    </xf>
    <xf numFmtId="0" fontId="8" fillId="0" borderId="0" xfId="0" applyNumberFormat="1" applyFont="1" applyAlignment="1">
      <alignment horizontal="left" vertical="center" wrapText="1"/>
    </xf>
    <xf numFmtId="0" fontId="9" fillId="0" borderId="0" xfId="0" applyNumberFormat="1" applyFont="1" applyAlignment="1">
      <alignment horizontal="left" vertical="center"/>
    </xf>
    <xf numFmtId="8" fontId="3" fillId="0" borderId="0" xfId="0" applyNumberFormat="1" applyFont="1" applyAlignment="1">
      <alignment vertical="center" wrapText="1"/>
    </xf>
    <xf numFmtId="22" fontId="5" fillId="0" borderId="0" xfId="0" applyNumberFormat="1" applyFont="1" applyAlignment="1">
      <alignment vertical="center" wrapText="1"/>
    </xf>
    <xf numFmtId="0" fontId="10" fillId="0" borderId="0" xfId="0" applyNumberFormat="1" applyFont="1" applyAlignment="1">
      <alignment vertical="center" wrapText="1"/>
    </xf>
    <xf numFmtId="0" fontId="4" fillId="0" borderId="0" xfId="6" applyFont="1">
      <alignment vertical="center"/>
    </xf>
    <xf numFmtId="0" fontId="11" fillId="2" borderId="0" xfId="0" applyFont="1" applyFill="1">
      <alignment vertical="center"/>
    </xf>
    <xf numFmtId="0" fontId="12" fillId="2" borderId="1" xfId="0" applyFont="1" applyFill="1" applyBorder="1" applyAlignment="1">
      <alignment horizontal="center" vertical="center"/>
    </xf>
    <xf numFmtId="0" fontId="12" fillId="2" borderId="0" xfId="0" applyFont="1" applyFill="1" applyAlignment="1">
      <alignment horizontal="center" vertical="center"/>
    </xf>
    <xf numFmtId="0" fontId="0" fillId="0" borderId="0" xfId="0" applyFont="1" applyFill="1" applyAlignment="1">
      <alignment vertical="center"/>
    </xf>
    <xf numFmtId="0" fontId="13" fillId="3"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5" borderId="3" xfId="0" applyFont="1" applyFill="1" applyBorder="1" applyAlignment="1">
      <alignment horizontal="center" vertical="center"/>
    </xf>
    <xf numFmtId="0" fontId="0" fillId="0" borderId="0" xfId="0" applyFill="1" applyAlignment="1">
      <alignment vertical="center"/>
    </xf>
    <xf numFmtId="0" fontId="14" fillId="0" borderId="0" xfId="0" applyFont="1" applyFill="1" applyBorder="1" applyAlignment="1">
      <alignment horizontal="justify" vertical="center"/>
    </xf>
    <xf numFmtId="0" fontId="15" fillId="0" borderId="0" xfId="0" applyFont="1" applyFill="1" applyAlignment="1">
      <alignment horizontal="center" vertical="center"/>
    </xf>
    <xf numFmtId="0" fontId="16" fillId="2" borderId="0" xfId="0" applyFont="1" applyFill="1" applyAlignment="1">
      <alignment horizontal="center" vertical="center"/>
    </xf>
    <xf numFmtId="0" fontId="16" fillId="0" borderId="0" xfId="0" applyFont="1" applyFill="1" applyAlignment="1">
      <alignment horizontal="left" vertical="center"/>
    </xf>
    <xf numFmtId="0" fontId="17" fillId="0" borderId="0" xfId="0" applyFont="1">
      <alignment vertical="center"/>
    </xf>
    <xf numFmtId="0" fontId="0" fillId="0" borderId="0" xfId="0" applyFill="1">
      <alignment vertical="center"/>
    </xf>
    <xf numFmtId="0" fontId="0" fillId="0" borderId="0" xfId="0" applyFill="1" applyAlignment="1">
      <alignment horizontal="left" vertical="center"/>
    </xf>
    <xf numFmtId="9" fontId="15" fillId="0" borderId="0" xfId="0" applyNumberFormat="1" applyFont="1" applyFill="1" applyAlignment="1">
      <alignment horizontal="center" vertical="center"/>
    </xf>
    <xf numFmtId="0" fontId="17" fillId="0" borderId="0" xfId="0" applyFont="1" applyFill="1">
      <alignment vertical="center"/>
    </xf>
    <xf numFmtId="58" fontId="15" fillId="0" borderId="0" xfId="0" applyNumberFormat="1" applyFont="1" applyFill="1" applyAlignment="1">
      <alignment horizontal="center" vertical="center"/>
    </xf>
    <xf numFmtId="0" fontId="18" fillId="0" borderId="3" xfId="0" applyFont="1" applyFill="1" applyBorder="1" applyAlignment="1">
      <alignment horizontal="center"/>
    </xf>
    <xf numFmtId="0" fontId="0" fillId="0" borderId="0" xfId="0" applyAlignment="1">
      <alignment horizontal="center" vertical="center"/>
    </xf>
    <xf numFmtId="10" fontId="0" fillId="0" borderId="0" xfId="0" applyNumberFormat="1">
      <alignment vertical="center"/>
    </xf>
    <xf numFmtId="0" fontId="11" fillId="2" borderId="3" xfId="0" applyFont="1" applyFill="1" applyBorder="1" applyAlignment="1">
      <alignment vertical="center"/>
    </xf>
    <xf numFmtId="0" fontId="11" fillId="2" borderId="3" xfId="0" applyFont="1" applyFill="1" applyBorder="1" applyAlignment="1">
      <alignment horizontal="center" vertical="center"/>
    </xf>
    <xf numFmtId="10" fontId="11" fillId="2" borderId="3" xfId="0" applyNumberFormat="1" applyFont="1" applyFill="1" applyBorder="1" applyAlignment="1">
      <alignment horizontal="center" vertical="center"/>
    </xf>
    <xf numFmtId="0" fontId="0" fillId="0" borderId="3" xfId="0" applyFill="1" applyBorder="1" applyAlignment="1">
      <alignment vertical="center"/>
    </xf>
    <xf numFmtId="0" fontId="0" fillId="0" borderId="3" xfId="0" applyFill="1" applyBorder="1" applyAlignment="1">
      <alignment horizontal="center" vertical="center"/>
    </xf>
    <xf numFmtId="10" fontId="0" fillId="0" borderId="3" xfId="0" applyNumberFormat="1" applyFill="1" applyBorder="1" applyAlignment="1">
      <alignment horizontal="center" vertical="center"/>
    </xf>
    <xf numFmtId="0" fontId="19" fillId="6" borderId="3" xfId="0" applyFont="1" applyFill="1" applyBorder="1" applyAlignment="1">
      <alignment vertical="center"/>
    </xf>
    <xf numFmtId="0" fontId="19" fillId="0" borderId="3" xfId="0" applyFont="1" applyFill="1" applyBorder="1" applyAlignment="1">
      <alignment vertical="center"/>
    </xf>
    <xf numFmtId="0" fontId="19" fillId="7" borderId="3" xfId="0" applyFont="1" applyFill="1" applyBorder="1" applyAlignment="1">
      <alignment vertical="center"/>
    </xf>
    <xf numFmtId="0" fontId="20" fillId="6" borderId="3" xfId="0" applyFont="1" applyFill="1" applyBorder="1" applyAlignment="1">
      <alignment horizontal="center" vertical="center"/>
    </xf>
    <xf numFmtId="0" fontId="0" fillId="0" borderId="3" xfId="0" applyBorder="1" applyAlignment="1">
      <alignment horizontal="center" vertical="center"/>
    </xf>
    <xf numFmtId="10" fontId="0" fillId="0" borderId="3" xfId="0" applyNumberFormat="1" applyBorder="1" applyAlignment="1">
      <alignment horizontal="center" vertical="center"/>
    </xf>
    <xf numFmtId="0" fontId="0" fillId="0" borderId="3" xfId="0" applyBorder="1">
      <alignment vertical="center"/>
    </xf>
    <xf numFmtId="10" fontId="0" fillId="8" borderId="3" xfId="0" applyNumberFormat="1" applyFill="1" applyBorder="1" applyAlignment="1">
      <alignment horizontal="center" vertical="center"/>
    </xf>
    <xf numFmtId="0" fontId="19" fillId="2" borderId="3" xfId="0" applyFont="1" applyFill="1" applyBorder="1" applyAlignment="1">
      <alignment horizontal="left" vertical="center"/>
    </xf>
    <xf numFmtId="0" fontId="19" fillId="2" borderId="0" xfId="0" applyFont="1" applyFill="1" applyAlignment="1">
      <alignment vertical="center"/>
    </xf>
    <xf numFmtId="0" fontId="19" fillId="2" borderId="3" xfId="0" applyFont="1" applyFill="1" applyBorder="1" applyAlignment="1">
      <alignment horizontal="center" vertical="center"/>
    </xf>
    <xf numFmtId="10" fontId="0" fillId="0" borderId="3" xfId="0" applyNumberFormat="1" applyBorder="1">
      <alignment vertical="center"/>
    </xf>
    <xf numFmtId="10" fontId="21" fillId="7" borderId="3" xfId="0" applyNumberFormat="1" applyFont="1" applyFill="1" applyBorder="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3" fillId="8" borderId="0" xfId="0" applyFont="1" applyFill="1" applyAlignment="1">
      <alignment horizontal="center" vertical="center"/>
    </xf>
    <xf numFmtId="0" fontId="23" fillId="4" borderId="3" xfId="0" applyFont="1" applyFill="1" applyBorder="1" applyAlignment="1">
      <alignment horizontal="center" vertical="center"/>
    </xf>
    <xf numFmtId="0" fontId="24" fillId="0" borderId="3" xfId="0" applyFont="1" applyBorder="1" applyAlignment="1">
      <alignment horizontal="center" vertical="center" wrapText="1"/>
    </xf>
    <xf numFmtId="0" fontId="0" fillId="2" borderId="0" xfId="0" applyFill="1">
      <alignment vertical="center"/>
    </xf>
    <xf numFmtId="0" fontId="22" fillId="0" borderId="3" xfId="0" applyFont="1" applyBorder="1" applyAlignment="1">
      <alignment horizontal="center" vertical="top" wrapText="1"/>
    </xf>
    <xf numFmtId="0" fontId="22" fillId="0" borderId="0" xfId="0" applyFont="1" applyAlignment="1">
      <alignment vertical="top" wrapText="1"/>
    </xf>
    <xf numFmtId="0" fontId="23" fillId="4" borderId="0" xfId="0" applyFont="1" applyFill="1" applyAlignment="1">
      <alignment horizontal="center" vertical="center"/>
    </xf>
    <xf numFmtId="0" fontId="23" fillId="9" borderId="0" xfId="0" applyFont="1" applyFill="1" applyAlignment="1">
      <alignment horizontal="center" vertical="center"/>
    </xf>
    <xf numFmtId="0" fontId="23" fillId="9" borderId="0" xfId="0" applyFont="1" applyFill="1" applyAlignment="1">
      <alignment horizontal="center" vertical="center" wrapText="1"/>
    </xf>
    <xf numFmtId="0" fontId="22" fillId="0" borderId="0" xfId="0" applyFont="1" applyAlignment="1">
      <alignment horizontal="left" vertical="center"/>
    </xf>
    <xf numFmtId="49" fontId="22" fillId="0" borderId="0" xfId="0" applyNumberFormat="1" applyFont="1" applyAlignment="1">
      <alignment horizontal="left" vertical="center"/>
    </xf>
    <xf numFmtId="0" fontId="25" fillId="0" borderId="0" xfId="0" applyFont="1" applyFill="1" applyAlignment="1">
      <alignment horizontal="left" vertical="center"/>
    </xf>
    <xf numFmtId="0" fontId="26" fillId="0" borderId="0" xfId="0" applyFont="1" applyFill="1" applyAlignment="1">
      <alignment horizontal="left" vertical="center"/>
    </xf>
    <xf numFmtId="0" fontId="19" fillId="0" borderId="0" xfId="0" applyFont="1" applyFill="1" applyAlignment="1">
      <alignment horizontal="left" vertical="center"/>
    </xf>
    <xf numFmtId="0" fontId="22" fillId="0" borderId="0" xfId="0" applyFont="1" applyFill="1" applyAlignment="1">
      <alignment horizontal="left" vertical="center"/>
    </xf>
    <xf numFmtId="0" fontId="0" fillId="0" borderId="0" xfId="0" applyAlignment="1">
      <alignment vertical="center" wrapText="1"/>
    </xf>
    <xf numFmtId="0" fontId="19" fillId="0" borderId="0" xfId="0" applyFont="1" applyFill="1" applyAlignment="1">
      <alignment vertical="center"/>
    </xf>
    <xf numFmtId="0" fontId="23" fillId="3" borderId="0" xfId="0" applyFont="1" applyFill="1" applyAlignment="1">
      <alignment horizontal="center" vertical="center" wrapText="1"/>
    </xf>
    <xf numFmtId="0" fontId="23" fillId="3" borderId="0" xfId="0" applyFont="1" applyFill="1" applyAlignment="1">
      <alignment horizontal="center" vertical="center"/>
    </xf>
    <xf numFmtId="0" fontId="22" fillId="8" borderId="0" xfId="0" applyFont="1" applyFill="1" applyAlignment="1">
      <alignment horizontal="center" vertical="center"/>
    </xf>
    <xf numFmtId="49" fontId="16" fillId="0" borderId="0" xfId="0" applyNumberFormat="1" applyFont="1" applyAlignment="1"/>
    <xf numFmtId="0" fontId="0" fillId="10" borderId="0" xfId="0" applyFill="1">
      <alignment vertical="center"/>
    </xf>
    <xf numFmtId="0" fontId="27" fillId="10" borderId="0" xfId="0" applyFont="1" applyFill="1" applyAlignment="1">
      <alignment horizontal="left" vertical="center"/>
    </xf>
    <xf numFmtId="0" fontId="28" fillId="11" borderId="0" xfId="0" applyFont="1" applyFill="1" applyAlignment="1">
      <alignment horizontal="left" vertical="center"/>
    </xf>
    <xf numFmtId="0" fontId="28" fillId="11" borderId="0" xfId="0" applyFont="1" applyFill="1" applyAlignment="1">
      <alignment horizontal="left" vertical="center" wrapText="1"/>
    </xf>
    <xf numFmtId="0" fontId="29" fillId="11" borderId="0" xfId="0" applyFont="1" applyFill="1" applyAlignment="1">
      <alignment horizontal="left" vertical="center"/>
    </xf>
    <xf numFmtId="0" fontId="30" fillId="11" borderId="0" xfId="0" applyFont="1" applyFill="1" applyAlignment="1">
      <alignment horizontal="left" vertical="center"/>
    </xf>
    <xf numFmtId="0" fontId="31" fillId="11" borderId="0" xfId="0" applyFont="1" applyFill="1" applyAlignment="1">
      <alignment horizontal="left" vertical="center"/>
    </xf>
    <xf numFmtId="0" fontId="32" fillId="0" borderId="3" xfId="0" applyFont="1" applyBorder="1" applyAlignment="1">
      <alignment horizontal="left" vertical="center"/>
    </xf>
    <xf numFmtId="0" fontId="32" fillId="0" borderId="4" xfId="0" applyFont="1" applyBorder="1" applyAlignment="1">
      <alignment horizontal="left" vertical="center"/>
    </xf>
    <xf numFmtId="0" fontId="32" fillId="0" borderId="5" xfId="0" applyFont="1" applyBorder="1" applyAlignment="1">
      <alignment horizontal="left" vertical="center"/>
    </xf>
    <xf numFmtId="0" fontId="27" fillId="0" borderId="3" xfId="0" applyFont="1" applyBorder="1" applyAlignment="1">
      <alignment horizontal="left" vertical="center"/>
    </xf>
    <xf numFmtId="0" fontId="33" fillId="12" borderId="3" xfId="0" applyFont="1" applyFill="1" applyBorder="1" applyAlignment="1">
      <alignment horizontal="left" vertical="center"/>
    </xf>
    <xf numFmtId="7" fontId="27" fillId="0" borderId="3" xfId="0" applyNumberFormat="1" applyFont="1" applyBorder="1" applyAlignment="1">
      <alignment horizontal="left" vertical="center"/>
    </xf>
    <xf numFmtId="0" fontId="32" fillId="0" borderId="4" xfId="0" applyNumberFormat="1" applyFont="1" applyBorder="1" applyAlignment="1">
      <alignment horizontal="left" vertical="center"/>
    </xf>
    <xf numFmtId="0" fontId="34" fillId="0" borderId="4" xfId="0" applyFont="1" applyBorder="1" applyAlignment="1">
      <alignment horizontal="left" vertical="center"/>
    </xf>
    <xf numFmtId="0" fontId="34" fillId="0" borderId="5" xfId="0" applyFont="1" applyBorder="1" applyAlignment="1">
      <alignment horizontal="left" vertical="center"/>
    </xf>
    <xf numFmtId="0" fontId="33" fillId="12" borderId="5" xfId="0" applyFont="1" applyFill="1" applyBorder="1" applyAlignment="1">
      <alignment horizontal="left" vertical="center"/>
    </xf>
    <xf numFmtId="7" fontId="27" fillId="0" borderId="5" xfId="0" applyNumberFormat="1" applyFont="1" applyBorder="1" applyAlignment="1">
      <alignment horizontal="left" vertical="center"/>
    </xf>
    <xf numFmtId="0" fontId="0" fillId="0" borderId="3" xfId="0"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35" fillId="10" borderId="0" xfId="0" applyFont="1" applyFill="1" applyAlignment="1">
      <alignment horizontal="left" vertical="center"/>
    </xf>
    <xf numFmtId="0" fontId="36" fillId="10" borderId="0" xfId="0" applyFont="1" applyFill="1" applyAlignment="1">
      <alignment horizontal="left" vertical="center" wrapText="1"/>
    </xf>
    <xf numFmtId="7" fontId="33" fillId="0" borderId="3" xfId="0" applyNumberFormat="1" applyFont="1"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34" fillId="10" borderId="0" xfId="0" applyFont="1" applyFill="1">
      <alignment vertical="center"/>
    </xf>
    <xf numFmtId="0" fontId="32" fillId="10" borderId="0" xfId="0" applyFont="1" applyFill="1">
      <alignment vertical="center"/>
    </xf>
    <xf numFmtId="0" fontId="37" fillId="10" borderId="0" xfId="0" applyFont="1" applyFill="1">
      <alignment vertical="center"/>
    </xf>
    <xf numFmtId="0" fontId="34" fillId="10" borderId="0" xfId="0" applyFont="1" applyFill="1" applyAlignment="1">
      <alignment horizontal="left" vertical="center"/>
    </xf>
    <xf numFmtId="0" fontId="30" fillId="13" borderId="0" xfId="0" applyFont="1" applyFill="1" applyAlignment="1">
      <alignment horizontal="left" vertical="center"/>
    </xf>
    <xf numFmtId="179" fontId="38" fillId="12" borderId="3" xfId="0" applyNumberFormat="1" applyFont="1" applyFill="1" applyBorder="1" applyAlignment="1">
      <alignment horizontal="left" vertical="center"/>
    </xf>
    <xf numFmtId="0" fontId="34" fillId="0" borderId="3" xfId="0" applyFont="1" applyBorder="1" applyAlignment="1">
      <alignment horizontal="left" vertical="center"/>
    </xf>
    <xf numFmtId="179" fontId="39" fillId="12" borderId="3" xfId="0" applyNumberFormat="1" applyFont="1" applyFill="1" applyBorder="1" applyAlignment="1">
      <alignment horizontal="left" vertical="center"/>
    </xf>
    <xf numFmtId="0" fontId="34" fillId="10" borderId="3" xfId="0" applyFont="1" applyFill="1" applyBorder="1" applyAlignment="1">
      <alignment horizontal="center" vertical="center"/>
    </xf>
    <xf numFmtId="0" fontId="34" fillId="10" borderId="3" xfId="0" applyFont="1" applyFill="1" applyBorder="1" applyAlignment="1">
      <alignment horizontal="left" vertical="center"/>
    </xf>
    <xf numFmtId="178" fontId="34" fillId="10" borderId="3" xfId="0" applyNumberFormat="1" applyFont="1" applyFill="1" applyBorder="1" applyAlignment="1">
      <alignment horizontal="left" vertical="center"/>
    </xf>
    <xf numFmtId="179" fontId="34" fillId="10" borderId="3" xfId="0" applyNumberFormat="1" applyFont="1" applyFill="1" applyBorder="1" applyAlignment="1">
      <alignment horizontal="left" vertical="center"/>
    </xf>
    <xf numFmtId="0" fontId="18" fillId="0" borderId="0" xfId="0" applyFont="1" applyAlignment="1">
      <alignment horizontal="center" vertical="center"/>
    </xf>
    <xf numFmtId="0" fontId="18" fillId="0" borderId="0" xfId="0" applyFont="1" applyFill="1" applyBorder="1" applyAlignment="1">
      <alignment horizontal="center" vertical="center"/>
    </xf>
    <xf numFmtId="0" fontId="18" fillId="0" borderId="0" xfId="0" applyFont="1" applyFill="1" applyAlignment="1">
      <alignment horizontal="center" vertical="center"/>
    </xf>
    <xf numFmtId="178" fontId="18" fillId="0" borderId="0" xfId="0" applyNumberFormat="1" applyFont="1" applyFill="1" applyAlignment="1">
      <alignment horizontal="center" vertical="center"/>
    </xf>
    <xf numFmtId="9" fontId="1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18" fillId="0" borderId="0" xfId="0" applyNumberFormat="1" applyFont="1" applyFill="1" applyAlignment="1">
      <alignment horizontal="center" vertical="center"/>
    </xf>
    <xf numFmtId="10" fontId="18" fillId="0" borderId="0" xfId="0" applyNumberFormat="1" applyFont="1" applyFill="1" applyAlignment="1">
      <alignment horizontal="center" vertical="center"/>
    </xf>
    <xf numFmtId="178" fontId="18" fillId="14" borderId="0" xfId="0" applyNumberFormat="1" applyFont="1" applyFill="1" applyAlignment="1">
      <alignment horizontal="center" vertical="center"/>
    </xf>
    <xf numFmtId="178" fontId="40" fillId="14" borderId="13" xfId="0" applyNumberFormat="1" applyFont="1" applyFill="1" applyBorder="1" applyAlignment="1">
      <alignment horizontal="center" vertical="center" wrapText="1"/>
    </xf>
    <xf numFmtId="9" fontId="40" fillId="14" borderId="13" xfId="0" applyNumberFormat="1" applyFont="1" applyFill="1" applyBorder="1" applyAlignment="1">
      <alignment horizontal="center" vertical="center" wrapText="1"/>
    </xf>
    <xf numFmtId="0" fontId="40" fillId="14" borderId="13" xfId="0" applyNumberFormat="1" applyFont="1" applyFill="1" applyBorder="1" applyAlignment="1">
      <alignment horizontal="center" vertical="center" wrapText="1"/>
    </xf>
    <xf numFmtId="0" fontId="18" fillId="0" borderId="14" xfId="0" applyFont="1" applyFill="1" applyBorder="1" applyAlignment="1">
      <alignment horizontal="center" vertical="center"/>
    </xf>
    <xf numFmtId="58" fontId="41" fillId="0" borderId="15" xfId="0" applyNumberFormat="1" applyFont="1" applyFill="1" applyBorder="1" applyAlignment="1">
      <alignment horizontal="center" vertical="center"/>
    </xf>
    <xf numFmtId="0" fontId="42" fillId="0" borderId="3" xfId="0" applyFont="1" applyFill="1" applyBorder="1" applyAlignment="1">
      <alignment horizontal="center" vertical="center"/>
    </xf>
    <xf numFmtId="9" fontId="18" fillId="0" borderId="4" xfId="0" applyNumberFormat="1" applyFont="1" applyFill="1" applyBorder="1" applyAlignment="1">
      <alignment horizontal="center" vertical="center"/>
    </xf>
    <xf numFmtId="9" fontId="18" fillId="0" borderId="3" xfId="0" applyNumberFormat="1" applyFont="1" applyFill="1" applyBorder="1" applyAlignment="1">
      <alignment horizontal="center" vertical="center"/>
    </xf>
    <xf numFmtId="178" fontId="41" fillId="0" borderId="3" xfId="0" applyNumberFormat="1" applyFont="1" applyFill="1" applyBorder="1" applyAlignment="1">
      <alignment horizontal="center" vertical="center"/>
    </xf>
    <xf numFmtId="0" fontId="18" fillId="0" borderId="14" xfId="0" applyNumberFormat="1" applyFont="1" applyFill="1" applyBorder="1" applyAlignment="1">
      <alignment horizontal="center" vertical="center"/>
    </xf>
    <xf numFmtId="0" fontId="18" fillId="15" borderId="14" xfId="0" applyFont="1" applyFill="1" applyBorder="1" applyAlignment="1">
      <alignment horizontal="center" vertical="center"/>
    </xf>
    <xf numFmtId="58" fontId="41" fillId="15" borderId="15" xfId="0" applyNumberFormat="1" applyFont="1" applyFill="1" applyBorder="1" applyAlignment="1">
      <alignment horizontal="center" vertical="center"/>
    </xf>
    <xf numFmtId="0" fontId="42" fillId="15" borderId="3" xfId="0" applyFont="1" applyFill="1" applyBorder="1" applyAlignment="1">
      <alignment horizontal="center" vertical="center"/>
    </xf>
    <xf numFmtId="9" fontId="18" fillId="15" borderId="4" xfId="0" applyNumberFormat="1" applyFont="1" applyFill="1" applyBorder="1" applyAlignment="1">
      <alignment horizontal="center" vertical="center"/>
    </xf>
    <xf numFmtId="9" fontId="18" fillId="15" borderId="3" xfId="0" applyNumberFormat="1" applyFont="1" applyFill="1" applyBorder="1" applyAlignment="1">
      <alignment horizontal="center" vertical="center"/>
    </xf>
    <xf numFmtId="178" fontId="41" fillId="15" borderId="3" xfId="0" applyNumberFormat="1" applyFont="1" applyFill="1" applyBorder="1" applyAlignment="1">
      <alignment horizontal="center" vertical="center"/>
    </xf>
    <xf numFmtId="0" fontId="42" fillId="0" borderId="14" xfId="0" applyFont="1" applyFill="1" applyBorder="1" applyAlignment="1">
      <alignment horizontal="center" vertical="center"/>
    </xf>
    <xf numFmtId="9" fontId="18" fillId="0" borderId="14" xfId="0" applyNumberFormat="1" applyFont="1" applyFill="1" applyBorder="1" applyAlignment="1">
      <alignment horizontal="center" vertical="center"/>
    </xf>
    <xf numFmtId="179" fontId="18" fillId="14" borderId="0" xfId="0" applyNumberFormat="1" applyFont="1" applyFill="1" applyAlignment="1">
      <alignment horizontal="center" vertical="center"/>
    </xf>
    <xf numFmtId="0" fontId="18" fillId="5" borderId="0" xfId="0" applyFont="1" applyFill="1" applyAlignment="1">
      <alignment horizontal="center" vertical="center"/>
    </xf>
    <xf numFmtId="179" fontId="18" fillId="5" borderId="0" xfId="0" applyNumberFormat="1" applyFont="1" applyFill="1" applyAlignment="1">
      <alignment horizontal="center" vertical="center"/>
    </xf>
    <xf numFmtId="0" fontId="40" fillId="14" borderId="13" xfId="0" applyNumberFormat="1" applyFont="1" applyFill="1" applyBorder="1" applyAlignment="1">
      <alignment horizontal="center" vertical="center"/>
    </xf>
    <xf numFmtId="179" fontId="40" fillId="14" borderId="13" xfId="0" applyNumberFormat="1" applyFont="1" applyFill="1" applyBorder="1" applyAlignment="1">
      <alignment horizontal="center" vertical="center" wrapText="1"/>
    </xf>
    <xf numFmtId="180" fontId="40" fillId="14" borderId="13" xfId="0" applyNumberFormat="1" applyFont="1" applyFill="1" applyBorder="1" applyAlignment="1">
      <alignment horizontal="center" vertical="center"/>
    </xf>
    <xf numFmtId="0" fontId="40" fillId="5" borderId="13" xfId="0" applyNumberFormat="1" applyFont="1" applyFill="1" applyBorder="1" applyAlignment="1">
      <alignment horizontal="center" vertical="center"/>
    </xf>
    <xf numFmtId="179" fontId="40" fillId="5" borderId="13" xfId="0" applyNumberFormat="1" applyFont="1" applyFill="1" applyBorder="1" applyAlignment="1">
      <alignment horizontal="center" vertical="center"/>
    </xf>
    <xf numFmtId="179" fontId="18" fillId="0" borderId="14" xfId="0" applyNumberFormat="1" applyFont="1" applyFill="1" applyBorder="1" applyAlignment="1">
      <alignment horizontal="center" vertical="center"/>
    </xf>
    <xf numFmtId="10" fontId="18" fillId="0" borderId="14" xfId="0" applyNumberFormat="1" applyFont="1" applyFill="1" applyBorder="1" applyAlignment="1">
      <alignment horizontal="center"/>
    </xf>
    <xf numFmtId="179" fontId="18" fillId="0" borderId="14" xfId="0" applyNumberFormat="1" applyFont="1" applyFill="1" applyBorder="1" applyAlignment="1">
      <alignment horizontal="center"/>
    </xf>
    <xf numFmtId="180" fontId="18" fillId="0" borderId="14" xfId="0" applyNumberFormat="1" applyFont="1" applyFill="1" applyBorder="1" applyAlignment="1">
      <alignment horizontal="center" vertical="center"/>
    </xf>
    <xf numFmtId="0" fontId="18" fillId="15" borderId="14" xfId="0" applyNumberFormat="1" applyFont="1" applyFill="1" applyBorder="1" applyAlignment="1">
      <alignment horizontal="center" vertical="center"/>
    </xf>
    <xf numFmtId="179" fontId="18" fillId="15" borderId="14" xfId="0" applyNumberFormat="1" applyFont="1" applyFill="1" applyBorder="1" applyAlignment="1">
      <alignment horizontal="center" vertical="center"/>
    </xf>
    <xf numFmtId="180" fontId="18" fillId="15" borderId="14" xfId="0" applyNumberFormat="1" applyFont="1" applyFill="1" applyBorder="1" applyAlignment="1">
      <alignment horizontal="center" vertical="center"/>
    </xf>
    <xf numFmtId="179" fontId="43" fillId="15" borderId="14" xfId="0" applyNumberFormat="1" applyFont="1" applyFill="1" applyBorder="1" applyAlignment="1">
      <alignment horizontal="center" vertical="center"/>
    </xf>
    <xf numFmtId="179" fontId="43" fillId="16" borderId="14" xfId="0" applyNumberFormat="1" applyFont="1" applyFill="1" applyBorder="1" applyAlignment="1">
      <alignment horizontal="center" vertical="center"/>
    </xf>
    <xf numFmtId="10" fontId="40" fillId="16" borderId="13" xfId="0" applyNumberFormat="1" applyFont="1" applyFill="1" applyBorder="1" applyAlignment="1">
      <alignment horizontal="center" vertical="center"/>
    </xf>
    <xf numFmtId="178" fontId="40" fillId="16" borderId="13" xfId="0" applyNumberFormat="1" applyFont="1" applyFill="1" applyBorder="1" applyAlignment="1">
      <alignment horizontal="center" vertical="center" wrapText="1"/>
    </xf>
    <xf numFmtId="181" fontId="40" fillId="5" borderId="13" xfId="0" applyNumberFormat="1" applyFont="1" applyFill="1" applyBorder="1" applyAlignment="1">
      <alignment horizontal="center" vertical="center"/>
    </xf>
    <xf numFmtId="10" fontId="40" fillId="5" borderId="13" xfId="0" applyNumberFormat="1" applyFont="1" applyFill="1" applyBorder="1" applyAlignment="1">
      <alignment horizontal="center" vertical="center"/>
    </xf>
    <xf numFmtId="178" fontId="43" fillId="5" borderId="13" xfId="0" applyNumberFormat="1" applyFont="1" applyFill="1" applyBorder="1" applyAlignment="1">
      <alignment horizontal="center" vertical="center"/>
    </xf>
    <xf numFmtId="178" fontId="40" fillId="5" borderId="13" xfId="0" applyNumberFormat="1" applyFont="1" applyFill="1" applyBorder="1" applyAlignment="1">
      <alignment horizontal="center" vertical="center" wrapText="1"/>
    </xf>
    <xf numFmtId="179" fontId="40" fillId="0" borderId="13" xfId="0" applyNumberFormat="1" applyFont="1" applyFill="1" applyBorder="1" applyAlignment="1">
      <alignment horizontal="center" vertical="center" wrapText="1"/>
    </xf>
    <xf numFmtId="10" fontId="18" fillId="16" borderId="14" xfId="0" applyNumberFormat="1" applyFont="1" applyFill="1" applyBorder="1" applyAlignment="1">
      <alignment horizontal="center" vertical="center"/>
    </xf>
    <xf numFmtId="178" fontId="18" fillId="16" borderId="14" xfId="0" applyNumberFormat="1" applyFont="1" applyFill="1" applyBorder="1" applyAlignment="1">
      <alignment horizontal="center" vertical="center"/>
    </xf>
    <xf numFmtId="10" fontId="18" fillId="0" borderId="14" xfId="0" applyNumberFormat="1" applyFont="1" applyFill="1" applyBorder="1" applyAlignment="1">
      <alignment horizontal="center" vertical="center"/>
    </xf>
    <xf numFmtId="178" fontId="18" fillId="0" borderId="14" xfId="0" applyNumberFormat="1" applyFont="1" applyFill="1" applyBorder="1" applyAlignment="1">
      <alignment horizontal="center"/>
    </xf>
    <xf numFmtId="10" fontId="18" fillId="15" borderId="14" xfId="0" applyNumberFormat="1" applyFont="1" applyFill="1" applyBorder="1" applyAlignment="1">
      <alignment horizontal="center" vertical="center"/>
    </xf>
    <xf numFmtId="178" fontId="18" fillId="15" borderId="14" xfId="0" applyNumberFormat="1" applyFont="1" applyFill="1" applyBorder="1" applyAlignment="1">
      <alignment horizontal="center"/>
    </xf>
    <xf numFmtId="0" fontId="18" fillId="6" borderId="0" xfId="0" applyFont="1" applyFill="1" applyAlignment="1">
      <alignment horizontal="center" vertical="center"/>
    </xf>
    <xf numFmtId="0" fontId="18" fillId="17" borderId="0" xfId="0" applyFont="1" applyFill="1" applyAlignment="1">
      <alignment horizontal="center" vertical="center"/>
    </xf>
    <xf numFmtId="10" fontId="40" fillId="0" borderId="13" xfId="0" applyNumberFormat="1" applyFont="1" applyFill="1" applyBorder="1" applyAlignment="1">
      <alignment horizontal="center" vertical="center" wrapText="1"/>
    </xf>
    <xf numFmtId="178" fontId="40" fillId="0" borderId="16" xfId="0" applyNumberFormat="1" applyFont="1" applyFill="1" applyBorder="1" applyAlignment="1">
      <alignment horizontal="center" vertical="center" wrapText="1"/>
    </xf>
    <xf numFmtId="0" fontId="40" fillId="6" borderId="17" xfId="0" applyNumberFormat="1" applyFont="1" applyFill="1" applyBorder="1" applyAlignment="1">
      <alignment horizontal="center" vertical="center" wrapText="1"/>
    </xf>
    <xf numFmtId="0" fontId="18" fillId="17" borderId="17" xfId="0" applyFont="1" applyFill="1" applyBorder="1" applyAlignment="1">
      <alignment horizontal="center" vertical="center"/>
    </xf>
    <xf numFmtId="0" fontId="18" fillId="0" borderId="18" xfId="0" applyFont="1" applyFill="1" applyBorder="1" applyAlignment="1">
      <alignment horizontal="center" vertical="center"/>
    </xf>
    <xf numFmtId="178" fontId="18" fillId="0" borderId="14" xfId="0" applyNumberFormat="1" applyFont="1" applyFill="1" applyBorder="1" applyAlignment="1">
      <alignment horizontal="center" vertical="center"/>
    </xf>
    <xf numFmtId="0" fontId="18" fillId="15" borderId="18" xfId="0" applyFont="1" applyFill="1" applyBorder="1" applyAlignment="1">
      <alignment horizontal="center" vertical="center"/>
    </xf>
    <xf numFmtId="178" fontId="18" fillId="15" borderId="14" xfId="0" applyNumberFormat="1" applyFont="1" applyFill="1" applyBorder="1" applyAlignment="1">
      <alignment horizontal="center" vertical="center"/>
    </xf>
    <xf numFmtId="10" fontId="18" fillId="15" borderId="18" xfId="0" applyNumberFormat="1" applyFont="1" applyFill="1" applyBorder="1" applyAlignment="1">
      <alignment horizontal="center" vertical="center"/>
    </xf>
    <xf numFmtId="10" fontId="18" fillId="0" borderId="18" xfId="0" applyNumberFormat="1" applyFont="1" applyFill="1" applyBorder="1" applyAlignment="1">
      <alignment horizontal="center" vertical="center"/>
    </xf>
    <xf numFmtId="0" fontId="0" fillId="0" borderId="0" xfId="0" applyFill="1" applyAlignment="1">
      <alignment horizontal="center" vertical="center"/>
    </xf>
    <xf numFmtId="0" fontId="0" fillId="0" borderId="0" xfId="0" applyFill="1" applyBorder="1" applyAlignment="1">
      <alignment horizontal="center" vertical="center"/>
    </xf>
    <xf numFmtId="0" fontId="27" fillId="0" borderId="0" xfId="0" applyFont="1" applyFill="1" applyAlignment="1">
      <alignment horizontal="center" vertical="center"/>
    </xf>
    <xf numFmtId="178" fontId="3" fillId="0" borderId="0" xfId="0" applyNumberFormat="1" applyFont="1" applyFill="1" applyAlignment="1">
      <alignment horizontal="center" vertical="center"/>
    </xf>
    <xf numFmtId="0" fontId="44" fillId="0" borderId="0" xfId="0" applyFont="1" applyFill="1" applyAlignment="1">
      <alignment horizontal="center" vertical="center"/>
    </xf>
    <xf numFmtId="0" fontId="40" fillId="0" borderId="14" xfId="0" applyFont="1" applyFill="1" applyBorder="1" applyAlignment="1">
      <alignment horizontal="center" vertical="center"/>
    </xf>
    <xf numFmtId="0" fontId="40" fillId="0" borderId="19" xfId="0" applyFont="1" applyFill="1" applyBorder="1" applyAlignment="1">
      <alignment horizontal="center" vertical="center" wrapText="1"/>
    </xf>
    <xf numFmtId="0" fontId="40" fillId="0" borderId="3" xfId="0" applyFont="1" applyFill="1" applyBorder="1" applyAlignment="1">
      <alignment horizontal="center" vertical="center" wrapText="1"/>
    </xf>
    <xf numFmtId="0" fontId="40" fillId="0" borderId="20" xfId="0" applyFont="1" applyFill="1" applyBorder="1" applyAlignment="1">
      <alignment horizontal="center" vertical="center" wrapText="1"/>
    </xf>
    <xf numFmtId="10" fontId="40" fillId="0" borderId="17" xfId="0" applyNumberFormat="1" applyFont="1" applyFill="1" applyBorder="1" applyAlignment="1">
      <alignment horizontal="center" vertical="center" wrapText="1"/>
    </xf>
    <xf numFmtId="178" fontId="40" fillId="0" borderId="17" xfId="0" applyNumberFormat="1" applyFont="1" applyFill="1" applyBorder="1" applyAlignment="1">
      <alignment horizontal="center" vertical="center" wrapText="1"/>
    </xf>
    <xf numFmtId="0" fontId="18" fillId="16" borderId="14" xfId="0" applyFont="1" applyFill="1" applyBorder="1" applyAlignment="1">
      <alignment horizontal="center" vertical="center"/>
    </xf>
    <xf numFmtId="58" fontId="41" fillId="16" borderId="15" xfId="0" applyNumberFormat="1" applyFont="1" applyFill="1" applyBorder="1" applyAlignment="1">
      <alignment horizontal="center" vertical="center"/>
    </xf>
    <xf numFmtId="0" fontId="42" fillId="16" borderId="3" xfId="0" applyFont="1" applyFill="1" applyBorder="1" applyAlignment="1">
      <alignment horizontal="center" vertical="center"/>
    </xf>
    <xf numFmtId="9" fontId="18" fillId="16" borderId="4" xfId="0" applyNumberFormat="1" applyFont="1" applyFill="1" applyBorder="1" applyAlignment="1">
      <alignment horizontal="center" vertical="center"/>
    </xf>
    <xf numFmtId="9" fontId="18" fillId="16" borderId="3" xfId="0" applyNumberFormat="1" applyFont="1" applyFill="1" applyBorder="1" applyAlignment="1">
      <alignment horizontal="center" vertical="center"/>
    </xf>
    <xf numFmtId="178" fontId="41" fillId="16" borderId="3" xfId="0" applyNumberFormat="1" applyFont="1" applyFill="1" applyBorder="1" applyAlignment="1">
      <alignment horizontal="center" vertical="center"/>
    </xf>
    <xf numFmtId="178" fontId="41" fillId="0" borderId="3" xfId="0" applyNumberFormat="1" applyFont="1" applyFill="1" applyBorder="1" applyAlignment="1" applyProtection="1">
      <alignment horizontal="center" vertical="center"/>
    </xf>
    <xf numFmtId="178" fontId="45" fillId="0" borderId="3" xfId="0" applyNumberFormat="1" applyFont="1" applyFill="1" applyBorder="1" applyAlignment="1">
      <alignment horizontal="center" vertical="center"/>
    </xf>
    <xf numFmtId="10" fontId="41" fillId="0" borderId="3" xfId="0" applyNumberFormat="1" applyFont="1" applyFill="1" applyBorder="1" applyAlignment="1" applyProtection="1">
      <alignment horizontal="center" vertical="center"/>
    </xf>
    <xf numFmtId="178" fontId="41" fillId="16" borderId="3" xfId="0" applyNumberFormat="1" applyFont="1" applyFill="1" applyBorder="1" applyAlignment="1" applyProtection="1">
      <alignment horizontal="center" vertical="center"/>
    </xf>
    <xf numFmtId="178" fontId="45" fillId="16" borderId="3" xfId="0" applyNumberFormat="1" applyFont="1" applyFill="1" applyBorder="1" applyAlignment="1">
      <alignment horizontal="center" vertical="center"/>
    </xf>
    <xf numFmtId="10" fontId="41" fillId="16" borderId="3" xfId="0" applyNumberFormat="1" applyFont="1" applyFill="1" applyBorder="1" applyAlignment="1" applyProtection="1">
      <alignment horizontal="center" vertical="center"/>
    </xf>
    <xf numFmtId="0" fontId="40" fillId="0" borderId="17" xfId="0" applyNumberFormat="1" applyFont="1" applyFill="1" applyBorder="1" applyAlignment="1">
      <alignment horizontal="center" vertical="center" wrapText="1"/>
    </xf>
    <xf numFmtId="178" fontId="46" fillId="0" borderId="17" xfId="0" applyNumberFormat="1" applyFont="1" applyFill="1" applyBorder="1" applyAlignment="1">
      <alignment horizontal="center" vertical="center" wrapText="1"/>
    </xf>
    <xf numFmtId="10" fontId="41" fillId="0" borderId="3" xfId="0" applyNumberFormat="1" applyFont="1" applyFill="1" applyBorder="1" applyAlignment="1">
      <alignment horizontal="center" vertical="center"/>
    </xf>
    <xf numFmtId="0" fontId="41" fillId="0" borderId="3" xfId="0" applyNumberFormat="1" applyFont="1" applyFill="1" applyBorder="1" applyAlignment="1">
      <alignment horizontal="center" vertical="center"/>
    </xf>
    <xf numFmtId="178" fontId="47" fillId="2" borderId="3" xfId="0" applyNumberFormat="1" applyFont="1" applyFill="1" applyBorder="1" applyAlignment="1">
      <alignment horizontal="center" vertical="center"/>
    </xf>
    <xf numFmtId="178" fontId="47" fillId="0" borderId="3" xfId="0" applyNumberFormat="1" applyFont="1" applyFill="1" applyBorder="1" applyAlignment="1">
      <alignment horizontal="center" vertical="center"/>
    </xf>
    <xf numFmtId="10" fontId="41" fillId="16" borderId="3" xfId="0" applyNumberFormat="1" applyFont="1" applyFill="1" applyBorder="1" applyAlignment="1">
      <alignment horizontal="center" vertical="center"/>
    </xf>
    <xf numFmtId="0" fontId="41" fillId="16" borderId="3" xfId="0" applyNumberFormat="1" applyFont="1" applyFill="1" applyBorder="1" applyAlignment="1">
      <alignment horizontal="center" vertical="center"/>
    </xf>
    <xf numFmtId="178" fontId="47" fillId="16" borderId="3" xfId="0" applyNumberFormat="1" applyFont="1" applyFill="1" applyBorder="1" applyAlignment="1">
      <alignment horizontal="center" vertical="center"/>
    </xf>
    <xf numFmtId="0" fontId="48" fillId="10" borderId="0" xfId="0" applyFont="1" applyFill="1">
      <alignment vertical="center"/>
    </xf>
    <xf numFmtId="0" fontId="34" fillId="10" borderId="0" xfId="0" applyFont="1" applyFill="1" applyAlignment="1">
      <alignment horizontal="center" vertical="center"/>
    </xf>
    <xf numFmtId="0" fontId="28" fillId="11" borderId="0" xfId="0" applyFont="1" applyFill="1" applyAlignment="1">
      <alignment horizontal="center" vertical="center"/>
    </xf>
    <xf numFmtId="0" fontId="28" fillId="11" borderId="0" xfId="0" applyFont="1" applyFill="1" applyAlignment="1">
      <alignment horizontal="center" vertical="center" wrapText="1"/>
    </xf>
    <xf numFmtId="0" fontId="30" fillId="11" borderId="0" xfId="0" applyFont="1" applyFill="1" applyAlignment="1">
      <alignment horizontal="center" vertical="center"/>
    </xf>
    <xf numFmtId="0" fontId="30" fillId="11" borderId="0" xfId="0" applyFont="1" applyFill="1" applyAlignment="1">
      <alignment horizontal="center" vertical="center" wrapText="1"/>
    </xf>
    <xf numFmtId="0" fontId="34" fillId="0" borderId="21" xfId="0" applyFont="1" applyBorder="1" applyAlignment="1">
      <alignment horizontal="center" vertical="center"/>
    </xf>
    <xf numFmtId="0" fontId="39" fillId="0" borderId="21" xfId="0" applyFont="1" applyBorder="1" applyAlignment="1">
      <alignment horizontal="center" vertical="center"/>
    </xf>
    <xf numFmtId="0" fontId="34" fillId="0" borderId="3" xfId="0" applyFont="1" applyBorder="1" applyAlignment="1">
      <alignment horizontal="center" vertical="center"/>
    </xf>
    <xf numFmtId="0" fontId="49" fillId="0" borderId="3" xfId="0" applyFont="1" applyBorder="1" applyAlignment="1">
      <alignment horizontal="center" vertical="center"/>
    </xf>
    <xf numFmtId="9" fontId="49" fillId="0" borderId="3" xfId="0" applyNumberFormat="1" applyFont="1" applyBorder="1" applyAlignment="1">
      <alignment horizontal="center" vertical="center"/>
    </xf>
    <xf numFmtId="178" fontId="34" fillId="0" borderId="3" xfId="0" applyNumberFormat="1" applyFont="1" applyBorder="1" applyAlignment="1">
      <alignment horizontal="center" vertical="center"/>
    </xf>
    <xf numFmtId="0" fontId="34" fillId="0" borderId="2" xfId="0" applyFont="1" applyBorder="1" applyAlignment="1">
      <alignment horizontal="center" vertical="center"/>
    </xf>
    <xf numFmtId="0" fontId="39" fillId="0" borderId="2" xfId="0" applyFont="1" applyBorder="1" applyAlignment="1">
      <alignment horizontal="center" vertical="center"/>
    </xf>
    <xf numFmtId="0" fontId="34" fillId="0" borderId="22" xfId="0" applyFont="1" applyBorder="1" applyAlignment="1">
      <alignment horizontal="center" vertical="center"/>
    </xf>
    <xf numFmtId="0" fontId="39" fillId="0" borderId="22" xfId="0" applyFont="1" applyBorder="1" applyAlignment="1">
      <alignment horizontal="center" vertical="center"/>
    </xf>
    <xf numFmtId="0" fontId="49" fillId="10" borderId="0" xfId="0" applyFont="1" applyFill="1" applyAlignment="1">
      <alignment horizontal="center" vertical="center"/>
    </xf>
    <xf numFmtId="9" fontId="49" fillId="10" borderId="0" xfId="0" applyNumberFormat="1" applyFont="1" applyFill="1" applyAlignment="1">
      <alignment horizontal="center" vertical="center"/>
    </xf>
    <xf numFmtId="178" fontId="34" fillId="10" borderId="0" xfId="0" applyNumberFormat="1" applyFont="1" applyFill="1" applyAlignment="1">
      <alignment horizontal="center" vertical="center"/>
    </xf>
    <xf numFmtId="0" fontId="40" fillId="0" borderId="14" xfId="0" applyFont="1" applyBorder="1" applyAlignment="1">
      <alignment horizontal="center" vertical="center"/>
    </xf>
    <xf numFmtId="0" fontId="40" fillId="14" borderId="14" xfId="0" applyFont="1" applyFill="1" applyBorder="1" applyAlignment="1">
      <alignment horizontal="center" vertical="center" wrapText="1"/>
    </xf>
    <xf numFmtId="10" fontId="40" fillId="14" borderId="14" xfId="0" applyNumberFormat="1" applyFont="1" applyFill="1" applyBorder="1" applyAlignment="1">
      <alignment horizontal="center" vertical="center" wrapText="1"/>
    </xf>
    <xf numFmtId="178" fontId="40" fillId="0" borderId="14" xfId="0" applyNumberFormat="1" applyFont="1" applyFill="1" applyBorder="1" applyAlignment="1">
      <alignment horizontal="center" vertical="center" wrapText="1"/>
    </xf>
    <xf numFmtId="178" fontId="41" fillId="0" borderId="14" xfId="0" applyNumberFormat="1" applyFont="1" applyFill="1" applyBorder="1" applyAlignment="1">
      <alignment horizontal="center" vertical="center"/>
    </xf>
    <xf numFmtId="0" fontId="18" fillId="0" borderId="14" xfId="0" applyFont="1" applyBorder="1" applyAlignment="1">
      <alignment horizontal="center" vertical="center"/>
    </xf>
    <xf numFmtId="0" fontId="18" fillId="7" borderId="0" xfId="0" applyFont="1" applyFill="1" applyAlignment="1">
      <alignment horizontal="center" vertical="center"/>
    </xf>
    <xf numFmtId="0" fontId="50" fillId="0" borderId="0" xfId="6" applyAlignment="1">
      <alignment horizontal="center" vertical="center"/>
    </xf>
    <xf numFmtId="0" fontId="27" fillId="0" borderId="0" xfId="0" applyFont="1" applyAlignment="1">
      <alignment horizontal="center" vertical="center"/>
    </xf>
    <xf numFmtId="0" fontId="51" fillId="18" borderId="3" xfId="0" applyFont="1" applyFill="1" applyBorder="1" applyAlignment="1">
      <alignment horizontal="center" vertical="center"/>
    </xf>
    <xf numFmtId="0" fontId="27" fillId="19" borderId="22" xfId="0" applyFont="1" applyFill="1" applyBorder="1" applyAlignment="1">
      <alignment horizontal="center" vertical="center"/>
    </xf>
    <xf numFmtId="0" fontId="27" fillId="19" borderId="22" xfId="0" applyFont="1" applyFill="1" applyBorder="1" applyAlignment="1">
      <alignment vertical="center"/>
    </xf>
    <xf numFmtId="7" fontId="27" fillId="0" borderId="22" xfId="0" applyNumberFormat="1" applyFont="1" applyFill="1" applyBorder="1" applyAlignment="1">
      <alignment vertical="center"/>
    </xf>
    <xf numFmtId="0" fontId="27" fillId="19" borderId="3" xfId="0" applyFont="1" applyFill="1" applyBorder="1" applyAlignment="1">
      <alignment horizontal="center" vertical="center"/>
    </xf>
    <xf numFmtId="0" fontId="27" fillId="19" borderId="3" xfId="0" applyFont="1" applyFill="1" applyBorder="1" applyAlignment="1">
      <alignment vertical="center"/>
    </xf>
    <xf numFmtId="7" fontId="27" fillId="0" borderId="3" xfId="0" applyNumberFormat="1" applyFont="1" applyFill="1" applyBorder="1" applyAlignment="1">
      <alignment vertical="center"/>
    </xf>
    <xf numFmtId="0" fontId="27" fillId="0" borderId="3" xfId="0" applyFont="1" applyFill="1" applyBorder="1" applyAlignment="1">
      <alignment horizontal="center" vertical="center"/>
    </xf>
    <xf numFmtId="0" fontId="27" fillId="0" borderId="3" xfId="0" applyFont="1" applyFill="1" applyBorder="1" applyAlignment="1">
      <alignment vertical="center"/>
    </xf>
    <xf numFmtId="9" fontId="27" fillId="0" borderId="3" xfId="0" applyNumberFormat="1" applyFont="1" applyFill="1" applyBorder="1" applyAlignment="1">
      <alignment vertical="center"/>
    </xf>
    <xf numFmtId="9" fontId="0" fillId="0" borderId="0" xfId="0" applyNumberFormat="1">
      <alignment vertical="center"/>
    </xf>
    <xf numFmtId="182" fontId="27" fillId="0" borderId="3" xfId="0" applyNumberFormat="1" applyFont="1" applyFill="1" applyBorder="1" applyAlignment="1">
      <alignment vertical="center"/>
    </xf>
    <xf numFmtId="0" fontId="27" fillId="2" borderId="3" xfId="0" applyFont="1" applyFill="1" applyBorder="1" applyAlignment="1">
      <alignment horizontal="center" vertical="center"/>
    </xf>
    <xf numFmtId="0" fontId="27" fillId="2" borderId="3" xfId="0" applyFont="1" applyFill="1" applyBorder="1" applyAlignment="1">
      <alignment vertical="center"/>
    </xf>
    <xf numFmtId="0" fontId="27" fillId="0" borderId="3" xfId="0" applyFont="1" applyFill="1" applyBorder="1" applyAlignment="1">
      <alignment horizontal="center" vertical="center" wrapText="1"/>
    </xf>
    <xf numFmtId="0" fontId="52" fillId="0" borderId="0" xfId="0" applyFont="1" applyFill="1" applyAlignment="1">
      <alignment vertical="center"/>
    </xf>
    <xf numFmtId="10" fontId="27" fillId="5" borderId="3" xfId="0" applyNumberFormat="1" applyFont="1" applyFill="1" applyBorder="1" applyAlignment="1">
      <alignment vertical="center"/>
    </xf>
    <xf numFmtId="0" fontId="0" fillId="6" borderId="3" xfId="0" applyFill="1" applyBorder="1" applyAlignment="1">
      <alignment horizontal="center" vertical="center"/>
    </xf>
    <xf numFmtId="0" fontId="0" fillId="6" borderId="3" xfId="0" applyFill="1" applyBorder="1" applyAlignment="1">
      <alignment horizontal="center" vertical="center" wrapText="1"/>
    </xf>
    <xf numFmtId="178" fontId="26" fillId="2" borderId="3" xfId="0" applyNumberFormat="1" applyFont="1" applyFill="1" applyBorder="1" applyAlignment="1">
      <alignment horizontal="center" vertical="center" wrapText="1"/>
    </xf>
    <xf numFmtId="178" fontId="26" fillId="0" borderId="3" xfId="0" applyNumberFormat="1" applyFont="1" applyFill="1" applyBorder="1" applyAlignment="1">
      <alignment horizontal="center" vertical="center" wrapText="1"/>
    </xf>
    <xf numFmtId="9" fontId="26" fillId="0" borderId="3" xfId="3" applyNumberFormat="1" applyFont="1" applyFill="1" applyBorder="1" applyAlignment="1">
      <alignment horizontal="center" vertical="center" wrapText="1"/>
    </xf>
    <xf numFmtId="9" fontId="53" fillId="0" borderId="3" xfId="3" applyNumberFormat="1" applyFont="1" applyFill="1" applyBorder="1" applyAlignment="1">
      <alignment horizontal="center" vertical="center" wrapText="1"/>
    </xf>
    <xf numFmtId="178" fontId="26" fillId="2" borderId="3" xfId="0" applyNumberFormat="1" applyFont="1" applyFill="1" applyBorder="1" applyAlignment="1">
      <alignment vertical="center" wrapText="1"/>
    </xf>
    <xf numFmtId="178" fontId="40" fillId="14" borderId="14" xfId="0" applyNumberFormat="1" applyFont="1" applyFill="1" applyBorder="1" applyAlignment="1">
      <alignment horizontal="center" vertical="center" wrapText="1"/>
    </xf>
    <xf numFmtId="10" fontId="40" fillId="0" borderId="14" xfId="0" applyNumberFormat="1" applyFont="1" applyFill="1" applyBorder="1" applyAlignment="1">
      <alignment horizontal="center" vertical="center" wrapText="1"/>
    </xf>
    <xf numFmtId="10" fontId="41" fillId="0" borderId="14" xfId="0" applyNumberFormat="1" applyFont="1" applyFill="1" applyBorder="1" applyAlignment="1" applyProtection="1">
      <alignment horizontal="center" vertical="center"/>
    </xf>
    <xf numFmtId="178" fontId="49" fillId="0" borderId="14" xfId="0" applyNumberFormat="1" applyFont="1" applyFill="1" applyBorder="1" applyAlignment="1">
      <alignment horizontal="center" vertical="center"/>
    </xf>
    <xf numFmtId="0" fontId="31" fillId="11" borderId="0" xfId="0" applyFont="1" applyFill="1" applyAlignment="1">
      <alignment horizontal="center" vertical="center" wrapText="1"/>
    </xf>
    <xf numFmtId="10" fontId="34" fillId="0" borderId="3" xfId="3" applyNumberFormat="1" applyFont="1" applyBorder="1" applyAlignment="1">
      <alignment horizontal="center" vertical="center"/>
    </xf>
    <xf numFmtId="10" fontId="49" fillId="0" borderId="3" xfId="3" applyNumberFormat="1" applyFont="1" applyBorder="1" applyAlignment="1">
      <alignment horizontal="center" vertical="center"/>
    </xf>
    <xf numFmtId="183" fontId="34" fillId="0" borderId="3" xfId="3" applyNumberFormat="1" applyFont="1" applyBorder="1" applyAlignment="1">
      <alignment horizontal="center" vertical="center"/>
    </xf>
    <xf numFmtId="9" fontId="34" fillId="0" borderId="3" xfId="3" applyFont="1" applyBorder="1" applyAlignment="1">
      <alignment horizontal="center" vertical="center"/>
    </xf>
    <xf numFmtId="10" fontId="34" fillId="10" borderId="0" xfId="3" applyNumberFormat="1" applyFont="1" applyFill="1" applyAlignment="1">
      <alignment horizontal="center" vertical="center"/>
    </xf>
    <xf numFmtId="183" fontId="34" fillId="10" borderId="0" xfId="3" applyNumberFormat="1" applyFont="1" applyFill="1" applyAlignment="1">
      <alignment horizontal="center" vertical="center"/>
    </xf>
    <xf numFmtId="9" fontId="34" fillId="10" borderId="0" xfId="3" applyFont="1" applyFill="1" applyAlignment="1">
      <alignment horizontal="center" vertical="center"/>
    </xf>
    <xf numFmtId="0" fontId="40" fillId="14" borderId="14" xfId="0" applyNumberFormat="1" applyFont="1" applyFill="1" applyBorder="1" applyAlignment="1">
      <alignment horizontal="center" vertical="center" wrapText="1"/>
    </xf>
    <xf numFmtId="178" fontId="46" fillId="0" borderId="14" xfId="0" applyNumberFormat="1" applyFont="1" applyFill="1" applyBorder="1" applyAlignment="1">
      <alignment horizontal="center" vertical="center" wrapText="1"/>
    </xf>
    <xf numFmtId="10" fontId="41" fillId="0" borderId="14" xfId="0" applyNumberFormat="1" applyFont="1" applyFill="1" applyBorder="1" applyAlignment="1">
      <alignment horizontal="center" vertical="center"/>
    </xf>
    <xf numFmtId="0" fontId="41" fillId="0" borderId="14" xfId="0" applyNumberFormat="1" applyFont="1" applyFill="1" applyBorder="1" applyAlignment="1">
      <alignment horizontal="center" vertical="center"/>
    </xf>
    <xf numFmtId="178" fontId="47" fillId="0" borderId="14" xfId="0" applyNumberFormat="1" applyFont="1" applyFill="1" applyBorder="1" applyAlignment="1">
      <alignment horizontal="center" vertical="center"/>
    </xf>
    <xf numFmtId="0" fontId="39" fillId="10" borderId="0" xfId="0" applyFont="1" applyFill="1" applyAlignment="1">
      <alignment horizontal="center" vertical="center"/>
    </xf>
    <xf numFmtId="0" fontId="54" fillId="10" borderId="0" xfId="0" applyFont="1" applyFill="1">
      <alignment vertical="center"/>
    </xf>
    <xf numFmtId="9" fontId="27" fillId="0" borderId="0" xfId="0" applyNumberFormat="1" applyFont="1" applyFill="1" applyAlignment="1">
      <alignment horizontal="center" vertical="center"/>
    </xf>
    <xf numFmtId="178" fontId="27" fillId="0" borderId="0" xfId="0" applyNumberFormat="1" applyFont="1" applyFill="1" applyAlignment="1">
      <alignment horizontal="center" vertical="center"/>
    </xf>
    <xf numFmtId="179" fontId="27" fillId="0" borderId="0" xfId="0" applyNumberFormat="1" applyFont="1" applyFill="1" applyAlignment="1">
      <alignment horizontal="center" vertical="center"/>
    </xf>
    <xf numFmtId="180" fontId="27" fillId="0" borderId="0" xfId="0" applyNumberFormat="1" applyFont="1" applyFill="1" applyAlignment="1">
      <alignment horizontal="center" vertical="center"/>
    </xf>
    <xf numFmtId="0" fontId="40" fillId="0" borderId="23" xfId="0" applyFont="1" applyFill="1" applyBorder="1" applyAlignment="1">
      <alignment horizontal="center" vertical="center"/>
    </xf>
    <xf numFmtId="0" fontId="33" fillId="0" borderId="24" xfId="0" applyFont="1" applyFill="1" applyBorder="1" applyAlignment="1">
      <alignment horizontal="center" vertical="center"/>
    </xf>
    <xf numFmtId="0" fontId="40" fillId="0" borderId="25" xfId="0" applyFont="1" applyFill="1" applyBorder="1" applyAlignment="1">
      <alignment horizontal="center" vertical="center"/>
    </xf>
    <xf numFmtId="0" fontId="40" fillId="0" borderId="25" xfId="0" applyFont="1" applyFill="1" applyBorder="1" applyAlignment="1">
      <alignment horizontal="center" vertical="center" wrapText="1"/>
    </xf>
    <xf numFmtId="10" fontId="40" fillId="0" borderId="25" xfId="0" applyNumberFormat="1" applyFont="1" applyFill="1" applyBorder="1" applyAlignment="1">
      <alignment horizontal="center" vertical="center" wrapText="1"/>
    </xf>
    <xf numFmtId="178" fontId="40" fillId="0" borderId="25" xfId="0" applyNumberFormat="1" applyFont="1" applyFill="1" applyBorder="1" applyAlignment="1">
      <alignment horizontal="center" vertical="center" wrapText="1"/>
    </xf>
    <xf numFmtId="0" fontId="18" fillId="2" borderId="25" xfId="0" applyFont="1" applyFill="1" applyBorder="1" applyAlignment="1">
      <alignment horizontal="center" vertical="center" wrapText="1"/>
    </xf>
    <xf numFmtId="9" fontId="18" fillId="2" borderId="3" xfId="0" applyNumberFormat="1" applyFont="1" applyFill="1" applyBorder="1" applyAlignment="1">
      <alignment horizontal="center" vertical="center"/>
    </xf>
    <xf numFmtId="0" fontId="27" fillId="2" borderId="14" xfId="0" applyFont="1" applyFill="1" applyBorder="1" applyAlignment="1">
      <alignment horizontal="center" vertical="center"/>
    </xf>
    <xf numFmtId="0" fontId="18" fillId="3" borderId="14" xfId="0" applyFont="1" applyFill="1" applyBorder="1" applyAlignment="1">
      <alignment horizontal="center" vertical="center"/>
    </xf>
    <xf numFmtId="58" fontId="41" fillId="3" borderId="15" xfId="0" applyNumberFormat="1" applyFont="1" applyFill="1" applyBorder="1" applyAlignment="1">
      <alignment horizontal="center" vertical="center"/>
    </xf>
    <xf numFmtId="0" fontId="42" fillId="3" borderId="3" xfId="0" applyFont="1" applyFill="1" applyBorder="1" applyAlignment="1">
      <alignment horizontal="center" vertical="center"/>
    </xf>
    <xf numFmtId="9" fontId="18" fillId="3" borderId="4" xfId="0" applyNumberFormat="1" applyFont="1" applyFill="1" applyBorder="1" applyAlignment="1">
      <alignment horizontal="center" vertical="center"/>
    </xf>
    <xf numFmtId="9" fontId="18" fillId="3" borderId="3" xfId="0" applyNumberFormat="1" applyFont="1" applyFill="1" applyBorder="1" applyAlignment="1">
      <alignment horizontal="center" vertical="center"/>
    </xf>
    <xf numFmtId="178" fontId="41" fillId="3" borderId="14" xfId="0" applyNumberFormat="1" applyFont="1" applyFill="1" applyBorder="1" applyAlignment="1">
      <alignment horizontal="center" vertical="center"/>
    </xf>
    <xf numFmtId="0" fontId="18" fillId="0" borderId="25" xfId="0" applyFont="1" applyFill="1" applyBorder="1" applyAlignment="1">
      <alignment horizontal="center" vertical="center" wrapText="1"/>
    </xf>
    <xf numFmtId="178" fontId="18" fillId="7" borderId="25" xfId="0" applyNumberFormat="1" applyFont="1" applyFill="1" applyBorder="1" applyAlignment="1">
      <alignment horizontal="center" vertical="center" wrapText="1"/>
    </xf>
    <xf numFmtId="178" fontId="18" fillId="0" borderId="25" xfId="0" applyNumberFormat="1" applyFont="1" applyFill="1" applyBorder="1" applyAlignment="1">
      <alignment horizontal="center" vertical="center" wrapText="1"/>
    </xf>
    <xf numFmtId="178" fontId="18" fillId="2" borderId="25" xfId="0" applyNumberFormat="1" applyFont="1" applyFill="1" applyBorder="1" applyAlignment="1">
      <alignment horizontal="center" vertical="center" wrapText="1"/>
    </xf>
    <xf numFmtId="179" fontId="18" fillId="0" borderId="25" xfId="0" applyNumberFormat="1" applyFont="1" applyFill="1" applyBorder="1" applyAlignment="1">
      <alignment horizontal="center" vertical="center" wrapText="1"/>
    </xf>
    <xf numFmtId="0" fontId="27" fillId="0" borderId="14" xfId="0" applyFont="1" applyFill="1" applyBorder="1" applyAlignment="1">
      <alignment horizontal="center" vertical="center"/>
    </xf>
    <xf numFmtId="178" fontId="42" fillId="0" borderId="14" xfId="0" applyNumberFormat="1" applyFont="1" applyFill="1" applyBorder="1" applyAlignment="1">
      <alignment horizontal="center" vertical="center"/>
    </xf>
    <xf numFmtId="178" fontId="27" fillId="0" borderId="14" xfId="0" applyNumberFormat="1" applyFont="1" applyFill="1" applyBorder="1" applyAlignment="1">
      <alignment horizontal="center" vertical="center"/>
    </xf>
    <xf numFmtId="179" fontId="27" fillId="0" borderId="14" xfId="0" applyNumberFormat="1" applyFont="1" applyFill="1" applyBorder="1" applyAlignment="1">
      <alignment horizontal="center" vertical="center"/>
    </xf>
    <xf numFmtId="0" fontId="42" fillId="3" borderId="14" xfId="0" applyFont="1" applyFill="1" applyBorder="1" applyAlignment="1">
      <alignment horizontal="center" vertical="center"/>
    </xf>
    <xf numFmtId="178" fontId="42" fillId="3" borderId="14" xfId="0" applyNumberFormat="1" applyFont="1" applyFill="1" applyBorder="1" applyAlignment="1">
      <alignment horizontal="center" vertical="center"/>
    </xf>
    <xf numFmtId="178" fontId="27" fillId="3" borderId="14" xfId="0" applyNumberFormat="1" applyFont="1" applyFill="1" applyBorder="1" applyAlignment="1">
      <alignment horizontal="center" vertical="center"/>
    </xf>
    <xf numFmtId="178" fontId="18" fillId="3" borderId="14" xfId="0" applyNumberFormat="1" applyFont="1" applyFill="1" applyBorder="1" applyAlignment="1">
      <alignment horizontal="center" vertical="center"/>
    </xf>
    <xf numFmtId="0" fontId="27" fillId="3" borderId="14" xfId="0" applyFont="1" applyFill="1" applyBorder="1" applyAlignment="1">
      <alignment horizontal="center" vertical="center"/>
    </xf>
    <xf numFmtId="179" fontId="42" fillId="3" borderId="14" xfId="0" applyNumberFormat="1" applyFont="1" applyFill="1" applyBorder="1" applyAlignment="1">
      <alignment horizontal="center" vertical="center"/>
    </xf>
    <xf numFmtId="179" fontId="27" fillId="3" borderId="14" xfId="0" applyNumberFormat="1" applyFont="1" applyFill="1" applyBorder="1" applyAlignment="1">
      <alignment horizontal="center" vertical="center"/>
    </xf>
    <xf numFmtId="0" fontId="43" fillId="3" borderId="14" xfId="0" applyFont="1" applyFill="1" applyBorder="1" applyAlignment="1">
      <alignment horizontal="center" vertical="center"/>
    </xf>
    <xf numFmtId="0" fontId="43" fillId="0" borderId="14" xfId="0" applyFont="1" applyFill="1" applyBorder="1" applyAlignment="1">
      <alignment horizontal="center" vertical="center"/>
    </xf>
    <xf numFmtId="180" fontId="18" fillId="0" borderId="25" xfId="0" applyNumberFormat="1" applyFont="1" applyFill="1" applyBorder="1" applyAlignment="1">
      <alignment horizontal="center" vertical="center" wrapText="1"/>
    </xf>
    <xf numFmtId="0" fontId="27" fillId="0" borderId="25" xfId="0" applyFont="1" applyFill="1" applyBorder="1" applyAlignment="1">
      <alignment horizontal="center" vertical="center"/>
    </xf>
    <xf numFmtId="178" fontId="27" fillId="0" borderId="25" xfId="0" applyNumberFormat="1" applyFont="1" applyFill="1" applyBorder="1" applyAlignment="1">
      <alignment horizontal="center" vertical="center"/>
    </xf>
    <xf numFmtId="180" fontId="27" fillId="0" borderId="14" xfId="0" applyNumberFormat="1" applyFont="1" applyFill="1" applyBorder="1" applyAlignment="1">
      <alignment horizontal="center" vertical="center"/>
    </xf>
    <xf numFmtId="0" fontId="27" fillId="16" borderId="14" xfId="0" applyFont="1" applyFill="1" applyBorder="1" applyAlignment="1">
      <alignment horizontal="center" vertical="center"/>
    </xf>
    <xf numFmtId="178" fontId="27" fillId="16" borderId="14" xfId="0" applyNumberFormat="1" applyFont="1" applyFill="1" applyBorder="1" applyAlignment="1">
      <alignment horizontal="center" vertical="center"/>
    </xf>
    <xf numFmtId="0" fontId="27" fillId="0" borderId="14" xfId="0" applyFont="1" applyFill="1" applyBorder="1" applyAlignment="1">
      <alignment horizontal="left" vertical="center"/>
    </xf>
    <xf numFmtId="180" fontId="42" fillId="3" borderId="14" xfId="0" applyNumberFormat="1" applyFont="1" applyFill="1" applyBorder="1" applyAlignment="1">
      <alignment horizontal="center" vertical="center"/>
    </xf>
    <xf numFmtId="180" fontId="27" fillId="3" borderId="14" xfId="0" applyNumberFormat="1" applyFont="1" applyFill="1" applyBorder="1" applyAlignment="1">
      <alignment horizontal="center" vertical="center"/>
    </xf>
    <xf numFmtId="0" fontId="43" fillId="3" borderId="14" xfId="0" applyFont="1" applyFill="1" applyBorder="1" applyAlignment="1">
      <alignment horizontal="left" vertical="center"/>
    </xf>
    <xf numFmtId="0" fontId="33" fillId="0" borderId="26" xfId="0" applyFont="1" applyFill="1" applyBorder="1" applyAlignment="1">
      <alignment horizontal="center" vertical="center"/>
    </xf>
    <xf numFmtId="0" fontId="18" fillId="0" borderId="25" xfId="0" applyFont="1" applyFill="1" applyBorder="1" applyAlignment="1">
      <alignment horizontal="center" vertical="center"/>
    </xf>
    <xf numFmtId="0" fontId="18" fillId="3" borderId="25" xfId="0" applyFont="1" applyFill="1" applyBorder="1" applyAlignment="1">
      <alignment horizontal="center" vertical="center"/>
    </xf>
    <xf numFmtId="0" fontId="18" fillId="16" borderId="25" xfId="0" applyFont="1" applyFill="1" applyBorder="1" applyAlignment="1">
      <alignment horizontal="center" vertical="center"/>
    </xf>
    <xf numFmtId="0" fontId="27" fillId="0" borderId="27" xfId="0" applyFont="1" applyBorder="1">
      <alignment vertical="center"/>
    </xf>
    <xf numFmtId="0" fontId="55" fillId="0" borderId="27" xfId="0" applyFont="1" applyBorder="1" applyAlignment="1">
      <alignment horizontal="center" vertical="center"/>
    </xf>
    <xf numFmtId="0" fontId="56" fillId="20" borderId="28" xfId="0" applyFont="1" applyFill="1" applyBorder="1" applyAlignment="1">
      <alignment horizontal="center" vertical="center" wrapText="1"/>
    </xf>
    <xf numFmtId="0" fontId="57" fillId="0" borderId="3" xfId="0" applyFont="1" applyFill="1" applyBorder="1" applyAlignment="1">
      <alignment horizontal="center" vertical="center"/>
    </xf>
    <xf numFmtId="0" fontId="57" fillId="0" borderId="5" xfId="0" applyFont="1" applyFill="1" applyBorder="1" applyAlignment="1">
      <alignment horizontal="center" vertical="center"/>
    </xf>
    <xf numFmtId="178" fontId="58" fillId="20" borderId="29" xfId="0" applyNumberFormat="1" applyFont="1" applyFill="1" applyBorder="1" applyAlignment="1">
      <alignment horizontal="left" vertical="center" wrapText="1"/>
    </xf>
    <xf numFmtId="178" fontId="15" fillId="0" borderId="3" xfId="0" applyNumberFormat="1" applyFont="1" applyFill="1" applyBorder="1" applyAlignment="1">
      <alignment horizontal="center" vertical="center"/>
    </xf>
    <xf numFmtId="182" fontId="59" fillId="0" borderId="3" xfId="0" applyNumberFormat="1" applyFont="1" applyFill="1" applyBorder="1" applyAlignment="1">
      <alignment horizontal="center" vertical="center"/>
    </xf>
    <xf numFmtId="182" fontId="59" fillId="0" borderId="5" xfId="0" applyNumberFormat="1" applyFont="1" applyFill="1" applyBorder="1" applyAlignment="1">
      <alignment horizontal="center" vertical="center"/>
    </xf>
    <xf numFmtId="178" fontId="15" fillId="21" borderId="3" xfId="0" applyNumberFormat="1" applyFont="1" applyFill="1" applyBorder="1" applyAlignment="1">
      <alignment horizontal="center" vertical="center"/>
    </xf>
    <xf numFmtId="182" fontId="15" fillId="21" borderId="3" xfId="0" applyNumberFormat="1" applyFont="1" applyFill="1" applyBorder="1" applyAlignment="1">
      <alignment horizontal="center" vertical="center"/>
    </xf>
    <xf numFmtId="182" fontId="15" fillId="21" borderId="5" xfId="0" applyNumberFormat="1" applyFont="1" applyFill="1" applyBorder="1" applyAlignment="1">
      <alignment horizontal="center" vertical="center"/>
    </xf>
    <xf numFmtId="0" fontId="15" fillId="0" borderId="3" xfId="0" applyFont="1" applyFill="1" applyBorder="1" applyAlignment="1">
      <alignment horizontal="center" vertical="center"/>
    </xf>
    <xf numFmtId="10" fontId="59" fillId="0" borderId="3" xfId="0" applyNumberFormat="1" applyFont="1" applyFill="1" applyBorder="1" applyAlignment="1">
      <alignment horizontal="center" vertical="center"/>
    </xf>
    <xf numFmtId="10" fontId="59" fillId="0" borderId="5" xfId="0" applyNumberFormat="1" applyFont="1" applyFill="1" applyBorder="1" applyAlignment="1">
      <alignment horizontal="center" vertical="center"/>
    </xf>
    <xf numFmtId="9" fontId="59" fillId="0" borderId="3" xfId="0" applyNumberFormat="1" applyFont="1" applyFill="1" applyBorder="1" applyAlignment="1">
      <alignment horizontal="center" vertical="center"/>
    </xf>
    <xf numFmtId="0" fontId="59" fillId="0" borderId="3" xfId="0" applyFont="1" applyFill="1" applyBorder="1" applyAlignment="1">
      <alignment horizontal="center" vertical="center"/>
    </xf>
    <xf numFmtId="0" fontId="15" fillId="21" borderId="3" xfId="0" applyFont="1" applyFill="1" applyBorder="1" applyAlignment="1">
      <alignment horizontal="center" vertical="center"/>
    </xf>
    <xf numFmtId="0" fontId="57" fillId="21" borderId="3" xfId="0" applyFont="1" applyFill="1" applyBorder="1" applyAlignment="1">
      <alignment horizontal="center" vertical="center"/>
    </xf>
    <xf numFmtId="0" fontId="57" fillId="21" borderId="5" xfId="0" applyFont="1" applyFill="1" applyBorder="1" applyAlignment="1">
      <alignment horizontal="center" vertical="center"/>
    </xf>
    <xf numFmtId="0" fontId="56" fillId="22" borderId="3" xfId="0" applyFont="1" applyFill="1" applyBorder="1" applyAlignment="1">
      <alignment horizontal="center" vertical="center"/>
    </xf>
    <xf numFmtId="184" fontId="56" fillId="22" borderId="3" xfId="0" applyNumberFormat="1" applyFont="1" applyFill="1" applyBorder="1" applyAlignment="1">
      <alignment horizontal="center" vertical="center"/>
    </xf>
    <xf numFmtId="184" fontId="57" fillId="21" borderId="3" xfId="0" applyNumberFormat="1" applyFont="1" applyFill="1" applyBorder="1" applyAlignment="1">
      <alignment horizontal="center" vertical="center"/>
    </xf>
    <xf numFmtId="184" fontId="57" fillId="21" borderId="5" xfId="0" applyNumberFormat="1" applyFont="1" applyFill="1" applyBorder="1" applyAlignment="1">
      <alignment horizontal="center" vertical="center"/>
    </xf>
    <xf numFmtId="10" fontId="57" fillId="0" borderId="3" xfId="0" applyNumberFormat="1" applyFont="1" applyFill="1" applyBorder="1" applyAlignment="1">
      <alignment horizontal="center" vertical="center"/>
    </xf>
    <xf numFmtId="10" fontId="15" fillId="0" borderId="3" xfId="0" applyNumberFormat="1" applyFont="1" applyFill="1" applyBorder="1" applyAlignment="1">
      <alignment horizontal="center" vertical="center"/>
    </xf>
    <xf numFmtId="10" fontId="15" fillId="0" borderId="5" xfId="0" applyNumberFormat="1" applyFont="1" applyFill="1" applyBorder="1" applyAlignment="1">
      <alignment horizontal="center" vertical="center"/>
    </xf>
    <xf numFmtId="185" fontId="15" fillId="0" borderId="3" xfId="0" applyNumberFormat="1" applyFont="1" applyFill="1" applyBorder="1" applyAlignment="1">
      <alignment horizontal="center" vertical="center"/>
    </xf>
    <xf numFmtId="184" fontId="56" fillId="22" borderId="5" xfId="0" applyNumberFormat="1" applyFont="1" applyFill="1" applyBorder="1" applyAlignment="1">
      <alignment horizontal="center" vertical="center"/>
    </xf>
    <xf numFmtId="10" fontId="57" fillId="21" borderId="3" xfId="0" applyNumberFormat="1" applyFont="1" applyFill="1" applyBorder="1" applyAlignment="1">
      <alignment horizontal="center" vertical="center"/>
    </xf>
    <xf numFmtId="10" fontId="57" fillId="21" borderId="5" xfId="0" applyNumberFormat="1" applyFont="1" applyFill="1" applyBorder="1" applyAlignment="1">
      <alignment horizontal="center" vertical="center"/>
    </xf>
    <xf numFmtId="179" fontId="59" fillId="0" borderId="3" xfId="0" applyNumberFormat="1" applyFont="1" applyFill="1" applyBorder="1" applyAlignment="1">
      <alignment horizontal="center" vertical="center" wrapText="1"/>
    </xf>
    <xf numFmtId="0" fontId="59" fillId="0" borderId="5" xfId="0" applyFont="1" applyFill="1" applyBorder="1" applyAlignment="1">
      <alignment horizontal="center" vertical="center"/>
    </xf>
    <xf numFmtId="0" fontId="60" fillId="0" borderId="30" xfId="0" applyFont="1" applyBorder="1" applyAlignment="1">
      <alignment horizontal="center" vertical="center"/>
    </xf>
    <xf numFmtId="0" fontId="55" fillId="0" borderId="31" xfId="0" applyFont="1" applyBorder="1" applyAlignment="1">
      <alignment horizontal="center" vertical="center"/>
    </xf>
    <xf numFmtId="0" fontId="55" fillId="0" borderId="30" xfId="0" applyFont="1" applyBorder="1" applyAlignment="1">
      <alignment horizontal="center" vertical="center"/>
    </xf>
    <xf numFmtId="0" fontId="55" fillId="0" borderId="32" xfId="0" applyFont="1" applyBorder="1" applyAlignment="1">
      <alignment horizontal="center" vertical="center"/>
    </xf>
    <xf numFmtId="0" fontId="55" fillId="0" borderId="33" xfId="0" applyFont="1" applyBorder="1" applyAlignment="1">
      <alignment horizontal="center" vertical="center"/>
    </xf>
    <xf numFmtId="0" fontId="57" fillId="0" borderId="34" xfId="0" applyFont="1" applyFill="1" applyBorder="1" applyAlignment="1">
      <alignment horizontal="center" vertical="center"/>
    </xf>
    <xf numFmtId="0" fontId="27" fillId="0" borderId="35" xfId="0" applyFont="1" applyBorder="1">
      <alignment vertical="center"/>
    </xf>
    <xf numFmtId="0" fontId="55" fillId="0" borderId="36" xfId="0" applyFont="1" applyBorder="1" applyAlignment="1">
      <alignment horizontal="center" vertical="center"/>
    </xf>
    <xf numFmtId="178" fontId="55" fillId="21" borderId="37" xfId="0" applyNumberFormat="1" applyFont="1" applyFill="1" applyBorder="1" applyAlignment="1">
      <alignment horizontal="center" vertical="center"/>
    </xf>
    <xf numFmtId="9" fontId="55" fillId="0" borderId="37" xfId="3" applyFont="1" applyBorder="1" applyAlignment="1">
      <alignment horizontal="center" vertical="center"/>
    </xf>
    <xf numFmtId="185" fontId="55" fillId="0" borderId="37" xfId="3" applyNumberFormat="1" applyFont="1" applyBorder="1" applyAlignment="1">
      <alignment horizontal="center" vertical="center"/>
    </xf>
    <xf numFmtId="0" fontId="55" fillId="0" borderId="37" xfId="0" applyFont="1" applyBorder="1" applyAlignment="1">
      <alignment horizontal="center" vertical="center"/>
    </xf>
    <xf numFmtId="0" fontId="61" fillId="0" borderId="27" xfId="0" applyFont="1" applyBorder="1">
      <alignment vertical="center"/>
    </xf>
    <xf numFmtId="0" fontId="62" fillId="21" borderId="37" xfId="0" applyFont="1" applyFill="1" applyBorder="1" applyAlignment="1">
      <alignment horizontal="center" vertical="center"/>
    </xf>
    <xf numFmtId="184" fontId="56" fillId="22" borderId="37" xfId="0" applyNumberFormat="1" applyFont="1" applyFill="1" applyBorder="1" applyAlignment="1">
      <alignment horizontal="center" vertical="center"/>
    </xf>
    <xf numFmtId="5" fontId="63" fillId="22" borderId="35" xfId="0" applyNumberFormat="1" applyFont="1" applyFill="1" applyBorder="1" applyAlignment="1">
      <alignment horizontal="center" vertical="center"/>
    </xf>
    <xf numFmtId="184" fontId="57" fillId="21" borderId="37" xfId="0" applyNumberFormat="1" applyFont="1" applyFill="1" applyBorder="1" applyAlignment="1">
      <alignment horizontal="center" vertical="center"/>
    </xf>
    <xf numFmtId="10" fontId="15" fillId="0" borderId="37" xfId="0" applyNumberFormat="1" applyFont="1" applyFill="1" applyBorder="1" applyAlignment="1">
      <alignment horizontal="center" vertical="center"/>
    </xf>
    <xf numFmtId="185" fontId="15" fillId="0" borderId="37" xfId="0" applyNumberFormat="1" applyFont="1" applyFill="1" applyBorder="1" applyAlignment="1">
      <alignment horizontal="center" vertical="center"/>
    </xf>
    <xf numFmtId="9" fontId="15" fillId="0" borderId="37" xfId="3" applyFont="1" applyBorder="1" applyAlignment="1">
      <alignment horizontal="center" vertical="center"/>
    </xf>
    <xf numFmtId="184" fontId="64" fillId="21" borderId="37" xfId="0" applyNumberFormat="1" applyFont="1" applyFill="1" applyBorder="1" applyAlignment="1">
      <alignment horizontal="center" vertical="center"/>
    </xf>
    <xf numFmtId="0" fontId="27" fillId="0" borderId="35" xfId="0" applyFont="1" applyBorder="1" applyAlignment="1">
      <alignment horizontal="center" vertical="center"/>
    </xf>
    <xf numFmtId="5" fontId="43" fillId="0" borderId="35" xfId="0" applyNumberFormat="1" applyFont="1" applyBorder="1">
      <alignment vertical="center"/>
    </xf>
    <xf numFmtId="10" fontId="57" fillId="21" borderId="37" xfId="0" applyNumberFormat="1" applyFont="1" applyFill="1" applyBorder="1" applyAlignment="1">
      <alignment horizontal="center" vertical="center"/>
    </xf>
    <xf numFmtId="179" fontId="15" fillId="0" borderId="37" xfId="0" applyNumberFormat="1" applyFont="1" applyFill="1" applyBorder="1" applyAlignment="1">
      <alignment horizontal="center" vertical="center" wrapText="1"/>
    </xf>
    <xf numFmtId="0" fontId="27" fillId="0" borderId="38" xfId="0" applyFont="1" applyBorder="1">
      <alignment vertical="center"/>
    </xf>
    <xf numFmtId="0" fontId="27" fillId="0" borderId="39" xfId="0" applyFont="1" applyBorder="1">
      <alignment vertical="center"/>
    </xf>
    <xf numFmtId="0" fontId="27" fillId="0" borderId="33" xfId="0" applyFont="1" applyBorder="1">
      <alignment vertical="center"/>
    </xf>
    <xf numFmtId="0" fontId="27" fillId="0" borderId="40" xfId="0" applyFont="1" applyBorder="1">
      <alignment vertical="center"/>
    </xf>
    <xf numFmtId="0" fontId="27" fillId="0" borderId="41" xfId="0" applyFont="1" applyBorder="1">
      <alignment vertical="center"/>
    </xf>
    <xf numFmtId="0" fontId="65" fillId="10" borderId="0" xfId="0" applyFont="1" applyFill="1">
      <alignment vertical="center"/>
    </xf>
    <xf numFmtId="0" fontId="31" fillId="10" borderId="0" xfId="0" applyFont="1" applyFill="1" applyAlignment="1">
      <alignment horizontal="center" vertical="center"/>
    </xf>
    <xf numFmtId="186" fontId="31" fillId="10" borderId="0" xfId="0" applyNumberFormat="1" applyFont="1" applyFill="1" applyAlignment="1">
      <alignment horizontal="center" vertical="center"/>
    </xf>
    <xf numFmtId="182" fontId="34" fillId="10" borderId="0" xfId="0" applyNumberFormat="1" applyFont="1" applyFill="1" applyAlignment="1">
      <alignment horizontal="center" vertical="center"/>
    </xf>
    <xf numFmtId="0" fontId="39" fillId="10" borderId="0" xfId="0" applyFont="1" applyFill="1" applyAlignment="1">
      <alignment horizontal="left" vertical="center"/>
    </xf>
    <xf numFmtId="0" fontId="31" fillId="23" borderId="3" xfId="0" applyFont="1" applyFill="1" applyBorder="1" applyAlignment="1">
      <alignment horizontal="center" vertical="center"/>
    </xf>
    <xf numFmtId="186" fontId="31" fillId="23" borderId="3" xfId="0" applyNumberFormat="1" applyFont="1" applyFill="1" applyBorder="1" applyAlignment="1">
      <alignment horizontal="center" vertical="center"/>
    </xf>
    <xf numFmtId="0" fontId="31" fillId="23" borderId="15" xfId="0" applyFont="1" applyFill="1" applyBorder="1" applyAlignment="1">
      <alignment horizontal="center" vertical="center"/>
    </xf>
    <xf numFmtId="9" fontId="31" fillId="23" borderId="15" xfId="3" applyFont="1" applyFill="1" applyBorder="1" applyAlignment="1">
      <alignment horizontal="center" vertical="center"/>
    </xf>
    <xf numFmtId="0" fontId="28" fillId="23" borderId="3" xfId="0" applyFont="1" applyFill="1" applyBorder="1" applyAlignment="1">
      <alignment horizontal="center" vertical="center"/>
    </xf>
    <xf numFmtId="186" fontId="28" fillId="23" borderId="3" xfId="0" applyNumberFormat="1" applyFont="1" applyFill="1" applyBorder="1" applyAlignment="1">
      <alignment horizontal="center" vertical="center"/>
    </xf>
    <xf numFmtId="9" fontId="28" fillId="23" borderId="3" xfId="3" applyFont="1" applyFill="1" applyBorder="1" applyAlignment="1">
      <alignment horizontal="center" vertical="center"/>
    </xf>
    <xf numFmtId="0" fontId="41" fillId="10" borderId="3" xfId="0" applyFont="1" applyFill="1" applyBorder="1" applyAlignment="1">
      <alignment horizontal="center" vertical="center"/>
    </xf>
    <xf numFmtId="186" fontId="41" fillId="16" borderId="3" xfId="0" applyNumberFormat="1" applyFont="1" applyFill="1" applyBorder="1" applyAlignment="1">
      <alignment horizontal="center" vertical="center"/>
    </xf>
    <xf numFmtId="179" fontId="34" fillId="10" borderId="3" xfId="0" applyNumberFormat="1" applyFont="1" applyFill="1" applyBorder="1" applyAlignment="1">
      <alignment horizontal="center" vertical="center"/>
    </xf>
    <xf numFmtId="9" fontId="34" fillId="10" borderId="3" xfId="3" applyFont="1" applyFill="1" applyBorder="1" applyAlignment="1">
      <alignment horizontal="center" vertical="center"/>
    </xf>
    <xf numFmtId="9" fontId="34" fillId="10" borderId="3" xfId="0" applyNumberFormat="1" applyFont="1" applyFill="1" applyBorder="1" applyAlignment="1">
      <alignment horizontal="center" vertical="center"/>
    </xf>
    <xf numFmtId="179" fontId="49" fillId="10" borderId="3" xfId="0" applyNumberFormat="1" applyFont="1" applyFill="1" applyBorder="1" applyAlignment="1">
      <alignment horizontal="center" vertical="center"/>
    </xf>
    <xf numFmtId="186" fontId="41" fillId="10" borderId="3" xfId="0" applyNumberFormat="1" applyFont="1" applyFill="1" applyBorder="1" applyAlignment="1">
      <alignment horizontal="center" vertical="center"/>
    </xf>
    <xf numFmtId="0" fontId="28" fillId="24" borderId="3" xfId="0" applyFont="1" applyFill="1" applyBorder="1" applyAlignment="1">
      <alignment horizontal="center" vertical="center"/>
    </xf>
    <xf numFmtId="186" fontId="28" fillId="24" borderId="3" xfId="0" applyNumberFormat="1" applyFont="1" applyFill="1" applyBorder="1" applyAlignment="1">
      <alignment horizontal="center" vertical="center"/>
    </xf>
    <xf numFmtId="179" fontId="28" fillId="24" borderId="3" xfId="0" applyNumberFormat="1" applyFont="1" applyFill="1" applyBorder="1" applyAlignment="1">
      <alignment horizontal="center" vertical="center"/>
    </xf>
    <xf numFmtId="9" fontId="28" fillId="24" borderId="3" xfId="3" applyFont="1" applyFill="1" applyBorder="1" applyAlignment="1">
      <alignment horizontal="center" vertical="center"/>
    </xf>
    <xf numFmtId="9" fontId="28" fillId="24" borderId="3" xfId="0" applyNumberFormat="1" applyFont="1" applyFill="1" applyBorder="1" applyAlignment="1">
      <alignment horizontal="center" vertical="center"/>
    </xf>
    <xf numFmtId="0" fontId="31" fillId="13" borderId="3" xfId="0" applyFont="1" applyFill="1" applyBorder="1" applyAlignment="1">
      <alignment horizontal="center" vertical="center"/>
    </xf>
    <xf numFmtId="0" fontId="31" fillId="25" borderId="3" xfId="0" applyFont="1" applyFill="1" applyBorder="1" applyAlignment="1">
      <alignment horizontal="center" vertical="center"/>
    </xf>
    <xf numFmtId="0" fontId="39" fillId="26" borderId="10" xfId="0" applyFont="1" applyFill="1" applyBorder="1" applyAlignment="1">
      <alignment horizontal="center" vertical="center"/>
    </xf>
    <xf numFmtId="0" fontId="39" fillId="26" borderId="3" xfId="0" applyFont="1" applyFill="1" applyBorder="1" applyAlignment="1">
      <alignment horizontal="center" vertical="center"/>
    </xf>
    <xf numFmtId="0" fontId="39" fillId="26" borderId="3" xfId="0" applyFont="1" applyFill="1" applyBorder="1" applyAlignment="1">
      <alignment horizontal="left" vertical="center"/>
    </xf>
    <xf numFmtId="0" fontId="28" fillId="25" borderId="3" xfId="0" applyFont="1" applyFill="1" applyBorder="1" applyAlignment="1">
      <alignment horizontal="center" vertical="center"/>
    </xf>
    <xf numFmtId="0" fontId="39" fillId="26" borderId="12" xfId="0" applyFont="1" applyFill="1" applyBorder="1" applyAlignment="1">
      <alignment horizontal="center" vertical="center"/>
    </xf>
    <xf numFmtId="0" fontId="39" fillId="26" borderId="2" xfId="0" applyFont="1" applyFill="1" applyBorder="1" applyAlignment="1">
      <alignment horizontal="center" vertical="center"/>
    </xf>
    <xf numFmtId="0" fontId="39" fillId="26" borderId="2" xfId="0" applyFont="1" applyFill="1" applyBorder="1" applyAlignment="1">
      <alignment horizontal="left" vertical="center"/>
    </xf>
    <xf numFmtId="0" fontId="49" fillId="10" borderId="3" xfId="0" applyFont="1" applyFill="1" applyBorder="1" applyAlignment="1">
      <alignment horizontal="center" vertical="center"/>
    </xf>
    <xf numFmtId="0" fontId="49" fillId="10" borderId="0" xfId="0" applyFont="1" applyFill="1" applyBorder="1" applyAlignment="1">
      <alignment horizontal="center" vertical="center"/>
    </xf>
    <xf numFmtId="0" fontId="34" fillId="10" borderId="0" xfId="0" applyFont="1" applyFill="1" applyBorder="1" applyAlignment="1">
      <alignment horizontal="left" vertical="center"/>
    </xf>
    <xf numFmtId="26" fontId="34" fillId="10" borderId="0" xfId="0" applyNumberFormat="1" applyFont="1" applyFill="1" applyBorder="1" applyAlignment="1">
      <alignment horizontal="center" vertical="center"/>
    </xf>
    <xf numFmtId="0" fontId="34" fillId="10" borderId="0" xfId="0" applyFont="1" applyFill="1" applyBorder="1" applyAlignment="1">
      <alignment horizontal="center" vertical="center"/>
    </xf>
    <xf numFmtId="0" fontId="28" fillId="13" borderId="3" xfId="0" applyFont="1" applyFill="1" applyBorder="1" applyAlignment="1">
      <alignment horizontal="center" vertical="center"/>
    </xf>
    <xf numFmtId="179" fontId="41" fillId="25" borderId="3" xfId="0" applyNumberFormat="1" applyFont="1" applyFill="1" applyBorder="1" applyAlignment="1">
      <alignment horizontal="center" vertical="center"/>
    </xf>
    <xf numFmtId="178" fontId="41" fillId="26" borderId="3" xfId="0" applyNumberFormat="1" applyFont="1" applyFill="1" applyBorder="1" applyAlignment="1">
      <alignment horizontal="center" vertical="center"/>
    </xf>
    <xf numFmtId="0" fontId="34" fillId="26" borderId="3" xfId="0" applyFont="1" applyFill="1" applyBorder="1" applyAlignment="1">
      <alignment horizontal="center" vertical="center"/>
    </xf>
    <xf numFmtId="0" fontId="34" fillId="26" borderId="3" xfId="0" applyFont="1" applyFill="1" applyBorder="1" applyAlignment="1">
      <alignment horizontal="left" vertical="center"/>
    </xf>
    <xf numFmtId="0" fontId="34" fillId="10" borderId="0" xfId="0" applyFont="1" applyFill="1" applyAlignment="1">
      <alignment horizontal="left" vertical="center" wrapText="1"/>
    </xf>
    <xf numFmtId="179" fontId="41" fillId="27" borderId="3" xfId="0" applyNumberFormat="1" applyFont="1" applyFill="1" applyBorder="1" applyAlignment="1">
      <alignment horizontal="center" vertical="center"/>
    </xf>
    <xf numFmtId="0" fontId="34" fillId="27" borderId="3" xfId="0" applyFont="1" applyFill="1" applyBorder="1" applyAlignment="1">
      <alignment horizontal="center" vertical="center"/>
    </xf>
    <xf numFmtId="9" fontId="39" fillId="26" borderId="3" xfId="3" applyFont="1" applyFill="1" applyBorder="1" applyAlignment="1">
      <alignment horizontal="center" vertical="center"/>
    </xf>
    <xf numFmtId="182" fontId="39" fillId="26" borderId="3" xfId="0" applyNumberFormat="1" applyFont="1" applyFill="1" applyBorder="1" applyAlignment="1">
      <alignment horizontal="center" vertical="center"/>
    </xf>
    <xf numFmtId="9" fontId="39" fillId="26" borderId="2" xfId="3" applyFont="1" applyFill="1" applyBorder="1" applyAlignment="1">
      <alignment horizontal="center" vertical="center"/>
    </xf>
    <xf numFmtId="0" fontId="66" fillId="26" borderId="2" xfId="0" applyFont="1" applyFill="1" applyBorder="1" applyAlignment="1">
      <alignment horizontal="center" vertical="center"/>
    </xf>
    <xf numFmtId="182" fontId="39" fillId="26" borderId="2" xfId="0" applyNumberFormat="1" applyFont="1" applyFill="1" applyBorder="1" applyAlignment="1">
      <alignment horizontal="center" vertical="center"/>
    </xf>
    <xf numFmtId="9" fontId="34" fillId="10" borderId="0" xfId="3" applyNumberFormat="1" applyFont="1" applyFill="1" applyBorder="1" applyAlignment="1">
      <alignment horizontal="center" vertical="center"/>
    </xf>
    <xf numFmtId="179" fontId="49" fillId="10" borderId="0" xfId="0" applyNumberFormat="1" applyFont="1" applyFill="1" applyBorder="1" applyAlignment="1">
      <alignment horizontal="center" vertical="center"/>
    </xf>
    <xf numFmtId="182" fontId="34" fillId="10" borderId="0" xfId="0" applyNumberFormat="1" applyFont="1" applyFill="1" applyBorder="1" applyAlignment="1">
      <alignment horizontal="center" vertical="center"/>
    </xf>
    <xf numFmtId="14" fontId="34" fillId="10" borderId="0" xfId="0" applyNumberFormat="1" applyFont="1" applyFill="1" applyBorder="1" applyAlignment="1">
      <alignment horizontal="center" vertical="center"/>
    </xf>
    <xf numFmtId="9" fontId="34" fillId="10" borderId="0" xfId="3" applyFont="1" applyFill="1" applyBorder="1" applyAlignment="1">
      <alignment horizontal="center" vertical="center"/>
    </xf>
    <xf numFmtId="0" fontId="34" fillId="10" borderId="0" xfId="3" applyNumberFormat="1" applyFont="1" applyFill="1" applyBorder="1" applyAlignment="1" applyProtection="1">
      <alignment horizontal="left" vertical="center"/>
    </xf>
    <xf numFmtId="9" fontId="34" fillId="26" borderId="3" xfId="3" applyNumberFormat="1" applyFont="1" applyFill="1" applyBorder="1" applyAlignment="1">
      <alignment horizontal="center" vertical="center"/>
    </xf>
    <xf numFmtId="0" fontId="49" fillId="26" borderId="3" xfId="0" applyFont="1" applyFill="1" applyBorder="1" applyAlignment="1">
      <alignment horizontal="center" vertical="center"/>
    </xf>
    <xf numFmtId="179" fontId="49" fillId="26" borderId="3" xfId="0" applyNumberFormat="1" applyFont="1" applyFill="1" applyBorder="1" applyAlignment="1">
      <alignment horizontal="center" vertical="center"/>
    </xf>
    <xf numFmtId="182" fontId="34" fillId="26" borderId="3" xfId="0" applyNumberFormat="1" applyFont="1" applyFill="1" applyBorder="1" applyAlignment="1">
      <alignment horizontal="center" vertical="center"/>
    </xf>
    <xf numFmtId="14" fontId="34" fillId="26" borderId="3" xfId="0" applyNumberFormat="1" applyFont="1" applyFill="1" applyBorder="1" applyAlignment="1">
      <alignment horizontal="center" vertical="center"/>
    </xf>
    <xf numFmtId="179" fontId="34" fillId="10" borderId="0" xfId="0" applyNumberFormat="1" applyFont="1" applyFill="1" applyBorder="1" applyAlignment="1">
      <alignment horizontal="center" vertical="center"/>
    </xf>
    <xf numFmtId="0" fontId="34" fillId="10" borderId="0" xfId="0" applyFont="1" applyFill="1" applyAlignment="1">
      <alignment vertical="center" wrapText="1"/>
    </xf>
    <xf numFmtId="9" fontId="34" fillId="26" borderId="3" xfId="3" applyFont="1" applyFill="1" applyBorder="1" applyAlignment="1">
      <alignment horizontal="center" vertical="center"/>
    </xf>
    <xf numFmtId="0" fontId="39" fillId="10" borderId="5"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4" xfId="0" applyFont="1" applyFill="1" applyBorder="1" applyAlignment="1">
      <alignment horizontal="center" vertical="center"/>
    </xf>
    <xf numFmtId="0" fontId="39" fillId="12" borderId="5" xfId="0" applyFont="1" applyFill="1" applyBorder="1" applyAlignment="1">
      <alignment horizontal="center" vertical="center"/>
    </xf>
    <xf numFmtId="0" fontId="39" fillId="12" borderId="4" xfId="0" applyFont="1" applyFill="1" applyBorder="1" applyAlignment="1">
      <alignment horizontal="center" vertical="center"/>
    </xf>
    <xf numFmtId="0" fontId="39" fillId="27" borderId="21" xfId="0" applyFont="1" applyFill="1" applyBorder="1" applyAlignment="1">
      <alignment horizontal="center" vertical="center"/>
    </xf>
    <xf numFmtId="0" fontId="39" fillId="10" borderId="21" xfId="0" applyFont="1" applyFill="1" applyBorder="1" applyAlignment="1">
      <alignment horizontal="center" vertical="center"/>
    </xf>
    <xf numFmtId="0" fontId="39" fillId="12" borderId="21" xfId="0" applyFont="1" applyFill="1" applyBorder="1" applyAlignment="1">
      <alignment horizontal="center" vertical="center"/>
    </xf>
    <xf numFmtId="0" fontId="39" fillId="27" borderId="2" xfId="0" applyFont="1" applyFill="1" applyBorder="1" applyAlignment="1">
      <alignment horizontal="center" vertical="center"/>
    </xf>
    <xf numFmtId="0" fontId="34" fillId="12" borderId="3" xfId="0" applyFont="1" applyFill="1" applyBorder="1" applyAlignment="1">
      <alignment horizontal="center" vertical="center"/>
    </xf>
    <xf numFmtId="0" fontId="39" fillId="27" borderId="3" xfId="0" applyFont="1" applyFill="1" applyBorder="1" applyAlignment="1">
      <alignment horizontal="center" vertical="center"/>
    </xf>
    <xf numFmtId="0" fontId="28" fillId="28" borderId="3" xfId="0" applyFont="1" applyFill="1" applyBorder="1" applyAlignment="1">
      <alignment horizontal="center" vertical="center"/>
    </xf>
    <xf numFmtId="186" fontId="28" fillId="28" borderId="3" xfId="0" applyNumberFormat="1" applyFont="1" applyFill="1" applyBorder="1" applyAlignment="1">
      <alignment horizontal="center" vertical="center"/>
    </xf>
    <xf numFmtId="179" fontId="28" fillId="28" borderId="3" xfId="0" applyNumberFormat="1" applyFont="1" applyFill="1" applyBorder="1" applyAlignment="1">
      <alignment horizontal="center" vertical="center"/>
    </xf>
    <xf numFmtId="9" fontId="28" fillId="28" borderId="3" xfId="3" applyFont="1" applyFill="1" applyBorder="1" applyAlignment="1">
      <alignment horizontal="center" vertical="center"/>
    </xf>
    <xf numFmtId="9" fontId="28" fillId="28" borderId="3" xfId="0" applyNumberFormat="1" applyFont="1" applyFill="1" applyBorder="1" applyAlignment="1">
      <alignment horizontal="center" vertical="center"/>
    </xf>
    <xf numFmtId="0" fontId="66" fillId="10" borderId="3" xfId="0" applyFont="1" applyFill="1" applyBorder="1" applyAlignment="1">
      <alignment horizontal="center" vertical="center"/>
    </xf>
    <xf numFmtId="0" fontId="45" fillId="29" borderId="0" xfId="0" applyFont="1" applyFill="1" applyAlignment="1">
      <alignment horizontal="left" vertical="center"/>
    </xf>
    <xf numFmtId="179" fontId="28" fillId="25" borderId="3" xfId="0" applyNumberFormat="1" applyFont="1" applyFill="1" applyBorder="1" applyAlignment="1">
      <alignment horizontal="center" vertical="center"/>
    </xf>
    <xf numFmtId="0" fontId="67" fillId="10" borderId="0" xfId="0" applyFont="1" applyFill="1" applyBorder="1" applyAlignment="1">
      <alignment horizontal="center" vertical="center"/>
    </xf>
    <xf numFmtId="0" fontId="41" fillId="27" borderId="0" xfId="0" applyFont="1" applyFill="1" applyAlignment="1">
      <alignment horizontal="center" vertical="center"/>
    </xf>
    <xf numFmtId="186" fontId="41" fillId="27" borderId="0" xfId="0" applyNumberFormat="1" applyFont="1" applyFill="1" applyAlignment="1">
      <alignment horizontal="center" vertical="center"/>
    </xf>
    <xf numFmtId="179" fontId="41" fillId="27" borderId="0" xfId="0" applyNumberFormat="1" applyFont="1" applyFill="1" applyAlignment="1">
      <alignment horizontal="center" vertical="center"/>
    </xf>
    <xf numFmtId="9" fontId="41" fillId="27" borderId="0" xfId="3" applyFont="1" applyFill="1" applyAlignment="1">
      <alignment horizontal="center" vertical="center"/>
    </xf>
    <xf numFmtId="0" fontId="34" fillId="27" borderId="0" xfId="0" applyFont="1" applyFill="1" applyAlignment="1">
      <alignment horizontal="center" vertical="center"/>
    </xf>
    <xf numFmtId="0" fontId="34" fillId="27" borderId="0" xfId="0" applyFont="1" applyFill="1" applyBorder="1" applyAlignment="1">
      <alignment horizontal="center" vertical="center"/>
    </xf>
    <xf numFmtId="0" fontId="34" fillId="27" borderId="0" xfId="0" applyFont="1" applyFill="1" applyBorder="1" applyAlignment="1">
      <alignment horizontal="left" vertical="center"/>
    </xf>
    <xf numFmtId="9" fontId="34" fillId="27" borderId="0" xfId="3" applyFont="1" applyFill="1" applyBorder="1" applyAlignment="1">
      <alignment horizontal="center" vertical="center"/>
    </xf>
    <xf numFmtId="179" fontId="34" fillId="27" borderId="0" xfId="0" applyNumberFormat="1" applyFont="1" applyFill="1" applyBorder="1" applyAlignment="1">
      <alignment horizontal="center" vertical="center"/>
    </xf>
    <xf numFmtId="182" fontId="34" fillId="27" borderId="0" xfId="0" applyNumberFormat="1" applyFont="1" applyFill="1" applyBorder="1" applyAlignment="1">
      <alignment horizontal="center" vertical="center"/>
    </xf>
    <xf numFmtId="0" fontId="39" fillId="10" borderId="0" xfId="0" applyFont="1" applyFill="1" applyBorder="1" applyAlignment="1">
      <alignment horizontal="center" vertical="center"/>
    </xf>
    <xf numFmtId="0" fontId="68" fillId="0" borderId="0" xfId="0" applyFont="1">
      <alignment vertical="center"/>
    </xf>
    <xf numFmtId="178" fontId="0" fillId="0" borderId="0" xfId="0" applyNumberFormat="1" applyFill="1" applyAlignment="1">
      <alignment horizontal="center" vertical="center"/>
    </xf>
    <xf numFmtId="180" fontId="0" fillId="0" borderId="0" xfId="0" applyNumberFormat="1" applyFill="1" applyAlignment="1">
      <alignment horizontal="center" vertical="center"/>
    </xf>
    <xf numFmtId="0" fontId="69" fillId="2" borderId="3" xfId="0" applyFont="1" applyFill="1" applyBorder="1" applyAlignment="1">
      <alignment horizontal="center" vertical="center" wrapText="1"/>
    </xf>
    <xf numFmtId="0" fontId="70" fillId="0" borderId="3" xfId="0" applyFont="1" applyFill="1" applyBorder="1" applyAlignment="1">
      <alignment horizontal="left" vertical="top" wrapText="1"/>
    </xf>
    <xf numFmtId="0" fontId="27" fillId="0" borderId="3" xfId="0" applyFont="1" applyFill="1" applyBorder="1" applyAlignment="1">
      <alignment horizontal="left" vertical="top" wrapText="1"/>
    </xf>
    <xf numFmtId="0" fontId="1" fillId="0" borderId="0" xfId="0" applyFont="1" applyFill="1" applyAlignment="1">
      <alignment horizontal="center" vertical="center"/>
    </xf>
    <xf numFmtId="0" fontId="27" fillId="0" borderId="3" xfId="0" applyFont="1" applyFill="1" applyBorder="1" applyAlignment="1">
      <alignment horizontal="left" vertical="center" wrapText="1"/>
    </xf>
    <xf numFmtId="0" fontId="27" fillId="0" borderId="1" xfId="0" applyFont="1" applyFill="1" applyBorder="1" applyAlignment="1">
      <alignment horizontal="left" vertical="center" wrapText="1"/>
    </xf>
    <xf numFmtId="0" fontId="27" fillId="0" borderId="0" xfId="0" applyFont="1" applyFill="1" applyAlignment="1">
      <alignment horizontal="left" vertical="center" wrapText="1"/>
    </xf>
    <xf numFmtId="0" fontId="27" fillId="0" borderId="8" xfId="0" applyFont="1" applyFill="1" applyBorder="1" applyAlignment="1">
      <alignment horizontal="left" vertical="center" wrapText="1"/>
    </xf>
    <xf numFmtId="0" fontId="27" fillId="0" borderId="9" xfId="0" applyFont="1" applyFill="1" applyBorder="1" applyAlignment="1">
      <alignment horizontal="left" vertical="center" wrapText="1"/>
    </xf>
    <xf numFmtId="0" fontId="27" fillId="0" borderId="5" xfId="0" applyFont="1" applyFill="1" applyBorder="1" applyAlignment="1">
      <alignment horizontal="left" vertical="center" wrapText="1"/>
    </xf>
    <xf numFmtId="0" fontId="27" fillId="6" borderId="3" xfId="0" applyFont="1" applyFill="1" applyBorder="1" applyAlignment="1">
      <alignment horizontal="left" vertical="center" wrapText="1"/>
    </xf>
    <xf numFmtId="0" fontId="27" fillId="0" borderId="0" xfId="0" applyFont="1" applyFill="1" applyBorder="1" applyAlignment="1">
      <alignment horizontal="left" vertical="center" wrapText="1"/>
    </xf>
    <xf numFmtId="0" fontId="71" fillId="30" borderId="0" xfId="0" applyFont="1" applyFill="1" applyAlignment="1">
      <alignment vertical="center"/>
    </xf>
    <xf numFmtId="0" fontId="71" fillId="30" borderId="42" xfId="0" applyFont="1" applyFill="1" applyBorder="1" applyAlignment="1">
      <alignment vertical="center"/>
    </xf>
    <xf numFmtId="0" fontId="27" fillId="30" borderId="0" xfId="0" applyFont="1" applyFill="1">
      <alignment vertical="center"/>
    </xf>
    <xf numFmtId="0" fontId="72" fillId="31" borderId="1" xfId="0" applyFont="1" applyFill="1" applyBorder="1" applyAlignment="1">
      <alignment horizontal="center" vertical="center" wrapText="1"/>
    </xf>
    <xf numFmtId="0" fontId="72" fillId="31" borderId="0" xfId="0" applyFont="1" applyFill="1" applyAlignment="1">
      <alignment horizontal="center" vertical="center" wrapText="1"/>
    </xf>
    <xf numFmtId="0" fontId="70" fillId="0" borderId="3" xfId="0" applyFont="1" applyFill="1" applyBorder="1" applyAlignment="1">
      <alignment horizontal="left" vertical="center" wrapText="1"/>
    </xf>
    <xf numFmtId="0" fontId="73" fillId="0" borderId="3" xfId="0" applyFont="1" applyFill="1" applyBorder="1" applyAlignment="1">
      <alignment horizontal="left" vertical="center"/>
    </xf>
    <xf numFmtId="0" fontId="72" fillId="31" borderId="8" xfId="0" applyFont="1" applyFill="1" applyBorder="1" applyAlignment="1">
      <alignment horizontal="center" vertical="center" wrapText="1"/>
    </xf>
    <xf numFmtId="0" fontId="72" fillId="31" borderId="9" xfId="0" applyFont="1" applyFill="1" applyBorder="1" applyAlignment="1">
      <alignment horizontal="center" vertical="center" wrapText="1"/>
    </xf>
    <xf numFmtId="0" fontId="71" fillId="5" borderId="3" xfId="0" applyFont="1" applyFill="1" applyBorder="1" applyAlignment="1">
      <alignment horizontal="center" vertical="center"/>
    </xf>
    <xf numFmtId="0" fontId="71" fillId="5" borderId="5" xfId="0" applyFont="1" applyFill="1" applyBorder="1" applyAlignment="1">
      <alignment horizontal="center" vertical="center"/>
    </xf>
    <xf numFmtId="0" fontId="74" fillId="32" borderId="21" xfId="0" applyFont="1" applyFill="1" applyBorder="1" applyAlignment="1">
      <alignment horizontal="center" vertical="center"/>
    </xf>
    <xf numFmtId="0" fontId="71" fillId="0" borderId="0" xfId="0" applyFont="1" applyFill="1" applyAlignment="1">
      <alignment vertical="center"/>
    </xf>
    <xf numFmtId="0" fontId="75" fillId="2" borderId="43" xfId="0" applyFont="1" applyFill="1" applyBorder="1" applyAlignment="1">
      <alignment horizontal="center" vertical="center" wrapText="1"/>
    </xf>
    <xf numFmtId="0" fontId="74" fillId="0" borderId="5" xfId="0" applyFont="1" applyFill="1" applyBorder="1" applyAlignment="1">
      <alignment horizontal="center" vertical="center"/>
    </xf>
    <xf numFmtId="0" fontId="74" fillId="0" borderId="15" xfId="0" applyFont="1" applyFill="1" applyBorder="1" applyAlignment="1">
      <alignment horizontal="center" vertical="center"/>
    </xf>
    <xf numFmtId="0" fontId="74" fillId="0" borderId="4" xfId="0" applyFont="1" applyFill="1" applyBorder="1" applyAlignment="1">
      <alignment horizontal="center" vertical="center"/>
    </xf>
    <xf numFmtId="0" fontId="71" fillId="0" borderId="5" xfId="0" applyFont="1" applyFill="1" applyBorder="1" applyAlignment="1">
      <alignment horizontal="center" vertical="center"/>
    </xf>
    <xf numFmtId="0" fontId="71" fillId="0" borderId="0" xfId="0" applyFont="1" applyFill="1" applyBorder="1" applyAlignment="1">
      <alignment horizontal="center" vertical="center"/>
    </xf>
    <xf numFmtId="0" fontId="75" fillId="2" borderId="3" xfId="0" applyFont="1" applyFill="1" applyBorder="1" applyAlignment="1">
      <alignment horizontal="center" vertical="center" wrapText="1"/>
    </xf>
    <xf numFmtId="0" fontId="71" fillId="0" borderId="15" xfId="0" applyFont="1" applyFill="1" applyBorder="1" applyAlignment="1">
      <alignment horizontal="center" vertical="center"/>
    </xf>
    <xf numFmtId="0" fontId="75" fillId="2" borderId="44" xfId="0" applyFont="1" applyFill="1" applyBorder="1" applyAlignment="1">
      <alignment horizontal="center" vertical="center" wrapText="1"/>
    </xf>
    <xf numFmtId="0" fontId="71" fillId="0" borderId="3" xfId="0" applyFont="1" applyFill="1" applyBorder="1" applyAlignment="1">
      <alignment horizontal="center" vertical="center"/>
    </xf>
    <xf numFmtId="0" fontId="75" fillId="2" borderId="2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72" fillId="2" borderId="3" xfId="0" applyFont="1" applyFill="1" applyBorder="1" applyAlignment="1">
      <alignment vertical="center" wrapText="1"/>
    </xf>
    <xf numFmtId="0" fontId="71" fillId="0" borderId="8" xfId="0" applyFont="1" applyFill="1" applyBorder="1" applyAlignment="1">
      <alignment horizontal="left" vertical="center" wrapText="1"/>
    </xf>
    <xf numFmtId="0" fontId="71" fillId="0" borderId="9" xfId="0" applyFont="1" applyFill="1" applyBorder="1" applyAlignment="1">
      <alignment horizontal="left" vertical="center" wrapText="1"/>
    </xf>
    <xf numFmtId="0" fontId="75" fillId="2" borderId="2"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1" fillId="0" borderId="3" xfId="0" applyFont="1" applyFill="1" applyBorder="1" applyAlignment="1">
      <alignment vertical="center"/>
    </xf>
    <xf numFmtId="0" fontId="18" fillId="0" borderId="3" xfId="0" applyFont="1" applyFill="1" applyBorder="1" applyAlignment="1">
      <alignment horizontal="left" vertical="center" wrapText="1"/>
    </xf>
    <xf numFmtId="0" fontId="71" fillId="0" borderId="3" xfId="0" applyFont="1" applyFill="1" applyBorder="1" applyAlignment="1">
      <alignment horizontal="left" vertical="center" wrapText="1"/>
    </xf>
    <xf numFmtId="0" fontId="18" fillId="0" borderId="8" xfId="0" applyFont="1" applyFill="1" applyBorder="1" applyAlignment="1">
      <alignment horizontal="left" vertical="center" wrapText="1"/>
    </xf>
    <xf numFmtId="0" fontId="75" fillId="2" borderId="22" xfId="0" applyFont="1" applyFill="1" applyBorder="1" applyAlignment="1">
      <alignment horizontal="center" vertical="center" wrapText="1"/>
    </xf>
    <xf numFmtId="0" fontId="78" fillId="2" borderId="3" xfId="0" applyFont="1" applyFill="1" applyBorder="1" applyAlignment="1">
      <alignment horizontal="center" vertical="center" wrapText="1"/>
    </xf>
    <xf numFmtId="0" fontId="79" fillId="0" borderId="3" xfId="0" applyFont="1" applyFill="1" applyBorder="1" applyAlignment="1">
      <alignment horizontal="center" vertical="center"/>
    </xf>
    <xf numFmtId="0" fontId="71" fillId="2" borderId="3" xfId="0" applyFont="1" applyFill="1" applyBorder="1" applyAlignment="1">
      <alignment horizontal="center" vertical="center"/>
    </xf>
    <xf numFmtId="0" fontId="71" fillId="2" borderId="3" xfId="0" applyFont="1" applyFill="1" applyBorder="1" applyAlignment="1">
      <alignment horizontal="center" vertical="center" wrapText="1"/>
    </xf>
    <xf numFmtId="0" fontId="71" fillId="2" borderId="21" xfId="0" applyFont="1" applyFill="1" applyBorder="1" applyAlignment="1">
      <alignment horizontal="center" vertical="center"/>
    </xf>
    <xf numFmtId="0" fontId="72" fillId="5" borderId="3" xfId="0" applyFont="1" applyFill="1" applyBorder="1" applyAlignment="1">
      <alignment horizontal="left" vertical="center" wrapText="1"/>
    </xf>
    <xf numFmtId="0" fontId="71" fillId="0" borderId="7" xfId="0" applyFont="1" applyFill="1" applyBorder="1" applyAlignment="1">
      <alignment horizontal="center" vertical="center"/>
    </xf>
    <xf numFmtId="0" fontId="71" fillId="0" borderId="10" xfId="0" applyFont="1" applyFill="1" applyBorder="1" applyAlignment="1">
      <alignment horizontal="center" vertical="center"/>
    </xf>
    <xf numFmtId="0" fontId="71" fillId="0" borderId="21" xfId="0" applyFont="1" applyFill="1" applyBorder="1" applyAlignment="1">
      <alignment vertical="center"/>
    </xf>
    <xf numFmtId="0" fontId="18" fillId="2" borderId="1" xfId="0" applyFont="1" applyFill="1" applyBorder="1" applyAlignment="1">
      <alignment horizontal="left" vertical="center" wrapText="1"/>
    </xf>
    <xf numFmtId="0" fontId="18" fillId="2" borderId="0" xfId="0" applyFont="1" applyFill="1" applyAlignment="1">
      <alignment horizontal="left" vertical="center" wrapText="1"/>
    </xf>
    <xf numFmtId="0" fontId="18" fillId="2" borderId="3" xfId="0" applyFont="1" applyFill="1" applyBorder="1" applyAlignment="1">
      <alignment horizontal="left" vertical="center" wrapText="1"/>
    </xf>
    <xf numFmtId="0" fontId="71" fillId="0" borderId="4" xfId="0" applyFont="1" applyFill="1" applyBorder="1" applyAlignment="1">
      <alignment horizontal="center" vertical="center"/>
    </xf>
    <xf numFmtId="0" fontId="71" fillId="2" borderId="3" xfId="0" applyFont="1" applyFill="1" applyBorder="1" applyAlignment="1">
      <alignment horizontal="left" vertical="center" wrapText="1"/>
    </xf>
    <xf numFmtId="0" fontId="71" fillId="0" borderId="3" xfId="0" applyFont="1" applyFill="1" applyBorder="1" applyAlignment="1">
      <alignment horizontal="center" vertical="center" wrapText="1"/>
    </xf>
    <xf numFmtId="0" fontId="71" fillId="0" borderId="22" xfId="0" applyFont="1" applyFill="1" applyBorder="1" applyAlignment="1">
      <alignment horizontal="center" vertical="center" wrapText="1"/>
    </xf>
    <xf numFmtId="0" fontId="71" fillId="0" borderId="12" xfId="0" applyFont="1" applyFill="1" applyBorder="1" applyAlignment="1">
      <alignment horizontal="left" vertical="center" wrapText="1"/>
    </xf>
    <xf numFmtId="0" fontId="72" fillId="2" borderId="2" xfId="0" applyFont="1" applyFill="1" applyBorder="1" applyAlignment="1">
      <alignment horizontal="center" vertical="center"/>
    </xf>
    <xf numFmtId="0" fontId="71" fillId="0" borderId="1" xfId="0" applyFont="1" applyFill="1" applyBorder="1" applyAlignment="1">
      <alignment horizontal="left" vertical="center"/>
    </xf>
    <xf numFmtId="0" fontId="71" fillId="0" borderId="0" xfId="0" applyFont="1" applyFill="1" applyAlignment="1">
      <alignment horizontal="left" vertical="center"/>
    </xf>
    <xf numFmtId="0" fontId="71" fillId="0" borderId="11" xfId="0" applyFont="1" applyFill="1" applyBorder="1" applyAlignment="1">
      <alignment horizontal="left" vertical="center"/>
    </xf>
    <xf numFmtId="0" fontId="71" fillId="0" borderId="2" xfId="0" applyFont="1" applyFill="1" applyBorder="1" applyAlignment="1">
      <alignment horizontal="center" vertical="center" wrapText="1"/>
    </xf>
    <xf numFmtId="0" fontId="72" fillId="2" borderId="22" xfId="0" applyFont="1" applyFill="1" applyBorder="1" applyAlignment="1">
      <alignment horizontal="center" vertical="center"/>
    </xf>
    <xf numFmtId="0" fontId="71" fillId="0" borderId="8" xfId="0" applyFont="1" applyFill="1" applyBorder="1" applyAlignment="1">
      <alignment horizontal="left" vertical="center"/>
    </xf>
    <xf numFmtId="0" fontId="71" fillId="0" borderId="9" xfId="0" applyFont="1" applyFill="1" applyBorder="1" applyAlignment="1">
      <alignment horizontal="left" vertical="center"/>
    </xf>
    <xf numFmtId="0" fontId="71" fillId="0" borderId="12" xfId="0" applyFont="1" applyFill="1" applyBorder="1" applyAlignment="1">
      <alignment horizontal="left" vertical="center"/>
    </xf>
    <xf numFmtId="0" fontId="72" fillId="2" borderId="45" xfId="0" applyFont="1" applyFill="1" applyBorder="1" applyAlignment="1">
      <alignment horizontal="center" vertical="center"/>
    </xf>
    <xf numFmtId="0" fontId="71" fillId="0" borderId="46" xfId="0" applyFont="1" applyFill="1" applyBorder="1" applyAlignment="1">
      <alignment horizontal="left" vertical="center" wrapText="1"/>
    </xf>
    <xf numFmtId="0" fontId="71" fillId="0" borderId="47" xfId="0" applyFont="1" applyFill="1" applyBorder="1" applyAlignment="1">
      <alignment horizontal="left" vertical="center"/>
    </xf>
    <xf numFmtId="0" fontId="71" fillId="0" borderId="48" xfId="0" applyFont="1" applyFill="1" applyBorder="1" applyAlignment="1">
      <alignment horizontal="left" vertical="center"/>
    </xf>
    <xf numFmtId="0" fontId="71" fillId="6" borderId="21" xfId="0" applyFont="1" applyFill="1" applyBorder="1" applyAlignment="1">
      <alignment horizontal="center" vertical="center" wrapText="1"/>
    </xf>
    <xf numFmtId="0" fontId="71" fillId="6" borderId="2" xfId="0" applyFont="1" applyFill="1" applyBorder="1" applyAlignment="1">
      <alignment horizontal="center" vertical="center" wrapText="1"/>
    </xf>
    <xf numFmtId="0" fontId="71" fillId="6" borderId="22" xfId="0" applyFont="1" applyFill="1" applyBorder="1" applyAlignment="1">
      <alignment horizontal="center" vertical="center" wrapText="1"/>
    </xf>
    <xf numFmtId="0" fontId="71" fillId="30" borderId="0" xfId="0" applyFont="1" applyFill="1" applyBorder="1" applyAlignment="1">
      <alignment vertical="center"/>
    </xf>
    <xf numFmtId="0" fontId="18" fillId="30" borderId="0" xfId="0" applyFont="1" applyFill="1" applyBorder="1" applyAlignment="1">
      <alignment vertical="top" wrapText="1"/>
    </xf>
    <xf numFmtId="0" fontId="27" fillId="30" borderId="0" xfId="0" applyFont="1" applyFill="1" applyBorder="1">
      <alignment vertical="center"/>
    </xf>
    <xf numFmtId="0" fontId="18" fillId="30" borderId="0" xfId="0" applyFont="1" applyFill="1" applyBorder="1" applyAlignment="1">
      <alignment horizontal="left" vertical="top" wrapText="1"/>
    </xf>
    <xf numFmtId="0" fontId="43" fillId="15" borderId="22" xfId="0" applyFont="1" applyFill="1" applyBorder="1" applyAlignment="1">
      <alignment horizontal="left" vertical="center" wrapText="1"/>
    </xf>
    <xf numFmtId="0" fontId="18" fillId="15" borderId="22" xfId="0" applyFont="1" applyFill="1" applyBorder="1" applyAlignment="1">
      <alignment horizontal="left" vertical="center" wrapText="1"/>
    </xf>
    <xf numFmtId="0" fontId="18" fillId="15" borderId="8" xfId="0" applyFont="1" applyFill="1" applyBorder="1" applyAlignment="1">
      <alignment horizontal="left" vertical="center" wrapText="1"/>
    </xf>
    <xf numFmtId="0" fontId="71" fillId="0" borderId="5" xfId="0" applyFont="1" applyFill="1" applyBorder="1" applyAlignment="1">
      <alignment vertical="center"/>
    </xf>
    <xf numFmtId="0" fontId="71" fillId="0" borderId="6" xfId="0" applyFont="1" applyFill="1" applyBorder="1" applyAlignment="1">
      <alignment horizontal="center" vertical="center"/>
    </xf>
    <xf numFmtId="0" fontId="71" fillId="30" borderId="0" xfId="0" applyFont="1" applyFill="1" applyBorder="1" applyAlignment="1">
      <alignment horizontal="center" vertical="center"/>
    </xf>
    <xf numFmtId="0" fontId="71" fillId="0" borderId="1" xfId="0" applyFont="1" applyFill="1" applyBorder="1" applyAlignment="1">
      <alignment horizontal="center" vertical="center"/>
    </xf>
    <xf numFmtId="0" fontId="71" fillId="0" borderId="0" xfId="0" applyFont="1" applyFill="1" applyAlignment="1">
      <alignment horizontal="center" vertical="center"/>
    </xf>
    <xf numFmtId="0" fontId="71" fillId="0" borderId="8" xfId="0" applyFont="1" applyFill="1" applyBorder="1" applyAlignment="1">
      <alignment horizontal="center" vertical="center"/>
    </xf>
    <xf numFmtId="0" fontId="71" fillId="0" borderId="9" xfId="0" applyFont="1" applyFill="1" applyBorder="1" applyAlignment="1">
      <alignment horizontal="center" vertical="center"/>
    </xf>
    <xf numFmtId="0" fontId="75" fillId="2" borderId="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80" fillId="2" borderId="3" xfId="0" applyFont="1" applyFill="1" applyBorder="1" applyAlignment="1">
      <alignment horizontal="center" vertical="center" wrapText="1"/>
    </xf>
    <xf numFmtId="0" fontId="71" fillId="0" borderId="22" xfId="0" applyFont="1" applyFill="1" applyBorder="1" applyAlignment="1">
      <alignment horizontal="center" vertical="center"/>
    </xf>
    <xf numFmtId="0" fontId="0" fillId="5" borderId="3" xfId="0" applyFill="1" applyBorder="1" applyAlignment="1">
      <alignment horizontal="center" vertical="center"/>
    </xf>
    <xf numFmtId="0" fontId="0" fillId="0" borderId="3" xfId="0" applyFont="1" applyBorder="1" applyAlignment="1">
      <alignment horizontal="center" vertical="center" wrapText="1"/>
    </xf>
    <xf numFmtId="0" fontId="0" fillId="0" borderId="21" xfId="0" applyFont="1" applyBorder="1" applyAlignment="1">
      <alignment horizontal="center" vertical="center" wrapText="1"/>
    </xf>
    <xf numFmtId="0" fontId="0" fillId="0" borderId="2" xfId="0" applyBorder="1" applyAlignment="1">
      <alignment horizontal="center" vertical="center" wrapText="1"/>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0" fillId="0" borderId="22" xfId="0" applyBorder="1" applyAlignment="1">
      <alignment horizontal="center" vertical="center" wrapText="1"/>
    </xf>
    <xf numFmtId="0" fontId="0" fillId="0" borderId="21" xfId="0" applyBorder="1" applyAlignment="1">
      <alignment horizontal="center" vertical="center" wrapText="1"/>
    </xf>
    <xf numFmtId="0" fontId="81" fillId="33" borderId="0" xfId="0" applyFont="1" applyFill="1" applyAlignment="1">
      <alignment horizontal="center" vertical="center"/>
    </xf>
    <xf numFmtId="0" fontId="82" fillId="33" borderId="0" xfId="0" applyFont="1" applyFill="1" applyAlignment="1">
      <alignment horizontal="center" vertical="center"/>
    </xf>
    <xf numFmtId="187" fontId="82" fillId="22" borderId="0" xfId="0" applyNumberFormat="1" applyFont="1" applyFill="1" applyAlignment="1">
      <alignment horizontal="center" vertical="center"/>
    </xf>
    <xf numFmtId="0" fontId="83" fillId="0" borderId="0" xfId="0" applyFont="1" applyFill="1" applyAlignment="1">
      <alignment horizontal="center" vertical="center"/>
    </xf>
    <xf numFmtId="187" fontId="83" fillId="0" borderId="0" xfId="0" applyNumberFormat="1" applyFont="1" applyFill="1" applyAlignment="1">
      <alignment horizontal="right" vertical="center"/>
    </xf>
    <xf numFmtId="0" fontId="84" fillId="2" borderId="0" xfId="0" applyFont="1" applyFill="1" applyAlignment="1">
      <alignment horizontal="center" vertical="center"/>
    </xf>
    <xf numFmtId="0" fontId="83" fillId="0" borderId="0" xfId="0" applyFont="1" applyFill="1" applyAlignment="1">
      <alignment vertical="center"/>
    </xf>
    <xf numFmtId="0" fontId="84" fillId="2" borderId="0" xfId="0" applyFont="1" applyFill="1" applyAlignment="1">
      <alignment vertical="center"/>
    </xf>
    <xf numFmtId="187" fontId="82" fillId="33" borderId="0" xfId="0" applyNumberFormat="1" applyFont="1" applyFill="1" applyAlignment="1">
      <alignment horizontal="center" vertical="center"/>
    </xf>
    <xf numFmtId="0" fontId="27" fillId="0" borderId="0" xfId="0" applyFont="1">
      <alignment vertical="center"/>
    </xf>
    <xf numFmtId="9" fontId="27" fillId="0" borderId="0" xfId="3" applyFont="1">
      <alignment vertical="center"/>
    </xf>
    <xf numFmtId="0" fontId="27" fillId="0" borderId="0" xfId="0" applyFont="1" applyAlignment="1">
      <alignment horizontal="left" vertical="center"/>
    </xf>
    <xf numFmtId="0" fontId="27" fillId="27" borderId="0" xfId="0" applyFont="1" applyFill="1">
      <alignment vertical="center"/>
    </xf>
    <xf numFmtId="9" fontId="39" fillId="27" borderId="2" xfId="3" applyFont="1" applyFill="1" applyBorder="1" applyAlignment="1">
      <alignment horizontal="center" vertical="center"/>
    </xf>
    <xf numFmtId="0" fontId="74" fillId="23" borderId="0" xfId="0" applyFont="1" applyFill="1">
      <alignment vertical="center"/>
    </xf>
    <xf numFmtId="0" fontId="74" fillId="23" borderId="0" xfId="0" applyFont="1" applyFill="1" applyAlignment="1">
      <alignment horizontal="left" vertical="center"/>
    </xf>
    <xf numFmtId="0" fontId="74" fillId="34" borderId="0" xfId="0" applyFont="1" applyFill="1">
      <alignment vertical="center"/>
    </xf>
    <xf numFmtId="0" fontId="74" fillId="34" borderId="0" xfId="0" applyFont="1" applyFill="1" applyAlignment="1">
      <alignment horizontal="left" vertical="center"/>
    </xf>
    <xf numFmtId="0" fontId="74" fillId="13" borderId="0" xfId="0" applyFont="1" applyFill="1">
      <alignment vertical="center"/>
    </xf>
    <xf numFmtId="0" fontId="27" fillId="0" borderId="0" xfId="0" applyFont="1" applyAlignment="1">
      <alignment horizontal="left" vertical="center" wrapText="1"/>
    </xf>
    <xf numFmtId="0" fontId="27" fillId="0" borderId="0" xfId="0" applyFont="1" applyAlignment="1">
      <alignment vertical="center" wrapText="1"/>
    </xf>
    <xf numFmtId="0" fontId="1" fillId="0" borderId="0" xfId="0" applyFont="1" applyFill="1" applyAlignment="1">
      <alignment vertical="center"/>
    </xf>
    <xf numFmtId="0" fontId="1" fillId="0" borderId="0" xfId="0" applyFont="1" applyFill="1" applyAlignment="1">
      <alignment horizontal="left" vertical="center"/>
    </xf>
    <xf numFmtId="0" fontId="75" fillId="35" borderId="3" xfId="0" applyFont="1" applyFill="1" applyBorder="1" applyAlignment="1">
      <alignment horizontal="center" vertical="center"/>
    </xf>
    <xf numFmtId="0" fontId="1" fillId="0" borderId="3" xfId="0" applyFont="1" applyFill="1" applyBorder="1" applyAlignment="1">
      <alignment horizontal="left"/>
    </xf>
    <xf numFmtId="0" fontId="1" fillId="0" borderId="3" xfId="0" applyFont="1" applyFill="1" applyBorder="1" applyAlignment="1"/>
    <xf numFmtId="0" fontId="85" fillId="36" borderId="3" xfId="0" applyFont="1" applyFill="1" applyBorder="1" applyAlignment="1">
      <alignment horizontal="center" vertical="center" wrapText="1"/>
    </xf>
    <xf numFmtId="0" fontId="86" fillId="36" borderId="3" xfId="0" applyFont="1" applyFill="1" applyBorder="1" applyAlignment="1">
      <alignment horizontal="left" vertical="center"/>
    </xf>
    <xf numFmtId="0" fontId="85" fillId="0" borderId="3" xfId="0" applyFont="1" applyFill="1" applyBorder="1" applyAlignment="1">
      <alignment horizontal="center" vertical="center"/>
    </xf>
    <xf numFmtId="0" fontId="86" fillId="0" borderId="3" xfId="0" applyFont="1" applyFill="1" applyBorder="1" applyAlignment="1">
      <alignment horizontal="center" vertical="center"/>
    </xf>
    <xf numFmtId="0" fontId="85" fillId="0" borderId="3" xfId="0" applyFont="1" applyFill="1" applyBorder="1" applyAlignment="1">
      <alignment horizontal="center" vertical="center" wrapText="1"/>
    </xf>
    <xf numFmtId="0" fontId="87" fillId="0" borderId="3" xfId="0" applyFont="1" applyFill="1" applyBorder="1" applyAlignment="1">
      <alignment horizontal="center" vertical="center"/>
    </xf>
    <xf numFmtId="0" fontId="85" fillId="36" borderId="3" xfId="0" applyFont="1" applyFill="1" applyBorder="1" applyAlignment="1">
      <alignment vertical="center" wrapText="1"/>
    </xf>
    <xf numFmtId="0" fontId="87" fillId="0" borderId="3" xfId="0" applyFont="1" applyFill="1" applyBorder="1" applyAlignment="1">
      <alignment vertical="center"/>
    </xf>
    <xf numFmtId="49" fontId="87" fillId="0" borderId="3" xfId="0" applyNumberFormat="1" applyFont="1" applyFill="1" applyBorder="1" applyAlignment="1">
      <alignment vertical="center"/>
    </xf>
    <xf numFmtId="49" fontId="88" fillId="0" borderId="3" xfId="6" applyNumberFormat="1" applyFont="1" applyBorder="1">
      <alignment vertical="center"/>
    </xf>
    <xf numFmtId="0" fontId="85" fillId="0" borderId="0" xfId="0" applyFont="1" applyFill="1" applyAlignment="1">
      <alignment horizontal="center" vertical="center" wrapText="1"/>
    </xf>
    <xf numFmtId="0" fontId="85" fillId="0" borderId="0" xfId="0" applyFont="1" applyFill="1" applyAlignment="1">
      <alignment horizontal="center" vertical="center"/>
    </xf>
    <xf numFmtId="0" fontId="86" fillId="2" borderId="3" xfId="0" applyFont="1" applyFill="1" applyBorder="1" applyAlignment="1">
      <alignment horizontal="left" vertical="center"/>
    </xf>
    <xf numFmtId="0" fontId="85" fillId="2" borderId="0" xfId="0" applyFont="1" applyFill="1" applyAlignment="1">
      <alignment horizontal="center" vertical="center"/>
    </xf>
    <xf numFmtId="9" fontId="85" fillId="0" borderId="0" xfId="3" applyNumberFormat="1" applyFont="1" applyAlignment="1">
      <alignment horizontal="center" vertical="center" wrapText="1"/>
    </xf>
    <xf numFmtId="9" fontId="85" fillId="0" borderId="0" xfId="0" applyNumberFormat="1" applyFont="1" applyFill="1" applyAlignment="1">
      <alignment horizontal="center" vertical="center"/>
    </xf>
    <xf numFmtId="9" fontId="85" fillId="0" borderId="0" xfId="3" applyFont="1" applyAlignment="1">
      <alignment horizontal="center" vertical="center"/>
    </xf>
    <xf numFmtId="9" fontId="85" fillId="0" borderId="0" xfId="3" applyNumberFormat="1" applyFont="1" applyAlignment="1">
      <alignment horizontal="center" vertical="center"/>
    </xf>
    <xf numFmtId="0" fontId="89" fillId="0" borderId="0" xfId="0" applyFont="1" applyFill="1" applyAlignment="1">
      <alignment horizontal="left" vertical="center" wrapText="1"/>
    </xf>
    <xf numFmtId="0" fontId="85" fillId="0" borderId="0" xfId="0" applyFont="1" applyFill="1" applyAlignment="1">
      <alignment horizontal="left" vertical="center" wrapText="1"/>
    </xf>
    <xf numFmtId="188" fontId="85" fillId="0" borderId="0" xfId="0" applyNumberFormat="1" applyFont="1" applyFill="1" applyAlignment="1">
      <alignment horizontal="center" vertical="center" wrapText="1"/>
    </xf>
    <xf numFmtId="0" fontId="86" fillId="0" borderId="0" xfId="0" applyFont="1" applyFill="1" applyAlignment="1">
      <alignment horizontal="center" vertical="center"/>
    </xf>
    <xf numFmtId="0" fontId="86" fillId="2" borderId="0" xfId="0" applyFont="1" applyFill="1" applyAlignment="1">
      <alignment horizontal="center" vertical="center" wrapText="1"/>
    </xf>
    <xf numFmtId="0" fontId="90" fillId="0" borderId="0" xfId="0" applyFont="1" applyFill="1" applyAlignment="1">
      <alignment horizontal="center" vertical="center" wrapText="1"/>
    </xf>
    <xf numFmtId="0" fontId="90" fillId="0" borderId="0" xfId="0" applyFont="1" applyFill="1" applyAlignment="1">
      <alignment horizontal="center" vertical="center"/>
    </xf>
    <xf numFmtId="14" fontId="85" fillId="0" borderId="0" xfId="0" applyNumberFormat="1" applyFont="1" applyFill="1" applyAlignment="1">
      <alignment horizontal="center" vertical="center"/>
    </xf>
    <xf numFmtId="14" fontId="85" fillId="0" borderId="0" xfId="0" applyNumberFormat="1" applyFont="1" applyFill="1" applyAlignment="1">
      <alignment horizontal="center" vertical="center" wrapText="1"/>
    </xf>
    <xf numFmtId="3" fontId="85" fillId="0" borderId="0" xfId="0" applyNumberFormat="1" applyFont="1" applyFill="1" applyAlignment="1">
      <alignment horizontal="center" vertical="center" wrapText="1"/>
    </xf>
    <xf numFmtId="0" fontId="85" fillId="37" borderId="3" xfId="0" applyFont="1" applyFill="1" applyBorder="1" applyAlignment="1">
      <alignment horizontal="center" vertical="center" wrapText="1"/>
    </xf>
    <xf numFmtId="0" fontId="86" fillId="2" borderId="3" xfId="0" applyFont="1" applyFill="1" applyBorder="1" applyAlignment="1">
      <alignment horizontal="left" vertical="center" wrapText="1"/>
    </xf>
    <xf numFmtId="182" fontId="85" fillId="2" borderId="0" xfId="0" applyNumberFormat="1" applyFont="1" applyFill="1" applyAlignment="1">
      <alignment horizontal="center" vertical="center"/>
    </xf>
    <xf numFmtId="0" fontId="86" fillId="37" borderId="3" xfId="0" applyFont="1" applyFill="1" applyBorder="1" applyAlignment="1">
      <alignment horizontal="left" vertical="center"/>
    </xf>
    <xf numFmtId="0" fontId="85" fillId="38" borderId="3" xfId="0" applyFont="1" applyFill="1" applyBorder="1" applyAlignment="1">
      <alignment horizontal="center" vertical="center"/>
    </xf>
    <xf numFmtId="0" fontId="85" fillId="38" borderId="3" xfId="0" applyFont="1" applyFill="1" applyBorder="1" applyAlignment="1">
      <alignment horizontal="left" vertical="center"/>
    </xf>
    <xf numFmtId="0" fontId="86" fillId="38" borderId="3" xfId="0" applyFont="1" applyFill="1" applyBorder="1" applyAlignment="1">
      <alignment horizontal="left" vertical="center"/>
    </xf>
    <xf numFmtId="0" fontId="91" fillId="0" borderId="0" xfId="0" applyFont="1" applyFill="1" applyAlignment="1">
      <alignment horizontal="center" vertical="center"/>
    </xf>
    <xf numFmtId="0" fontId="92" fillId="0" borderId="0" xfId="0" applyFont="1" applyFill="1" applyAlignment="1">
      <alignment horizontal="center" vertical="center" wrapText="1"/>
    </xf>
    <xf numFmtId="0" fontId="93" fillId="37" borderId="3" xfId="0" applyFont="1" applyFill="1" applyBorder="1" applyAlignment="1">
      <alignment horizontal="center" vertical="center"/>
    </xf>
    <xf numFmtId="0" fontId="93" fillId="37" borderId="3" xfId="0" applyFont="1" applyFill="1" applyBorder="1" applyAlignment="1">
      <alignment horizontal="left" vertical="center"/>
    </xf>
    <xf numFmtId="0" fontId="94" fillId="0" borderId="0" xfId="0" applyFont="1" applyFill="1" applyAlignment="1">
      <alignment horizontal="center" vertical="center"/>
    </xf>
    <xf numFmtId="0" fontId="95" fillId="0" borderId="0" xfId="0" applyFont="1" applyFill="1" applyAlignment="1">
      <alignment horizontal="center" vertical="center" wrapText="1"/>
    </xf>
    <xf numFmtId="0" fontId="85" fillId="37" borderId="3" xfId="0" applyFont="1" applyFill="1" applyBorder="1" applyAlignment="1">
      <alignment horizontal="center" vertical="center"/>
    </xf>
    <xf numFmtId="0" fontId="92" fillId="0" borderId="0" xfId="0" applyFont="1" applyFill="1" applyAlignment="1">
      <alignment vertical="center" wrapText="1"/>
    </xf>
    <xf numFmtId="0" fontId="96" fillId="0" borderId="0" xfId="0" applyFont="1" applyFill="1" applyAlignment="1">
      <alignment vertical="center" wrapText="1"/>
    </xf>
    <xf numFmtId="0" fontId="97" fillId="0" borderId="0" xfId="0" applyFont="1" applyFill="1" applyAlignment="1">
      <alignment vertical="center" wrapText="1"/>
    </xf>
    <xf numFmtId="0" fontId="97" fillId="0" borderId="0" xfId="0" applyFont="1" applyFill="1" applyAlignment="1">
      <alignment horizontal="left" vertical="center" wrapText="1"/>
    </xf>
    <xf numFmtId="0" fontId="85" fillId="0" borderId="0" xfId="0" applyFont="1" applyFill="1" applyAlignment="1">
      <alignment horizontal="left" vertical="center"/>
    </xf>
    <xf numFmtId="0" fontId="98" fillId="0" borderId="0" xfId="0" applyFont="1" applyFill="1" applyAlignment="1">
      <alignment horizontal="left" vertical="center"/>
    </xf>
    <xf numFmtId="0" fontId="86" fillId="37" borderId="3" xfId="0" applyFont="1" applyFill="1" applyBorder="1" applyAlignment="1">
      <alignment horizontal="center" vertical="center"/>
    </xf>
    <xf numFmtId="0" fontId="85" fillId="0" borderId="0" xfId="0" applyFont="1" applyFill="1" applyAlignment="1">
      <alignment vertical="center" wrapText="1"/>
    </xf>
    <xf numFmtId="0" fontId="99" fillId="0" borderId="0" xfId="0" applyFont="1" applyFill="1" applyAlignment="1">
      <alignment vertical="center" wrapText="1"/>
    </xf>
    <xf numFmtId="0" fontId="100" fillId="0" borderId="3" xfId="0" applyFont="1" applyFill="1" applyBorder="1" applyAlignment="1">
      <alignment horizontal="left"/>
    </xf>
    <xf numFmtId="0" fontId="101" fillId="37" borderId="3" xfId="0" applyFont="1" applyFill="1" applyBorder="1" applyAlignment="1">
      <alignment horizontal="center" vertical="center"/>
    </xf>
    <xf numFmtId="0" fontId="102" fillId="0" borderId="3" xfId="0" applyFont="1" applyFill="1" applyBorder="1" applyAlignment="1">
      <alignment horizontal="left" vertical="center"/>
    </xf>
    <xf numFmtId="0" fontId="86" fillId="2" borderId="3" xfId="0" applyFont="1" applyFill="1" applyBorder="1" applyAlignment="1">
      <alignment horizontal="center" vertical="center" wrapText="1"/>
    </xf>
    <xf numFmtId="0" fontId="85" fillId="2" borderId="0" xfId="0" applyFont="1" applyFill="1" applyAlignment="1">
      <alignment vertical="center"/>
    </xf>
    <xf numFmtId="0" fontId="85" fillId="2" borderId="0" xfId="0" applyFont="1" applyFill="1" applyAlignment="1">
      <alignment vertical="center" wrapText="1"/>
    </xf>
    <xf numFmtId="0" fontId="1" fillId="0" borderId="0" xfId="0" applyFont="1" applyFill="1" applyAlignment="1"/>
    <xf numFmtId="0" fontId="1" fillId="0" borderId="0" xfId="0" applyFont="1" applyFill="1" applyAlignment="1">
      <alignment horizontal="left"/>
    </xf>
    <xf numFmtId="0" fontId="85" fillId="35" borderId="3" xfId="0" applyFont="1" applyFill="1" applyBorder="1" applyAlignment="1">
      <alignment horizontal="center" vertical="center"/>
    </xf>
    <xf numFmtId="0" fontId="93" fillId="2" borderId="3" xfId="0" applyFont="1" applyFill="1" applyBorder="1" applyAlignment="1">
      <alignment horizontal="center" vertical="center"/>
    </xf>
    <xf numFmtId="0" fontId="85" fillId="2" borderId="3" xfId="0" applyFont="1" applyFill="1" applyBorder="1" applyAlignment="1">
      <alignment horizontal="center" vertical="center"/>
    </xf>
    <xf numFmtId="0" fontId="96" fillId="2" borderId="0" xfId="0" applyFont="1" applyFill="1" applyAlignment="1">
      <alignment horizontal="center" vertical="center"/>
    </xf>
    <xf numFmtId="9" fontId="85" fillId="2" borderId="0" xfId="3" applyNumberFormat="1" applyFont="1" applyFill="1" applyAlignment="1">
      <alignment horizontal="center" vertical="center"/>
    </xf>
    <xf numFmtId="0" fontId="85" fillId="2" borderId="0" xfId="0" applyFont="1" applyFill="1" applyAlignment="1">
      <alignment horizontal="center" vertical="center" wrapText="1"/>
    </xf>
    <xf numFmtId="0" fontId="45" fillId="0" borderId="0" xfId="0" applyFont="1" applyFill="1" applyAlignment="1">
      <alignment vertical="center" wrapText="1"/>
    </xf>
    <xf numFmtId="0" fontId="1" fillId="0" borderId="0" xfId="0" applyFont="1" applyFill="1" applyAlignment="1">
      <alignment horizontal="center"/>
    </xf>
    <xf numFmtId="0" fontId="85" fillId="37" borderId="0" xfId="0" applyFont="1" applyFill="1" applyAlignment="1">
      <alignment horizontal="center" vertical="center"/>
    </xf>
    <xf numFmtId="0" fontId="85" fillId="2" borderId="0" xfId="0" applyFont="1" applyFill="1" applyAlignment="1">
      <alignment horizontal="left" vertical="center" wrapText="1"/>
    </xf>
    <xf numFmtId="0" fontId="85" fillId="2" borderId="0" xfId="0" applyFont="1" applyFill="1" applyAlignment="1">
      <alignment horizontal="left" vertical="center"/>
    </xf>
    <xf numFmtId="0" fontId="85" fillId="37" borderId="0" xfId="0" applyFont="1" applyFill="1" applyAlignment="1">
      <alignment horizontal="center" vertical="center" wrapText="1"/>
    </xf>
    <xf numFmtId="0" fontId="0" fillId="2" borderId="3" xfId="0" applyFill="1" applyBorder="1">
      <alignment vertical="center"/>
    </xf>
    <xf numFmtId="14" fontId="0" fillId="0" borderId="3" xfId="0" applyNumberFormat="1" applyBorder="1" applyAlignment="1">
      <alignment horizontal="center" vertical="center"/>
    </xf>
    <xf numFmtId="179" fontId="0" fillId="0" borderId="3" xfId="0" applyNumberFormat="1" applyBorder="1" applyAlignment="1">
      <alignment horizontal="center" vertical="center"/>
    </xf>
    <xf numFmtId="9" fontId="0" fillId="0" borderId="3" xfId="0" applyNumberFormat="1" applyBorder="1" applyAlignment="1">
      <alignment horizontal="center" vertical="center"/>
    </xf>
    <xf numFmtId="0" fontId="10" fillId="0" borderId="3" xfId="0" applyFont="1" applyBorder="1">
      <alignment vertical="center"/>
    </xf>
    <xf numFmtId="0" fontId="0" fillId="15" borderId="0" xfId="0" applyFill="1">
      <alignment vertical="center"/>
    </xf>
    <xf numFmtId="0" fontId="0" fillId="0" borderId="3" xfId="0" applyFont="1"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center" vertical="center"/>
    </xf>
    <xf numFmtId="0" fontId="1" fillId="2" borderId="0" xfId="0" applyFont="1" applyFill="1" applyAlignment="1">
      <alignment horizontal="center" vertical="center"/>
    </xf>
    <xf numFmtId="0" fontId="1" fillId="0" borderId="0" xfId="0" applyFont="1" applyFill="1" applyAlignment="1">
      <alignment horizontal="center" vertical="center" wrapText="1"/>
    </xf>
    <xf numFmtId="9" fontId="1" fillId="0" borderId="0" xfId="0" applyNumberFormat="1" applyFont="1" applyFill="1" applyAlignment="1">
      <alignment horizontal="center" vertical="center"/>
    </xf>
    <xf numFmtId="9" fontId="0" fillId="0" borderId="0" xfId="0" applyNumberFormat="1" applyFill="1" applyAlignment="1">
      <alignment horizontal="center" vertical="center"/>
    </xf>
    <xf numFmtId="0" fontId="103" fillId="7" borderId="0" xfId="0" applyFont="1" applyFill="1" applyAlignment="1">
      <alignment horizontal="center" vertical="center" wrapText="1"/>
    </xf>
    <xf numFmtId="178" fontId="1" fillId="0" borderId="0" xfId="0" applyNumberFormat="1" applyFont="1" applyFill="1" applyAlignment="1">
      <alignment horizontal="center" vertical="center" wrapText="1"/>
    </xf>
    <xf numFmtId="0" fontId="11" fillId="0" borderId="0" xfId="0" applyFont="1" applyFill="1" applyAlignment="1">
      <alignment horizontal="center" vertical="center"/>
    </xf>
    <xf numFmtId="178" fontId="1" fillId="0" borderId="0" xfId="0" applyNumberFormat="1" applyFont="1" applyFill="1" applyAlignment="1">
      <alignment horizontal="center" vertical="center"/>
    </xf>
    <xf numFmtId="180" fontId="1" fillId="0" borderId="0" xfId="0" applyNumberFormat="1" applyFont="1" applyFill="1" applyAlignment="1">
      <alignment horizontal="center" vertical="center" wrapText="1"/>
    </xf>
    <xf numFmtId="0" fontId="1" fillId="2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b val="1"/>
        <i val="0"/>
        <color rgb="FF2929C9"/>
      </font>
      <fill>
        <patternFill patternType="solid">
          <bgColor theme="9" tint="0.6"/>
        </patternFill>
      </fill>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46.png"/><Relationship Id="rId8" Type="http://schemas.openxmlformats.org/officeDocument/2006/relationships/image" Target="media/image45.png"/><Relationship Id="rId7" Type="http://schemas.openxmlformats.org/officeDocument/2006/relationships/image" Target="media/image44.png"/><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 Id="rId39" Type="http://schemas.openxmlformats.org/officeDocument/2006/relationships/image" Target="media/image76.png"/><Relationship Id="rId38" Type="http://schemas.openxmlformats.org/officeDocument/2006/relationships/image" Target="media/image75.png"/><Relationship Id="rId37" Type="http://schemas.openxmlformats.org/officeDocument/2006/relationships/image" Target="media/image74.png"/><Relationship Id="rId36" Type="http://schemas.openxmlformats.org/officeDocument/2006/relationships/image" Target="media/image73.png"/><Relationship Id="rId35" Type="http://schemas.openxmlformats.org/officeDocument/2006/relationships/image" Target="media/image72.png"/><Relationship Id="rId34" Type="http://schemas.openxmlformats.org/officeDocument/2006/relationships/image" Target="media/image71.png"/><Relationship Id="rId33" Type="http://schemas.openxmlformats.org/officeDocument/2006/relationships/image" Target="media/image70.png"/><Relationship Id="rId32" Type="http://schemas.openxmlformats.org/officeDocument/2006/relationships/image" Target="media/image69.png"/><Relationship Id="rId31" Type="http://schemas.openxmlformats.org/officeDocument/2006/relationships/image" Target="media/image68.png"/><Relationship Id="rId30" Type="http://schemas.openxmlformats.org/officeDocument/2006/relationships/image" Target="media/image67.png"/><Relationship Id="rId3" Type="http://schemas.openxmlformats.org/officeDocument/2006/relationships/image" Target="media/image40.png"/><Relationship Id="rId29" Type="http://schemas.openxmlformats.org/officeDocument/2006/relationships/image" Target="media/image66.png"/><Relationship Id="rId28" Type="http://schemas.openxmlformats.org/officeDocument/2006/relationships/image" Target="media/image65.png"/><Relationship Id="rId27" Type="http://schemas.openxmlformats.org/officeDocument/2006/relationships/image" Target="media/image64.png"/><Relationship Id="rId26" Type="http://schemas.openxmlformats.org/officeDocument/2006/relationships/image" Target="media/image63.png"/><Relationship Id="rId25" Type="http://schemas.openxmlformats.org/officeDocument/2006/relationships/image" Target="media/image62.png"/><Relationship Id="rId24" Type="http://schemas.openxmlformats.org/officeDocument/2006/relationships/image" Target="media/image61.png"/><Relationship Id="rId23" Type="http://schemas.openxmlformats.org/officeDocument/2006/relationships/image" Target="media/image60.png"/><Relationship Id="rId22" Type="http://schemas.openxmlformats.org/officeDocument/2006/relationships/image" Target="media/image59.png"/><Relationship Id="rId21" Type="http://schemas.openxmlformats.org/officeDocument/2006/relationships/image" Target="media/image58.png"/><Relationship Id="rId20" Type="http://schemas.openxmlformats.org/officeDocument/2006/relationships/image" Target="media/image57.png"/><Relationship Id="rId2" Type="http://schemas.openxmlformats.org/officeDocument/2006/relationships/image" Target="media/image39.png"/><Relationship Id="rId19" Type="http://schemas.openxmlformats.org/officeDocument/2006/relationships/image" Target="media/image56.png"/><Relationship Id="rId18" Type="http://schemas.openxmlformats.org/officeDocument/2006/relationships/image" Target="media/image55.png"/><Relationship Id="rId17" Type="http://schemas.openxmlformats.org/officeDocument/2006/relationships/image" Target="media/image54.png"/><Relationship Id="rId16" Type="http://schemas.openxmlformats.org/officeDocument/2006/relationships/image" Target="media/image53.png"/><Relationship Id="rId15" Type="http://schemas.openxmlformats.org/officeDocument/2006/relationships/image" Target="media/image52.png"/><Relationship Id="rId14" Type="http://schemas.openxmlformats.org/officeDocument/2006/relationships/image" Target="media/image51.png"/><Relationship Id="rId13" Type="http://schemas.openxmlformats.org/officeDocument/2006/relationships/image" Target="media/image50.png"/><Relationship Id="rId12" Type="http://schemas.openxmlformats.org/officeDocument/2006/relationships/image" Target="media/image49.png"/><Relationship Id="rId11" Type="http://schemas.openxmlformats.org/officeDocument/2006/relationships/image" Target="media/image48.png"/><Relationship Id="rId10" Type="http://schemas.openxmlformats.org/officeDocument/2006/relationships/image" Target="media/image47.png"/><Relationship Id="rId1" Type="http://schemas.openxmlformats.org/officeDocument/2006/relationships/image" Target="media/image38.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www.wps.cn/officeDocument/2020/cellImage" Target="cellimag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customXml" Target="../customXml/item3.xml"/><Relationship Id="rId24" Type="http://schemas.openxmlformats.org/officeDocument/2006/relationships/customXml" Target="../customXml/item2.xml"/><Relationship Id="rId23" Type="http://schemas.openxmlformats.org/officeDocument/2006/relationships/customXml" Target="../customXml/item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0" i="0" u="none" strike="noStrike" kern="1200" spc="0" baseline="0">
                <a:solidFill>
                  <a:schemeClr val="bg1"/>
                </a:solidFill>
                <a:latin typeface="+mn-lt"/>
                <a:ea typeface="+mn-ea"/>
                <a:cs typeface="+mn-cs"/>
              </a:defRPr>
            </a:pPr>
            <a:r>
              <a:t>销售趋势图</a:t>
            </a:r>
          </a:p>
        </c:rich>
      </c:tx>
      <c:layout>
        <c:manualLayout>
          <c:xMode val="edge"/>
          <c:yMode val="edge"/>
          <c:x val="0.419498170412964"/>
          <c:y val="0.0363836824696802"/>
        </c:manualLayout>
      </c:layout>
      <c:overlay val="0"/>
      <c:spPr>
        <a:noFill/>
        <a:ln>
          <a:noFill/>
        </a:ln>
        <a:effectLst/>
      </c:spPr>
    </c:title>
    <c:autoTitleDeleted val="0"/>
    <c:plotArea>
      <c:layout/>
      <c:barChart>
        <c:barDir val="col"/>
        <c:grouping val="clustered"/>
        <c:varyColors val="0"/>
        <c:ser>
          <c:idx val="0"/>
          <c:order val="0"/>
          <c:spPr>
            <a:gradFill>
              <a:gsLst>
                <a:gs pos="0">
                  <a:schemeClr val="accent1">
                    <a:lumMod val="60000"/>
                    <a:lumOff val="40000"/>
                  </a:schemeClr>
                </a:gs>
                <a:gs pos="50000">
                  <a:schemeClr val="accent1"/>
                </a:gs>
              </a:gsLst>
              <a:lin ang="2700000"/>
            </a:gradFill>
            <a:ln>
              <a:noFill/>
            </a:ln>
            <a:effectLst>
              <a:outerShdw blurRad="50800" dist="38100" dir="2700000" algn="tl" rotWithShape="0">
                <a:prstClr val="black">
                  <a:alpha val="70000"/>
                </a:prstClr>
              </a:outerShdw>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lumMod val="7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'盈亏核算-汇总'!$C$1:$H$1</c:f>
              <c:strCache>
                <c:ptCount val="6"/>
                <c:pt idx="0">
                  <c:v>2月</c:v>
                </c:pt>
                <c:pt idx="1">
                  <c:v>3月</c:v>
                </c:pt>
                <c:pt idx="2">
                  <c:v>4月</c:v>
                </c:pt>
                <c:pt idx="3">
                  <c:v>5月</c:v>
                </c:pt>
                <c:pt idx="4">
                  <c:v>6月</c:v>
                </c:pt>
                <c:pt idx="5">
                  <c:v>7月</c:v>
                </c:pt>
              </c:strCache>
            </c:strRef>
          </c:cat>
          <c:val>
            <c:numRef>
              <c:f>'盈亏核算-汇总'!$C$13:$H$13</c:f>
              <c:numCache>
                <c:formatCode>General</c:formatCode>
                <c:ptCount val="6"/>
                <c:pt idx="0">
                  <c:v>517</c:v>
                </c:pt>
                <c:pt idx="1">
                  <c:v>1271</c:v>
                </c:pt>
                <c:pt idx="2">
                  <c:v>2145</c:v>
                </c:pt>
                <c:pt idx="3">
                  <c:v>3100</c:v>
                </c:pt>
                <c:pt idx="4">
                  <c:v>4020</c:v>
                </c:pt>
                <c:pt idx="5">
                  <c:v>4650</c:v>
                </c:pt>
              </c:numCache>
            </c:numRef>
          </c:val>
        </c:ser>
        <c:dLbls>
          <c:showLegendKey val="0"/>
          <c:showVal val="1"/>
          <c:showCatName val="0"/>
          <c:showSerName val="0"/>
          <c:showPercent val="0"/>
          <c:showBubbleSize val="0"/>
        </c:dLbls>
        <c:gapWidth val="219"/>
        <c:overlap val="-27"/>
        <c:axId val="24076895"/>
        <c:axId val="294685248"/>
      </c:barChart>
      <c:catAx>
        <c:axId val="24076895"/>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bg1">
                    <a:lumMod val="75000"/>
                  </a:schemeClr>
                </a:solidFill>
                <a:latin typeface="+mn-lt"/>
                <a:ea typeface="+mn-ea"/>
                <a:cs typeface="+mn-cs"/>
              </a:defRPr>
            </a:pPr>
          </a:p>
        </c:txPr>
        <c:crossAx val="294685248"/>
        <c:crosses val="autoZero"/>
        <c:auto val="1"/>
        <c:lblAlgn val="ctr"/>
        <c:lblOffset val="100"/>
        <c:noMultiLvlLbl val="0"/>
      </c:catAx>
      <c:valAx>
        <c:axId val="294685248"/>
        <c:scaling>
          <c:orientation val="minMax"/>
        </c:scaling>
        <c:delete val="0"/>
        <c:axPos val="l"/>
        <c:majorGridlines>
          <c:spPr>
            <a:ln w="9525" cap="flat" cmpd="sng" algn="ctr">
              <a:solidFill>
                <a:schemeClr val="tx1">
                  <a:lumMod val="50000"/>
                  <a:lumOff val="50000"/>
                  <a:alpha val="40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bg1">
                    <a:lumMod val="75000"/>
                  </a:schemeClr>
                </a:solidFill>
                <a:latin typeface="+mn-lt"/>
                <a:ea typeface="+mn-ea"/>
                <a:cs typeface="+mn-cs"/>
              </a:defRPr>
            </a:pPr>
          </a:p>
        </c:txPr>
        <c:crossAx val="2407689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bg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d330d8f6-c7f1-429d-ad89-5b508acec0cc}"/>
      </c:ext>
    </c:extLst>
  </c:chart>
  <c:spPr>
    <a:gradFill>
      <a:gsLst>
        <a:gs pos="0">
          <a:schemeClr val="dk1">
            <a:lumMod val="65000"/>
            <a:lumOff val="35000"/>
          </a:schemeClr>
        </a:gs>
        <a:gs pos="100000">
          <a:schemeClr val="dk1">
            <a:lumMod val="85000"/>
            <a:lumOff val="15000"/>
          </a:schemeClr>
        </a:gs>
      </a:gsLst>
      <a:path path="circle">
        <a:fillToRect l="50000" t="50000" r="50000" b="50000"/>
      </a:path>
      <a:tileRect/>
    </a:gradFill>
    <a:ln w="9525" cap="flat" cmpd="sng" algn="ctr">
      <a:solidFill>
        <a:schemeClr val="bg1">
          <a:lumMod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t>销售额</a:t>
            </a:r>
            <a:r>
              <a:rPr lang="en-US" altLang="zh-CN"/>
              <a:t>+</a:t>
            </a:r>
            <a:r>
              <a:rPr altLang="en-US"/>
              <a:t>毛利润</a:t>
            </a:r>
            <a:endParaRPr lang="en-US" altLang="zh-CN"/>
          </a:p>
        </c:rich>
      </c:tx>
      <c:layout/>
      <c:overlay val="0"/>
      <c:spPr>
        <a:noFill/>
        <a:ln>
          <a:noFill/>
        </a:ln>
        <a:effectLst/>
      </c:spPr>
    </c:title>
    <c:autoTitleDeleted val="0"/>
    <c:plotArea>
      <c:layout/>
      <c:barChart>
        <c:barDir val="bar"/>
        <c:grouping val="stacked"/>
        <c:varyColors val="0"/>
        <c:ser>
          <c:idx val="0"/>
          <c:order val="0"/>
          <c:tx>
            <c:strRef>
              <c:f>'盈亏核算-汇总'!$B$15</c:f>
              <c:strCache>
                <c:ptCount val="1"/>
                <c:pt idx="0">
                  <c:v>净销售额</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'盈亏核算-汇总'!$C$1:$H$1</c:f>
              <c:strCache>
                <c:ptCount val="6"/>
                <c:pt idx="0">
                  <c:v>2月</c:v>
                </c:pt>
                <c:pt idx="1">
                  <c:v>3月</c:v>
                </c:pt>
                <c:pt idx="2">
                  <c:v>4月</c:v>
                </c:pt>
                <c:pt idx="3">
                  <c:v>5月</c:v>
                </c:pt>
                <c:pt idx="4">
                  <c:v>6月</c:v>
                </c:pt>
                <c:pt idx="5">
                  <c:v>7月</c:v>
                </c:pt>
              </c:strCache>
            </c:strRef>
          </c:cat>
          <c:val>
            <c:numRef>
              <c:f>'盈亏核算-汇总'!$C$15:$H$15</c:f>
              <c:numCache>
                <c:formatCode>"$"#,##0;\-"$"#,##0</c:formatCode>
                <c:ptCount val="6"/>
                <c:pt idx="0">
                  <c:v>17057.898</c:v>
                </c:pt>
                <c:pt idx="1">
                  <c:v>34946.145</c:v>
                </c:pt>
                <c:pt idx="2">
                  <c:v>53079.0975</c:v>
                </c:pt>
                <c:pt idx="3">
                  <c:v>100729.85</c:v>
                </c:pt>
                <c:pt idx="4">
                  <c:v>150719.85</c:v>
                </c:pt>
                <c:pt idx="5">
                  <c:v>172003.5</c:v>
                </c:pt>
              </c:numCache>
            </c:numRef>
          </c:val>
        </c:ser>
        <c:ser>
          <c:idx val="1"/>
          <c:order val="1"/>
          <c:tx>
            <c:strRef>
              <c:f>'盈亏核算-汇总'!$B$24</c:f>
              <c:strCache>
                <c:ptCount val="1"/>
                <c:pt idx="0">
                  <c:v>净毛利润</c:v>
                </c:pt>
              </c:strCache>
            </c:strRef>
          </c:tx>
          <c:spPr>
            <a:solidFill>
              <a:schemeClr val="accent2"/>
            </a:solidFill>
            <a:ln>
              <a:noFill/>
            </a:ln>
            <a:effectLst/>
          </c:spPr>
          <c:invertIfNegative val="0"/>
          <c:dLbls>
            <c:dLbl>
              <c:idx val="0"/>
              <c:layout>
                <c:manualLayout>
                  <c:x val="-0.068514977692798"/>
                  <c:y val="0.0036496350364963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844486934353091"/>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956022944550669"/>
                  <c:y val="0.0036496350364963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637348629700446"/>
                  <c:y val="0.0036496350364963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'盈亏核算-汇总'!$C$1:$H$1</c:f>
              <c:strCache>
                <c:ptCount val="6"/>
                <c:pt idx="0">
                  <c:v>2月</c:v>
                </c:pt>
                <c:pt idx="1">
                  <c:v>3月</c:v>
                </c:pt>
                <c:pt idx="2">
                  <c:v>4月</c:v>
                </c:pt>
                <c:pt idx="3">
                  <c:v>5月</c:v>
                </c:pt>
                <c:pt idx="4">
                  <c:v>6月</c:v>
                </c:pt>
                <c:pt idx="5">
                  <c:v>7月</c:v>
                </c:pt>
              </c:strCache>
            </c:strRef>
          </c:cat>
          <c:val>
            <c:numRef>
              <c:f>'盈亏核算-汇总'!$C$24:$H$24</c:f>
              <c:numCache>
                <c:formatCode>"$"#,##0;\-"$"#,##0</c:formatCode>
                <c:ptCount val="6"/>
                <c:pt idx="0">
                  <c:v>-12088.0744352348</c:v>
                </c:pt>
                <c:pt idx="1">
                  <c:v>-29024.3359454783</c:v>
                </c:pt>
                <c:pt idx="2">
                  <c:v>-34886.1372554928</c:v>
                </c:pt>
                <c:pt idx="3">
                  <c:v>-14273.5821880632</c:v>
                </c:pt>
                <c:pt idx="4">
                  <c:v>9714.13966173913</c:v>
                </c:pt>
                <c:pt idx="5">
                  <c:v>20565.861226087</c:v>
                </c:pt>
              </c:numCache>
            </c:numRef>
          </c:val>
        </c:ser>
        <c:dLbls>
          <c:showLegendKey val="0"/>
          <c:showVal val="1"/>
          <c:showCatName val="0"/>
          <c:showSerName val="0"/>
          <c:showPercent val="0"/>
          <c:showBubbleSize val="0"/>
        </c:dLbls>
        <c:gapWidth val="120"/>
        <c:overlap val="100"/>
        <c:axId val="407996280"/>
        <c:axId val="508550117"/>
      </c:barChart>
      <c:catAx>
        <c:axId val="407996280"/>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508550117"/>
        <c:crosses val="autoZero"/>
        <c:auto val="1"/>
        <c:lblAlgn val="ctr"/>
        <c:lblOffset val="100"/>
        <c:noMultiLvlLbl val="0"/>
      </c:catAx>
      <c:valAx>
        <c:axId val="508550117"/>
        <c:scaling>
          <c:orientation val="minMax"/>
        </c:scaling>
        <c:delete val="0"/>
        <c:axPos val="b"/>
        <c:numFmt formatCode="&quot;$&quot;#,##0;\-&quot;$&quot;#,##0"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40799628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50000"/>
                  <a:lumOff val="50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91801231-b240-47f5-9c18-86e9e049df47}"/>
      </c:ext>
    </c:extLst>
  </c:chart>
  <c:spPr>
    <a:solidFill>
      <a:schemeClr val="bg1"/>
    </a:solidFill>
    <a:ln w="6350" cap="flat" cmpd="sng" algn="ctr">
      <a:solidFill>
        <a:srgbClr val="5B9BD5">
          <a:alpha val="25000"/>
        </a:srgbClr>
      </a:solidFill>
      <a:round/>
    </a:ln>
    <a:effectLst>
      <a:outerShdw blurRad="63500" dist="37357" dir="2700000" sx="0" sy="0" rotWithShape="0">
        <a:scrgbClr r="0" g="0" b="0"/>
      </a:outerShdw>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9" Type="http://schemas.openxmlformats.org/officeDocument/2006/relationships/image" Target="../media/image19.png"/><Relationship Id="rId8" Type="http://schemas.openxmlformats.org/officeDocument/2006/relationships/image" Target="../media/image18.png"/><Relationship Id="rId7" Type="http://schemas.openxmlformats.org/officeDocument/2006/relationships/image" Target="../media/image17.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3" Type="http://schemas.openxmlformats.org/officeDocument/2006/relationships/image" Target="../media/image13.png"/><Relationship Id="rId2" Type="http://schemas.openxmlformats.org/officeDocument/2006/relationships/image" Target="../media/image12.png"/><Relationship Id="rId18" Type="http://schemas.openxmlformats.org/officeDocument/2006/relationships/image" Target="../media/image28.png"/><Relationship Id="rId17" Type="http://schemas.openxmlformats.org/officeDocument/2006/relationships/image" Target="../media/image27.png"/><Relationship Id="rId16" Type="http://schemas.openxmlformats.org/officeDocument/2006/relationships/image" Target="../media/image26.png"/><Relationship Id="rId15" Type="http://schemas.openxmlformats.org/officeDocument/2006/relationships/image" Target="../media/image25.png"/><Relationship Id="rId14" Type="http://schemas.openxmlformats.org/officeDocument/2006/relationships/image" Target="../media/image24.png"/><Relationship Id="rId13" Type="http://schemas.openxmlformats.org/officeDocument/2006/relationships/image" Target="../media/image23.png"/><Relationship Id="rId12" Type="http://schemas.openxmlformats.org/officeDocument/2006/relationships/image" Target="../media/image22.png"/><Relationship Id="rId11" Type="http://schemas.openxmlformats.org/officeDocument/2006/relationships/image" Target="../media/image21.png"/><Relationship Id="rId10" Type="http://schemas.openxmlformats.org/officeDocument/2006/relationships/image" Target="../media/image20.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5.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4.png"/></Relationships>
</file>

<file path=xl/drawings/_rels/drawing7.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16</xdr:col>
      <xdr:colOff>0</xdr:colOff>
      <xdr:row>40</xdr:row>
      <xdr:rowOff>108585</xdr:rowOff>
    </xdr:to>
    <xdr:pic>
      <xdr:nvPicPr>
        <xdr:cNvPr id="4" name="图片 3"/>
        <xdr:cNvPicPr>
          <a:picLocks noChangeAspect="1"/>
        </xdr:cNvPicPr>
      </xdr:nvPicPr>
      <xdr:blipFill>
        <a:blip r:embed="rId1"/>
        <a:stretch>
          <a:fillRect/>
        </a:stretch>
      </xdr:blipFill>
      <xdr:spPr>
        <a:xfrm>
          <a:off x="9525" y="9525"/>
          <a:ext cx="9865995" cy="7650480"/>
        </a:xfrm>
        <a:prstGeom prst="rect">
          <a:avLst/>
        </a:prstGeom>
        <a:noFill/>
        <a:ln w="9525">
          <a:solidFill>
            <a:schemeClr val="accent1"/>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295275</xdr:colOff>
      <xdr:row>2</xdr:row>
      <xdr:rowOff>47625</xdr:rowOff>
    </xdr:from>
    <xdr:to>
      <xdr:col>9</xdr:col>
      <xdr:colOff>0</xdr:colOff>
      <xdr:row>2</xdr:row>
      <xdr:rowOff>1589405</xdr:rowOff>
    </xdr:to>
    <xdr:pic>
      <xdr:nvPicPr>
        <xdr:cNvPr id="2" name="图片 1"/>
        <xdr:cNvPicPr>
          <a:picLocks noChangeAspect="1"/>
        </xdr:cNvPicPr>
      </xdr:nvPicPr>
      <xdr:blipFill>
        <a:blip r:embed="rId1"/>
        <a:stretch>
          <a:fillRect/>
        </a:stretch>
      </xdr:blipFill>
      <xdr:spPr>
        <a:xfrm>
          <a:off x="12212955" y="609600"/>
          <a:ext cx="1479550" cy="1541780"/>
        </a:xfrm>
        <a:prstGeom prst="rect">
          <a:avLst/>
        </a:prstGeom>
        <a:noFill/>
        <a:ln w="9525">
          <a:noFill/>
        </a:ln>
      </xdr:spPr>
    </xdr:pic>
    <xdr:clientData/>
  </xdr:twoCellAnchor>
  <xdr:twoCellAnchor editAs="oneCell">
    <xdr:from>
      <xdr:col>2</xdr:col>
      <xdr:colOff>104775</xdr:colOff>
      <xdr:row>2</xdr:row>
      <xdr:rowOff>28575</xdr:rowOff>
    </xdr:from>
    <xdr:to>
      <xdr:col>2</xdr:col>
      <xdr:colOff>1588135</xdr:colOff>
      <xdr:row>2</xdr:row>
      <xdr:rowOff>1524635</xdr:rowOff>
    </xdr:to>
    <xdr:pic>
      <xdr:nvPicPr>
        <xdr:cNvPr id="3" name="图片 2"/>
        <xdr:cNvPicPr>
          <a:picLocks noChangeAspect="1"/>
        </xdr:cNvPicPr>
      </xdr:nvPicPr>
      <xdr:blipFill>
        <a:blip r:embed="rId2"/>
        <a:stretch>
          <a:fillRect/>
        </a:stretch>
      </xdr:blipFill>
      <xdr:spPr>
        <a:xfrm>
          <a:off x="1887855" y="590550"/>
          <a:ext cx="1483360" cy="1496060"/>
        </a:xfrm>
        <a:prstGeom prst="rect">
          <a:avLst/>
        </a:prstGeom>
        <a:noFill/>
        <a:ln w="9525">
          <a:noFill/>
        </a:ln>
      </xdr:spPr>
    </xdr:pic>
    <xdr:clientData/>
  </xdr:twoCellAnchor>
  <xdr:twoCellAnchor editAs="oneCell">
    <xdr:from>
      <xdr:col>3</xdr:col>
      <xdr:colOff>171450</xdr:colOff>
      <xdr:row>2</xdr:row>
      <xdr:rowOff>28575</xdr:rowOff>
    </xdr:from>
    <xdr:to>
      <xdr:col>3</xdr:col>
      <xdr:colOff>1541780</xdr:colOff>
      <xdr:row>2</xdr:row>
      <xdr:rowOff>1579880</xdr:rowOff>
    </xdr:to>
    <xdr:pic>
      <xdr:nvPicPr>
        <xdr:cNvPr id="4" name="图片 3"/>
        <xdr:cNvPicPr>
          <a:picLocks noChangeAspect="1"/>
        </xdr:cNvPicPr>
      </xdr:nvPicPr>
      <xdr:blipFill>
        <a:blip r:embed="rId3"/>
        <a:stretch>
          <a:fillRect/>
        </a:stretch>
      </xdr:blipFill>
      <xdr:spPr>
        <a:xfrm>
          <a:off x="3643630" y="590550"/>
          <a:ext cx="1370330" cy="1551305"/>
        </a:xfrm>
        <a:prstGeom prst="rect">
          <a:avLst/>
        </a:prstGeom>
        <a:noFill/>
        <a:ln w="9525">
          <a:noFill/>
        </a:ln>
      </xdr:spPr>
    </xdr:pic>
    <xdr:clientData/>
  </xdr:twoCellAnchor>
  <xdr:twoCellAnchor editAs="oneCell">
    <xdr:from>
      <xdr:col>4</xdr:col>
      <xdr:colOff>151765</xdr:colOff>
      <xdr:row>2</xdr:row>
      <xdr:rowOff>27305</xdr:rowOff>
    </xdr:from>
    <xdr:to>
      <xdr:col>4</xdr:col>
      <xdr:colOff>1390015</xdr:colOff>
      <xdr:row>2</xdr:row>
      <xdr:rowOff>1553210</xdr:rowOff>
    </xdr:to>
    <xdr:pic>
      <xdr:nvPicPr>
        <xdr:cNvPr id="5" name="图片 4"/>
        <xdr:cNvPicPr>
          <a:picLocks noChangeAspect="1"/>
        </xdr:cNvPicPr>
      </xdr:nvPicPr>
      <xdr:blipFill>
        <a:blip r:embed="rId4"/>
        <a:stretch>
          <a:fillRect/>
        </a:stretch>
      </xdr:blipFill>
      <xdr:spPr>
        <a:xfrm>
          <a:off x="5313045" y="589280"/>
          <a:ext cx="1238250" cy="1525905"/>
        </a:xfrm>
        <a:prstGeom prst="rect">
          <a:avLst/>
        </a:prstGeom>
        <a:noFill/>
        <a:ln w="9525">
          <a:noFill/>
        </a:ln>
      </xdr:spPr>
    </xdr:pic>
    <xdr:clientData/>
  </xdr:twoCellAnchor>
  <xdr:twoCellAnchor editAs="oneCell">
    <xdr:from>
      <xdr:col>5</xdr:col>
      <xdr:colOff>114300</xdr:colOff>
      <xdr:row>2</xdr:row>
      <xdr:rowOff>28575</xdr:rowOff>
    </xdr:from>
    <xdr:to>
      <xdr:col>5</xdr:col>
      <xdr:colOff>1494155</xdr:colOff>
      <xdr:row>2</xdr:row>
      <xdr:rowOff>1588135</xdr:rowOff>
    </xdr:to>
    <xdr:pic>
      <xdr:nvPicPr>
        <xdr:cNvPr id="6" name="图片 5"/>
        <xdr:cNvPicPr>
          <a:picLocks noChangeAspect="1"/>
        </xdr:cNvPicPr>
      </xdr:nvPicPr>
      <xdr:blipFill>
        <a:blip r:embed="rId5"/>
        <a:stretch>
          <a:fillRect/>
        </a:stretch>
      </xdr:blipFill>
      <xdr:spPr>
        <a:xfrm>
          <a:off x="6964680" y="590550"/>
          <a:ext cx="1379855" cy="1559560"/>
        </a:xfrm>
        <a:prstGeom prst="rect">
          <a:avLst/>
        </a:prstGeom>
        <a:noFill/>
        <a:ln w="9525">
          <a:noFill/>
        </a:ln>
      </xdr:spPr>
    </xdr:pic>
    <xdr:clientData/>
  </xdr:twoCellAnchor>
  <xdr:twoCellAnchor editAs="oneCell">
    <xdr:from>
      <xdr:col>6</xdr:col>
      <xdr:colOff>104775</xdr:colOff>
      <xdr:row>2</xdr:row>
      <xdr:rowOff>19050</xdr:rowOff>
    </xdr:from>
    <xdr:to>
      <xdr:col>6</xdr:col>
      <xdr:colOff>1386840</xdr:colOff>
      <xdr:row>2</xdr:row>
      <xdr:rowOff>1566545</xdr:rowOff>
    </xdr:to>
    <xdr:pic>
      <xdr:nvPicPr>
        <xdr:cNvPr id="7" name="图片 6"/>
        <xdr:cNvPicPr>
          <a:picLocks noChangeAspect="1"/>
        </xdr:cNvPicPr>
      </xdr:nvPicPr>
      <xdr:blipFill>
        <a:blip r:embed="rId6"/>
        <a:stretch>
          <a:fillRect/>
        </a:stretch>
      </xdr:blipFill>
      <xdr:spPr>
        <a:xfrm>
          <a:off x="8644255" y="581025"/>
          <a:ext cx="1282065" cy="1547495"/>
        </a:xfrm>
        <a:prstGeom prst="rect">
          <a:avLst/>
        </a:prstGeom>
        <a:noFill/>
        <a:ln w="9525">
          <a:noFill/>
        </a:ln>
      </xdr:spPr>
    </xdr:pic>
    <xdr:clientData/>
  </xdr:twoCellAnchor>
  <xdr:twoCellAnchor editAs="oneCell">
    <xdr:from>
      <xdr:col>8</xdr:col>
      <xdr:colOff>466725</xdr:colOff>
      <xdr:row>2</xdr:row>
      <xdr:rowOff>27940</xdr:rowOff>
    </xdr:from>
    <xdr:to>
      <xdr:col>8</xdr:col>
      <xdr:colOff>1722755</xdr:colOff>
      <xdr:row>2</xdr:row>
      <xdr:rowOff>1574800</xdr:rowOff>
    </xdr:to>
    <xdr:pic>
      <xdr:nvPicPr>
        <xdr:cNvPr id="8" name="图片 7"/>
        <xdr:cNvPicPr>
          <a:picLocks noChangeAspect="1"/>
        </xdr:cNvPicPr>
      </xdr:nvPicPr>
      <xdr:blipFill>
        <a:blip r:embed="rId7"/>
        <a:stretch>
          <a:fillRect/>
        </a:stretch>
      </xdr:blipFill>
      <xdr:spPr>
        <a:xfrm>
          <a:off x="12384405" y="589915"/>
          <a:ext cx="1256030" cy="1546860"/>
        </a:xfrm>
        <a:prstGeom prst="rect">
          <a:avLst/>
        </a:prstGeom>
        <a:noFill/>
        <a:ln w="9525">
          <a:noFill/>
        </a:ln>
      </xdr:spPr>
    </xdr:pic>
    <xdr:clientData/>
  </xdr:twoCellAnchor>
  <xdr:twoCellAnchor editAs="oneCell">
    <xdr:from>
      <xdr:col>7</xdr:col>
      <xdr:colOff>257175</xdr:colOff>
      <xdr:row>2</xdr:row>
      <xdr:rowOff>9525</xdr:rowOff>
    </xdr:from>
    <xdr:to>
      <xdr:col>7</xdr:col>
      <xdr:colOff>1360805</xdr:colOff>
      <xdr:row>2</xdr:row>
      <xdr:rowOff>1561465</xdr:rowOff>
    </xdr:to>
    <xdr:pic>
      <xdr:nvPicPr>
        <xdr:cNvPr id="9" name="图片 8"/>
        <xdr:cNvPicPr>
          <a:picLocks noChangeAspect="1"/>
        </xdr:cNvPicPr>
      </xdr:nvPicPr>
      <xdr:blipFill>
        <a:blip r:embed="rId8"/>
        <a:stretch>
          <a:fillRect/>
        </a:stretch>
      </xdr:blipFill>
      <xdr:spPr>
        <a:xfrm>
          <a:off x="10485755" y="571500"/>
          <a:ext cx="1103630" cy="1551940"/>
        </a:xfrm>
        <a:prstGeom prst="rect">
          <a:avLst/>
        </a:prstGeom>
        <a:noFill/>
        <a:ln w="9525">
          <a:noFill/>
        </a:ln>
      </xdr:spPr>
    </xdr:pic>
    <xdr:clientData/>
  </xdr:twoCellAnchor>
  <xdr:twoCellAnchor editAs="oneCell">
    <xdr:from>
      <xdr:col>0</xdr:col>
      <xdr:colOff>9525</xdr:colOff>
      <xdr:row>59</xdr:row>
      <xdr:rowOff>154940</xdr:rowOff>
    </xdr:from>
    <xdr:to>
      <xdr:col>9</xdr:col>
      <xdr:colOff>12065</xdr:colOff>
      <xdr:row>100</xdr:row>
      <xdr:rowOff>123825</xdr:rowOff>
    </xdr:to>
    <xdr:pic>
      <xdr:nvPicPr>
        <xdr:cNvPr id="11" name="图片 10"/>
        <xdr:cNvPicPr>
          <a:picLocks noChangeAspect="1"/>
        </xdr:cNvPicPr>
      </xdr:nvPicPr>
      <xdr:blipFill>
        <a:blip r:embed="rId9"/>
        <a:stretch>
          <a:fillRect/>
        </a:stretch>
      </xdr:blipFill>
      <xdr:spPr>
        <a:xfrm>
          <a:off x="9525" y="26218515"/>
          <a:ext cx="13695045" cy="6998335"/>
        </a:xfrm>
        <a:prstGeom prst="rect">
          <a:avLst/>
        </a:prstGeom>
        <a:noFill/>
        <a:ln w="9525">
          <a:solidFill>
            <a:schemeClr val="accent1"/>
          </a:solid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98425</xdr:colOff>
      <xdr:row>1</xdr:row>
      <xdr:rowOff>33655</xdr:rowOff>
    </xdr:from>
    <xdr:to>
      <xdr:col>20</xdr:col>
      <xdr:colOff>0</xdr:colOff>
      <xdr:row>1</xdr:row>
      <xdr:rowOff>1078865</xdr:rowOff>
    </xdr:to>
    <xdr:pic>
      <xdr:nvPicPr>
        <xdr:cNvPr id="2" name="图片 1"/>
        <xdr:cNvPicPr>
          <a:picLocks noChangeAspect="1"/>
        </xdr:cNvPicPr>
      </xdr:nvPicPr>
      <xdr:blipFill>
        <a:blip r:embed="rId1"/>
        <a:stretch>
          <a:fillRect/>
        </a:stretch>
      </xdr:blipFill>
      <xdr:spPr>
        <a:xfrm>
          <a:off x="13250545" y="490855"/>
          <a:ext cx="3065145" cy="1045210"/>
        </a:xfrm>
        <a:prstGeom prst="rect">
          <a:avLst/>
        </a:prstGeom>
        <a:noFill/>
        <a:ln w="9525">
          <a:noFill/>
        </a:ln>
      </xdr:spPr>
    </xdr:pic>
    <xdr:clientData/>
  </xdr:twoCellAnchor>
  <xdr:twoCellAnchor editAs="oneCell">
    <xdr:from>
      <xdr:col>21</xdr:col>
      <xdr:colOff>59055</xdr:colOff>
      <xdr:row>1</xdr:row>
      <xdr:rowOff>202565</xdr:rowOff>
    </xdr:from>
    <xdr:to>
      <xdr:col>22</xdr:col>
      <xdr:colOff>0</xdr:colOff>
      <xdr:row>1</xdr:row>
      <xdr:rowOff>951865</xdr:rowOff>
    </xdr:to>
    <xdr:pic>
      <xdr:nvPicPr>
        <xdr:cNvPr id="3" name="图片 2"/>
        <xdr:cNvPicPr>
          <a:picLocks noChangeAspect="1"/>
        </xdr:cNvPicPr>
      </xdr:nvPicPr>
      <xdr:blipFill>
        <a:blip r:embed="rId2"/>
        <a:stretch>
          <a:fillRect/>
        </a:stretch>
      </xdr:blipFill>
      <xdr:spPr>
        <a:xfrm>
          <a:off x="18543905" y="659765"/>
          <a:ext cx="3404870" cy="749300"/>
        </a:xfrm>
        <a:prstGeom prst="rect">
          <a:avLst/>
        </a:prstGeom>
        <a:noFill/>
        <a:ln w="9525">
          <a:noFill/>
        </a:ln>
      </xdr:spPr>
    </xdr:pic>
    <xdr:clientData/>
  </xdr:twoCellAnchor>
  <xdr:twoCellAnchor editAs="oneCell">
    <xdr:from>
      <xdr:col>23</xdr:col>
      <xdr:colOff>69215</xdr:colOff>
      <xdr:row>1</xdr:row>
      <xdr:rowOff>65405</xdr:rowOff>
    </xdr:from>
    <xdr:to>
      <xdr:col>24</xdr:col>
      <xdr:colOff>0</xdr:colOff>
      <xdr:row>1</xdr:row>
      <xdr:rowOff>1090295</xdr:rowOff>
    </xdr:to>
    <xdr:pic>
      <xdr:nvPicPr>
        <xdr:cNvPr id="4" name="图片 3"/>
        <xdr:cNvPicPr>
          <a:picLocks noChangeAspect="1"/>
        </xdr:cNvPicPr>
      </xdr:nvPicPr>
      <xdr:blipFill>
        <a:blip r:embed="rId3"/>
        <a:stretch>
          <a:fillRect/>
        </a:stretch>
      </xdr:blipFill>
      <xdr:spPr>
        <a:xfrm>
          <a:off x="24187150" y="522605"/>
          <a:ext cx="3326130" cy="1024890"/>
        </a:xfrm>
        <a:prstGeom prst="rect">
          <a:avLst/>
        </a:prstGeom>
        <a:noFill/>
        <a:ln w="9525">
          <a:noFill/>
        </a:ln>
      </xdr:spPr>
    </xdr:pic>
    <xdr:clientData/>
  </xdr:twoCellAnchor>
  <xdr:twoCellAnchor editAs="oneCell">
    <xdr:from>
      <xdr:col>25</xdr:col>
      <xdr:colOff>249555</xdr:colOff>
      <xdr:row>1</xdr:row>
      <xdr:rowOff>44450</xdr:rowOff>
    </xdr:from>
    <xdr:to>
      <xdr:col>25</xdr:col>
      <xdr:colOff>3159760</xdr:colOff>
      <xdr:row>1</xdr:row>
      <xdr:rowOff>1332230</xdr:rowOff>
    </xdr:to>
    <xdr:pic>
      <xdr:nvPicPr>
        <xdr:cNvPr id="5" name="图片 4"/>
        <xdr:cNvPicPr>
          <a:picLocks noChangeAspect="1"/>
        </xdr:cNvPicPr>
      </xdr:nvPicPr>
      <xdr:blipFill>
        <a:blip r:embed="rId4"/>
        <a:stretch>
          <a:fillRect/>
        </a:stretch>
      </xdr:blipFill>
      <xdr:spPr>
        <a:xfrm>
          <a:off x="29931995" y="501650"/>
          <a:ext cx="2910205" cy="1287780"/>
        </a:xfrm>
        <a:prstGeom prst="rect">
          <a:avLst/>
        </a:prstGeom>
        <a:noFill/>
        <a:ln w="9525">
          <a:noFill/>
        </a:ln>
      </xdr:spPr>
    </xdr:pic>
    <xdr:clientData/>
  </xdr:twoCellAnchor>
  <xdr:twoCellAnchor editAs="oneCell">
    <xdr:from>
      <xdr:col>27</xdr:col>
      <xdr:colOff>120015</xdr:colOff>
      <xdr:row>1</xdr:row>
      <xdr:rowOff>66040</xdr:rowOff>
    </xdr:from>
    <xdr:to>
      <xdr:col>27</xdr:col>
      <xdr:colOff>2514600</xdr:colOff>
      <xdr:row>1</xdr:row>
      <xdr:rowOff>1334770</xdr:rowOff>
    </xdr:to>
    <xdr:pic>
      <xdr:nvPicPr>
        <xdr:cNvPr id="6" name="图片 5"/>
        <xdr:cNvPicPr>
          <a:picLocks noChangeAspect="1"/>
        </xdr:cNvPicPr>
      </xdr:nvPicPr>
      <xdr:blipFill>
        <a:blip r:embed="rId5"/>
        <a:stretch>
          <a:fillRect/>
        </a:stretch>
      </xdr:blipFill>
      <xdr:spPr>
        <a:xfrm>
          <a:off x="36052760" y="523240"/>
          <a:ext cx="2394585" cy="1268730"/>
        </a:xfrm>
        <a:prstGeom prst="rect">
          <a:avLst/>
        </a:prstGeom>
        <a:noFill/>
        <a:ln w="9525">
          <a:noFill/>
        </a:ln>
      </xdr:spPr>
    </xdr:pic>
    <xdr:clientData/>
  </xdr:twoCellAnchor>
  <xdr:twoCellAnchor editAs="oneCell">
    <xdr:from>
      <xdr:col>19</xdr:col>
      <xdr:colOff>139065</xdr:colOff>
      <xdr:row>2</xdr:row>
      <xdr:rowOff>165735</xdr:rowOff>
    </xdr:from>
    <xdr:to>
      <xdr:col>20</xdr:col>
      <xdr:colOff>0</xdr:colOff>
      <xdr:row>2</xdr:row>
      <xdr:rowOff>785495</xdr:rowOff>
    </xdr:to>
    <xdr:pic>
      <xdr:nvPicPr>
        <xdr:cNvPr id="7" name="图片 6"/>
        <xdr:cNvPicPr>
          <a:picLocks noChangeAspect="1"/>
        </xdr:cNvPicPr>
      </xdr:nvPicPr>
      <xdr:blipFill>
        <a:blip r:embed="rId6"/>
        <a:stretch>
          <a:fillRect/>
        </a:stretch>
      </xdr:blipFill>
      <xdr:spPr>
        <a:xfrm>
          <a:off x="13291185" y="2146935"/>
          <a:ext cx="3024505" cy="619760"/>
        </a:xfrm>
        <a:prstGeom prst="rect">
          <a:avLst/>
        </a:prstGeom>
        <a:noFill/>
        <a:ln w="9525">
          <a:noFill/>
        </a:ln>
      </xdr:spPr>
    </xdr:pic>
    <xdr:clientData/>
  </xdr:twoCellAnchor>
  <xdr:twoCellAnchor editAs="oneCell">
    <xdr:from>
      <xdr:col>23</xdr:col>
      <xdr:colOff>81280</xdr:colOff>
      <xdr:row>2</xdr:row>
      <xdr:rowOff>38100</xdr:rowOff>
    </xdr:from>
    <xdr:to>
      <xdr:col>24</xdr:col>
      <xdr:colOff>0</xdr:colOff>
      <xdr:row>2</xdr:row>
      <xdr:rowOff>1022350</xdr:rowOff>
    </xdr:to>
    <xdr:pic>
      <xdr:nvPicPr>
        <xdr:cNvPr id="8" name="图片 7"/>
        <xdr:cNvPicPr>
          <a:picLocks noChangeAspect="1"/>
        </xdr:cNvPicPr>
      </xdr:nvPicPr>
      <xdr:blipFill>
        <a:blip r:embed="rId7"/>
        <a:stretch>
          <a:fillRect/>
        </a:stretch>
      </xdr:blipFill>
      <xdr:spPr>
        <a:xfrm>
          <a:off x="24199215" y="2019300"/>
          <a:ext cx="3314065" cy="984250"/>
        </a:xfrm>
        <a:prstGeom prst="rect">
          <a:avLst/>
        </a:prstGeom>
        <a:noFill/>
        <a:ln w="9525">
          <a:noFill/>
        </a:ln>
      </xdr:spPr>
    </xdr:pic>
    <xdr:clientData/>
  </xdr:twoCellAnchor>
  <xdr:twoCellAnchor editAs="oneCell">
    <xdr:from>
      <xdr:col>25</xdr:col>
      <xdr:colOff>217805</xdr:colOff>
      <xdr:row>2</xdr:row>
      <xdr:rowOff>38100</xdr:rowOff>
    </xdr:from>
    <xdr:to>
      <xdr:col>25</xdr:col>
      <xdr:colOff>3844925</xdr:colOff>
      <xdr:row>2</xdr:row>
      <xdr:rowOff>1362710</xdr:rowOff>
    </xdr:to>
    <xdr:pic>
      <xdr:nvPicPr>
        <xdr:cNvPr id="9" name="图片 8"/>
        <xdr:cNvPicPr>
          <a:picLocks noChangeAspect="1"/>
        </xdr:cNvPicPr>
      </xdr:nvPicPr>
      <xdr:blipFill>
        <a:blip r:embed="rId8"/>
        <a:stretch>
          <a:fillRect/>
        </a:stretch>
      </xdr:blipFill>
      <xdr:spPr>
        <a:xfrm>
          <a:off x="29900245" y="2019300"/>
          <a:ext cx="3627120" cy="1324610"/>
        </a:xfrm>
        <a:prstGeom prst="rect">
          <a:avLst/>
        </a:prstGeom>
        <a:noFill/>
        <a:ln w="9525">
          <a:noFill/>
        </a:ln>
      </xdr:spPr>
    </xdr:pic>
    <xdr:clientData/>
  </xdr:twoCellAnchor>
  <xdr:twoCellAnchor editAs="oneCell">
    <xdr:from>
      <xdr:col>27</xdr:col>
      <xdr:colOff>104775</xdr:colOff>
      <xdr:row>2</xdr:row>
      <xdr:rowOff>27940</xdr:rowOff>
    </xdr:from>
    <xdr:to>
      <xdr:col>28</xdr:col>
      <xdr:colOff>0</xdr:colOff>
      <xdr:row>2</xdr:row>
      <xdr:rowOff>1336675</xdr:rowOff>
    </xdr:to>
    <xdr:pic>
      <xdr:nvPicPr>
        <xdr:cNvPr id="10" name="图片 9"/>
        <xdr:cNvPicPr>
          <a:picLocks noChangeAspect="1"/>
        </xdr:cNvPicPr>
      </xdr:nvPicPr>
      <xdr:blipFill>
        <a:blip r:embed="rId9"/>
        <a:stretch>
          <a:fillRect/>
        </a:stretch>
      </xdr:blipFill>
      <xdr:spPr>
        <a:xfrm>
          <a:off x="36037520" y="2009140"/>
          <a:ext cx="3839210" cy="1308735"/>
        </a:xfrm>
        <a:prstGeom prst="rect">
          <a:avLst/>
        </a:prstGeom>
        <a:noFill/>
        <a:ln w="9525">
          <a:noFill/>
        </a:ln>
      </xdr:spPr>
    </xdr:pic>
    <xdr:clientData/>
  </xdr:twoCellAnchor>
  <xdr:twoCellAnchor editAs="oneCell">
    <xdr:from>
      <xdr:col>19</xdr:col>
      <xdr:colOff>0</xdr:colOff>
      <xdr:row>3</xdr:row>
      <xdr:rowOff>0</xdr:rowOff>
    </xdr:from>
    <xdr:to>
      <xdr:col>20</xdr:col>
      <xdr:colOff>0</xdr:colOff>
      <xdr:row>3</xdr:row>
      <xdr:rowOff>619760</xdr:rowOff>
    </xdr:to>
    <xdr:pic>
      <xdr:nvPicPr>
        <xdr:cNvPr id="11" name="图片 10"/>
        <xdr:cNvPicPr>
          <a:picLocks noChangeAspect="1"/>
        </xdr:cNvPicPr>
      </xdr:nvPicPr>
      <xdr:blipFill>
        <a:blip r:embed="rId6"/>
        <a:stretch>
          <a:fillRect/>
        </a:stretch>
      </xdr:blipFill>
      <xdr:spPr>
        <a:xfrm>
          <a:off x="13152120" y="3416300"/>
          <a:ext cx="3163570" cy="619760"/>
        </a:xfrm>
        <a:prstGeom prst="rect">
          <a:avLst/>
        </a:prstGeom>
        <a:noFill/>
        <a:ln w="9525">
          <a:noFill/>
        </a:ln>
      </xdr:spPr>
    </xdr:pic>
    <xdr:clientData/>
  </xdr:twoCellAnchor>
  <xdr:twoCellAnchor editAs="oneCell">
    <xdr:from>
      <xdr:col>23</xdr:col>
      <xdr:colOff>29210</xdr:colOff>
      <xdr:row>3</xdr:row>
      <xdr:rowOff>175895</xdr:rowOff>
    </xdr:from>
    <xdr:to>
      <xdr:col>24</xdr:col>
      <xdr:colOff>0</xdr:colOff>
      <xdr:row>3</xdr:row>
      <xdr:rowOff>1160145</xdr:rowOff>
    </xdr:to>
    <xdr:pic>
      <xdr:nvPicPr>
        <xdr:cNvPr id="12" name="图片 11"/>
        <xdr:cNvPicPr>
          <a:picLocks noChangeAspect="1"/>
        </xdr:cNvPicPr>
      </xdr:nvPicPr>
      <xdr:blipFill>
        <a:blip r:embed="rId7"/>
        <a:stretch>
          <a:fillRect/>
        </a:stretch>
      </xdr:blipFill>
      <xdr:spPr>
        <a:xfrm>
          <a:off x="24147145" y="3592195"/>
          <a:ext cx="3366135" cy="984250"/>
        </a:xfrm>
        <a:prstGeom prst="rect">
          <a:avLst/>
        </a:prstGeom>
        <a:noFill/>
        <a:ln w="9525">
          <a:noFill/>
        </a:ln>
      </xdr:spPr>
    </xdr:pic>
    <xdr:clientData/>
  </xdr:twoCellAnchor>
  <xdr:twoCellAnchor editAs="oneCell">
    <xdr:from>
      <xdr:col>25</xdr:col>
      <xdr:colOff>229870</xdr:colOff>
      <xdr:row>3</xdr:row>
      <xdr:rowOff>38100</xdr:rowOff>
    </xdr:from>
    <xdr:to>
      <xdr:col>25</xdr:col>
      <xdr:colOff>3856990</xdr:colOff>
      <xdr:row>3</xdr:row>
      <xdr:rowOff>1362710</xdr:rowOff>
    </xdr:to>
    <xdr:pic>
      <xdr:nvPicPr>
        <xdr:cNvPr id="13" name="图片 12"/>
        <xdr:cNvPicPr>
          <a:picLocks noChangeAspect="1"/>
        </xdr:cNvPicPr>
      </xdr:nvPicPr>
      <xdr:blipFill>
        <a:blip r:embed="rId8"/>
        <a:stretch>
          <a:fillRect/>
        </a:stretch>
      </xdr:blipFill>
      <xdr:spPr>
        <a:xfrm>
          <a:off x="29912310" y="3454400"/>
          <a:ext cx="3627120" cy="1324610"/>
        </a:xfrm>
        <a:prstGeom prst="rect">
          <a:avLst/>
        </a:prstGeom>
        <a:noFill/>
        <a:ln w="9525">
          <a:noFill/>
        </a:ln>
      </xdr:spPr>
    </xdr:pic>
    <xdr:clientData/>
  </xdr:twoCellAnchor>
  <xdr:twoCellAnchor editAs="oneCell">
    <xdr:from>
      <xdr:col>27</xdr:col>
      <xdr:colOff>115570</xdr:colOff>
      <xdr:row>2</xdr:row>
      <xdr:rowOff>1424305</xdr:rowOff>
    </xdr:from>
    <xdr:to>
      <xdr:col>28</xdr:col>
      <xdr:colOff>0</xdr:colOff>
      <xdr:row>3</xdr:row>
      <xdr:rowOff>1297940</xdr:rowOff>
    </xdr:to>
    <xdr:pic>
      <xdr:nvPicPr>
        <xdr:cNvPr id="14" name="图片 13"/>
        <xdr:cNvPicPr>
          <a:picLocks noChangeAspect="1"/>
        </xdr:cNvPicPr>
      </xdr:nvPicPr>
      <xdr:blipFill>
        <a:blip r:embed="rId9"/>
        <a:stretch>
          <a:fillRect/>
        </a:stretch>
      </xdr:blipFill>
      <xdr:spPr>
        <a:xfrm>
          <a:off x="36048315" y="3405505"/>
          <a:ext cx="3828415" cy="1308735"/>
        </a:xfrm>
        <a:prstGeom prst="rect">
          <a:avLst/>
        </a:prstGeom>
        <a:noFill/>
        <a:ln w="9525">
          <a:noFill/>
        </a:ln>
      </xdr:spPr>
    </xdr:pic>
    <xdr:clientData/>
  </xdr:twoCellAnchor>
  <xdr:twoCellAnchor editAs="oneCell">
    <xdr:from>
      <xdr:col>21</xdr:col>
      <xdr:colOff>71120</xdr:colOff>
      <xdr:row>2</xdr:row>
      <xdr:rowOff>238760</xdr:rowOff>
    </xdr:from>
    <xdr:to>
      <xdr:col>22</xdr:col>
      <xdr:colOff>0</xdr:colOff>
      <xdr:row>2</xdr:row>
      <xdr:rowOff>1051560</xdr:rowOff>
    </xdr:to>
    <xdr:pic>
      <xdr:nvPicPr>
        <xdr:cNvPr id="15" name="图片 14"/>
        <xdr:cNvPicPr>
          <a:picLocks noChangeAspect="1"/>
        </xdr:cNvPicPr>
      </xdr:nvPicPr>
      <xdr:blipFill>
        <a:blip r:embed="rId10"/>
        <a:stretch>
          <a:fillRect/>
        </a:stretch>
      </xdr:blipFill>
      <xdr:spPr>
        <a:xfrm>
          <a:off x="18555970" y="2219960"/>
          <a:ext cx="3392805" cy="812800"/>
        </a:xfrm>
        <a:prstGeom prst="rect">
          <a:avLst/>
        </a:prstGeom>
        <a:noFill/>
        <a:ln w="9525">
          <a:noFill/>
        </a:ln>
      </xdr:spPr>
    </xdr:pic>
    <xdr:clientData/>
  </xdr:twoCellAnchor>
  <xdr:twoCellAnchor editAs="oneCell">
    <xdr:from>
      <xdr:col>21</xdr:col>
      <xdr:colOff>92710</xdr:colOff>
      <xdr:row>3</xdr:row>
      <xdr:rowOff>281305</xdr:rowOff>
    </xdr:from>
    <xdr:to>
      <xdr:col>22</xdr:col>
      <xdr:colOff>0</xdr:colOff>
      <xdr:row>3</xdr:row>
      <xdr:rowOff>1094105</xdr:rowOff>
    </xdr:to>
    <xdr:pic>
      <xdr:nvPicPr>
        <xdr:cNvPr id="16" name="图片 15"/>
        <xdr:cNvPicPr>
          <a:picLocks noChangeAspect="1"/>
        </xdr:cNvPicPr>
      </xdr:nvPicPr>
      <xdr:blipFill>
        <a:blip r:embed="rId10"/>
        <a:stretch>
          <a:fillRect/>
        </a:stretch>
      </xdr:blipFill>
      <xdr:spPr>
        <a:xfrm>
          <a:off x="18577560" y="3697605"/>
          <a:ext cx="3371215" cy="812800"/>
        </a:xfrm>
        <a:prstGeom prst="rect">
          <a:avLst/>
        </a:prstGeom>
        <a:noFill/>
        <a:ln w="9525">
          <a:noFill/>
        </a:ln>
      </xdr:spPr>
    </xdr:pic>
    <xdr:clientData/>
  </xdr:twoCellAnchor>
  <xdr:twoCellAnchor editAs="oneCell">
    <xdr:from>
      <xdr:col>18</xdr:col>
      <xdr:colOff>798195</xdr:colOff>
      <xdr:row>4</xdr:row>
      <xdr:rowOff>196850</xdr:rowOff>
    </xdr:from>
    <xdr:to>
      <xdr:col>20</xdr:col>
      <xdr:colOff>0</xdr:colOff>
      <xdr:row>4</xdr:row>
      <xdr:rowOff>1008380</xdr:rowOff>
    </xdr:to>
    <xdr:pic>
      <xdr:nvPicPr>
        <xdr:cNvPr id="17" name="图片 16"/>
        <xdr:cNvPicPr>
          <a:picLocks noChangeAspect="1"/>
        </xdr:cNvPicPr>
      </xdr:nvPicPr>
      <xdr:blipFill>
        <a:blip r:embed="rId11"/>
        <a:stretch>
          <a:fillRect/>
        </a:stretch>
      </xdr:blipFill>
      <xdr:spPr>
        <a:xfrm>
          <a:off x="13152120" y="5048250"/>
          <a:ext cx="3163570" cy="811530"/>
        </a:xfrm>
        <a:prstGeom prst="rect">
          <a:avLst/>
        </a:prstGeom>
        <a:noFill/>
        <a:ln w="9525">
          <a:noFill/>
        </a:ln>
      </xdr:spPr>
    </xdr:pic>
    <xdr:clientData/>
  </xdr:twoCellAnchor>
  <xdr:twoCellAnchor editAs="oneCell">
    <xdr:from>
      <xdr:col>21</xdr:col>
      <xdr:colOff>28575</xdr:colOff>
      <xdr:row>4</xdr:row>
      <xdr:rowOff>69850</xdr:rowOff>
    </xdr:from>
    <xdr:to>
      <xdr:col>22</xdr:col>
      <xdr:colOff>0</xdr:colOff>
      <xdr:row>4</xdr:row>
      <xdr:rowOff>907415</xdr:rowOff>
    </xdr:to>
    <xdr:pic>
      <xdr:nvPicPr>
        <xdr:cNvPr id="18" name="图片 17"/>
        <xdr:cNvPicPr>
          <a:picLocks noChangeAspect="1"/>
        </xdr:cNvPicPr>
      </xdr:nvPicPr>
      <xdr:blipFill>
        <a:blip r:embed="rId12"/>
        <a:stretch>
          <a:fillRect/>
        </a:stretch>
      </xdr:blipFill>
      <xdr:spPr>
        <a:xfrm>
          <a:off x="18513425" y="4921250"/>
          <a:ext cx="3435350" cy="837565"/>
        </a:xfrm>
        <a:prstGeom prst="rect">
          <a:avLst/>
        </a:prstGeom>
        <a:noFill/>
        <a:ln w="9525">
          <a:noFill/>
        </a:ln>
      </xdr:spPr>
    </xdr:pic>
    <xdr:clientData/>
  </xdr:twoCellAnchor>
  <xdr:twoCellAnchor editAs="oneCell">
    <xdr:from>
      <xdr:col>23</xdr:col>
      <xdr:colOff>50165</xdr:colOff>
      <xdr:row>4</xdr:row>
      <xdr:rowOff>123190</xdr:rowOff>
    </xdr:from>
    <xdr:to>
      <xdr:col>24</xdr:col>
      <xdr:colOff>0</xdr:colOff>
      <xdr:row>4</xdr:row>
      <xdr:rowOff>1160780</xdr:rowOff>
    </xdr:to>
    <xdr:pic>
      <xdr:nvPicPr>
        <xdr:cNvPr id="19" name="图片 18"/>
        <xdr:cNvPicPr>
          <a:picLocks noChangeAspect="1"/>
        </xdr:cNvPicPr>
      </xdr:nvPicPr>
      <xdr:blipFill>
        <a:blip r:embed="rId13"/>
        <a:stretch>
          <a:fillRect/>
        </a:stretch>
      </xdr:blipFill>
      <xdr:spPr>
        <a:xfrm>
          <a:off x="24168100" y="4974590"/>
          <a:ext cx="3345180" cy="1037590"/>
        </a:xfrm>
        <a:prstGeom prst="rect">
          <a:avLst/>
        </a:prstGeom>
        <a:noFill/>
        <a:ln w="9525">
          <a:noFill/>
        </a:ln>
      </xdr:spPr>
    </xdr:pic>
    <xdr:clientData/>
  </xdr:twoCellAnchor>
  <xdr:twoCellAnchor editAs="oneCell">
    <xdr:from>
      <xdr:col>25</xdr:col>
      <xdr:colOff>365760</xdr:colOff>
      <xdr:row>4</xdr:row>
      <xdr:rowOff>0</xdr:rowOff>
    </xdr:from>
    <xdr:to>
      <xdr:col>25</xdr:col>
      <xdr:colOff>3180715</xdr:colOff>
      <xdr:row>4</xdr:row>
      <xdr:rowOff>1369695</xdr:rowOff>
    </xdr:to>
    <xdr:pic>
      <xdr:nvPicPr>
        <xdr:cNvPr id="20" name="图片 19"/>
        <xdr:cNvPicPr>
          <a:picLocks noChangeAspect="1"/>
        </xdr:cNvPicPr>
      </xdr:nvPicPr>
      <xdr:blipFill>
        <a:blip r:embed="rId14"/>
        <a:stretch>
          <a:fillRect/>
        </a:stretch>
      </xdr:blipFill>
      <xdr:spPr>
        <a:xfrm>
          <a:off x="30048200" y="4851400"/>
          <a:ext cx="2814955" cy="1369695"/>
        </a:xfrm>
        <a:prstGeom prst="rect">
          <a:avLst/>
        </a:prstGeom>
        <a:noFill/>
        <a:ln w="9525">
          <a:noFill/>
        </a:ln>
      </xdr:spPr>
    </xdr:pic>
    <xdr:clientData/>
  </xdr:twoCellAnchor>
  <xdr:twoCellAnchor editAs="oneCell">
    <xdr:from>
      <xdr:col>27</xdr:col>
      <xdr:colOff>167640</xdr:colOff>
      <xdr:row>3</xdr:row>
      <xdr:rowOff>1414145</xdr:rowOff>
    </xdr:from>
    <xdr:to>
      <xdr:col>27</xdr:col>
      <xdr:colOff>3433445</xdr:colOff>
      <xdr:row>4</xdr:row>
      <xdr:rowOff>1355090</xdr:rowOff>
    </xdr:to>
    <xdr:pic>
      <xdr:nvPicPr>
        <xdr:cNvPr id="21" name="图片 20"/>
        <xdr:cNvPicPr>
          <a:picLocks noChangeAspect="1"/>
        </xdr:cNvPicPr>
      </xdr:nvPicPr>
      <xdr:blipFill>
        <a:blip r:embed="rId15"/>
        <a:stretch>
          <a:fillRect/>
        </a:stretch>
      </xdr:blipFill>
      <xdr:spPr>
        <a:xfrm>
          <a:off x="36100385" y="4830445"/>
          <a:ext cx="3265805" cy="1376045"/>
        </a:xfrm>
        <a:prstGeom prst="rect">
          <a:avLst/>
        </a:prstGeom>
        <a:noFill/>
        <a:ln w="9525">
          <a:noFill/>
        </a:ln>
      </xdr:spPr>
    </xdr:pic>
    <xdr:clientData/>
  </xdr:twoCellAnchor>
  <xdr:twoCellAnchor editAs="oneCell">
    <xdr:from>
      <xdr:col>19</xdr:col>
      <xdr:colOff>0</xdr:colOff>
      <xdr:row>5</xdr:row>
      <xdr:rowOff>0</xdr:rowOff>
    </xdr:from>
    <xdr:to>
      <xdr:col>20</xdr:col>
      <xdr:colOff>0</xdr:colOff>
      <xdr:row>5</xdr:row>
      <xdr:rowOff>811530</xdr:rowOff>
    </xdr:to>
    <xdr:pic>
      <xdr:nvPicPr>
        <xdr:cNvPr id="22" name="图片 21"/>
        <xdr:cNvPicPr>
          <a:picLocks noChangeAspect="1"/>
        </xdr:cNvPicPr>
      </xdr:nvPicPr>
      <xdr:blipFill>
        <a:blip r:embed="rId11"/>
        <a:stretch>
          <a:fillRect/>
        </a:stretch>
      </xdr:blipFill>
      <xdr:spPr>
        <a:xfrm>
          <a:off x="13152120" y="6286500"/>
          <a:ext cx="3163570" cy="811530"/>
        </a:xfrm>
        <a:prstGeom prst="rect">
          <a:avLst/>
        </a:prstGeom>
        <a:noFill/>
        <a:ln w="9525">
          <a:noFill/>
        </a:ln>
      </xdr:spPr>
    </xdr:pic>
    <xdr:clientData/>
  </xdr:twoCellAnchor>
  <xdr:twoCellAnchor editAs="oneCell">
    <xdr:from>
      <xdr:col>18</xdr:col>
      <xdr:colOff>789305</xdr:colOff>
      <xdr:row>6</xdr:row>
      <xdr:rowOff>281940</xdr:rowOff>
    </xdr:from>
    <xdr:to>
      <xdr:col>20</xdr:col>
      <xdr:colOff>0</xdr:colOff>
      <xdr:row>6</xdr:row>
      <xdr:rowOff>1093470</xdr:rowOff>
    </xdr:to>
    <xdr:pic>
      <xdr:nvPicPr>
        <xdr:cNvPr id="23" name="图片 22"/>
        <xdr:cNvPicPr>
          <a:picLocks noChangeAspect="1"/>
        </xdr:cNvPicPr>
      </xdr:nvPicPr>
      <xdr:blipFill>
        <a:blip r:embed="rId11"/>
        <a:stretch>
          <a:fillRect/>
        </a:stretch>
      </xdr:blipFill>
      <xdr:spPr>
        <a:xfrm>
          <a:off x="13152120" y="8003540"/>
          <a:ext cx="3163570" cy="811530"/>
        </a:xfrm>
        <a:prstGeom prst="rect">
          <a:avLst/>
        </a:prstGeom>
        <a:noFill/>
        <a:ln w="9525">
          <a:noFill/>
        </a:ln>
      </xdr:spPr>
    </xdr:pic>
    <xdr:clientData/>
  </xdr:twoCellAnchor>
  <xdr:twoCellAnchor editAs="oneCell">
    <xdr:from>
      <xdr:col>21</xdr:col>
      <xdr:colOff>71120</xdr:colOff>
      <xdr:row>5</xdr:row>
      <xdr:rowOff>228600</xdr:rowOff>
    </xdr:from>
    <xdr:to>
      <xdr:col>22</xdr:col>
      <xdr:colOff>0</xdr:colOff>
      <xdr:row>5</xdr:row>
      <xdr:rowOff>1066165</xdr:rowOff>
    </xdr:to>
    <xdr:pic>
      <xdr:nvPicPr>
        <xdr:cNvPr id="24" name="图片 23"/>
        <xdr:cNvPicPr>
          <a:picLocks noChangeAspect="1"/>
        </xdr:cNvPicPr>
      </xdr:nvPicPr>
      <xdr:blipFill>
        <a:blip r:embed="rId12"/>
        <a:stretch>
          <a:fillRect/>
        </a:stretch>
      </xdr:blipFill>
      <xdr:spPr>
        <a:xfrm>
          <a:off x="18555970" y="6515100"/>
          <a:ext cx="3392805" cy="837565"/>
        </a:xfrm>
        <a:prstGeom prst="rect">
          <a:avLst/>
        </a:prstGeom>
        <a:noFill/>
        <a:ln w="9525">
          <a:noFill/>
        </a:ln>
      </xdr:spPr>
    </xdr:pic>
    <xdr:clientData/>
  </xdr:twoCellAnchor>
  <xdr:twoCellAnchor editAs="oneCell">
    <xdr:from>
      <xdr:col>21</xdr:col>
      <xdr:colOff>71120</xdr:colOff>
      <xdr:row>6</xdr:row>
      <xdr:rowOff>229235</xdr:rowOff>
    </xdr:from>
    <xdr:to>
      <xdr:col>22</xdr:col>
      <xdr:colOff>0</xdr:colOff>
      <xdr:row>6</xdr:row>
      <xdr:rowOff>1066800</xdr:rowOff>
    </xdr:to>
    <xdr:pic>
      <xdr:nvPicPr>
        <xdr:cNvPr id="25" name="图片 24"/>
        <xdr:cNvPicPr>
          <a:picLocks noChangeAspect="1"/>
        </xdr:cNvPicPr>
      </xdr:nvPicPr>
      <xdr:blipFill>
        <a:blip r:embed="rId12"/>
        <a:stretch>
          <a:fillRect/>
        </a:stretch>
      </xdr:blipFill>
      <xdr:spPr>
        <a:xfrm>
          <a:off x="18555970" y="7950835"/>
          <a:ext cx="3392805" cy="837565"/>
        </a:xfrm>
        <a:prstGeom prst="rect">
          <a:avLst/>
        </a:prstGeom>
        <a:noFill/>
        <a:ln w="9525">
          <a:noFill/>
        </a:ln>
      </xdr:spPr>
    </xdr:pic>
    <xdr:clientData/>
  </xdr:twoCellAnchor>
  <xdr:twoCellAnchor editAs="oneCell">
    <xdr:from>
      <xdr:col>23</xdr:col>
      <xdr:colOff>28575</xdr:colOff>
      <xdr:row>5</xdr:row>
      <xdr:rowOff>143510</xdr:rowOff>
    </xdr:from>
    <xdr:to>
      <xdr:col>24</xdr:col>
      <xdr:colOff>0</xdr:colOff>
      <xdr:row>5</xdr:row>
      <xdr:rowOff>1181100</xdr:rowOff>
    </xdr:to>
    <xdr:pic>
      <xdr:nvPicPr>
        <xdr:cNvPr id="26" name="图片 25"/>
        <xdr:cNvPicPr>
          <a:picLocks noChangeAspect="1"/>
        </xdr:cNvPicPr>
      </xdr:nvPicPr>
      <xdr:blipFill>
        <a:blip r:embed="rId13"/>
        <a:stretch>
          <a:fillRect/>
        </a:stretch>
      </xdr:blipFill>
      <xdr:spPr>
        <a:xfrm>
          <a:off x="24146510" y="6430010"/>
          <a:ext cx="3366770" cy="1037590"/>
        </a:xfrm>
        <a:prstGeom prst="rect">
          <a:avLst/>
        </a:prstGeom>
        <a:noFill/>
        <a:ln w="9525">
          <a:noFill/>
        </a:ln>
      </xdr:spPr>
    </xdr:pic>
    <xdr:clientData/>
  </xdr:twoCellAnchor>
  <xdr:twoCellAnchor editAs="oneCell">
    <xdr:from>
      <xdr:col>23</xdr:col>
      <xdr:colOff>60960</xdr:colOff>
      <xdr:row>6</xdr:row>
      <xdr:rowOff>59055</xdr:rowOff>
    </xdr:from>
    <xdr:to>
      <xdr:col>24</xdr:col>
      <xdr:colOff>0</xdr:colOff>
      <xdr:row>6</xdr:row>
      <xdr:rowOff>1096645</xdr:rowOff>
    </xdr:to>
    <xdr:pic>
      <xdr:nvPicPr>
        <xdr:cNvPr id="27" name="图片 26"/>
        <xdr:cNvPicPr>
          <a:picLocks noChangeAspect="1"/>
        </xdr:cNvPicPr>
      </xdr:nvPicPr>
      <xdr:blipFill>
        <a:blip r:embed="rId13"/>
        <a:stretch>
          <a:fillRect/>
        </a:stretch>
      </xdr:blipFill>
      <xdr:spPr>
        <a:xfrm>
          <a:off x="24178895" y="7780655"/>
          <a:ext cx="3334385" cy="1037590"/>
        </a:xfrm>
        <a:prstGeom prst="rect">
          <a:avLst/>
        </a:prstGeom>
        <a:noFill/>
        <a:ln w="9525">
          <a:noFill/>
        </a:ln>
      </xdr:spPr>
    </xdr:pic>
    <xdr:clientData/>
  </xdr:twoCellAnchor>
  <xdr:twoCellAnchor editAs="oneCell">
    <xdr:from>
      <xdr:col>25</xdr:col>
      <xdr:colOff>410210</xdr:colOff>
      <xdr:row>5</xdr:row>
      <xdr:rowOff>0</xdr:rowOff>
    </xdr:from>
    <xdr:to>
      <xdr:col>25</xdr:col>
      <xdr:colOff>3225165</xdr:colOff>
      <xdr:row>5</xdr:row>
      <xdr:rowOff>1369695</xdr:rowOff>
    </xdr:to>
    <xdr:pic>
      <xdr:nvPicPr>
        <xdr:cNvPr id="28" name="图片 27"/>
        <xdr:cNvPicPr>
          <a:picLocks noChangeAspect="1"/>
        </xdr:cNvPicPr>
      </xdr:nvPicPr>
      <xdr:blipFill>
        <a:blip r:embed="rId14"/>
        <a:stretch>
          <a:fillRect/>
        </a:stretch>
      </xdr:blipFill>
      <xdr:spPr>
        <a:xfrm>
          <a:off x="30092650" y="6286500"/>
          <a:ext cx="2814955" cy="1369695"/>
        </a:xfrm>
        <a:prstGeom prst="rect">
          <a:avLst/>
        </a:prstGeom>
        <a:noFill/>
        <a:ln w="9525">
          <a:noFill/>
        </a:ln>
      </xdr:spPr>
    </xdr:pic>
    <xdr:clientData/>
  </xdr:twoCellAnchor>
  <xdr:twoCellAnchor editAs="oneCell">
    <xdr:from>
      <xdr:col>25</xdr:col>
      <xdr:colOff>494030</xdr:colOff>
      <xdr:row>6</xdr:row>
      <xdr:rowOff>0</xdr:rowOff>
    </xdr:from>
    <xdr:to>
      <xdr:col>25</xdr:col>
      <xdr:colOff>3308985</xdr:colOff>
      <xdr:row>6</xdr:row>
      <xdr:rowOff>1369695</xdr:rowOff>
    </xdr:to>
    <xdr:pic>
      <xdr:nvPicPr>
        <xdr:cNvPr id="29" name="图片 28"/>
        <xdr:cNvPicPr>
          <a:picLocks noChangeAspect="1"/>
        </xdr:cNvPicPr>
      </xdr:nvPicPr>
      <xdr:blipFill>
        <a:blip r:embed="rId14"/>
        <a:stretch>
          <a:fillRect/>
        </a:stretch>
      </xdr:blipFill>
      <xdr:spPr>
        <a:xfrm>
          <a:off x="30176470" y="7721600"/>
          <a:ext cx="2814955" cy="1369695"/>
        </a:xfrm>
        <a:prstGeom prst="rect">
          <a:avLst/>
        </a:prstGeom>
        <a:noFill/>
        <a:ln w="9525">
          <a:noFill/>
        </a:ln>
      </xdr:spPr>
    </xdr:pic>
    <xdr:clientData/>
  </xdr:twoCellAnchor>
  <xdr:twoCellAnchor editAs="oneCell">
    <xdr:from>
      <xdr:col>27</xdr:col>
      <xdr:colOff>221615</xdr:colOff>
      <xdr:row>4</xdr:row>
      <xdr:rowOff>1414145</xdr:rowOff>
    </xdr:from>
    <xdr:to>
      <xdr:col>27</xdr:col>
      <xdr:colOff>3487420</xdr:colOff>
      <xdr:row>5</xdr:row>
      <xdr:rowOff>1355090</xdr:rowOff>
    </xdr:to>
    <xdr:pic>
      <xdr:nvPicPr>
        <xdr:cNvPr id="30" name="图片 29"/>
        <xdr:cNvPicPr>
          <a:picLocks noChangeAspect="1"/>
        </xdr:cNvPicPr>
      </xdr:nvPicPr>
      <xdr:blipFill>
        <a:blip r:embed="rId15"/>
        <a:stretch>
          <a:fillRect/>
        </a:stretch>
      </xdr:blipFill>
      <xdr:spPr>
        <a:xfrm>
          <a:off x="36154360" y="6265545"/>
          <a:ext cx="3265805" cy="1376045"/>
        </a:xfrm>
        <a:prstGeom prst="rect">
          <a:avLst/>
        </a:prstGeom>
        <a:noFill/>
        <a:ln w="9525">
          <a:noFill/>
        </a:ln>
      </xdr:spPr>
    </xdr:pic>
    <xdr:clientData/>
  </xdr:twoCellAnchor>
  <xdr:twoCellAnchor editAs="oneCell">
    <xdr:from>
      <xdr:col>27</xdr:col>
      <xdr:colOff>252730</xdr:colOff>
      <xdr:row>6</xdr:row>
      <xdr:rowOff>16510</xdr:rowOff>
    </xdr:from>
    <xdr:to>
      <xdr:col>27</xdr:col>
      <xdr:colOff>3518535</xdr:colOff>
      <xdr:row>6</xdr:row>
      <xdr:rowOff>1392555</xdr:rowOff>
    </xdr:to>
    <xdr:pic>
      <xdr:nvPicPr>
        <xdr:cNvPr id="31" name="图片 30"/>
        <xdr:cNvPicPr>
          <a:picLocks noChangeAspect="1"/>
        </xdr:cNvPicPr>
      </xdr:nvPicPr>
      <xdr:blipFill>
        <a:blip r:embed="rId15"/>
        <a:stretch>
          <a:fillRect/>
        </a:stretch>
      </xdr:blipFill>
      <xdr:spPr>
        <a:xfrm>
          <a:off x="36185475" y="7738110"/>
          <a:ext cx="3265805" cy="1376045"/>
        </a:xfrm>
        <a:prstGeom prst="rect">
          <a:avLst/>
        </a:prstGeom>
        <a:noFill/>
        <a:ln w="9525">
          <a:noFill/>
        </a:ln>
      </xdr:spPr>
    </xdr:pic>
    <xdr:clientData/>
  </xdr:twoCellAnchor>
  <xdr:twoCellAnchor editAs="oneCell">
    <xdr:from>
      <xdr:col>0</xdr:col>
      <xdr:colOff>9525</xdr:colOff>
      <xdr:row>1</xdr:row>
      <xdr:rowOff>0</xdr:rowOff>
    </xdr:from>
    <xdr:to>
      <xdr:col>1</xdr:col>
      <xdr:colOff>0</xdr:colOff>
      <xdr:row>1</xdr:row>
      <xdr:rowOff>1299210</xdr:rowOff>
    </xdr:to>
    <xdr:pic>
      <xdr:nvPicPr>
        <xdr:cNvPr id="32" name="图片 31"/>
        <xdr:cNvPicPr>
          <a:picLocks noChangeAspect="1"/>
        </xdr:cNvPicPr>
      </xdr:nvPicPr>
      <xdr:blipFill>
        <a:blip r:embed="rId16"/>
        <a:stretch>
          <a:fillRect/>
        </a:stretch>
      </xdr:blipFill>
      <xdr:spPr>
        <a:xfrm>
          <a:off x="9525" y="457200"/>
          <a:ext cx="1070610" cy="1299210"/>
        </a:xfrm>
        <a:prstGeom prst="rect">
          <a:avLst/>
        </a:prstGeom>
        <a:noFill/>
        <a:ln w="9525">
          <a:noFill/>
        </a:ln>
      </xdr:spPr>
    </xdr:pic>
    <xdr:clientData/>
  </xdr:twoCellAnchor>
  <xdr:twoCellAnchor editAs="oneCell">
    <xdr:from>
      <xdr:col>0</xdr:col>
      <xdr:colOff>147320</xdr:colOff>
      <xdr:row>2</xdr:row>
      <xdr:rowOff>27305</xdr:rowOff>
    </xdr:from>
    <xdr:to>
      <xdr:col>1</xdr:col>
      <xdr:colOff>0</xdr:colOff>
      <xdr:row>2</xdr:row>
      <xdr:rowOff>1340485</xdr:rowOff>
    </xdr:to>
    <xdr:pic>
      <xdr:nvPicPr>
        <xdr:cNvPr id="33" name="图片 32"/>
        <xdr:cNvPicPr>
          <a:picLocks noChangeAspect="1"/>
        </xdr:cNvPicPr>
      </xdr:nvPicPr>
      <xdr:blipFill>
        <a:blip r:embed="rId17"/>
        <a:stretch>
          <a:fillRect/>
        </a:stretch>
      </xdr:blipFill>
      <xdr:spPr>
        <a:xfrm>
          <a:off x="147320" y="2008505"/>
          <a:ext cx="932815" cy="1313180"/>
        </a:xfrm>
        <a:prstGeom prst="rect">
          <a:avLst/>
        </a:prstGeom>
        <a:noFill/>
        <a:ln w="9525">
          <a:noFill/>
        </a:ln>
      </xdr:spPr>
    </xdr:pic>
    <xdr:clientData/>
  </xdr:twoCellAnchor>
  <xdr:twoCellAnchor editAs="oneCell">
    <xdr:from>
      <xdr:col>0</xdr:col>
      <xdr:colOff>106045</xdr:colOff>
      <xdr:row>3</xdr:row>
      <xdr:rowOff>69850</xdr:rowOff>
    </xdr:from>
    <xdr:to>
      <xdr:col>0</xdr:col>
      <xdr:colOff>1043940</xdr:colOff>
      <xdr:row>3</xdr:row>
      <xdr:rowOff>1383030</xdr:rowOff>
    </xdr:to>
    <xdr:pic>
      <xdr:nvPicPr>
        <xdr:cNvPr id="34" name="图片 33"/>
        <xdr:cNvPicPr>
          <a:picLocks noChangeAspect="1"/>
        </xdr:cNvPicPr>
      </xdr:nvPicPr>
      <xdr:blipFill>
        <a:blip r:embed="rId17"/>
        <a:stretch>
          <a:fillRect/>
        </a:stretch>
      </xdr:blipFill>
      <xdr:spPr>
        <a:xfrm>
          <a:off x="106045" y="3486150"/>
          <a:ext cx="937895" cy="1313180"/>
        </a:xfrm>
        <a:prstGeom prst="rect">
          <a:avLst/>
        </a:prstGeom>
        <a:noFill/>
        <a:ln w="9525">
          <a:noFill/>
        </a:ln>
      </xdr:spPr>
    </xdr:pic>
    <xdr:clientData/>
  </xdr:twoCellAnchor>
  <xdr:twoCellAnchor editAs="oneCell">
    <xdr:from>
      <xdr:col>0</xdr:col>
      <xdr:colOff>83820</xdr:colOff>
      <xdr:row>4</xdr:row>
      <xdr:rowOff>27305</xdr:rowOff>
    </xdr:from>
    <xdr:to>
      <xdr:col>0</xdr:col>
      <xdr:colOff>1059815</xdr:colOff>
      <xdr:row>4</xdr:row>
      <xdr:rowOff>1390015</xdr:rowOff>
    </xdr:to>
    <xdr:pic>
      <xdr:nvPicPr>
        <xdr:cNvPr id="35" name="图片 34"/>
        <xdr:cNvPicPr>
          <a:picLocks noChangeAspect="1"/>
        </xdr:cNvPicPr>
      </xdr:nvPicPr>
      <xdr:blipFill>
        <a:blip r:embed="rId18"/>
        <a:stretch>
          <a:fillRect/>
        </a:stretch>
      </xdr:blipFill>
      <xdr:spPr>
        <a:xfrm>
          <a:off x="83820" y="4878705"/>
          <a:ext cx="975995" cy="1362710"/>
        </a:xfrm>
        <a:prstGeom prst="rect">
          <a:avLst/>
        </a:prstGeom>
        <a:noFill/>
        <a:ln w="9525">
          <a:noFill/>
        </a:ln>
      </xdr:spPr>
    </xdr:pic>
    <xdr:clientData/>
  </xdr:twoCellAnchor>
  <xdr:twoCellAnchor editAs="oneCell">
    <xdr:from>
      <xdr:col>0</xdr:col>
      <xdr:colOff>85090</xdr:colOff>
      <xdr:row>5</xdr:row>
      <xdr:rowOff>0</xdr:rowOff>
    </xdr:from>
    <xdr:to>
      <xdr:col>0</xdr:col>
      <xdr:colOff>1061085</xdr:colOff>
      <xdr:row>5</xdr:row>
      <xdr:rowOff>1362710</xdr:rowOff>
    </xdr:to>
    <xdr:pic>
      <xdr:nvPicPr>
        <xdr:cNvPr id="36" name="图片 35"/>
        <xdr:cNvPicPr>
          <a:picLocks noChangeAspect="1"/>
        </xdr:cNvPicPr>
      </xdr:nvPicPr>
      <xdr:blipFill>
        <a:blip r:embed="rId18"/>
        <a:stretch>
          <a:fillRect/>
        </a:stretch>
      </xdr:blipFill>
      <xdr:spPr>
        <a:xfrm>
          <a:off x="85090" y="6286500"/>
          <a:ext cx="975995" cy="1362710"/>
        </a:xfrm>
        <a:prstGeom prst="rect">
          <a:avLst/>
        </a:prstGeom>
        <a:noFill/>
        <a:ln w="9525">
          <a:noFill/>
        </a:ln>
      </xdr:spPr>
    </xdr:pic>
    <xdr:clientData/>
  </xdr:twoCellAnchor>
  <xdr:twoCellAnchor editAs="oneCell">
    <xdr:from>
      <xdr:col>0</xdr:col>
      <xdr:colOff>85090</xdr:colOff>
      <xdr:row>6</xdr:row>
      <xdr:rowOff>27940</xdr:rowOff>
    </xdr:from>
    <xdr:to>
      <xdr:col>0</xdr:col>
      <xdr:colOff>1061085</xdr:colOff>
      <xdr:row>6</xdr:row>
      <xdr:rowOff>1390650</xdr:rowOff>
    </xdr:to>
    <xdr:pic>
      <xdr:nvPicPr>
        <xdr:cNvPr id="37" name="图片 36"/>
        <xdr:cNvPicPr>
          <a:picLocks noChangeAspect="1"/>
        </xdr:cNvPicPr>
      </xdr:nvPicPr>
      <xdr:blipFill>
        <a:blip r:embed="rId18"/>
        <a:stretch>
          <a:fillRect/>
        </a:stretch>
      </xdr:blipFill>
      <xdr:spPr>
        <a:xfrm>
          <a:off x="85090" y="7749540"/>
          <a:ext cx="975995" cy="136271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28575</xdr:colOff>
      <xdr:row>24</xdr:row>
      <xdr:rowOff>76200</xdr:rowOff>
    </xdr:from>
    <xdr:to>
      <xdr:col>12</xdr:col>
      <xdr:colOff>45085</xdr:colOff>
      <xdr:row>33</xdr:row>
      <xdr:rowOff>86360</xdr:rowOff>
    </xdr:to>
    <xdr:pic>
      <xdr:nvPicPr>
        <xdr:cNvPr id="6" name="图片 5"/>
        <xdr:cNvPicPr>
          <a:picLocks noChangeAspect="1"/>
        </xdr:cNvPicPr>
      </xdr:nvPicPr>
      <xdr:blipFill>
        <a:blip r:embed="rId1"/>
        <a:stretch>
          <a:fillRect/>
        </a:stretch>
      </xdr:blipFill>
      <xdr:spPr>
        <a:xfrm>
          <a:off x="14690725" y="4625340"/>
          <a:ext cx="2442845" cy="1656080"/>
        </a:xfrm>
        <a:prstGeom prst="rect">
          <a:avLst/>
        </a:prstGeom>
        <a:noFill/>
        <a:ln w="9525">
          <a:solidFill>
            <a:schemeClr val="accent1"/>
          </a:solidFill>
        </a:ln>
      </xdr:spPr>
    </xdr:pic>
    <xdr:clientData/>
  </xdr:twoCellAnchor>
  <xdr:twoCellAnchor editAs="oneCell">
    <xdr:from>
      <xdr:col>4</xdr:col>
      <xdr:colOff>57150</xdr:colOff>
      <xdr:row>25</xdr:row>
      <xdr:rowOff>113030</xdr:rowOff>
    </xdr:from>
    <xdr:to>
      <xdr:col>5</xdr:col>
      <xdr:colOff>220980</xdr:colOff>
      <xdr:row>33</xdr:row>
      <xdr:rowOff>75565</xdr:rowOff>
    </xdr:to>
    <xdr:pic>
      <xdr:nvPicPr>
        <xdr:cNvPr id="7" name="图片 6"/>
        <xdr:cNvPicPr>
          <a:picLocks noChangeAspect="1"/>
        </xdr:cNvPicPr>
      </xdr:nvPicPr>
      <xdr:blipFill>
        <a:blip r:embed="rId2"/>
        <a:stretch>
          <a:fillRect/>
        </a:stretch>
      </xdr:blipFill>
      <xdr:spPr>
        <a:xfrm>
          <a:off x="5588635" y="4845050"/>
          <a:ext cx="2144395" cy="1425575"/>
        </a:xfrm>
        <a:prstGeom prst="rect">
          <a:avLst/>
        </a:prstGeom>
        <a:noFill/>
        <a:ln w="9525">
          <a:solidFill>
            <a:schemeClr val="accent1"/>
          </a:solidFill>
        </a:ln>
      </xdr:spPr>
    </xdr:pic>
    <xdr:clientData/>
  </xdr:twoCellAnchor>
  <xdr:twoCellAnchor editAs="oneCell">
    <xdr:from>
      <xdr:col>17</xdr:col>
      <xdr:colOff>238125</xdr:colOff>
      <xdr:row>24</xdr:row>
      <xdr:rowOff>41275</xdr:rowOff>
    </xdr:from>
    <xdr:to>
      <xdr:col>20</xdr:col>
      <xdr:colOff>552450</xdr:colOff>
      <xdr:row>32</xdr:row>
      <xdr:rowOff>47625</xdr:rowOff>
    </xdr:to>
    <xdr:pic>
      <xdr:nvPicPr>
        <xdr:cNvPr id="12" name="图片 11"/>
        <xdr:cNvPicPr>
          <a:picLocks noChangeAspect="1"/>
        </xdr:cNvPicPr>
      </xdr:nvPicPr>
      <xdr:blipFill>
        <a:blip r:embed="rId3"/>
        <a:stretch>
          <a:fillRect/>
        </a:stretch>
      </xdr:blipFill>
      <xdr:spPr>
        <a:xfrm>
          <a:off x="20412710" y="4590415"/>
          <a:ext cx="2165985" cy="1469390"/>
        </a:xfrm>
        <a:prstGeom prst="rect">
          <a:avLst/>
        </a:prstGeom>
        <a:noFill/>
        <a:ln w="9525">
          <a:solidFill>
            <a:schemeClr val="accent1"/>
          </a:solid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405765</xdr:colOff>
      <xdr:row>22</xdr:row>
      <xdr:rowOff>41275</xdr:rowOff>
    </xdr:from>
    <xdr:to>
      <xdr:col>8</xdr:col>
      <xdr:colOff>401955</xdr:colOff>
      <xdr:row>23</xdr:row>
      <xdr:rowOff>3199765</xdr:rowOff>
    </xdr:to>
    <xdr:pic>
      <xdr:nvPicPr>
        <xdr:cNvPr id="2" name="图片 1"/>
        <xdr:cNvPicPr>
          <a:picLocks noChangeAspect="1"/>
        </xdr:cNvPicPr>
      </xdr:nvPicPr>
      <xdr:blipFill>
        <a:blip r:embed="rId1"/>
        <a:stretch>
          <a:fillRect/>
        </a:stretch>
      </xdr:blipFill>
      <xdr:spPr>
        <a:xfrm>
          <a:off x="2837180" y="18883630"/>
          <a:ext cx="4865370" cy="3780790"/>
        </a:xfrm>
        <a:prstGeom prst="rect">
          <a:avLst/>
        </a:prstGeom>
        <a:noFill/>
        <a:ln w="9525">
          <a:solidFill>
            <a:schemeClr val="accent1"/>
          </a:solidFill>
        </a:ln>
      </xdr:spPr>
    </xdr:pic>
    <xdr:clientData/>
  </xdr:twoCellAnchor>
  <xdr:twoCellAnchor editAs="oneCell">
    <xdr:from>
      <xdr:col>8</xdr:col>
      <xdr:colOff>447675</xdr:colOff>
      <xdr:row>22</xdr:row>
      <xdr:rowOff>33655</xdr:rowOff>
    </xdr:from>
    <xdr:to>
      <xdr:col>13</xdr:col>
      <xdr:colOff>361950</xdr:colOff>
      <xdr:row>23</xdr:row>
      <xdr:rowOff>3281045</xdr:rowOff>
    </xdr:to>
    <xdr:pic>
      <xdr:nvPicPr>
        <xdr:cNvPr id="3" name="图片 2"/>
        <xdr:cNvPicPr>
          <a:picLocks noChangeAspect="1"/>
        </xdr:cNvPicPr>
      </xdr:nvPicPr>
      <xdr:blipFill>
        <a:blip r:embed="rId2"/>
        <a:stretch>
          <a:fillRect/>
        </a:stretch>
      </xdr:blipFill>
      <xdr:spPr>
        <a:xfrm>
          <a:off x="7748270" y="18876010"/>
          <a:ext cx="3112135" cy="3869690"/>
        </a:xfrm>
        <a:prstGeom prst="rect">
          <a:avLst/>
        </a:prstGeom>
        <a:noFill/>
        <a:ln w="9525">
          <a:solidFill>
            <a:schemeClr val="accent1"/>
          </a:solidFill>
        </a:ln>
      </xdr:spPr>
    </xdr:pic>
    <xdr:clientData/>
  </xdr:twoCellAnchor>
  <xdr:twoCellAnchor editAs="oneCell">
    <xdr:from>
      <xdr:col>3</xdr:col>
      <xdr:colOff>60960</xdr:colOff>
      <xdr:row>24</xdr:row>
      <xdr:rowOff>44450</xdr:rowOff>
    </xdr:from>
    <xdr:to>
      <xdr:col>12</xdr:col>
      <xdr:colOff>123825</xdr:colOff>
      <xdr:row>37</xdr:row>
      <xdr:rowOff>19685</xdr:rowOff>
    </xdr:to>
    <xdr:pic>
      <xdr:nvPicPr>
        <xdr:cNvPr id="4" name="图片 3"/>
        <xdr:cNvPicPr>
          <a:picLocks noChangeAspect="1"/>
        </xdr:cNvPicPr>
      </xdr:nvPicPr>
      <xdr:blipFill>
        <a:blip r:embed="rId3"/>
        <a:stretch>
          <a:fillRect/>
        </a:stretch>
      </xdr:blipFill>
      <xdr:spPr>
        <a:xfrm>
          <a:off x="3401060" y="22811105"/>
          <a:ext cx="6492240" cy="3048635"/>
        </a:xfrm>
        <a:prstGeom prst="rect">
          <a:avLst/>
        </a:prstGeom>
        <a:noFill/>
        <a:ln w="9525">
          <a:solidFill>
            <a:schemeClr val="accent1"/>
          </a:solid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17</xdr:row>
      <xdr:rowOff>66675</xdr:rowOff>
    </xdr:from>
    <xdr:to>
      <xdr:col>14</xdr:col>
      <xdr:colOff>22860</xdr:colOff>
      <xdr:row>39</xdr:row>
      <xdr:rowOff>67310</xdr:rowOff>
    </xdr:to>
    <xdr:pic>
      <xdr:nvPicPr>
        <xdr:cNvPr id="2" name="图片 1"/>
        <xdr:cNvPicPr>
          <a:picLocks noChangeAspect="1"/>
        </xdr:cNvPicPr>
      </xdr:nvPicPr>
      <xdr:blipFill>
        <a:blip r:embed="rId1"/>
        <a:stretch>
          <a:fillRect/>
        </a:stretch>
      </xdr:blipFill>
      <xdr:spPr>
        <a:xfrm>
          <a:off x="635" y="5032375"/>
          <a:ext cx="7750175" cy="4031615"/>
        </a:xfrm>
        <a:prstGeom prst="rect">
          <a:avLst/>
        </a:prstGeom>
        <a:noFill/>
        <a:ln w="9525">
          <a:solidFill>
            <a:schemeClr val="accent1"/>
          </a:solid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171450</xdr:colOff>
      <xdr:row>31</xdr:row>
      <xdr:rowOff>133350</xdr:rowOff>
    </xdr:from>
    <xdr:to>
      <xdr:col>31</xdr:col>
      <xdr:colOff>923925</xdr:colOff>
      <xdr:row>33</xdr:row>
      <xdr:rowOff>180340</xdr:rowOff>
    </xdr:to>
    <xdr:pic>
      <xdr:nvPicPr>
        <xdr:cNvPr id="2" name="图片 1"/>
        <xdr:cNvPicPr>
          <a:picLocks noChangeAspect="1"/>
        </xdr:cNvPicPr>
      </xdr:nvPicPr>
      <xdr:blipFill>
        <a:blip r:embed="rId1"/>
        <a:stretch>
          <a:fillRect/>
        </a:stretch>
      </xdr:blipFill>
      <xdr:spPr>
        <a:xfrm>
          <a:off x="21249640" y="6414770"/>
          <a:ext cx="752475" cy="961390"/>
        </a:xfrm>
        <a:prstGeom prst="rect">
          <a:avLst/>
        </a:prstGeom>
        <a:noFill/>
        <a:ln w="9525">
          <a:noFill/>
        </a:ln>
      </xdr:spPr>
    </xdr:pic>
    <xdr:clientData/>
  </xdr:twoCellAnchor>
  <xdr:twoCellAnchor editAs="oneCell">
    <xdr:from>
      <xdr:col>31</xdr:col>
      <xdr:colOff>189865</xdr:colOff>
      <xdr:row>1</xdr:row>
      <xdr:rowOff>55245</xdr:rowOff>
    </xdr:from>
    <xdr:to>
      <xdr:col>31</xdr:col>
      <xdr:colOff>1076325</xdr:colOff>
      <xdr:row>4</xdr:row>
      <xdr:rowOff>151765</xdr:rowOff>
    </xdr:to>
    <xdr:pic>
      <xdr:nvPicPr>
        <xdr:cNvPr id="3" name="图片 2"/>
        <xdr:cNvPicPr>
          <a:picLocks noChangeAspect="1"/>
        </xdr:cNvPicPr>
      </xdr:nvPicPr>
      <xdr:blipFill>
        <a:blip r:embed="rId2"/>
        <a:stretch>
          <a:fillRect/>
        </a:stretch>
      </xdr:blipFill>
      <xdr:spPr>
        <a:xfrm>
          <a:off x="21268055" y="253365"/>
          <a:ext cx="886460" cy="1036320"/>
        </a:xfrm>
        <a:prstGeom prst="rect">
          <a:avLst/>
        </a:prstGeom>
        <a:noFill/>
        <a:ln w="9525">
          <a:noFill/>
        </a:ln>
      </xdr:spPr>
    </xdr:pic>
    <xdr:clientData/>
  </xdr:twoCellAnchor>
  <xdr:twoCellAnchor editAs="oneCell">
    <xdr:from>
      <xdr:col>31</xdr:col>
      <xdr:colOff>375920</xdr:colOff>
      <xdr:row>63</xdr:row>
      <xdr:rowOff>156210</xdr:rowOff>
    </xdr:from>
    <xdr:to>
      <xdr:col>31</xdr:col>
      <xdr:colOff>1281430</xdr:colOff>
      <xdr:row>66</xdr:row>
      <xdr:rowOff>121920</xdr:rowOff>
    </xdr:to>
    <xdr:pic>
      <xdr:nvPicPr>
        <xdr:cNvPr id="4" name="图片 3"/>
        <xdr:cNvPicPr>
          <a:picLocks noChangeAspect="1"/>
        </xdr:cNvPicPr>
      </xdr:nvPicPr>
      <xdr:blipFill>
        <a:blip r:embed="rId3"/>
        <a:stretch>
          <a:fillRect/>
        </a:stretch>
      </xdr:blipFill>
      <xdr:spPr>
        <a:xfrm>
          <a:off x="21454110" y="16407130"/>
          <a:ext cx="905510" cy="1121410"/>
        </a:xfrm>
        <a:prstGeom prst="rect">
          <a:avLst/>
        </a:prstGeom>
        <a:noFill/>
        <a:ln w="9525">
          <a:noFill/>
        </a:ln>
      </xdr:spPr>
    </xdr:pic>
    <xdr:clientData/>
  </xdr:twoCellAnchor>
  <xdr:twoCellAnchor editAs="oneCell">
    <xdr:from>
      <xdr:col>31</xdr:col>
      <xdr:colOff>125730</xdr:colOff>
      <xdr:row>126</xdr:row>
      <xdr:rowOff>73025</xdr:rowOff>
    </xdr:from>
    <xdr:to>
      <xdr:col>31</xdr:col>
      <xdr:colOff>1031240</xdr:colOff>
      <xdr:row>129</xdr:row>
      <xdr:rowOff>0</xdr:rowOff>
    </xdr:to>
    <xdr:pic>
      <xdr:nvPicPr>
        <xdr:cNvPr id="5" name="图片 4"/>
        <xdr:cNvPicPr>
          <a:picLocks noChangeAspect="1"/>
        </xdr:cNvPicPr>
      </xdr:nvPicPr>
      <xdr:blipFill>
        <a:blip r:embed="rId3"/>
        <a:stretch>
          <a:fillRect/>
        </a:stretch>
      </xdr:blipFill>
      <xdr:spPr>
        <a:xfrm>
          <a:off x="21203920" y="31729045"/>
          <a:ext cx="905510" cy="1120775"/>
        </a:xfrm>
        <a:prstGeom prst="rect">
          <a:avLst/>
        </a:prstGeom>
        <a:noFill/>
        <a:ln w="9525">
          <a:noFill/>
        </a:ln>
      </xdr:spPr>
    </xdr:pic>
    <xdr:clientData/>
  </xdr:twoCellAnchor>
  <xdr:twoCellAnchor editAs="oneCell">
    <xdr:from>
      <xdr:col>31</xdr:col>
      <xdr:colOff>125730</xdr:colOff>
      <xdr:row>157</xdr:row>
      <xdr:rowOff>191135</xdr:rowOff>
    </xdr:from>
    <xdr:to>
      <xdr:col>31</xdr:col>
      <xdr:colOff>1031240</xdr:colOff>
      <xdr:row>159</xdr:row>
      <xdr:rowOff>118745</xdr:rowOff>
    </xdr:to>
    <xdr:pic>
      <xdr:nvPicPr>
        <xdr:cNvPr id="6" name="图片 5"/>
        <xdr:cNvPicPr>
          <a:picLocks noChangeAspect="1"/>
        </xdr:cNvPicPr>
      </xdr:nvPicPr>
      <xdr:blipFill>
        <a:blip r:embed="rId3"/>
        <a:stretch>
          <a:fillRect/>
        </a:stretch>
      </xdr:blipFill>
      <xdr:spPr>
        <a:xfrm>
          <a:off x="21203920" y="39238555"/>
          <a:ext cx="905510" cy="1121410"/>
        </a:xfrm>
        <a:prstGeom prst="rect">
          <a:avLst/>
        </a:prstGeom>
        <a:noFill/>
        <a:ln w="9525">
          <a:noFill/>
        </a:ln>
      </xdr:spPr>
    </xdr:pic>
    <xdr:clientData/>
  </xdr:twoCellAnchor>
  <xdr:twoCellAnchor editAs="oneCell">
    <xdr:from>
      <xdr:col>31</xdr:col>
      <xdr:colOff>54610</xdr:colOff>
      <xdr:row>189</xdr:row>
      <xdr:rowOff>109220</xdr:rowOff>
    </xdr:from>
    <xdr:to>
      <xdr:col>31</xdr:col>
      <xdr:colOff>960120</xdr:colOff>
      <xdr:row>190</xdr:row>
      <xdr:rowOff>265430</xdr:rowOff>
    </xdr:to>
    <xdr:pic>
      <xdr:nvPicPr>
        <xdr:cNvPr id="7" name="图片 6"/>
        <xdr:cNvPicPr>
          <a:picLocks noChangeAspect="1"/>
        </xdr:cNvPicPr>
      </xdr:nvPicPr>
      <xdr:blipFill>
        <a:blip r:embed="rId3"/>
        <a:stretch>
          <a:fillRect/>
        </a:stretch>
      </xdr:blipFill>
      <xdr:spPr>
        <a:xfrm>
          <a:off x="21132800" y="47284640"/>
          <a:ext cx="905510" cy="1121410"/>
        </a:xfrm>
        <a:prstGeom prst="rect">
          <a:avLst/>
        </a:prstGeom>
        <a:noFill/>
        <a:ln w="9525">
          <a:noFill/>
        </a:ln>
      </xdr:spPr>
    </xdr:pic>
    <xdr:clientData/>
  </xdr:twoCellAnchor>
  <xdr:twoCellAnchor editAs="oneCell">
    <xdr:from>
      <xdr:col>31</xdr:col>
      <xdr:colOff>138430</xdr:colOff>
      <xdr:row>94</xdr:row>
      <xdr:rowOff>146050</xdr:rowOff>
    </xdr:from>
    <xdr:to>
      <xdr:col>31</xdr:col>
      <xdr:colOff>1043940</xdr:colOff>
      <xdr:row>97</xdr:row>
      <xdr:rowOff>60960</xdr:rowOff>
    </xdr:to>
    <xdr:pic>
      <xdr:nvPicPr>
        <xdr:cNvPr id="8" name="图片 7"/>
        <xdr:cNvPicPr>
          <a:picLocks noChangeAspect="1"/>
        </xdr:cNvPicPr>
      </xdr:nvPicPr>
      <xdr:blipFill>
        <a:blip r:embed="rId3"/>
        <a:stretch>
          <a:fillRect/>
        </a:stretch>
      </xdr:blipFill>
      <xdr:spPr>
        <a:xfrm>
          <a:off x="21216620" y="23597870"/>
          <a:ext cx="905510" cy="112141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30</xdr:row>
      <xdr:rowOff>3175</xdr:rowOff>
    </xdr:from>
    <xdr:to>
      <xdr:col>4</xdr:col>
      <xdr:colOff>854710</xdr:colOff>
      <xdr:row>39</xdr:row>
      <xdr:rowOff>222250</xdr:rowOff>
    </xdr:to>
    <xdr:graphicFrame>
      <xdr:nvGraphicFramePr>
        <xdr:cNvPr id="4" name="图表 3" descr="7b0a202020202263686172745265734964223a20223230343735353232220a7d0a"/>
        <xdr:cNvGraphicFramePr/>
      </xdr:nvGraphicFramePr>
      <xdr:xfrm>
        <a:off x="9525" y="8004175"/>
        <a:ext cx="6092825" cy="2619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828675</xdr:colOff>
      <xdr:row>29</xdr:row>
      <xdr:rowOff>231775</xdr:rowOff>
    </xdr:from>
    <xdr:to>
      <xdr:col>12</xdr:col>
      <xdr:colOff>558165</xdr:colOff>
      <xdr:row>39</xdr:row>
      <xdr:rowOff>174625</xdr:rowOff>
    </xdr:to>
    <xdr:graphicFrame>
      <xdr:nvGraphicFramePr>
        <xdr:cNvPr id="6" name="图表 5" descr="7b0a202020202263686172745265734964223a20223230343735343234220a7d0a"/>
        <xdr:cNvGraphicFramePr/>
      </xdr:nvGraphicFramePr>
      <xdr:xfrm>
        <a:off x="8220075" y="7966075"/>
        <a:ext cx="5354955" cy="2609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226">
    <a:dk1>
      <a:srgbClr val="000000"/>
    </a:dk1>
    <a:lt1>
      <a:srgbClr val="FFFFFF"/>
    </a:lt1>
    <a:dk2>
      <a:srgbClr val="0F1423"/>
    </a:dk2>
    <a:lt2>
      <a:srgbClr val="FFFFFF"/>
    </a:lt2>
    <a:accent1>
      <a:srgbClr val="FF731F"/>
    </a:accent1>
    <a:accent2>
      <a:srgbClr val="FF8C05"/>
    </a:accent2>
    <a:accent3>
      <a:srgbClr val="FFB423"/>
    </a:accent3>
    <a:accent4>
      <a:srgbClr val="3DC6FA"/>
    </a:accent4>
    <a:accent5>
      <a:srgbClr val="01AEFF"/>
    </a:accent5>
    <a:accent6>
      <a:srgbClr val="2D77FF"/>
    </a:accent6>
    <a:hlink>
      <a:srgbClr val="0563C1"/>
    </a:hlink>
    <a:folHlink>
      <a:srgbClr val="954D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7" Type="http://schemas.openxmlformats.org/officeDocument/2006/relationships/hyperlink" Target="https://www.amazon.com/dp/B0CD25DR34?th=1" TargetMode="External"/><Relationship Id="rId6" Type="http://schemas.openxmlformats.org/officeDocument/2006/relationships/hyperlink" Target="https://www.amazon.com/WEWE-Brushed-Kitchen-Stainless-Faucets/dp/B01H3OMH7Y/ref=sr_1_5?th=1" TargetMode="External"/><Relationship Id="rId5" Type="http://schemas.openxmlformats.org/officeDocument/2006/relationships/hyperlink" Target="https://www.amazon.com/dp/B0BY8K99BW?th=1" TargetMode="External"/><Relationship Id="rId4" Type="http://schemas.openxmlformats.org/officeDocument/2006/relationships/hyperlink" Target="https://www.amazon.com/dp/B0CFX9CK5R?th=1" TargetMode="External"/><Relationship Id="rId3" Type="http://schemas.openxmlformats.org/officeDocument/2006/relationships/hyperlink" Target="https://www.amazon.com/Pull-Down-Commercial-Stainless-Suitable-Farmhouse/dp/B0BV2NVH1N/ref=cm_cr_arp_d_product_top?ie=UTF8&amp;th=1" TargetMode="External"/><Relationship Id="rId2" Type="http://schemas.openxmlformats.org/officeDocument/2006/relationships/hyperlink" Target="https://www.amazon.com/dp/B0CPDHBCC6?th=1"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amazon.com/WEWE-Brushed-Kitchen-Stainless-Faucets/dp/B01H3OMH7Y" TargetMode="External"/><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9" Type="http://schemas.openxmlformats.org/officeDocument/2006/relationships/hyperlink" Target="https://www.amazon.com/dp/B01E0M4PJ0" TargetMode="External"/><Relationship Id="rId8" Type="http://schemas.openxmlformats.org/officeDocument/2006/relationships/hyperlink" Target="https://www.amazon.com/dp/B08BWL6FZZ" TargetMode="External"/><Relationship Id="rId7" Type="http://schemas.openxmlformats.org/officeDocument/2006/relationships/hyperlink" Target="https://www.amazon.com/dp/B0D7CLPSBL" TargetMode="External"/><Relationship Id="rId6" Type="http://schemas.openxmlformats.org/officeDocument/2006/relationships/hyperlink" Target="https://www.amazon.com/dp/B07MNJPQHF" TargetMode="External"/><Relationship Id="rId5" Type="http://schemas.openxmlformats.org/officeDocument/2006/relationships/hyperlink" Target="https://www.amazon.com/dp/B07Z7PK4SF" TargetMode="External"/><Relationship Id="rId4" Type="http://schemas.openxmlformats.org/officeDocument/2006/relationships/hyperlink" Target="https://www.amazon.com/dp/B09YQYX483" TargetMode="External"/><Relationship Id="rId3" Type="http://schemas.openxmlformats.org/officeDocument/2006/relationships/hyperlink" Target="https://www.amazon.com/dp/B07MNFRVM3" TargetMode="External"/><Relationship Id="rId2" Type="http://schemas.openxmlformats.org/officeDocument/2006/relationships/hyperlink" Target="https://www.amazon.com/dp/B07QVP4G36" TargetMode="External"/><Relationship Id="rId15" Type="http://schemas.openxmlformats.org/officeDocument/2006/relationships/hyperlink" Target="https://www.amazon.com/dp/B000A0GWX4" TargetMode="External"/><Relationship Id="rId14" Type="http://schemas.openxmlformats.org/officeDocument/2006/relationships/hyperlink" Target="https://www.amazon.com/dp/B082LSMLHQ" TargetMode="External"/><Relationship Id="rId13" Type="http://schemas.openxmlformats.org/officeDocument/2006/relationships/hyperlink" Target="https://www.amazon.com/dp/B07YD924F8" TargetMode="External"/><Relationship Id="rId12" Type="http://schemas.openxmlformats.org/officeDocument/2006/relationships/hyperlink" Target="https://www.amazon.com/dp/B0CPS3PD1J" TargetMode="External"/><Relationship Id="rId11" Type="http://schemas.openxmlformats.org/officeDocument/2006/relationships/hyperlink" Target="https://www.amazon.com/dp/B07CVTJZ4W" TargetMode="External"/><Relationship Id="rId10" Type="http://schemas.openxmlformats.org/officeDocument/2006/relationships/hyperlink" Target="https://www.amazon.com/dp/B07C1L21SF" TargetMode="External"/><Relationship Id="rId1" Type="http://schemas.openxmlformats.org/officeDocument/2006/relationships/hyperlink" Target="https://www.amazon.com/dp/B0CKSQ7DGC"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Amazon.com" TargetMode="External"/></Relationships>
</file>

<file path=xl/worksheets/_rels/sheet21.xml.rels><?xml version="1.0" encoding="UTF-8" standalone="yes"?>
<Relationships xmlns="http://schemas.openxmlformats.org/package/2006/relationships"><Relationship Id="rId9" Type="http://schemas.openxmlformats.org/officeDocument/2006/relationships/hyperlink" Target="https://www.facebook.com/groups/4617002575006363" TargetMode="External"/><Relationship Id="rId8" Type="http://schemas.openxmlformats.org/officeDocument/2006/relationships/hyperlink" Target="https://www.facebook.com/groups/liotp/permalink/829077818767029/?mibextid=S66gvF" TargetMode="External"/><Relationship Id="rId7" Type="http://schemas.openxmlformats.org/officeDocument/2006/relationships/hyperlink" Target="https://www.facebook.com/groups/389700749371407" TargetMode="External"/><Relationship Id="rId6" Type="http://schemas.openxmlformats.org/officeDocument/2006/relationships/hyperlink" Target="https://www.facebook.com/groups/thefrugalsahm/permalink/605635271647523" TargetMode="External"/><Relationship Id="rId5" Type="http://schemas.openxmlformats.org/officeDocument/2006/relationships/hyperlink" Target="https://www.facebook.com/groups/379457484265304" TargetMode="External"/><Relationship Id="rId46" Type="http://schemas.openxmlformats.org/officeDocument/2006/relationships/hyperlink" Target="https://www.facebook.com/groups/CrazyDiscountCodes/permalink/1570025880405433" TargetMode="External"/><Relationship Id="rId45" Type="http://schemas.openxmlformats.org/officeDocument/2006/relationships/hyperlink" Target="https://www.facebook.com/groups/528046881270010" TargetMode="External"/><Relationship Id="rId44" Type="http://schemas.openxmlformats.org/officeDocument/2006/relationships/hyperlink" Target="https://www.facebook.com/groups/142001749885757" TargetMode="External"/><Relationship Id="rId43" Type="http://schemas.openxmlformats.org/officeDocument/2006/relationships/hyperlink" Target="https://www.facebook.com/groups/349613118971934" TargetMode="External"/><Relationship Id="rId42" Type="http://schemas.openxmlformats.org/officeDocument/2006/relationships/hyperlink" Target="https://www.facebook.com/groups/KouponingWithKatie/permalink/3591434474401940" TargetMode="External"/><Relationship Id="rId41" Type="http://schemas.openxmlformats.org/officeDocument/2006/relationships/hyperlink" Target="https://www.facebook.com/groups/1552102171668524" TargetMode="External"/><Relationship Id="rId40" Type="http://schemas.openxmlformats.org/officeDocument/2006/relationships/hyperlink" Target="https://www.facebook.com/groups/mommymedeals/posts/854689936042305/" TargetMode="External"/><Relationship Id="rId4" Type="http://schemas.openxmlformats.org/officeDocument/2006/relationships/hyperlink" Target="https://www.facebook.com/groups/156005735850667/permalink/1007079404076625/" TargetMode="External"/><Relationship Id="rId39" Type="http://schemas.openxmlformats.org/officeDocument/2006/relationships/hyperlink" Target="https://www.facebook.com/groups/276581130519858" TargetMode="External"/><Relationship Id="rId38" Type="http://schemas.openxmlformats.org/officeDocument/2006/relationships/hyperlink" Target="https://www.facebook.com/groups/2197492577200898" TargetMode="External"/><Relationship Id="rId37" Type="http://schemas.openxmlformats.org/officeDocument/2006/relationships/hyperlink" Target="https://www.facebook.com/groups/theglitchwitchbysimplyshonna/permalink/4365400973685715" TargetMode="External"/><Relationship Id="rId36" Type="http://schemas.openxmlformats.org/officeDocument/2006/relationships/hyperlink" Target="https://www.facebook.com/groups/1646879538871219" TargetMode="External"/><Relationship Id="rId35" Type="http://schemas.openxmlformats.org/officeDocument/2006/relationships/hyperlink" Target="https://www.facebook.com/groups/simplysalesalyssasarah/posts/1320824385492566/" TargetMode="External"/><Relationship Id="rId34" Type="http://schemas.openxmlformats.org/officeDocument/2006/relationships/hyperlink" Target="https://www.facebook.com/groups/281646379410377" TargetMode="External"/><Relationship Id="rId33" Type="http://schemas.openxmlformats.org/officeDocument/2006/relationships/hyperlink" Target="https://www.facebook.com/groups/347280445728185" TargetMode="External"/><Relationship Id="rId32" Type="http://schemas.openxmlformats.org/officeDocument/2006/relationships/hyperlink" Target="https://www.facebook.com/groups/bullseyeonthebargain/posts/1494494874684434/" TargetMode="External"/><Relationship Id="rId31" Type="http://schemas.openxmlformats.org/officeDocument/2006/relationships/hyperlink" Target="https://www.facebook.com/groups/163854847748450" TargetMode="External"/><Relationship Id="rId30" Type="http://schemas.openxmlformats.org/officeDocument/2006/relationships/hyperlink" Target="https://www.facebook.com/groups/2486545118068111" TargetMode="External"/><Relationship Id="rId3" Type="http://schemas.openxmlformats.org/officeDocument/2006/relationships/hyperlink" Target="https://www.facebook.com/groups/156005735850667" TargetMode="External"/><Relationship Id="rId29" Type="http://schemas.openxmlformats.org/officeDocument/2006/relationships/hyperlink" Target="https://www.facebook.com/groups/2181542232094033" TargetMode="External"/><Relationship Id="rId28" Type="http://schemas.openxmlformats.org/officeDocument/2006/relationships/hyperlink" Target="https://www.facebook.com/groups/422988618266575" TargetMode="External"/><Relationship Id="rId27" Type="http://schemas.openxmlformats.org/officeDocument/2006/relationships/hyperlink" Target="https://www.facebook.com/groups/shopwithnada/permalink/6831996300193511/" TargetMode="External"/><Relationship Id="rId26" Type="http://schemas.openxmlformats.org/officeDocument/2006/relationships/hyperlink" Target="https://www.facebook.com/groups/3433057343420774" TargetMode="External"/><Relationship Id="rId25" Type="http://schemas.openxmlformats.org/officeDocument/2006/relationships/hyperlink" Target="https://www.facebook.com/groups/303805157065867" TargetMode="External"/><Relationship Id="rId24" Type="http://schemas.openxmlformats.org/officeDocument/2006/relationships/hyperlink" Target="https://www.facebook.com/groups/salesaholicgroup/permalink/3855230981372823/" TargetMode="External"/><Relationship Id="rId23" Type="http://schemas.openxmlformats.org/officeDocument/2006/relationships/hyperlink" Target="https://www.facebook.com/groups/1813369818892293" TargetMode="External"/><Relationship Id="rId22" Type="http://schemas.openxmlformats.org/officeDocument/2006/relationships/hyperlink" Target="https://www.facebook.com/groups/1240733246313243" TargetMode="External"/><Relationship Id="rId21" Type="http://schemas.openxmlformats.org/officeDocument/2006/relationships/hyperlink" Target="https://cdn.daixialu.com/tmp/5708633451008008__.jpg" TargetMode="External"/><Relationship Id="rId20" Type="http://schemas.openxmlformats.org/officeDocument/2006/relationships/hyperlink" Target="https://www.facebook.com/Compras-toxicas-con-la-patrona-101594895708272" TargetMode="External"/><Relationship Id="rId2" Type="http://schemas.openxmlformats.org/officeDocument/2006/relationships/hyperlink" Target="https://www.facebook.com/groups/635928950944558/permalink/996849921519124" TargetMode="External"/><Relationship Id="rId19" Type="http://schemas.openxmlformats.org/officeDocument/2006/relationships/hyperlink" Target="https://www.facebook.com/groups/2272404193019511" TargetMode="External"/><Relationship Id="rId18" Type="http://schemas.openxmlformats.org/officeDocument/2006/relationships/hyperlink" Target="https://www.facebook.com/groups/697178314306457/posts/1235798230444460/" TargetMode="External"/><Relationship Id="rId17" Type="http://schemas.openxmlformats.org/officeDocument/2006/relationships/hyperlink" Target="https://www.facebook.com/groups/697178314306457" TargetMode="External"/><Relationship Id="rId16" Type="http://schemas.openxmlformats.org/officeDocument/2006/relationships/hyperlink" Target="https://www.facebook.com/groups/309675624384964" TargetMode="External"/><Relationship Id="rId15" Type="http://schemas.openxmlformats.org/officeDocument/2006/relationships/hyperlink" Target="https://www.facebook.com/groups/247524832920261/permalink/878990146440390/?mibextid=Nif5oz&amp;paipv=0&amp;eav=Afaq7-A2knmgpFJgHvKijieK56GEzZnMD1uMiQisQD_EIxwrpJXtk9-pm2yKasyV3iU&amp;_rdr" TargetMode="External"/><Relationship Id="rId14" Type="http://schemas.openxmlformats.org/officeDocument/2006/relationships/hyperlink" Target="https://www.facebook.com/groups/247524832920261" TargetMode="External"/><Relationship Id="rId13" Type="http://schemas.openxmlformats.org/officeDocument/2006/relationships/hyperlink" Target="https://cdn.daixialu.com/tmp/5561929145782280__.jpg" TargetMode="External"/><Relationship Id="rId12" Type="http://schemas.openxmlformats.org/officeDocument/2006/relationships/hyperlink" Target="https://www.facebook.com/groups/410426780231790" TargetMode="External"/><Relationship Id="rId11" Type="http://schemas.openxmlformats.org/officeDocument/2006/relationships/hyperlink" Target="https://www.facebook.com/groups/679941889134209/permalink/1819758365152550" TargetMode="External"/><Relationship Id="rId10" Type="http://schemas.openxmlformats.org/officeDocument/2006/relationships/hyperlink" Target="https://www.facebook.com/groups/679941889134209" TargetMode="External"/><Relationship Id="rId1" Type="http://schemas.openxmlformats.org/officeDocument/2006/relationships/hyperlink" Target="https://www.facebook.com/groups/63592895094455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V12"/>
  <sheetViews>
    <sheetView topLeftCell="K1" workbookViewId="0">
      <pane ySplit="1" topLeftCell="A2" activePane="bottomLeft" state="frozen"/>
      <selection/>
      <selection pane="bottomLeft" activeCell="R4" sqref="R4:R12"/>
    </sheetView>
  </sheetViews>
  <sheetFormatPr defaultColWidth="9" defaultRowHeight="14.4"/>
  <cols>
    <col min="1" max="1" width="12.8796296296296" style="196" customWidth="1"/>
    <col min="2" max="2" width="10" style="196" customWidth="1"/>
    <col min="3" max="3" width="7.87962962962963" style="196" customWidth="1"/>
    <col min="4" max="4" width="7.12962962962963" style="196" customWidth="1"/>
    <col min="5" max="6" width="6.50925925925926" style="196" customWidth="1"/>
    <col min="7" max="7" width="6.62962962962963" style="196" customWidth="1"/>
    <col min="8" max="8" width="6.75" style="196" customWidth="1"/>
    <col min="9" max="9" width="7.37962962962963" style="196" customWidth="1"/>
    <col min="10" max="10" width="7.50925925925926" style="196" customWidth="1"/>
    <col min="11" max="11" width="7.12962962962963" style="196" customWidth="1"/>
    <col min="12" max="12" width="13.1296296296296" style="196" customWidth="1"/>
    <col min="13" max="13" width="8.75" style="196" customWidth="1"/>
    <col min="14" max="14" width="11.3796296296296" style="510" customWidth="1"/>
    <col min="15" max="15" width="11.6296296296296" style="510" customWidth="1"/>
    <col min="16" max="16" width="9.37962962962963" style="510" customWidth="1"/>
    <col min="17" max="17" width="13.75" style="196"/>
    <col min="18" max="18" width="9" style="511"/>
    <col min="19" max="19" width="9.75" style="511" customWidth="1"/>
    <col min="20" max="20" width="11.5092592592593" style="511" customWidth="1"/>
    <col min="21" max="21" width="14" style="196" customWidth="1"/>
    <col min="22" max="22" width="15.25" style="196" customWidth="1"/>
    <col min="23" max="16384" width="9" style="196"/>
  </cols>
  <sheetData>
    <row r="1" s="196" customFormat="1" ht="62.25" customHeight="1" spans="1:22">
      <c r="A1" s="515" t="s">
        <v>0</v>
      </c>
      <c r="B1" s="724" t="s">
        <v>1</v>
      </c>
      <c r="C1" s="515" t="s">
        <v>2</v>
      </c>
      <c r="D1" s="725" t="s">
        <v>3</v>
      </c>
      <c r="E1" s="725" t="s">
        <v>4</v>
      </c>
      <c r="F1" s="725" t="s">
        <v>5</v>
      </c>
      <c r="G1" s="725" t="s">
        <v>6</v>
      </c>
      <c r="H1" s="725" t="s">
        <v>7</v>
      </c>
      <c r="I1" s="725" t="s">
        <v>8</v>
      </c>
      <c r="J1" s="728" t="s">
        <v>9</v>
      </c>
      <c r="K1" s="725" t="s">
        <v>10</v>
      </c>
      <c r="L1" s="725" t="s">
        <v>11</v>
      </c>
      <c r="M1" s="725" t="s">
        <v>12</v>
      </c>
      <c r="N1" s="729" t="s">
        <v>13</v>
      </c>
      <c r="O1" s="729" t="s">
        <v>14</v>
      </c>
      <c r="P1" s="729" t="s">
        <v>15</v>
      </c>
      <c r="R1" s="732" t="s">
        <v>16</v>
      </c>
      <c r="S1" s="732" t="s">
        <v>17</v>
      </c>
      <c r="T1" s="732" t="s">
        <v>18</v>
      </c>
      <c r="U1" s="725" t="s">
        <v>19</v>
      </c>
      <c r="V1" s="725" t="s">
        <v>20</v>
      </c>
    </row>
    <row r="2" s="196" customFormat="1" ht="24" customHeight="1" spans="1:22">
      <c r="A2" s="515" t="s">
        <v>21</v>
      </c>
      <c r="B2" s="515" t="s">
        <v>22</v>
      </c>
      <c r="C2" s="515">
        <v>99.99</v>
      </c>
      <c r="D2" s="726">
        <v>0.05</v>
      </c>
      <c r="E2" s="726">
        <v>0.5</v>
      </c>
      <c r="F2" s="726">
        <v>0.68</v>
      </c>
      <c r="G2" s="196" t="e">
        <f>SUM(#REF!)</f>
        <v>#REF!</v>
      </c>
      <c r="H2" s="196">
        <v>0</v>
      </c>
      <c r="I2" s="196">
        <v>0</v>
      </c>
      <c r="J2" s="730" t="e">
        <f>SUM(G2:I2)</f>
        <v>#REF!</v>
      </c>
      <c r="K2" s="196">
        <v>6</v>
      </c>
      <c r="L2" s="515">
        <v>0</v>
      </c>
      <c r="M2" s="510" t="e">
        <f>SUM(#REF!)</f>
        <v>#REF!</v>
      </c>
      <c r="N2" s="510" t="e">
        <f>SUM(#REF!)</f>
        <v>#REF!</v>
      </c>
      <c r="O2" s="510" t="e">
        <f>SUM(L2:N2)</f>
        <v>#REF!</v>
      </c>
      <c r="P2" s="510"/>
      <c r="R2" s="511"/>
      <c r="S2" s="511"/>
      <c r="T2" s="511"/>
      <c r="U2" s="733"/>
      <c r="V2" s="733"/>
    </row>
    <row r="3" s="196" customFormat="1" ht="24" customHeight="1" spans="1:22">
      <c r="A3" s="515" t="s">
        <v>23</v>
      </c>
      <c r="B3" s="515" t="s">
        <v>24</v>
      </c>
      <c r="C3" s="196">
        <v>79.99</v>
      </c>
      <c r="D3" s="727">
        <v>0.3</v>
      </c>
      <c r="E3" s="727">
        <v>0.2</v>
      </c>
      <c r="F3" s="727">
        <v>0.3</v>
      </c>
      <c r="G3" s="196">
        <v>81</v>
      </c>
      <c r="H3" s="196">
        <v>14</v>
      </c>
      <c r="I3" s="196">
        <v>0</v>
      </c>
      <c r="J3" s="730">
        <f>SUM(G3:I3)</f>
        <v>95</v>
      </c>
      <c r="K3" s="196">
        <v>9</v>
      </c>
      <c r="L3" s="515" t="e">
        <f>SUM(#REF!)</f>
        <v>#REF!</v>
      </c>
      <c r="M3" s="196" t="e">
        <f>SUM(#REF!)</f>
        <v>#REF!</v>
      </c>
      <c r="N3" s="510" t="e">
        <f>SUM(#REF!)</f>
        <v>#REF!</v>
      </c>
      <c r="O3" s="510" t="e">
        <f>SUM(L3:N3)</f>
        <v>#REF!</v>
      </c>
      <c r="P3" s="510"/>
      <c r="R3" s="511"/>
      <c r="S3" s="511"/>
      <c r="T3" s="511"/>
      <c r="U3" s="515"/>
      <c r="V3" s="515"/>
    </row>
    <row r="4" s="196" customFormat="1" ht="24" customHeight="1" spans="1:22">
      <c r="A4" s="515" t="s">
        <v>25</v>
      </c>
      <c r="B4" s="515" t="s">
        <v>26</v>
      </c>
      <c r="C4" s="196">
        <v>69.99</v>
      </c>
      <c r="D4" s="726">
        <v>0.3</v>
      </c>
      <c r="E4" s="726">
        <v>0.2</v>
      </c>
      <c r="F4" s="726">
        <v>0.25</v>
      </c>
      <c r="G4" s="196">
        <v>45</v>
      </c>
      <c r="H4" s="196">
        <v>60</v>
      </c>
      <c r="I4" s="196">
        <v>3</v>
      </c>
      <c r="J4" s="730">
        <f>SUM(G4:I4)</f>
        <v>108</v>
      </c>
      <c r="K4" s="196">
        <v>10</v>
      </c>
      <c r="L4" s="515" t="e">
        <f>SUM(#REF!)</f>
        <v>#REF!</v>
      </c>
      <c r="M4" s="196" t="e">
        <f>SUM(#REF!)</f>
        <v>#REF!</v>
      </c>
      <c r="N4" s="510" t="e">
        <f>SUM(#REF!)</f>
        <v>#REF!</v>
      </c>
      <c r="O4" s="510" t="e">
        <f>SUM(L4:N4)</f>
        <v>#REF!</v>
      </c>
      <c r="P4" s="510"/>
      <c r="R4" s="511"/>
      <c r="S4" s="511"/>
      <c r="T4" s="511"/>
      <c r="U4" s="515"/>
      <c r="V4" s="515"/>
    </row>
    <row r="5" s="196" customFormat="1" ht="24" customHeight="1" spans="1:22">
      <c r="A5" s="515" t="s">
        <v>27</v>
      </c>
      <c r="B5" s="515" t="s">
        <v>28</v>
      </c>
      <c r="C5" s="196">
        <v>69.99</v>
      </c>
      <c r="D5" s="726">
        <v>0.3</v>
      </c>
      <c r="E5" s="726">
        <v>0</v>
      </c>
      <c r="F5" s="726">
        <v>0.25</v>
      </c>
      <c r="J5" s="730"/>
      <c r="L5" s="515"/>
      <c r="N5" s="510"/>
      <c r="O5" s="510"/>
      <c r="P5" s="510"/>
      <c r="R5" s="511"/>
      <c r="S5" s="511"/>
      <c r="T5" s="511"/>
      <c r="U5" s="515"/>
      <c r="V5" s="515"/>
    </row>
    <row r="6" s="196" customFormat="1" ht="24" customHeight="1" spans="1:22">
      <c r="A6" s="515" t="s">
        <v>29</v>
      </c>
      <c r="B6" s="515" t="s">
        <v>30</v>
      </c>
      <c r="C6" s="196">
        <v>69.99</v>
      </c>
      <c r="D6" s="726">
        <v>0.3</v>
      </c>
      <c r="E6" s="726">
        <v>0</v>
      </c>
      <c r="F6" s="726">
        <v>0.25</v>
      </c>
      <c r="J6" s="730"/>
      <c r="L6" s="515"/>
      <c r="N6" s="510"/>
      <c r="O6" s="510"/>
      <c r="P6" s="510"/>
      <c r="R6" s="511"/>
      <c r="S6" s="511"/>
      <c r="T6" s="511"/>
      <c r="U6" s="515"/>
      <c r="V6" s="515"/>
    </row>
    <row r="7" s="196" customFormat="1" ht="24" customHeight="1" spans="1:22">
      <c r="A7" s="515" t="s">
        <v>31</v>
      </c>
      <c r="B7" s="515" t="s">
        <v>32</v>
      </c>
      <c r="C7" s="196">
        <v>69.99</v>
      </c>
      <c r="D7" s="726">
        <v>0.3</v>
      </c>
      <c r="E7" s="726">
        <v>0</v>
      </c>
      <c r="F7" s="726">
        <v>0</v>
      </c>
      <c r="J7" s="730"/>
      <c r="L7" s="515"/>
      <c r="N7" s="510"/>
      <c r="O7" s="510"/>
      <c r="P7" s="510"/>
      <c r="R7" s="511"/>
      <c r="S7" s="511"/>
      <c r="T7" s="511"/>
      <c r="U7" s="515"/>
      <c r="V7" s="515"/>
    </row>
    <row r="8" s="196" customFormat="1" ht="24" customHeight="1" spans="10:20">
      <c r="J8" s="730"/>
      <c r="N8" s="731"/>
      <c r="O8" s="731"/>
      <c r="P8" s="510"/>
      <c r="R8" s="511"/>
      <c r="S8" s="511"/>
      <c r="T8" s="511"/>
    </row>
    <row r="9" s="196" customFormat="1" ht="24" customHeight="1" spans="1:22">
      <c r="A9" s="515" t="s">
        <v>33</v>
      </c>
      <c r="B9" s="515" t="s">
        <v>34</v>
      </c>
      <c r="C9" s="196">
        <v>69.99</v>
      </c>
      <c r="D9" s="726">
        <v>0.2</v>
      </c>
      <c r="E9" s="726">
        <v>0</v>
      </c>
      <c r="F9" s="726">
        <v>0</v>
      </c>
      <c r="J9" s="730"/>
      <c r="L9" s="515"/>
      <c r="N9" s="510"/>
      <c r="O9" s="510"/>
      <c r="P9" s="510"/>
      <c r="R9" s="511"/>
      <c r="S9" s="511"/>
      <c r="T9" s="511"/>
      <c r="U9" s="515"/>
      <c r="V9" s="515"/>
    </row>
    <row r="10" s="196" customFormat="1" ht="24" customHeight="1" spans="1:22">
      <c r="A10" s="515" t="s">
        <v>35</v>
      </c>
      <c r="B10" s="515" t="s">
        <v>36</v>
      </c>
      <c r="C10" s="196">
        <v>69.99</v>
      </c>
      <c r="D10" s="726">
        <v>0.2</v>
      </c>
      <c r="E10" s="726">
        <v>0</v>
      </c>
      <c r="F10" s="726">
        <v>0</v>
      </c>
      <c r="J10" s="730"/>
      <c r="L10" s="515"/>
      <c r="N10" s="510"/>
      <c r="O10" s="510"/>
      <c r="P10" s="510"/>
      <c r="R10" s="511"/>
      <c r="S10" s="511"/>
      <c r="T10" s="511"/>
      <c r="U10" s="515"/>
      <c r="V10" s="515"/>
    </row>
    <row r="11" s="196" customFormat="1" ht="24" customHeight="1" spans="1:22">
      <c r="A11" s="515" t="s">
        <v>37</v>
      </c>
      <c r="B11" s="515" t="s">
        <v>38</v>
      </c>
      <c r="C11" s="196">
        <v>69.99</v>
      </c>
      <c r="D11" s="726">
        <v>0.2</v>
      </c>
      <c r="E11" s="726">
        <v>0</v>
      </c>
      <c r="F11" s="726">
        <v>0</v>
      </c>
      <c r="J11" s="730"/>
      <c r="L11" s="515"/>
      <c r="N11" s="510"/>
      <c r="O11" s="510"/>
      <c r="P11" s="510"/>
      <c r="R11" s="511"/>
      <c r="S11" s="511"/>
      <c r="T11" s="511"/>
      <c r="U11" s="515"/>
      <c r="V11" s="515"/>
    </row>
    <row r="12" s="196" customFormat="1" ht="24" customHeight="1" spans="14:20">
      <c r="N12" s="510"/>
      <c r="O12" s="731"/>
      <c r="P12" s="510"/>
      <c r="R12" s="511"/>
      <c r="S12" s="511"/>
      <c r="T12" s="511"/>
    </row>
  </sheetData>
  <sheetProtection formatCells="0" insertHyperlinks="0" autoFilter="0"/>
  <mergeCells count="1">
    <mergeCell ref="P2:P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FF0000"/>
  </sheetPr>
  <dimension ref="Q1:X41"/>
  <sheetViews>
    <sheetView tabSelected="1" workbookViewId="0">
      <selection activeCell="R39" sqref="R39:R41"/>
    </sheetView>
  </sheetViews>
  <sheetFormatPr defaultColWidth="9" defaultRowHeight="14.4"/>
  <cols>
    <col min="17" max="17" width="13.25" customWidth="1"/>
    <col min="18" max="18" width="12.6296296296296" customWidth="1"/>
    <col min="19" max="19" width="11.5" customWidth="1"/>
    <col min="20" max="21" width="9" style="39"/>
  </cols>
  <sheetData>
    <row r="1" ht="33" customHeight="1" spans="17:22">
      <c r="Q1" s="715" t="s">
        <v>39</v>
      </c>
      <c r="R1" s="102" t="s">
        <v>40</v>
      </c>
      <c r="S1" s="715" t="s">
        <v>41</v>
      </c>
      <c r="T1" s="102" t="s">
        <v>42</v>
      </c>
      <c r="U1" s="102" t="s">
        <v>43</v>
      </c>
      <c r="V1" t="s">
        <v>44</v>
      </c>
    </row>
    <row r="2" spans="17:21">
      <c r="Q2" s="716">
        <v>45627</v>
      </c>
      <c r="R2" s="717">
        <v>150</v>
      </c>
      <c r="S2" s="53" t="s">
        <v>45</v>
      </c>
      <c r="T2" s="718">
        <v>1</v>
      </c>
      <c r="U2" s="51">
        <v>150</v>
      </c>
    </row>
    <row r="3" spans="17:21">
      <c r="Q3" s="716"/>
      <c r="R3" s="717"/>
      <c r="S3" s="719" t="s">
        <v>46</v>
      </c>
      <c r="T3" s="718"/>
      <c r="U3" s="51"/>
    </row>
    <row r="4" spans="17:21">
      <c r="Q4" s="716"/>
      <c r="R4" s="717"/>
      <c r="S4" s="53"/>
      <c r="T4" s="718"/>
      <c r="U4" s="51"/>
    </row>
    <row r="5" spans="17:22">
      <c r="Q5" s="716">
        <v>45632</v>
      </c>
      <c r="R5" s="717">
        <v>640</v>
      </c>
      <c r="S5" s="53" t="s">
        <v>45</v>
      </c>
      <c r="T5" s="718">
        <v>0.9</v>
      </c>
      <c r="U5" s="51">
        <v>544</v>
      </c>
      <c r="V5" s="720">
        <v>184</v>
      </c>
    </row>
    <row r="6" spans="17:22">
      <c r="Q6" s="716"/>
      <c r="R6" s="717"/>
      <c r="S6" s="53" t="s">
        <v>47</v>
      </c>
      <c r="T6" s="718">
        <v>0.08</v>
      </c>
      <c r="U6" s="51">
        <v>64</v>
      </c>
      <c r="V6" s="720">
        <v>16</v>
      </c>
    </row>
    <row r="7" spans="17:22">
      <c r="Q7" s="716"/>
      <c r="R7" s="717"/>
      <c r="S7" s="53" t="s">
        <v>48</v>
      </c>
      <c r="T7" s="718">
        <v>0.02</v>
      </c>
      <c r="U7" s="51">
        <v>32</v>
      </c>
      <c r="V7" s="720">
        <v>8</v>
      </c>
    </row>
    <row r="8" spans="17:23">
      <c r="Q8" s="716">
        <v>45672</v>
      </c>
      <c r="R8" s="717">
        <v>4456</v>
      </c>
      <c r="S8" s="53" t="s">
        <v>45</v>
      </c>
      <c r="T8" s="718">
        <v>0.9</v>
      </c>
      <c r="U8" s="51">
        <v>4048</v>
      </c>
      <c r="V8" t="s">
        <v>49</v>
      </c>
      <c r="W8" t="s">
        <v>50</v>
      </c>
    </row>
    <row r="9" spans="17:21">
      <c r="Q9" s="716"/>
      <c r="R9" s="717"/>
      <c r="S9" s="53" t="s">
        <v>47</v>
      </c>
      <c r="T9" s="718">
        <v>0.08</v>
      </c>
      <c r="U9" s="51">
        <v>328</v>
      </c>
    </row>
    <row r="10" spans="17:21">
      <c r="Q10" s="716"/>
      <c r="R10" s="717"/>
      <c r="S10" s="53" t="s">
        <v>48</v>
      </c>
      <c r="T10" s="718">
        <v>0.02</v>
      </c>
      <c r="U10" s="51">
        <v>80</v>
      </c>
    </row>
    <row r="11" spans="17:23">
      <c r="Q11" s="716">
        <v>45731</v>
      </c>
      <c r="R11" s="717">
        <v>3992</v>
      </c>
      <c r="S11" s="53" t="s">
        <v>45</v>
      </c>
      <c r="T11" s="718">
        <v>0.9</v>
      </c>
      <c r="U11" s="51">
        <v>3600</v>
      </c>
      <c r="V11" t="s">
        <v>51</v>
      </c>
      <c r="W11" t="s">
        <v>52</v>
      </c>
    </row>
    <row r="12" spans="17:21">
      <c r="Q12" s="716"/>
      <c r="R12" s="717"/>
      <c r="S12" s="53" t="s">
        <v>47</v>
      </c>
      <c r="T12" s="718">
        <v>0.08</v>
      </c>
      <c r="U12" s="51">
        <v>320</v>
      </c>
    </row>
    <row r="13" spans="17:21">
      <c r="Q13" s="716"/>
      <c r="R13" s="717"/>
      <c r="S13" s="53" t="s">
        <v>48</v>
      </c>
      <c r="T13" s="718">
        <v>0.02</v>
      </c>
      <c r="U13" s="51">
        <v>72</v>
      </c>
    </row>
    <row r="17" spans="20:24">
      <c r="T17" s="721" t="s">
        <v>53</v>
      </c>
      <c r="U17" s="722"/>
      <c r="V17" s="722"/>
      <c r="W17" s="722"/>
      <c r="X17" s="722"/>
    </row>
    <row r="18" spans="20:24">
      <c r="T18" s="722"/>
      <c r="U18" s="722"/>
      <c r="V18" s="722"/>
      <c r="W18" s="722"/>
      <c r="X18" s="722"/>
    </row>
    <row r="19" spans="17:24">
      <c r="Q19" s="51" t="s">
        <v>54</v>
      </c>
      <c r="R19" s="51" t="s">
        <v>55</v>
      </c>
      <c r="S19" s="723" t="s">
        <v>48</v>
      </c>
      <c r="T19" s="722"/>
      <c r="U19" s="722"/>
      <c r="V19" s="722"/>
      <c r="W19" s="722"/>
      <c r="X19" s="722"/>
    </row>
    <row r="20" spans="17:24">
      <c r="Q20" s="51" t="s">
        <v>56</v>
      </c>
      <c r="R20" s="51" t="s">
        <v>57</v>
      </c>
      <c r="S20" s="723" t="s">
        <v>58</v>
      </c>
      <c r="T20" s="722"/>
      <c r="U20" s="722"/>
      <c r="V20" s="722"/>
      <c r="W20" s="722"/>
      <c r="X20" s="722"/>
    </row>
    <row r="21" spans="17:24">
      <c r="Q21" s="51">
        <v>4232</v>
      </c>
      <c r="R21" s="51">
        <v>344</v>
      </c>
      <c r="S21" s="723">
        <v>88</v>
      </c>
      <c r="T21" s="722"/>
      <c r="U21" s="722"/>
      <c r="V21" s="722"/>
      <c r="W21" s="722"/>
      <c r="X21" s="722"/>
    </row>
    <row r="22" spans="20:24">
      <c r="T22" s="722"/>
      <c r="U22" s="722"/>
      <c r="V22" s="722"/>
      <c r="W22" s="722"/>
      <c r="X22" s="722"/>
    </row>
    <row r="23" spans="20:24">
      <c r="T23" s="722"/>
      <c r="U23" s="722"/>
      <c r="V23" s="722"/>
      <c r="W23" s="722"/>
      <c r="X23" s="722"/>
    </row>
    <row r="24" spans="20:24">
      <c r="T24" s="722"/>
      <c r="U24" s="722"/>
      <c r="V24" s="722"/>
      <c r="W24" s="722"/>
      <c r="X24" s="722"/>
    </row>
    <row r="25" spans="20:24">
      <c r="T25" s="722"/>
      <c r="U25" s="722"/>
      <c r="V25" s="722"/>
      <c r="W25" s="722"/>
      <c r="X25" s="722"/>
    </row>
    <row r="26" spans="20:24">
      <c r="T26" s="722"/>
      <c r="U26" s="722"/>
      <c r="V26" s="722"/>
      <c r="W26" s="722"/>
      <c r="X26" s="722"/>
    </row>
    <row r="27" spans="20:24">
      <c r="T27" s="722"/>
      <c r="U27" s="722"/>
      <c r="V27" s="722"/>
      <c r="W27" s="722"/>
      <c r="X27" s="722"/>
    </row>
    <row r="28" spans="20:24">
      <c r="T28" s="722"/>
      <c r="U28" s="722"/>
      <c r="V28" s="722"/>
      <c r="W28" s="722"/>
      <c r="X28" s="722"/>
    </row>
    <row r="29" spans="20:24">
      <c r="T29" s="722"/>
      <c r="U29" s="722"/>
      <c r="V29" s="722"/>
      <c r="W29" s="722"/>
      <c r="X29" s="722"/>
    </row>
    <row r="30" spans="20:24">
      <c r="T30" s="722"/>
      <c r="U30" s="722"/>
      <c r="V30" s="722"/>
      <c r="W30" s="722"/>
      <c r="X30" s="722"/>
    </row>
    <row r="31" spans="20:24">
      <c r="T31" s="722"/>
      <c r="U31" s="722"/>
      <c r="V31" s="722"/>
      <c r="W31" s="722"/>
      <c r="X31" s="722"/>
    </row>
    <row r="32" spans="20:24">
      <c r="T32" s="722"/>
      <c r="U32" s="722"/>
      <c r="V32" s="722"/>
      <c r="W32" s="722"/>
      <c r="X32" s="722"/>
    </row>
    <row r="33" spans="20:24">
      <c r="T33" s="722"/>
      <c r="U33" s="722"/>
      <c r="V33" s="722"/>
      <c r="W33" s="722"/>
      <c r="X33" s="722"/>
    </row>
    <row r="34" spans="20:24">
      <c r="T34" s="722"/>
      <c r="U34" s="722"/>
      <c r="V34" s="722"/>
      <c r="W34" s="722"/>
      <c r="X34" s="722"/>
    </row>
    <row r="35" spans="20:24">
      <c r="T35" s="722"/>
      <c r="U35" s="722"/>
      <c r="V35" s="722"/>
      <c r="W35" s="722"/>
      <c r="X35" s="722"/>
    </row>
    <row r="36" spans="17:17">
      <c r="Q36" t="s">
        <v>59</v>
      </c>
    </row>
    <row r="37" spans="17:17">
      <c r="Q37" t="s">
        <v>60</v>
      </c>
    </row>
    <row r="38" spans="17:20">
      <c r="Q38" s="102" t="s">
        <v>61</v>
      </c>
      <c r="R38" s="102" t="s">
        <v>62</v>
      </c>
      <c r="S38" s="102" t="s">
        <v>63</v>
      </c>
      <c r="T38" s="102" t="s">
        <v>40</v>
      </c>
    </row>
    <row r="39" spans="17:20">
      <c r="Q39" s="53" t="s">
        <v>64</v>
      </c>
      <c r="R39" s="53" t="s">
        <v>65</v>
      </c>
      <c r="S39" s="53" t="s">
        <v>66</v>
      </c>
      <c r="T39" s="51">
        <v>4232</v>
      </c>
    </row>
    <row r="40" spans="17:20">
      <c r="Q40" s="53" t="s">
        <v>67</v>
      </c>
      <c r="R40" s="53" t="s">
        <v>68</v>
      </c>
      <c r="S40" s="53" t="s">
        <v>69</v>
      </c>
      <c r="T40" s="51">
        <v>344</v>
      </c>
    </row>
    <row r="41" spans="17:20">
      <c r="Q41" s="53" t="s">
        <v>70</v>
      </c>
      <c r="R41" s="53" t="s">
        <v>71</v>
      </c>
      <c r="S41" s="53" t="s">
        <v>72</v>
      </c>
      <c r="T41" s="51">
        <v>88</v>
      </c>
    </row>
  </sheetData>
  <mergeCells count="9">
    <mergeCell ref="Q2:Q4"/>
    <mergeCell ref="Q5:Q7"/>
    <mergeCell ref="Q8:Q10"/>
    <mergeCell ref="Q11:Q13"/>
    <mergeCell ref="R2:R4"/>
    <mergeCell ref="R5:R7"/>
    <mergeCell ref="R8:R10"/>
    <mergeCell ref="R11:R13"/>
    <mergeCell ref="T17:X35"/>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C000"/>
  </sheetPr>
  <dimension ref="A1:Z200"/>
  <sheetViews>
    <sheetView workbookViewId="0">
      <pane ySplit="6" topLeftCell="A38" activePane="bottomLeft" state="frozen"/>
      <selection/>
      <selection pane="bottomLeft" activeCell="C4" sqref="C4"/>
    </sheetView>
  </sheetViews>
  <sheetFormatPr defaultColWidth="9" defaultRowHeight="13.5" customHeight="1"/>
  <cols>
    <col min="1" max="1" width="8" style="639" customWidth="1"/>
    <col min="2" max="2" width="18" style="640" customWidth="1"/>
    <col min="3" max="8" width="24.6296296296296" style="639" customWidth="1"/>
    <col min="9" max="9" width="25.8796296296296" style="639" customWidth="1"/>
    <col min="10" max="26" width="14" style="639" customWidth="1"/>
    <col min="27" max="40" width="9" style="639"/>
    <col min="41" max="16384" width="9" style="271"/>
  </cols>
  <sheetData>
    <row r="1" s="639" customFormat="1" ht="30" customHeight="1" spans="1:26">
      <c r="A1" s="641" t="s">
        <v>73</v>
      </c>
      <c r="B1" s="642"/>
      <c r="C1" s="643"/>
      <c r="D1" s="643"/>
      <c r="E1" s="643"/>
      <c r="F1" s="643"/>
      <c r="G1" s="643"/>
      <c r="H1" s="643"/>
      <c r="I1" s="703"/>
      <c r="J1" s="701"/>
      <c r="K1" s="701"/>
      <c r="L1" s="701"/>
      <c r="M1" s="701"/>
      <c r="N1" s="701"/>
      <c r="O1" s="701"/>
      <c r="P1" s="701"/>
      <c r="Q1" s="701"/>
      <c r="R1" s="701"/>
      <c r="S1" s="701"/>
      <c r="T1" s="701"/>
      <c r="U1" s="701"/>
      <c r="V1" s="701"/>
      <c r="W1" s="701"/>
      <c r="X1" s="701"/>
      <c r="Y1" s="701"/>
      <c r="Z1" s="701"/>
    </row>
    <row r="2" s="639" customFormat="1" ht="14.25" customHeight="1" spans="1:26">
      <c r="A2" s="644" t="s">
        <v>74</v>
      </c>
      <c r="B2" s="645" t="s">
        <v>75</v>
      </c>
      <c r="C2" s="646" t="s">
        <v>76</v>
      </c>
      <c r="D2" s="647" t="s">
        <v>77</v>
      </c>
      <c r="E2" s="646" t="s">
        <v>78</v>
      </c>
      <c r="F2" s="648" t="s">
        <v>79</v>
      </c>
      <c r="G2" s="649" t="s">
        <v>80</v>
      </c>
      <c r="H2" s="648" t="s">
        <v>81</v>
      </c>
      <c r="I2" s="704" t="s">
        <v>82</v>
      </c>
      <c r="J2" s="701"/>
      <c r="K2" s="701"/>
      <c r="L2" s="701"/>
      <c r="M2" s="701"/>
      <c r="N2" s="701"/>
      <c r="O2" s="701"/>
      <c r="P2" s="701"/>
      <c r="Q2" s="701"/>
      <c r="R2" s="701"/>
      <c r="S2" s="701"/>
      <c r="T2" s="701"/>
      <c r="U2" s="701"/>
      <c r="V2" s="701"/>
      <c r="W2" s="701"/>
      <c r="X2" s="701"/>
      <c r="Y2" s="701"/>
      <c r="Z2" s="701"/>
    </row>
    <row r="3" s="639" customFormat="1" ht="126" customHeight="1" spans="1:26">
      <c r="A3" s="643"/>
      <c r="B3" s="645" t="s">
        <v>83</v>
      </c>
      <c r="C3" s="646"/>
      <c r="D3" s="646"/>
      <c r="E3" s="646"/>
      <c r="F3" s="646"/>
      <c r="G3" s="646"/>
      <c r="H3" s="646"/>
      <c r="I3" s="705"/>
      <c r="J3" s="701"/>
      <c r="K3" s="701"/>
      <c r="L3" s="701"/>
      <c r="M3" s="701"/>
      <c r="N3" s="701"/>
      <c r="O3" s="701"/>
      <c r="P3" s="701"/>
      <c r="Q3" s="701"/>
      <c r="R3" s="701"/>
      <c r="S3" s="701"/>
      <c r="T3" s="701"/>
      <c r="U3" s="701"/>
      <c r="V3" s="701"/>
      <c r="W3" s="701"/>
      <c r="X3" s="701"/>
      <c r="Y3" s="701"/>
      <c r="Z3" s="701"/>
    </row>
    <row r="4" s="639" customFormat="1" ht="14.25" customHeight="1" spans="1:26">
      <c r="A4" s="650"/>
      <c r="B4" s="645" t="s">
        <v>84</v>
      </c>
      <c r="C4" s="651" t="s">
        <v>85</v>
      </c>
      <c r="D4" s="652" t="s">
        <v>86</v>
      </c>
      <c r="E4" s="653" t="s">
        <v>87</v>
      </c>
      <c r="F4" s="652" t="s">
        <v>88</v>
      </c>
      <c r="G4" s="652" t="s">
        <v>89</v>
      </c>
      <c r="H4" s="652" t="s">
        <v>90</v>
      </c>
      <c r="I4" s="705" t="s">
        <v>91</v>
      </c>
      <c r="J4" s="701"/>
      <c r="K4" s="701"/>
      <c r="L4" s="701"/>
      <c r="M4" s="701"/>
      <c r="N4" s="701"/>
      <c r="O4" s="701"/>
      <c r="P4" s="701"/>
      <c r="Q4" s="701"/>
      <c r="R4" s="701"/>
      <c r="S4" s="701"/>
      <c r="T4" s="701"/>
      <c r="U4" s="701"/>
      <c r="V4" s="701"/>
      <c r="W4" s="701"/>
      <c r="X4" s="701"/>
      <c r="Y4" s="701"/>
      <c r="Z4" s="701"/>
    </row>
    <row r="5" s="639" customFormat="1" ht="14.25" customHeight="1" spans="1:26">
      <c r="A5" s="650"/>
      <c r="B5" s="645" t="s">
        <v>92</v>
      </c>
      <c r="C5" s="646" t="s">
        <v>93</v>
      </c>
      <c r="D5" s="648" t="s">
        <v>94</v>
      </c>
      <c r="E5" s="646" t="s">
        <v>95</v>
      </c>
      <c r="F5" s="648" t="s">
        <v>96</v>
      </c>
      <c r="G5" s="648" t="s">
        <v>97</v>
      </c>
      <c r="H5" s="648" t="s">
        <v>98</v>
      </c>
      <c r="I5" s="705" t="s">
        <v>91</v>
      </c>
      <c r="J5" s="701"/>
      <c r="K5" s="701"/>
      <c r="L5" s="701"/>
      <c r="M5" s="701"/>
      <c r="N5" s="701"/>
      <c r="O5" s="701"/>
      <c r="P5" s="701"/>
      <c r="Q5" s="701"/>
      <c r="R5" s="701"/>
      <c r="S5" s="701"/>
      <c r="T5" s="701"/>
      <c r="U5" s="701"/>
      <c r="V5" s="701"/>
      <c r="W5" s="701"/>
      <c r="X5" s="701"/>
      <c r="Y5" s="701"/>
      <c r="Z5" s="701"/>
    </row>
    <row r="6" s="639" customFormat="1" ht="14.25" customHeight="1" spans="1:26">
      <c r="A6" s="650"/>
      <c r="B6" s="645" t="s">
        <v>99</v>
      </c>
      <c r="C6" s="648" t="s">
        <v>100</v>
      </c>
      <c r="D6" s="648" t="s">
        <v>101</v>
      </c>
      <c r="E6" s="648" t="s">
        <v>102</v>
      </c>
      <c r="F6" s="648" t="s">
        <v>103</v>
      </c>
      <c r="G6" s="648" t="s">
        <v>104</v>
      </c>
      <c r="H6" s="648" t="s">
        <v>105</v>
      </c>
      <c r="I6" s="705" t="s">
        <v>91</v>
      </c>
      <c r="J6" s="701"/>
      <c r="K6" s="701"/>
      <c r="L6" s="701"/>
      <c r="M6" s="701"/>
      <c r="N6" s="701"/>
      <c r="O6" s="701"/>
      <c r="P6" s="701"/>
      <c r="Q6" s="701"/>
      <c r="R6" s="701"/>
      <c r="S6" s="701"/>
      <c r="T6" s="701"/>
      <c r="U6" s="701"/>
      <c r="V6" s="701"/>
      <c r="W6" s="701"/>
      <c r="X6" s="701"/>
      <c r="Y6" s="701"/>
      <c r="Z6" s="701"/>
    </row>
    <row r="7" s="639" customFormat="1" ht="14.25" customHeight="1" spans="1:26">
      <c r="A7" s="650"/>
      <c r="B7" s="645" t="s">
        <v>106</v>
      </c>
      <c r="C7" s="654">
        <v>474</v>
      </c>
      <c r="D7" s="655" t="s">
        <v>107</v>
      </c>
      <c r="E7" s="655" t="s">
        <v>107</v>
      </c>
      <c r="F7" s="655" t="s">
        <v>108</v>
      </c>
      <c r="G7" s="655" t="s">
        <v>109</v>
      </c>
      <c r="H7" s="655" t="s">
        <v>110</v>
      </c>
      <c r="I7" s="657" t="s">
        <v>91</v>
      </c>
      <c r="J7" s="701"/>
      <c r="K7" s="701"/>
      <c r="L7" s="701"/>
      <c r="M7" s="701"/>
      <c r="N7" s="701"/>
      <c r="O7" s="701"/>
      <c r="P7" s="701"/>
      <c r="Q7" s="701"/>
      <c r="R7" s="701"/>
      <c r="S7" s="701"/>
      <c r="T7" s="701"/>
      <c r="U7" s="701"/>
      <c r="V7" s="701"/>
      <c r="W7" s="701"/>
      <c r="X7" s="701"/>
      <c r="Y7" s="701"/>
      <c r="Z7" s="701"/>
    </row>
    <row r="8" s="639" customFormat="1" ht="14.25" customHeight="1" spans="1:26">
      <c r="A8" s="650"/>
      <c r="B8" s="656" t="s">
        <v>111</v>
      </c>
      <c r="C8" s="657">
        <v>54.99</v>
      </c>
      <c r="D8" s="657">
        <v>29.99</v>
      </c>
      <c r="E8" s="657">
        <v>29.99</v>
      </c>
      <c r="F8" s="657">
        <v>23.99</v>
      </c>
      <c r="G8" s="657">
        <v>25.99</v>
      </c>
      <c r="H8" s="657">
        <v>49.88</v>
      </c>
      <c r="I8" s="706" t="s">
        <v>112</v>
      </c>
      <c r="J8" s="701"/>
      <c r="K8" s="701"/>
      <c r="L8" s="701"/>
      <c r="M8" s="701"/>
      <c r="N8" s="701"/>
      <c r="O8" s="701"/>
      <c r="P8" s="701"/>
      <c r="Q8" s="701"/>
      <c r="R8" s="701"/>
      <c r="S8" s="701"/>
      <c r="T8" s="701"/>
      <c r="U8" s="701"/>
      <c r="V8" s="701"/>
      <c r="W8" s="701"/>
      <c r="X8" s="701"/>
      <c r="Y8" s="701"/>
      <c r="Z8" s="701"/>
    </row>
    <row r="9" s="639" customFormat="1" ht="14.25" customHeight="1" spans="1:26">
      <c r="A9" s="650"/>
      <c r="B9" s="645" t="s">
        <v>113</v>
      </c>
      <c r="C9" s="658">
        <v>0.2</v>
      </c>
      <c r="D9" s="659">
        <v>0</v>
      </c>
      <c r="E9" s="660">
        <v>0</v>
      </c>
      <c r="F9" s="661">
        <v>0</v>
      </c>
      <c r="G9" s="660">
        <v>0</v>
      </c>
      <c r="H9" s="660">
        <v>0</v>
      </c>
      <c r="I9" s="707">
        <v>0.1</v>
      </c>
      <c r="J9" s="701"/>
      <c r="K9" s="701"/>
      <c r="L9" s="701"/>
      <c r="M9" s="701"/>
      <c r="N9" s="701"/>
      <c r="O9" s="701"/>
      <c r="P9" s="701"/>
      <c r="Q9" s="701"/>
      <c r="R9" s="701"/>
      <c r="S9" s="701"/>
      <c r="T9" s="701"/>
      <c r="U9" s="701"/>
      <c r="V9" s="701"/>
      <c r="W9" s="701"/>
      <c r="X9" s="701"/>
      <c r="Y9" s="701"/>
      <c r="Z9" s="701"/>
    </row>
    <row r="10" s="639" customFormat="1" ht="171" customHeight="1" spans="1:26">
      <c r="A10" s="650"/>
      <c r="B10" s="645" t="s">
        <v>114</v>
      </c>
      <c r="C10" s="662" t="s">
        <v>115</v>
      </c>
      <c r="D10" s="663" t="s">
        <v>116</v>
      </c>
      <c r="E10" s="663" t="s">
        <v>117</v>
      </c>
      <c r="F10" s="662" t="s">
        <v>118</v>
      </c>
      <c r="G10" s="654" t="s">
        <v>119</v>
      </c>
      <c r="H10" s="664" t="s">
        <v>120</v>
      </c>
      <c r="I10" s="708" t="s">
        <v>121</v>
      </c>
      <c r="J10" s="709"/>
      <c r="K10" s="701"/>
      <c r="L10" s="701"/>
      <c r="M10" s="701"/>
      <c r="N10" s="701"/>
      <c r="O10" s="701"/>
      <c r="P10" s="701"/>
      <c r="Q10" s="701"/>
      <c r="R10" s="701"/>
      <c r="S10" s="701"/>
      <c r="T10" s="701"/>
      <c r="U10" s="701"/>
      <c r="V10" s="701"/>
      <c r="W10" s="701"/>
      <c r="X10" s="701"/>
      <c r="Y10" s="701"/>
      <c r="Z10" s="701"/>
    </row>
    <row r="11" s="515" customFormat="1" ht="14.25" customHeight="1" spans="1:26">
      <c r="A11" s="644"/>
      <c r="B11" s="645" t="s">
        <v>122</v>
      </c>
      <c r="C11" s="655">
        <v>8</v>
      </c>
      <c r="D11" s="665">
        <v>4</v>
      </c>
      <c r="E11" s="655">
        <v>3</v>
      </c>
      <c r="F11" s="655">
        <v>2</v>
      </c>
      <c r="G11" s="655">
        <v>2</v>
      </c>
      <c r="H11" s="655">
        <v>13</v>
      </c>
      <c r="I11" s="657">
        <v>13</v>
      </c>
      <c r="J11" s="710"/>
      <c r="K11" s="710"/>
      <c r="L11" s="710"/>
      <c r="M11" s="710"/>
      <c r="N11" s="710"/>
      <c r="O11" s="710"/>
      <c r="P11" s="710"/>
      <c r="Q11" s="710"/>
      <c r="R11" s="710"/>
      <c r="S11" s="710"/>
      <c r="T11" s="710"/>
      <c r="U11" s="710"/>
      <c r="V11" s="710"/>
      <c r="W11" s="710"/>
      <c r="X11" s="710"/>
      <c r="Y11" s="710"/>
      <c r="Z11" s="710"/>
    </row>
    <row r="12" s="515" customFormat="1" ht="14.25" customHeight="1" spans="1:26">
      <c r="A12" s="644"/>
      <c r="B12" s="656" t="s">
        <v>123</v>
      </c>
      <c r="C12" s="666">
        <v>168</v>
      </c>
      <c r="D12" s="657">
        <v>992</v>
      </c>
      <c r="E12" s="657">
        <v>751</v>
      </c>
      <c r="F12" s="657">
        <v>796</v>
      </c>
      <c r="G12" s="657">
        <v>318</v>
      </c>
      <c r="H12" s="657">
        <v>49697</v>
      </c>
      <c r="I12" s="657">
        <v>49674</v>
      </c>
      <c r="J12" s="710"/>
      <c r="K12" s="710"/>
      <c r="L12" s="710"/>
      <c r="M12" s="710"/>
      <c r="N12" s="710"/>
      <c r="O12" s="710"/>
      <c r="P12" s="710"/>
      <c r="Q12" s="710"/>
      <c r="R12" s="710"/>
      <c r="S12" s="710"/>
      <c r="T12" s="710"/>
      <c r="U12" s="710"/>
      <c r="V12" s="710"/>
      <c r="W12" s="710"/>
      <c r="X12" s="710"/>
      <c r="Y12" s="710"/>
      <c r="Z12" s="710"/>
    </row>
    <row r="13" s="515" customFormat="1" ht="14.25" customHeight="1" spans="1:26">
      <c r="A13" s="644"/>
      <c r="B13" s="645" t="s">
        <v>124</v>
      </c>
      <c r="C13" s="655">
        <v>4.7</v>
      </c>
      <c r="D13" s="655">
        <v>4.6</v>
      </c>
      <c r="E13" s="655">
        <v>4.6</v>
      </c>
      <c r="F13" s="655">
        <v>4.2</v>
      </c>
      <c r="G13" s="655">
        <v>4.2</v>
      </c>
      <c r="H13" s="655">
        <v>4.7</v>
      </c>
      <c r="I13" s="657">
        <v>4.7</v>
      </c>
      <c r="J13" s="710"/>
      <c r="K13" s="710"/>
      <c r="L13" s="710"/>
      <c r="M13" s="710"/>
      <c r="N13" s="710"/>
      <c r="O13" s="710"/>
      <c r="P13" s="710"/>
      <c r="Q13" s="710"/>
      <c r="R13" s="710"/>
      <c r="S13" s="710"/>
      <c r="T13" s="710"/>
      <c r="U13" s="710"/>
      <c r="V13" s="710"/>
      <c r="W13" s="710"/>
      <c r="X13" s="710"/>
      <c r="Y13" s="710"/>
      <c r="Z13" s="710"/>
    </row>
    <row r="14" s="515" customFormat="1" ht="14.25" customHeight="1" spans="1:26">
      <c r="A14" s="644"/>
      <c r="B14" s="645" t="s">
        <v>125</v>
      </c>
      <c r="C14" s="654">
        <v>0</v>
      </c>
      <c r="D14" s="655">
        <v>0</v>
      </c>
      <c r="E14" s="655">
        <v>0</v>
      </c>
      <c r="F14" s="655">
        <v>0</v>
      </c>
      <c r="G14" s="655">
        <v>0</v>
      </c>
      <c r="H14" s="655">
        <v>0</v>
      </c>
      <c r="I14" s="657">
        <v>0</v>
      </c>
      <c r="J14" s="710"/>
      <c r="K14" s="710"/>
      <c r="L14" s="710"/>
      <c r="M14" s="710"/>
      <c r="N14" s="710"/>
      <c r="O14" s="710"/>
      <c r="P14" s="710"/>
      <c r="Q14" s="710"/>
      <c r="R14" s="710"/>
      <c r="S14" s="710"/>
      <c r="T14" s="710"/>
      <c r="U14" s="710"/>
      <c r="V14" s="710"/>
      <c r="W14" s="710"/>
      <c r="X14" s="710"/>
      <c r="Y14" s="710"/>
      <c r="Z14" s="710"/>
    </row>
    <row r="15" s="515" customFormat="1" ht="14.25" customHeight="1" spans="1:26">
      <c r="A15" s="644"/>
      <c r="B15" s="645" t="s">
        <v>126</v>
      </c>
      <c r="C15" s="667" t="s">
        <v>127</v>
      </c>
      <c r="D15" s="668" t="s">
        <v>128</v>
      </c>
      <c r="E15" s="669" t="s">
        <v>129</v>
      </c>
      <c r="F15" s="670" t="s">
        <v>130</v>
      </c>
      <c r="G15" s="670" t="s">
        <v>131</v>
      </c>
      <c r="H15" s="669" t="s">
        <v>132</v>
      </c>
      <c r="I15" s="657" t="s">
        <v>133</v>
      </c>
      <c r="J15" s="710"/>
      <c r="K15" s="710"/>
      <c r="L15" s="710"/>
      <c r="M15" s="710"/>
      <c r="N15" s="710"/>
      <c r="O15" s="710"/>
      <c r="P15" s="710"/>
      <c r="Q15" s="710"/>
      <c r="R15" s="710"/>
      <c r="S15" s="710"/>
      <c r="T15" s="710"/>
      <c r="U15" s="710"/>
      <c r="V15" s="710"/>
      <c r="W15" s="710"/>
      <c r="X15" s="710"/>
      <c r="Y15" s="710"/>
      <c r="Z15" s="710"/>
    </row>
    <row r="16" s="515" customFormat="1" ht="14.25" customHeight="1" spans="1:26">
      <c r="A16" s="644"/>
      <c r="B16" s="645" t="s">
        <v>134</v>
      </c>
      <c r="C16" s="655" t="s">
        <v>135</v>
      </c>
      <c r="D16" s="655" t="s">
        <v>135</v>
      </c>
      <c r="E16" s="655" t="s">
        <v>135</v>
      </c>
      <c r="F16" s="655" t="s">
        <v>135</v>
      </c>
      <c r="G16" s="655" t="s">
        <v>135</v>
      </c>
      <c r="H16" s="655" t="s">
        <v>135</v>
      </c>
      <c r="I16" s="657" t="s">
        <v>135</v>
      </c>
      <c r="J16" s="710"/>
      <c r="K16" s="710"/>
      <c r="L16" s="710"/>
      <c r="M16" s="710"/>
      <c r="N16" s="710"/>
      <c r="O16" s="710"/>
      <c r="P16" s="710"/>
      <c r="Q16" s="710"/>
      <c r="R16" s="710"/>
      <c r="S16" s="710"/>
      <c r="T16" s="710"/>
      <c r="U16" s="710"/>
      <c r="V16" s="710"/>
      <c r="W16" s="710"/>
      <c r="X16" s="710"/>
      <c r="Y16" s="710"/>
      <c r="Z16" s="710"/>
    </row>
    <row r="17" s="515" customFormat="1" ht="63" customHeight="1" spans="1:26">
      <c r="A17" s="644"/>
      <c r="B17" s="645" t="s">
        <v>136</v>
      </c>
      <c r="C17" s="671" t="s">
        <v>137</v>
      </c>
      <c r="D17" s="671" t="s">
        <v>138</v>
      </c>
      <c r="E17" s="671" t="s">
        <v>139</v>
      </c>
      <c r="F17" s="671" t="s">
        <v>140</v>
      </c>
      <c r="G17" s="671" t="s">
        <v>141</v>
      </c>
      <c r="H17" s="671" t="s">
        <v>142</v>
      </c>
      <c r="I17" s="708" t="s">
        <v>143</v>
      </c>
      <c r="J17" s="710"/>
      <c r="K17" s="710"/>
      <c r="L17" s="710"/>
      <c r="M17" s="710"/>
      <c r="N17" s="710"/>
      <c r="O17" s="710"/>
      <c r="P17" s="710"/>
      <c r="Q17" s="710"/>
      <c r="R17" s="710"/>
      <c r="S17" s="710"/>
      <c r="T17" s="710"/>
      <c r="U17" s="710"/>
      <c r="V17" s="710"/>
      <c r="W17" s="710"/>
      <c r="X17" s="710"/>
      <c r="Y17" s="710"/>
      <c r="Z17" s="710"/>
    </row>
    <row r="18" s="515" customFormat="1" ht="14.25" customHeight="1" spans="1:26">
      <c r="A18" s="644"/>
      <c r="B18" s="645" t="s">
        <v>144</v>
      </c>
      <c r="C18" s="654" t="s">
        <v>145</v>
      </c>
      <c r="D18" s="655" t="s">
        <v>146</v>
      </c>
      <c r="E18" s="655" t="s">
        <v>146</v>
      </c>
      <c r="F18" s="654" t="s">
        <v>145</v>
      </c>
      <c r="G18" s="655" t="s">
        <v>147</v>
      </c>
      <c r="H18" s="655"/>
      <c r="I18" s="657" t="s">
        <v>146</v>
      </c>
      <c r="J18" s="710"/>
      <c r="K18" s="710"/>
      <c r="L18" s="710"/>
      <c r="M18" s="710"/>
      <c r="N18" s="710"/>
      <c r="O18" s="710"/>
      <c r="P18" s="710"/>
      <c r="Q18" s="710"/>
      <c r="R18" s="710"/>
      <c r="S18" s="710"/>
      <c r="T18" s="710"/>
      <c r="U18" s="710"/>
      <c r="V18" s="710"/>
      <c r="W18" s="710"/>
      <c r="X18" s="710"/>
      <c r="Y18" s="710"/>
      <c r="Z18" s="710"/>
    </row>
    <row r="19" s="639" customFormat="1" ht="21" customHeight="1" spans="1:26">
      <c r="A19" s="672" t="s">
        <v>148</v>
      </c>
      <c r="B19" s="673" t="s">
        <v>149</v>
      </c>
      <c r="C19" s="657" t="s">
        <v>150</v>
      </c>
      <c r="D19" s="657" t="s">
        <v>151</v>
      </c>
      <c r="E19" s="657" t="s">
        <v>108</v>
      </c>
      <c r="F19" s="657" t="s">
        <v>152</v>
      </c>
      <c r="G19" s="657">
        <v>200</v>
      </c>
      <c r="H19" s="657">
        <v>6000</v>
      </c>
      <c r="I19" s="657" t="s">
        <v>153</v>
      </c>
      <c r="J19" s="701"/>
      <c r="K19" s="701"/>
      <c r="L19" s="701"/>
      <c r="M19" s="701"/>
      <c r="N19" s="701"/>
      <c r="O19" s="701"/>
      <c r="P19" s="701"/>
      <c r="Q19" s="701"/>
      <c r="R19" s="701"/>
      <c r="S19" s="701"/>
      <c r="T19" s="701"/>
      <c r="U19" s="701"/>
      <c r="V19" s="701"/>
      <c r="W19" s="701"/>
      <c r="X19" s="701"/>
      <c r="Y19" s="701"/>
      <c r="Z19" s="701"/>
    </row>
    <row r="20" s="639" customFormat="1" ht="30" customHeight="1" spans="1:26">
      <c r="A20" s="643"/>
      <c r="B20" s="673" t="s">
        <v>154</v>
      </c>
      <c r="C20" s="674">
        <v>49491</v>
      </c>
      <c r="D20" s="674">
        <v>121010</v>
      </c>
      <c r="E20" s="674">
        <v>76115</v>
      </c>
      <c r="F20" s="674">
        <v>9880</v>
      </c>
      <c r="G20" s="674">
        <v>13905</v>
      </c>
      <c r="H20" s="674">
        <f>H19*H8</f>
        <v>299280</v>
      </c>
      <c r="I20" s="674">
        <v>379000</v>
      </c>
      <c r="J20" s="701"/>
      <c r="K20" s="701"/>
      <c r="L20" s="701"/>
      <c r="M20" s="701"/>
      <c r="N20" s="701"/>
      <c r="O20" s="701"/>
      <c r="P20" s="701"/>
      <c r="Q20" s="701"/>
      <c r="R20" s="701"/>
      <c r="S20" s="701"/>
      <c r="T20" s="701"/>
      <c r="U20" s="701"/>
      <c r="V20" s="701"/>
      <c r="W20" s="701"/>
      <c r="X20" s="701"/>
      <c r="Y20" s="701"/>
      <c r="Z20" s="701"/>
    </row>
    <row r="21" s="639" customFormat="1" ht="20" customHeight="1" spans="1:26">
      <c r="A21" s="643"/>
      <c r="B21" s="675" t="s">
        <v>155</v>
      </c>
      <c r="C21" s="655"/>
      <c r="D21" s="655"/>
      <c r="E21" s="655"/>
      <c r="F21" s="655"/>
      <c r="G21" s="655"/>
      <c r="H21" s="655"/>
      <c r="I21" s="657"/>
      <c r="J21" s="701"/>
      <c r="K21" s="701"/>
      <c r="L21" s="701"/>
      <c r="M21" s="701"/>
      <c r="N21" s="701"/>
      <c r="O21" s="701"/>
      <c r="P21" s="701"/>
      <c r="Q21" s="701"/>
      <c r="R21" s="701"/>
      <c r="S21" s="701"/>
      <c r="T21" s="701"/>
      <c r="U21" s="701"/>
      <c r="V21" s="701"/>
      <c r="W21" s="701"/>
      <c r="X21" s="701"/>
      <c r="Y21" s="701"/>
      <c r="Z21" s="701"/>
    </row>
    <row r="22" s="639" customFormat="1" ht="57" customHeight="1" spans="1:26">
      <c r="A22" s="676" t="s">
        <v>156</v>
      </c>
      <c r="B22" s="677" t="s">
        <v>157</v>
      </c>
      <c r="C22" s="654" t="s">
        <v>158</v>
      </c>
      <c r="D22" s="654" t="s">
        <v>159</v>
      </c>
      <c r="E22" s="654" t="s">
        <v>160</v>
      </c>
      <c r="F22" s="654" t="s">
        <v>160</v>
      </c>
      <c r="G22" s="654" t="s">
        <v>160</v>
      </c>
      <c r="H22" s="654" t="s">
        <v>160</v>
      </c>
      <c r="I22" s="657" t="s">
        <v>158</v>
      </c>
      <c r="J22" s="701"/>
      <c r="K22" s="701"/>
      <c r="L22" s="701"/>
      <c r="M22" s="701"/>
      <c r="N22" s="701"/>
      <c r="O22" s="701"/>
      <c r="P22" s="701"/>
      <c r="Q22" s="701"/>
      <c r="R22" s="701"/>
      <c r="S22" s="701"/>
      <c r="T22" s="701"/>
      <c r="U22" s="701"/>
      <c r="V22" s="701"/>
      <c r="W22" s="701"/>
      <c r="X22" s="701"/>
      <c r="Y22" s="701"/>
      <c r="Z22" s="701"/>
    </row>
    <row r="23" s="639" customFormat="1" ht="14.25" customHeight="1" spans="1:26">
      <c r="A23" s="676" t="s">
        <v>161</v>
      </c>
      <c r="B23" s="678" t="s">
        <v>162</v>
      </c>
      <c r="C23" s="654" t="s">
        <v>163</v>
      </c>
      <c r="D23" s="654" t="s">
        <v>164</v>
      </c>
      <c r="E23" s="654" t="s">
        <v>163</v>
      </c>
      <c r="F23" s="654" t="s">
        <v>163</v>
      </c>
      <c r="G23" s="654" t="s">
        <v>163</v>
      </c>
      <c r="H23" s="654" t="s">
        <v>163</v>
      </c>
      <c r="I23" s="657" t="s">
        <v>163</v>
      </c>
      <c r="J23" s="701"/>
      <c r="K23" s="701"/>
      <c r="L23" s="701"/>
      <c r="M23" s="701"/>
      <c r="N23" s="701"/>
      <c r="O23" s="701"/>
      <c r="P23" s="701"/>
      <c r="Q23" s="701"/>
      <c r="R23" s="701"/>
      <c r="S23" s="701"/>
      <c r="T23" s="701"/>
      <c r="U23" s="701"/>
      <c r="V23" s="701"/>
      <c r="W23" s="701"/>
      <c r="X23" s="701"/>
      <c r="Y23" s="701"/>
      <c r="Z23" s="701"/>
    </row>
    <row r="24" s="639" customFormat="1" ht="42.75" customHeight="1" spans="1:26">
      <c r="A24" s="676" t="s">
        <v>165</v>
      </c>
      <c r="B24" s="678" t="s">
        <v>166</v>
      </c>
      <c r="C24" s="654" t="s">
        <v>167</v>
      </c>
      <c r="D24" s="654" t="s">
        <v>168</v>
      </c>
      <c r="E24" s="654" t="s">
        <v>169</v>
      </c>
      <c r="F24" s="654" t="s">
        <v>170</v>
      </c>
      <c r="G24" s="654" t="s">
        <v>170</v>
      </c>
      <c r="H24" s="654" t="s">
        <v>171</v>
      </c>
      <c r="I24" s="708" t="s">
        <v>167</v>
      </c>
      <c r="J24" s="701"/>
      <c r="K24" s="701"/>
      <c r="L24" s="701"/>
      <c r="M24" s="701"/>
      <c r="N24" s="701"/>
      <c r="O24" s="701"/>
      <c r="P24" s="701"/>
      <c r="Q24" s="701"/>
      <c r="R24" s="701"/>
      <c r="S24" s="701"/>
      <c r="T24" s="701"/>
      <c r="U24" s="701"/>
      <c r="V24" s="701"/>
      <c r="W24" s="701"/>
      <c r="X24" s="701"/>
      <c r="Y24" s="701"/>
      <c r="Z24" s="701"/>
    </row>
    <row r="25" s="639" customFormat="1" ht="42.75" customHeight="1" spans="1:26">
      <c r="A25" s="676" t="s">
        <v>172</v>
      </c>
      <c r="B25" s="678" t="s">
        <v>173</v>
      </c>
      <c r="C25" s="679" t="s">
        <v>174</v>
      </c>
      <c r="D25" s="654" t="s">
        <v>175</v>
      </c>
      <c r="E25" s="680" t="s">
        <v>175</v>
      </c>
      <c r="F25" s="654" t="s">
        <v>175</v>
      </c>
      <c r="G25" s="654" t="s">
        <v>176</v>
      </c>
      <c r="H25" s="654" t="s">
        <v>177</v>
      </c>
      <c r="I25" s="657" t="s">
        <v>175</v>
      </c>
      <c r="J25" s="701"/>
      <c r="K25" s="701"/>
      <c r="L25" s="701"/>
      <c r="M25" s="701"/>
      <c r="N25" s="701"/>
      <c r="O25" s="701"/>
      <c r="P25" s="701"/>
      <c r="Q25" s="701"/>
      <c r="R25" s="701"/>
      <c r="S25" s="701"/>
      <c r="T25" s="701"/>
      <c r="U25" s="701"/>
      <c r="V25" s="701"/>
      <c r="W25" s="701"/>
      <c r="X25" s="701"/>
      <c r="Y25" s="701"/>
      <c r="Z25" s="701"/>
    </row>
    <row r="26" s="639" customFormat="1" ht="14.5" customHeight="1" spans="1:26">
      <c r="A26" s="681" t="s">
        <v>178</v>
      </c>
      <c r="B26" s="682" t="s">
        <v>179</v>
      </c>
      <c r="C26" s="654">
        <v>1</v>
      </c>
      <c r="D26" s="654">
        <v>1</v>
      </c>
      <c r="E26" s="655">
        <v>1</v>
      </c>
      <c r="F26" s="654">
        <v>1</v>
      </c>
      <c r="G26" s="654">
        <v>1</v>
      </c>
      <c r="H26" s="654">
        <v>1</v>
      </c>
      <c r="I26" s="657">
        <v>1</v>
      </c>
      <c r="J26" s="701"/>
      <c r="K26" s="701"/>
      <c r="L26" s="701"/>
      <c r="M26" s="701"/>
      <c r="N26" s="701"/>
      <c r="O26" s="701"/>
      <c r="P26" s="701"/>
      <c r="Q26" s="701"/>
      <c r="R26" s="701"/>
      <c r="S26" s="701"/>
      <c r="T26" s="701"/>
      <c r="U26" s="701"/>
      <c r="V26" s="701"/>
      <c r="W26" s="701"/>
      <c r="X26" s="701"/>
      <c r="Y26" s="701"/>
      <c r="Z26" s="701"/>
    </row>
    <row r="27" s="639" customFormat="1" ht="14.5" customHeight="1" spans="1:26">
      <c r="A27" s="643"/>
      <c r="B27" s="682" t="s">
        <v>180</v>
      </c>
      <c r="C27" s="655">
        <v>1</v>
      </c>
      <c r="D27" s="665">
        <v>1</v>
      </c>
      <c r="E27" s="654" t="s">
        <v>91</v>
      </c>
      <c r="F27" s="665">
        <v>1</v>
      </c>
      <c r="G27" s="655">
        <v>1</v>
      </c>
      <c r="H27" s="665">
        <v>1</v>
      </c>
      <c r="I27" s="657">
        <v>1</v>
      </c>
      <c r="J27" s="701"/>
      <c r="K27" s="701"/>
      <c r="L27" s="701"/>
      <c r="M27" s="701"/>
      <c r="N27" s="701"/>
      <c r="O27" s="701"/>
      <c r="P27" s="701"/>
      <c r="Q27" s="701"/>
      <c r="R27" s="701"/>
      <c r="S27" s="701"/>
      <c r="T27" s="701"/>
      <c r="U27" s="701"/>
      <c r="V27" s="701"/>
      <c r="W27" s="701"/>
      <c r="X27" s="701"/>
      <c r="Y27" s="701"/>
      <c r="Z27" s="701"/>
    </row>
    <row r="28" s="639" customFormat="1" ht="14.5" customHeight="1" spans="1:26">
      <c r="A28" s="643"/>
      <c r="B28" s="682" t="s">
        <v>181</v>
      </c>
      <c r="C28" s="655" t="s">
        <v>182</v>
      </c>
      <c r="D28" s="655" t="s">
        <v>182</v>
      </c>
      <c r="E28" s="683" t="s">
        <v>182</v>
      </c>
      <c r="F28" s="655" t="s">
        <v>182</v>
      </c>
      <c r="G28" s="655" t="s">
        <v>183</v>
      </c>
      <c r="H28" s="655" t="s">
        <v>182</v>
      </c>
      <c r="I28" s="657" t="s">
        <v>182</v>
      </c>
      <c r="J28" s="701"/>
      <c r="K28" s="701"/>
      <c r="L28" s="701"/>
      <c r="M28" s="701"/>
      <c r="N28" s="701"/>
      <c r="O28" s="701"/>
      <c r="P28" s="701"/>
      <c r="Q28" s="701"/>
      <c r="R28" s="701"/>
      <c r="S28" s="701"/>
      <c r="T28" s="701"/>
      <c r="U28" s="701"/>
      <c r="V28" s="701"/>
      <c r="W28" s="701"/>
      <c r="X28" s="701"/>
      <c r="Y28" s="701"/>
      <c r="Z28" s="701"/>
    </row>
    <row r="29" s="639" customFormat="1" ht="14.5" customHeight="1" spans="1:26">
      <c r="A29" s="643"/>
      <c r="B29" s="682" t="s">
        <v>184</v>
      </c>
      <c r="C29" s="655" t="s">
        <v>185</v>
      </c>
      <c r="D29" s="655" t="s">
        <v>91</v>
      </c>
      <c r="E29" s="655" t="s">
        <v>186</v>
      </c>
      <c r="F29" s="655" t="s">
        <v>185</v>
      </c>
      <c r="G29" s="655" t="s">
        <v>91</v>
      </c>
      <c r="H29" s="655" t="s">
        <v>185</v>
      </c>
      <c r="I29" s="657" t="s">
        <v>185</v>
      </c>
      <c r="J29" s="701"/>
      <c r="K29" s="701"/>
      <c r="L29" s="701"/>
      <c r="M29" s="701"/>
      <c r="N29" s="701"/>
      <c r="O29" s="701"/>
      <c r="P29" s="701"/>
      <c r="Q29" s="701"/>
      <c r="R29" s="701"/>
      <c r="S29" s="701"/>
      <c r="T29" s="701"/>
      <c r="U29" s="701"/>
      <c r="V29" s="701"/>
      <c r="W29" s="701"/>
      <c r="X29" s="701"/>
      <c r="Y29" s="701"/>
      <c r="Z29" s="701"/>
    </row>
    <row r="30" s="639" customFormat="1" ht="14.5" customHeight="1" spans="1:26">
      <c r="A30" s="643"/>
      <c r="B30" s="682" t="s">
        <v>187</v>
      </c>
      <c r="C30" s="655" t="s">
        <v>188</v>
      </c>
      <c r="D30" s="655" t="s">
        <v>91</v>
      </c>
      <c r="E30" s="655" t="s">
        <v>91</v>
      </c>
      <c r="F30" s="655" t="s">
        <v>91</v>
      </c>
      <c r="G30" s="655" t="s">
        <v>91</v>
      </c>
      <c r="H30" s="655" t="s">
        <v>189</v>
      </c>
      <c r="I30" s="657" t="s">
        <v>189</v>
      </c>
      <c r="J30" s="701"/>
      <c r="K30" s="701"/>
      <c r="L30" s="701"/>
      <c r="M30" s="701"/>
      <c r="N30" s="701"/>
      <c r="O30" s="701"/>
      <c r="P30" s="701"/>
      <c r="Q30" s="701"/>
      <c r="R30" s="701"/>
      <c r="S30" s="701"/>
      <c r="T30" s="701"/>
      <c r="U30" s="701"/>
      <c r="V30" s="701"/>
      <c r="W30" s="701"/>
      <c r="X30" s="701"/>
      <c r="Y30" s="701"/>
      <c r="Z30" s="701"/>
    </row>
    <row r="31" s="639" customFormat="1" ht="14.5" customHeight="1" spans="1:26">
      <c r="A31" s="643"/>
      <c r="B31" s="682" t="s">
        <v>190</v>
      </c>
      <c r="C31" s="655" t="s">
        <v>191</v>
      </c>
      <c r="D31" s="654" t="s">
        <v>192</v>
      </c>
      <c r="E31" s="654" t="s">
        <v>192</v>
      </c>
      <c r="F31" s="654" t="s">
        <v>193</v>
      </c>
      <c r="G31" s="655" t="s">
        <v>194</v>
      </c>
      <c r="H31" s="655" t="s">
        <v>195</v>
      </c>
      <c r="I31" s="657" t="s">
        <v>193</v>
      </c>
      <c r="J31" s="701"/>
      <c r="K31" s="701"/>
      <c r="L31" s="701"/>
      <c r="M31" s="701"/>
      <c r="N31" s="701"/>
      <c r="O31" s="701"/>
      <c r="P31" s="701"/>
      <c r="Q31" s="701"/>
      <c r="R31" s="701"/>
      <c r="S31" s="701"/>
      <c r="T31" s="701"/>
      <c r="U31" s="701"/>
      <c r="V31" s="701"/>
      <c r="W31" s="701"/>
      <c r="X31" s="701"/>
      <c r="Y31" s="701"/>
      <c r="Z31" s="701"/>
    </row>
    <row r="32" s="639" customFormat="1" ht="14.5" customHeight="1" spans="1:26">
      <c r="A32" s="643"/>
      <c r="B32" s="682" t="s">
        <v>196</v>
      </c>
      <c r="C32" s="655" t="s">
        <v>197</v>
      </c>
      <c r="D32" s="655" t="s">
        <v>198</v>
      </c>
      <c r="E32" s="655" t="s">
        <v>91</v>
      </c>
      <c r="F32" s="655" t="s">
        <v>199</v>
      </c>
      <c r="G32" s="655" t="s">
        <v>91</v>
      </c>
      <c r="H32" s="655" t="s">
        <v>195</v>
      </c>
      <c r="I32" s="657" t="s">
        <v>193</v>
      </c>
      <c r="J32" s="701"/>
      <c r="K32" s="701"/>
      <c r="L32" s="701"/>
      <c r="M32" s="701"/>
      <c r="N32" s="701"/>
      <c r="O32" s="701"/>
      <c r="P32" s="701"/>
      <c r="Q32" s="701"/>
      <c r="R32" s="701"/>
      <c r="S32" s="701"/>
      <c r="T32" s="701"/>
      <c r="U32" s="701"/>
      <c r="V32" s="701"/>
      <c r="W32" s="701"/>
      <c r="X32" s="701"/>
      <c r="Y32" s="701"/>
      <c r="Z32" s="701"/>
    </row>
    <row r="33" s="639" customFormat="1" ht="14.5" customHeight="1" spans="1:26">
      <c r="A33" s="643"/>
      <c r="B33" s="682" t="s">
        <v>200</v>
      </c>
      <c r="C33" s="654" t="s">
        <v>201</v>
      </c>
      <c r="D33" s="654" t="s">
        <v>202</v>
      </c>
      <c r="E33" s="654" t="s">
        <v>203</v>
      </c>
      <c r="F33" s="654" t="s">
        <v>204</v>
      </c>
      <c r="G33" s="654" t="s">
        <v>205</v>
      </c>
      <c r="H33" s="654" t="s">
        <v>206</v>
      </c>
      <c r="I33" s="657" t="s">
        <v>207</v>
      </c>
      <c r="J33" s="701"/>
      <c r="K33" s="701"/>
      <c r="L33" s="701"/>
      <c r="M33" s="701"/>
      <c r="N33" s="701"/>
      <c r="O33" s="701"/>
      <c r="P33" s="701"/>
      <c r="Q33" s="701"/>
      <c r="R33" s="701"/>
      <c r="S33" s="701"/>
      <c r="T33" s="701"/>
      <c r="U33" s="701"/>
      <c r="V33" s="701"/>
      <c r="W33" s="701"/>
      <c r="X33" s="701"/>
      <c r="Y33" s="701"/>
      <c r="Z33" s="701"/>
    </row>
    <row r="34" s="639" customFormat="1" ht="14.5" customHeight="1" spans="1:26">
      <c r="A34" s="643"/>
      <c r="B34" s="682" t="s">
        <v>208</v>
      </c>
      <c r="C34" s="654"/>
      <c r="D34" s="654"/>
      <c r="E34" s="654"/>
      <c r="F34" s="654"/>
      <c r="G34" s="654"/>
      <c r="H34" s="654" t="s">
        <v>209</v>
      </c>
      <c r="I34" s="708"/>
      <c r="J34" s="701"/>
      <c r="K34" s="701"/>
      <c r="L34" s="701"/>
      <c r="M34" s="701"/>
      <c r="N34" s="701"/>
      <c r="O34" s="701"/>
      <c r="P34" s="701"/>
      <c r="Q34" s="701"/>
      <c r="R34" s="701"/>
      <c r="S34" s="701"/>
      <c r="T34" s="701"/>
      <c r="U34" s="701"/>
      <c r="V34" s="701"/>
      <c r="W34" s="701"/>
      <c r="X34" s="701"/>
      <c r="Y34" s="701"/>
      <c r="Z34" s="701"/>
    </row>
    <row r="35" s="639" customFormat="1" ht="14.5" customHeight="1" spans="1:26">
      <c r="A35" s="643"/>
      <c r="B35" s="682" t="s">
        <v>210</v>
      </c>
      <c r="C35" s="654"/>
      <c r="D35" s="654"/>
      <c r="E35" s="654"/>
      <c r="F35" s="654"/>
      <c r="G35" s="654"/>
      <c r="H35" s="654" t="s">
        <v>211</v>
      </c>
      <c r="I35" s="708"/>
      <c r="J35" s="701"/>
      <c r="K35" s="701"/>
      <c r="L35" s="701"/>
      <c r="M35" s="701"/>
      <c r="N35" s="701"/>
      <c r="O35" s="701"/>
      <c r="P35" s="701"/>
      <c r="Q35" s="701"/>
      <c r="R35" s="701"/>
      <c r="S35" s="701"/>
      <c r="T35" s="701"/>
      <c r="U35" s="701"/>
      <c r="V35" s="701"/>
      <c r="W35" s="701"/>
      <c r="X35" s="701"/>
      <c r="Y35" s="701"/>
      <c r="Z35" s="701"/>
    </row>
    <row r="36" s="639" customFormat="1" ht="42" customHeight="1" spans="1:26">
      <c r="A36" s="643"/>
      <c r="B36" s="682" t="s">
        <v>212</v>
      </c>
      <c r="C36" s="654" t="s">
        <v>213</v>
      </c>
      <c r="D36" s="654" t="s">
        <v>214</v>
      </c>
      <c r="E36" s="654" t="s">
        <v>215</v>
      </c>
      <c r="F36" s="654" t="s">
        <v>216</v>
      </c>
      <c r="G36" s="654" t="s">
        <v>217</v>
      </c>
      <c r="H36" s="654" t="s">
        <v>218</v>
      </c>
      <c r="I36" s="708" t="s">
        <v>219</v>
      </c>
      <c r="J36" s="701"/>
      <c r="K36" s="701"/>
      <c r="L36" s="701"/>
      <c r="M36" s="701"/>
      <c r="N36" s="701"/>
      <c r="O36" s="701"/>
      <c r="P36" s="701"/>
      <c r="Q36" s="701"/>
      <c r="R36" s="701"/>
      <c r="S36" s="701"/>
      <c r="T36" s="701"/>
      <c r="U36" s="701"/>
      <c r="V36" s="701"/>
      <c r="W36" s="701"/>
      <c r="X36" s="701"/>
      <c r="Y36" s="701"/>
      <c r="Z36" s="701"/>
    </row>
    <row r="37" s="639" customFormat="1" ht="28.5" customHeight="1" spans="1:26">
      <c r="A37" s="676" t="s">
        <v>220</v>
      </c>
      <c r="B37" s="678" t="s">
        <v>221</v>
      </c>
      <c r="C37" s="654" t="s">
        <v>222</v>
      </c>
      <c r="D37" s="654" t="s">
        <v>223</v>
      </c>
      <c r="E37" s="654" t="s">
        <v>224</v>
      </c>
      <c r="F37" s="654" t="s">
        <v>225</v>
      </c>
      <c r="G37" s="654" t="s">
        <v>226</v>
      </c>
      <c r="H37" s="654" t="s">
        <v>227</v>
      </c>
      <c r="I37" s="708" t="s">
        <v>228</v>
      </c>
      <c r="J37" s="701"/>
      <c r="K37" s="701"/>
      <c r="L37" s="701"/>
      <c r="M37" s="701"/>
      <c r="N37" s="701"/>
      <c r="O37" s="701"/>
      <c r="P37" s="701"/>
      <c r="Q37" s="701"/>
      <c r="R37" s="701"/>
      <c r="S37" s="701"/>
      <c r="T37" s="701"/>
      <c r="U37" s="701"/>
      <c r="V37" s="701"/>
      <c r="W37" s="701"/>
      <c r="X37" s="701"/>
      <c r="Y37" s="701"/>
      <c r="Z37" s="701"/>
    </row>
    <row r="38" s="639" customFormat="1" ht="14.25" customHeight="1" spans="1:26">
      <c r="A38" s="643"/>
      <c r="B38" s="678" t="s">
        <v>229</v>
      </c>
      <c r="C38" s="655" t="s">
        <v>230</v>
      </c>
      <c r="D38" s="655" t="s">
        <v>231</v>
      </c>
      <c r="E38" s="655" t="s">
        <v>232</v>
      </c>
      <c r="F38" s="654" t="s">
        <v>233</v>
      </c>
      <c r="G38" s="655" t="s">
        <v>234</v>
      </c>
      <c r="H38" s="655" t="s">
        <v>235</v>
      </c>
      <c r="I38" s="711" t="s">
        <v>235</v>
      </c>
      <c r="J38" s="701"/>
      <c r="K38" s="701"/>
      <c r="L38" s="701"/>
      <c r="M38" s="701"/>
      <c r="N38" s="701"/>
      <c r="O38" s="701"/>
      <c r="P38" s="701"/>
      <c r="Q38" s="701"/>
      <c r="R38" s="701"/>
      <c r="S38" s="701"/>
      <c r="T38" s="701"/>
      <c r="U38" s="701"/>
      <c r="V38" s="701"/>
      <c r="W38" s="701"/>
      <c r="X38" s="701"/>
      <c r="Y38" s="701"/>
      <c r="Z38" s="701"/>
    </row>
    <row r="39" s="639" customFormat="1" customHeight="1" spans="1:26">
      <c r="A39" s="643"/>
      <c r="B39" s="678" t="s">
        <v>236</v>
      </c>
      <c r="C39" s="655">
        <v>7.4</v>
      </c>
      <c r="D39" s="655">
        <v>7.56</v>
      </c>
      <c r="E39" s="655">
        <v>7.09</v>
      </c>
      <c r="F39" s="655">
        <v>7.32</v>
      </c>
      <c r="G39" s="655">
        <v>7.24</v>
      </c>
      <c r="H39" s="655">
        <v>7.32</v>
      </c>
      <c r="I39" s="711">
        <v>7.32</v>
      </c>
      <c r="J39" s="701"/>
      <c r="K39" s="701"/>
      <c r="L39" s="701"/>
      <c r="M39" s="701"/>
      <c r="N39" s="701"/>
      <c r="O39" s="701"/>
      <c r="P39" s="701"/>
      <c r="Q39" s="701"/>
      <c r="R39" s="701"/>
      <c r="S39" s="701"/>
      <c r="T39" s="701"/>
      <c r="U39" s="701"/>
      <c r="V39" s="701"/>
      <c r="W39" s="701"/>
      <c r="X39" s="701"/>
      <c r="Y39" s="701"/>
      <c r="Z39" s="701"/>
    </row>
    <row r="40" s="639" customFormat="1" customHeight="1" spans="1:26">
      <c r="A40" s="643"/>
      <c r="B40" s="678" t="s">
        <v>237</v>
      </c>
      <c r="C40" s="655" t="s">
        <v>238</v>
      </c>
      <c r="D40" s="655" t="s">
        <v>239</v>
      </c>
      <c r="E40" s="655" t="s">
        <v>238</v>
      </c>
      <c r="F40" s="655" t="s">
        <v>238</v>
      </c>
      <c r="G40" s="655" t="s">
        <v>239</v>
      </c>
      <c r="H40" s="655" t="s">
        <v>239</v>
      </c>
      <c r="I40" s="655" t="s">
        <v>238</v>
      </c>
      <c r="J40" s="701"/>
      <c r="K40" s="701"/>
      <c r="L40" s="701"/>
      <c r="M40" s="701"/>
      <c r="N40" s="701"/>
      <c r="O40" s="701"/>
      <c r="P40" s="701"/>
      <c r="Q40" s="701"/>
      <c r="R40" s="701"/>
      <c r="S40" s="701"/>
      <c r="T40" s="701"/>
      <c r="U40" s="701"/>
      <c r="V40" s="701"/>
      <c r="W40" s="701"/>
      <c r="X40" s="701"/>
      <c r="Y40" s="701"/>
      <c r="Z40" s="701"/>
    </row>
    <row r="41" s="639" customFormat="1" ht="51" customHeight="1" spans="1:26">
      <c r="A41" s="643"/>
      <c r="B41" s="678" t="s">
        <v>240</v>
      </c>
      <c r="C41" s="684" t="s">
        <v>241</v>
      </c>
      <c r="D41" s="684" t="s">
        <v>242</v>
      </c>
      <c r="E41" s="654" t="s">
        <v>243</v>
      </c>
      <c r="F41" s="654" t="s">
        <v>244</v>
      </c>
      <c r="G41" s="654" t="s">
        <v>244</v>
      </c>
      <c r="H41" s="654" t="s">
        <v>171</v>
      </c>
      <c r="I41" s="708" t="s">
        <v>245</v>
      </c>
      <c r="J41" s="701"/>
      <c r="K41" s="701"/>
      <c r="L41" s="701"/>
      <c r="M41" s="701"/>
      <c r="N41" s="701"/>
      <c r="O41" s="701"/>
      <c r="P41" s="701"/>
      <c r="Q41" s="701"/>
      <c r="R41" s="701"/>
      <c r="S41" s="701"/>
      <c r="T41" s="701"/>
      <c r="U41" s="701"/>
      <c r="V41" s="701"/>
      <c r="W41" s="701"/>
      <c r="X41" s="701"/>
      <c r="Y41" s="701"/>
      <c r="Z41" s="701"/>
    </row>
    <row r="42" s="639" customFormat="1" ht="128.25" customHeight="1" spans="1:26">
      <c r="A42" s="685" t="s">
        <v>246</v>
      </c>
      <c r="B42" s="675" t="s">
        <v>247</v>
      </c>
      <c r="C42" s="686" t="s">
        <v>248</v>
      </c>
      <c r="D42" s="687" t="s">
        <v>249</v>
      </c>
      <c r="E42" s="688" t="s">
        <v>250</v>
      </c>
      <c r="F42" s="686" t="s">
        <v>251</v>
      </c>
      <c r="G42" s="662" t="s">
        <v>252</v>
      </c>
      <c r="H42" s="689" t="s">
        <v>253</v>
      </c>
      <c r="I42" s="712" t="s">
        <v>254</v>
      </c>
      <c r="J42" s="701"/>
      <c r="K42" s="701"/>
      <c r="L42" s="701"/>
      <c r="M42" s="701"/>
      <c r="N42" s="701"/>
      <c r="O42" s="701"/>
      <c r="P42" s="701"/>
      <c r="Q42" s="701"/>
      <c r="R42" s="701"/>
      <c r="S42" s="701"/>
      <c r="T42" s="701"/>
      <c r="U42" s="701"/>
      <c r="V42" s="701"/>
      <c r="W42" s="701"/>
      <c r="X42" s="701"/>
      <c r="Y42" s="701"/>
      <c r="Z42" s="701"/>
    </row>
    <row r="43" s="639" customFormat="1" ht="14.25" customHeight="1" spans="1:26">
      <c r="A43" s="685" t="s">
        <v>255</v>
      </c>
      <c r="B43" s="675" t="s">
        <v>256</v>
      </c>
      <c r="C43" s="663" t="s">
        <v>257</v>
      </c>
      <c r="D43" s="690" t="s">
        <v>257</v>
      </c>
      <c r="E43" s="690" t="s">
        <v>257</v>
      </c>
      <c r="F43" s="690" t="s">
        <v>258</v>
      </c>
      <c r="G43" s="690" t="s">
        <v>257</v>
      </c>
      <c r="H43" s="690" t="s">
        <v>257</v>
      </c>
      <c r="I43" s="713"/>
      <c r="J43" s="701"/>
      <c r="K43" s="701"/>
      <c r="L43" s="701"/>
      <c r="M43" s="701"/>
      <c r="N43" s="701"/>
      <c r="O43" s="701"/>
      <c r="P43" s="701"/>
      <c r="Q43" s="701"/>
      <c r="R43" s="701"/>
      <c r="S43" s="701"/>
      <c r="T43" s="701"/>
      <c r="U43" s="701"/>
      <c r="V43" s="701"/>
      <c r="W43" s="701"/>
      <c r="X43" s="701"/>
      <c r="Y43" s="701"/>
      <c r="Z43" s="701"/>
    </row>
    <row r="44" s="639" customFormat="1" ht="14.25" customHeight="1" spans="1:26">
      <c r="A44" s="643"/>
      <c r="B44" s="675" t="s">
        <v>259</v>
      </c>
      <c r="C44" s="663" t="s">
        <v>260</v>
      </c>
      <c r="D44" s="663" t="s">
        <v>260</v>
      </c>
      <c r="E44" s="663" t="s">
        <v>261</v>
      </c>
      <c r="F44" s="691" t="s">
        <v>262</v>
      </c>
      <c r="G44" s="663" t="s">
        <v>262</v>
      </c>
      <c r="H44" s="663" t="s">
        <v>260</v>
      </c>
      <c r="I44" s="713"/>
      <c r="J44" s="701"/>
      <c r="K44" s="701"/>
      <c r="L44" s="701"/>
      <c r="M44" s="701"/>
      <c r="N44" s="701"/>
      <c r="O44" s="701"/>
      <c r="P44" s="701"/>
      <c r="Q44" s="701"/>
      <c r="R44" s="701"/>
      <c r="S44" s="701"/>
      <c r="T44" s="701"/>
      <c r="U44" s="701"/>
      <c r="V44" s="701"/>
      <c r="W44" s="701"/>
      <c r="X44" s="701"/>
      <c r="Y44" s="701"/>
      <c r="Z44" s="701"/>
    </row>
    <row r="45" s="639" customFormat="1" ht="14.25" customHeight="1" spans="1:26">
      <c r="A45" s="643"/>
      <c r="B45" s="675" t="s">
        <v>263</v>
      </c>
      <c r="C45" s="663" t="s">
        <v>264</v>
      </c>
      <c r="D45" s="663" t="s">
        <v>264</v>
      </c>
      <c r="E45" s="663" t="s">
        <v>260</v>
      </c>
      <c r="F45" s="663" t="s">
        <v>265</v>
      </c>
      <c r="G45" s="663" t="s">
        <v>264</v>
      </c>
      <c r="H45" s="663" t="s">
        <v>264</v>
      </c>
      <c r="I45" s="713"/>
      <c r="J45" s="701"/>
      <c r="K45" s="701"/>
      <c r="L45" s="701"/>
      <c r="M45" s="701"/>
      <c r="N45" s="701"/>
      <c r="O45" s="701"/>
      <c r="P45" s="701"/>
      <c r="Q45" s="701"/>
      <c r="R45" s="701"/>
      <c r="S45" s="701"/>
      <c r="T45" s="701"/>
      <c r="U45" s="701"/>
      <c r="V45" s="701"/>
      <c r="W45" s="701"/>
      <c r="X45" s="701"/>
      <c r="Y45" s="701"/>
      <c r="Z45" s="701"/>
    </row>
    <row r="46" s="639" customFormat="1" ht="28.5" customHeight="1" spans="1:26">
      <c r="A46" s="643"/>
      <c r="B46" s="675" t="s">
        <v>266</v>
      </c>
      <c r="C46" s="663" t="s">
        <v>267</v>
      </c>
      <c r="D46" s="663" t="s">
        <v>258</v>
      </c>
      <c r="E46" s="663" t="s">
        <v>264</v>
      </c>
      <c r="F46" s="663" t="s">
        <v>268</v>
      </c>
      <c r="G46" s="663" t="s">
        <v>258</v>
      </c>
      <c r="H46" s="663" t="s">
        <v>258</v>
      </c>
      <c r="I46" s="713"/>
      <c r="J46" s="701"/>
      <c r="K46" s="701"/>
      <c r="L46" s="701"/>
      <c r="M46" s="701"/>
      <c r="N46" s="701"/>
      <c r="O46" s="701"/>
      <c r="P46" s="701"/>
      <c r="Q46" s="701"/>
      <c r="R46" s="701"/>
      <c r="S46" s="701"/>
      <c r="T46" s="701"/>
      <c r="U46" s="701"/>
      <c r="V46" s="701"/>
      <c r="W46" s="701"/>
      <c r="X46" s="701"/>
      <c r="Y46" s="701"/>
      <c r="Z46" s="701"/>
    </row>
    <row r="47" s="639" customFormat="1" ht="300" customHeight="1" spans="1:26">
      <c r="A47" s="692" t="s">
        <v>269</v>
      </c>
      <c r="B47" s="642"/>
      <c r="C47" s="693" t="s">
        <v>270</v>
      </c>
      <c r="D47" s="693" t="s">
        <v>271</v>
      </c>
      <c r="E47" s="693" t="s">
        <v>272</v>
      </c>
      <c r="F47" s="686" t="s">
        <v>273</v>
      </c>
      <c r="G47" s="693" t="s">
        <v>274</v>
      </c>
      <c r="H47" s="694" t="s">
        <v>275</v>
      </c>
      <c r="I47" s="714" t="s">
        <v>91</v>
      </c>
      <c r="J47" s="701"/>
      <c r="K47" s="701"/>
      <c r="L47" s="701"/>
      <c r="M47" s="701"/>
      <c r="N47" s="701"/>
      <c r="O47" s="701"/>
      <c r="P47" s="701"/>
      <c r="Q47" s="701"/>
      <c r="R47" s="701"/>
      <c r="S47" s="701"/>
      <c r="T47" s="701"/>
      <c r="U47" s="701"/>
      <c r="V47" s="701"/>
      <c r="W47" s="701"/>
      <c r="X47" s="701"/>
      <c r="Y47" s="701"/>
      <c r="Z47" s="701"/>
    </row>
    <row r="48" s="639" customFormat="1" ht="140" customHeight="1" spans="1:26">
      <c r="A48" s="681" t="s">
        <v>276</v>
      </c>
      <c r="B48" s="695"/>
      <c r="C48" s="693" t="s">
        <v>277</v>
      </c>
      <c r="D48" s="693" t="s">
        <v>278</v>
      </c>
      <c r="E48" s="693" t="s">
        <v>279</v>
      </c>
      <c r="F48" s="693" t="s">
        <v>280</v>
      </c>
      <c r="G48" s="693" t="s">
        <v>281</v>
      </c>
      <c r="H48" s="663" t="s">
        <v>282</v>
      </c>
      <c r="I48" s="657" t="s">
        <v>91</v>
      </c>
      <c r="J48" s="701"/>
      <c r="K48" s="701"/>
      <c r="L48" s="701"/>
      <c r="M48" s="701"/>
      <c r="N48" s="701"/>
      <c r="O48" s="701"/>
      <c r="P48" s="701"/>
      <c r="Q48" s="701"/>
      <c r="R48" s="701"/>
      <c r="S48" s="701"/>
      <c r="T48" s="701"/>
      <c r="U48" s="701"/>
      <c r="V48" s="701"/>
      <c r="W48" s="701"/>
      <c r="X48" s="701"/>
      <c r="Y48" s="701"/>
      <c r="Z48" s="701"/>
    </row>
    <row r="49" s="639" customFormat="1" ht="149" customHeight="1" spans="1:26">
      <c r="A49" s="696" t="s">
        <v>283</v>
      </c>
      <c r="B49" s="697"/>
      <c r="C49" s="693" t="s">
        <v>284</v>
      </c>
      <c r="D49" s="693" t="s">
        <v>285</v>
      </c>
      <c r="E49" s="693" t="s">
        <v>286</v>
      </c>
      <c r="F49" s="693" t="s">
        <v>287</v>
      </c>
      <c r="G49" s="693" t="s">
        <v>288</v>
      </c>
      <c r="H49" s="663" t="s">
        <v>289</v>
      </c>
      <c r="I49" s="657" t="s">
        <v>91</v>
      </c>
      <c r="J49" s="701"/>
      <c r="K49" s="701"/>
      <c r="L49" s="701"/>
      <c r="M49" s="701"/>
      <c r="N49" s="701"/>
      <c r="O49" s="701"/>
      <c r="P49" s="701"/>
      <c r="Q49" s="701"/>
      <c r="R49" s="701"/>
      <c r="S49" s="701"/>
      <c r="T49" s="701"/>
      <c r="U49" s="701"/>
      <c r="V49" s="701"/>
      <c r="W49" s="701"/>
      <c r="X49" s="701"/>
      <c r="Y49" s="701"/>
      <c r="Z49" s="701"/>
    </row>
    <row r="50" s="639" customFormat="1" ht="14.25" customHeight="1" spans="1:26">
      <c r="A50" s="692" t="s">
        <v>290</v>
      </c>
      <c r="B50" s="642"/>
      <c r="C50" s="693"/>
      <c r="D50" s="693"/>
      <c r="E50" s="693"/>
      <c r="F50" s="693"/>
      <c r="G50" s="693"/>
      <c r="H50" s="693"/>
      <c r="I50" s="657"/>
      <c r="J50" s="701"/>
      <c r="K50" s="701"/>
      <c r="L50" s="701"/>
      <c r="M50" s="701"/>
      <c r="N50" s="701"/>
      <c r="O50" s="701"/>
      <c r="P50" s="701"/>
      <c r="Q50" s="701"/>
      <c r="R50" s="701"/>
      <c r="S50" s="701"/>
      <c r="T50" s="701"/>
      <c r="U50" s="701"/>
      <c r="V50" s="701"/>
      <c r="W50" s="701"/>
      <c r="X50" s="701"/>
      <c r="Y50" s="701"/>
      <c r="Z50" s="701"/>
    </row>
    <row r="51" s="639" customFormat="1" ht="14.25" customHeight="1" spans="1:26">
      <c r="A51" s="698" t="s">
        <v>291</v>
      </c>
      <c r="B51" s="642"/>
      <c r="C51" s="657"/>
      <c r="D51" s="657"/>
      <c r="E51" s="657"/>
      <c r="F51" s="657"/>
      <c r="G51" s="657"/>
      <c r="H51" s="657"/>
      <c r="I51" s="657"/>
      <c r="J51" s="701"/>
      <c r="K51" s="701"/>
      <c r="L51" s="701"/>
      <c r="M51" s="701"/>
      <c r="N51" s="701"/>
      <c r="O51" s="701"/>
      <c r="P51" s="701"/>
      <c r="Q51" s="701"/>
      <c r="R51" s="701"/>
      <c r="S51" s="701"/>
      <c r="T51" s="701"/>
      <c r="U51" s="701"/>
      <c r="V51" s="701"/>
      <c r="W51" s="701"/>
      <c r="X51" s="701"/>
      <c r="Y51" s="701"/>
      <c r="Z51" s="701"/>
    </row>
    <row r="52" s="639" customFormat="1" customHeight="1" spans="1:26">
      <c r="A52" s="643"/>
      <c r="B52" s="642"/>
      <c r="C52" s="699" t="s">
        <v>292</v>
      </c>
      <c r="D52" s="657"/>
      <c r="E52" s="657"/>
      <c r="F52" s="657"/>
      <c r="G52" s="657"/>
      <c r="H52" s="657"/>
      <c r="I52" s="657"/>
      <c r="J52" s="701"/>
      <c r="K52" s="701"/>
      <c r="L52" s="701"/>
      <c r="M52" s="701"/>
      <c r="N52" s="701"/>
      <c r="O52" s="701"/>
      <c r="P52" s="701"/>
      <c r="Q52" s="701"/>
      <c r="R52" s="701"/>
      <c r="S52" s="701"/>
      <c r="T52" s="701"/>
      <c r="U52" s="701"/>
      <c r="V52" s="701"/>
      <c r="W52" s="701"/>
      <c r="X52" s="701"/>
      <c r="Y52" s="701"/>
      <c r="Z52" s="701"/>
    </row>
    <row r="53" s="639" customFormat="1" customHeight="1" spans="1:26">
      <c r="A53" s="643"/>
      <c r="B53" s="642"/>
      <c r="C53" s="699" t="s">
        <v>293</v>
      </c>
      <c r="D53" s="657"/>
      <c r="E53" s="657"/>
      <c r="F53" s="657"/>
      <c r="G53" s="657"/>
      <c r="H53" s="657"/>
      <c r="I53" s="657"/>
      <c r="J53" s="701"/>
      <c r="K53" s="701"/>
      <c r="L53" s="701"/>
      <c r="M53" s="701"/>
      <c r="N53" s="701"/>
      <c r="O53" s="701"/>
      <c r="P53" s="701"/>
      <c r="Q53" s="701"/>
      <c r="R53" s="701"/>
      <c r="S53" s="701"/>
      <c r="T53" s="701"/>
      <c r="U53" s="701"/>
      <c r="V53" s="701"/>
      <c r="W53" s="701"/>
      <c r="X53" s="701"/>
      <c r="Y53" s="701"/>
      <c r="Z53" s="701"/>
    </row>
    <row r="54" s="639" customFormat="1" customHeight="1" spans="1:26">
      <c r="A54" s="643"/>
      <c r="B54" s="642"/>
      <c r="C54" s="699" t="s">
        <v>294</v>
      </c>
      <c r="D54" s="657"/>
      <c r="E54" s="657"/>
      <c r="F54" s="657"/>
      <c r="G54" s="657"/>
      <c r="H54" s="657"/>
      <c r="I54" s="657"/>
      <c r="J54" s="701"/>
      <c r="K54" s="701"/>
      <c r="L54" s="701"/>
      <c r="M54" s="701"/>
      <c r="N54" s="701"/>
      <c r="O54" s="701"/>
      <c r="P54" s="701"/>
      <c r="Q54" s="701"/>
      <c r="R54" s="701"/>
      <c r="S54" s="701"/>
      <c r="T54" s="701"/>
      <c r="U54" s="701"/>
      <c r="V54" s="701"/>
      <c r="W54" s="701"/>
      <c r="X54" s="701"/>
      <c r="Y54" s="701"/>
      <c r="Z54" s="701"/>
    </row>
    <row r="55" s="639" customFormat="1" customHeight="1" spans="1:26">
      <c r="A55" s="643"/>
      <c r="B55" s="642"/>
      <c r="C55" s="699" t="s">
        <v>295</v>
      </c>
      <c r="D55" s="657"/>
      <c r="E55" s="657"/>
      <c r="F55" s="657"/>
      <c r="G55" s="657"/>
      <c r="H55" s="657"/>
      <c r="I55" s="657"/>
      <c r="J55" s="701"/>
      <c r="K55" s="701"/>
      <c r="L55" s="701"/>
      <c r="M55" s="701"/>
      <c r="N55" s="701"/>
      <c r="O55" s="701"/>
      <c r="P55" s="701"/>
      <c r="Q55" s="701"/>
      <c r="R55" s="701"/>
      <c r="S55" s="701"/>
      <c r="T55" s="701"/>
      <c r="U55" s="701"/>
      <c r="V55" s="701"/>
      <c r="W55" s="701"/>
      <c r="X55" s="701"/>
      <c r="Y55" s="701"/>
      <c r="Z55" s="701"/>
    </row>
    <row r="56" s="639" customFormat="1" ht="14.25" customHeight="1" spans="1:26">
      <c r="A56" s="643"/>
      <c r="B56" s="642"/>
      <c r="C56" s="700" t="s">
        <v>296</v>
      </c>
      <c r="D56" s="701"/>
      <c r="E56" s="701"/>
      <c r="F56" s="701"/>
      <c r="G56" s="701"/>
      <c r="H56" s="701"/>
      <c r="I56" s="701"/>
      <c r="J56" s="701"/>
      <c r="K56" s="701"/>
      <c r="L56" s="701"/>
      <c r="M56" s="701"/>
      <c r="N56" s="701"/>
      <c r="O56" s="701"/>
      <c r="P56" s="701"/>
      <c r="Q56" s="701"/>
      <c r="R56" s="701"/>
      <c r="S56" s="701"/>
      <c r="T56" s="701"/>
      <c r="U56" s="701"/>
      <c r="V56" s="701"/>
      <c r="W56" s="701"/>
      <c r="X56" s="701"/>
      <c r="Y56" s="701"/>
      <c r="Z56" s="701"/>
    </row>
    <row r="57" s="639" customFormat="1" customHeight="1" spans="1:26">
      <c r="A57" s="643"/>
      <c r="B57" s="642"/>
      <c r="C57" s="699" t="s">
        <v>297</v>
      </c>
      <c r="D57" s="657"/>
      <c r="E57" s="657"/>
      <c r="F57" s="657"/>
      <c r="G57" s="657"/>
      <c r="H57" s="657"/>
      <c r="I57" s="657"/>
      <c r="J57" s="701"/>
      <c r="K57" s="701"/>
      <c r="L57" s="701"/>
      <c r="M57" s="701"/>
      <c r="N57" s="701"/>
      <c r="O57" s="701"/>
      <c r="P57" s="701"/>
      <c r="Q57" s="701"/>
      <c r="R57" s="701"/>
      <c r="S57" s="701"/>
      <c r="T57" s="701"/>
      <c r="U57" s="701"/>
      <c r="V57" s="701"/>
      <c r="W57" s="701"/>
      <c r="X57" s="701"/>
      <c r="Y57" s="701"/>
      <c r="Z57" s="701"/>
    </row>
    <row r="58" s="639" customFormat="1" ht="14.25" customHeight="1" spans="1:26">
      <c r="A58" s="643"/>
      <c r="B58" s="642"/>
      <c r="C58" s="700" t="s">
        <v>298</v>
      </c>
      <c r="D58" s="701"/>
      <c r="E58" s="701"/>
      <c r="F58" s="701"/>
      <c r="G58" s="701"/>
      <c r="H58" s="701"/>
      <c r="I58" s="657"/>
      <c r="J58" s="701"/>
      <c r="K58" s="701"/>
      <c r="L58" s="701"/>
      <c r="M58" s="701"/>
      <c r="N58" s="701"/>
      <c r="O58" s="701"/>
      <c r="P58" s="701"/>
      <c r="Q58" s="701"/>
      <c r="R58" s="701"/>
      <c r="S58" s="701"/>
      <c r="T58" s="701"/>
      <c r="U58" s="701"/>
      <c r="V58" s="701"/>
      <c r="W58" s="701"/>
      <c r="X58" s="701"/>
      <c r="Y58" s="701"/>
      <c r="Z58" s="701"/>
    </row>
    <row r="59" s="639" customFormat="1" ht="14.25" customHeight="1" spans="1:26">
      <c r="A59" s="643"/>
      <c r="B59" s="642"/>
      <c r="C59" s="700" t="s">
        <v>299</v>
      </c>
      <c r="D59" s="701"/>
      <c r="E59" s="701"/>
      <c r="F59" s="701"/>
      <c r="G59" s="701"/>
      <c r="H59" s="701"/>
      <c r="I59" s="657"/>
      <c r="J59" s="701"/>
      <c r="K59" s="701"/>
      <c r="L59" s="701"/>
      <c r="M59" s="701"/>
      <c r="N59" s="701"/>
      <c r="O59" s="701"/>
      <c r="P59" s="701"/>
      <c r="Q59" s="701"/>
      <c r="R59" s="701"/>
      <c r="S59" s="701"/>
      <c r="T59" s="701"/>
      <c r="U59" s="701"/>
      <c r="V59" s="701"/>
      <c r="W59" s="701"/>
      <c r="X59" s="701"/>
      <c r="Y59" s="701"/>
      <c r="Z59" s="701"/>
    </row>
    <row r="60" s="639" customFormat="1" customHeight="1" spans="1:26">
      <c r="A60" s="643"/>
      <c r="B60" s="642"/>
      <c r="C60" s="699" t="s">
        <v>300</v>
      </c>
      <c r="D60" s="657"/>
      <c r="E60" s="657"/>
      <c r="F60" s="657"/>
      <c r="G60" s="657"/>
      <c r="H60" s="657"/>
      <c r="I60" s="657"/>
      <c r="J60" s="701"/>
      <c r="K60" s="701"/>
      <c r="L60" s="701"/>
      <c r="M60" s="701"/>
      <c r="N60" s="701"/>
      <c r="O60" s="701"/>
      <c r="P60" s="701"/>
      <c r="Q60" s="701"/>
      <c r="R60" s="701"/>
      <c r="S60" s="701"/>
      <c r="T60" s="701"/>
      <c r="U60" s="701"/>
      <c r="V60" s="701"/>
      <c r="W60" s="701"/>
      <c r="X60" s="701"/>
      <c r="Y60" s="701"/>
      <c r="Z60" s="701"/>
    </row>
    <row r="61" s="639" customFormat="1" customHeight="1" spans="1:26">
      <c r="A61" s="701"/>
      <c r="B61" s="702"/>
      <c r="C61" s="701"/>
      <c r="D61" s="701"/>
      <c r="E61" s="701"/>
      <c r="F61" s="701"/>
      <c r="G61" s="701"/>
      <c r="H61" s="701"/>
      <c r="I61" s="701"/>
      <c r="J61" s="701"/>
      <c r="K61" s="701"/>
      <c r="L61" s="701"/>
      <c r="M61" s="701"/>
      <c r="N61" s="701"/>
      <c r="O61" s="701"/>
      <c r="P61" s="701"/>
      <c r="Q61" s="701"/>
      <c r="R61" s="701"/>
      <c r="S61" s="701"/>
      <c r="T61" s="701"/>
      <c r="U61" s="701"/>
      <c r="V61" s="701"/>
      <c r="W61" s="701"/>
      <c r="X61" s="701"/>
      <c r="Y61" s="701"/>
      <c r="Z61" s="701"/>
    </row>
    <row r="62" s="639" customFormat="1" customHeight="1" spans="1:26">
      <c r="A62" s="701"/>
      <c r="B62" s="702"/>
      <c r="C62" s="701"/>
      <c r="D62" s="701"/>
      <c r="E62" s="701"/>
      <c r="F62" s="701"/>
      <c r="G62" s="701"/>
      <c r="H62" s="701"/>
      <c r="I62" s="701"/>
      <c r="J62" s="701"/>
      <c r="K62" s="701"/>
      <c r="L62" s="701"/>
      <c r="M62" s="701"/>
      <c r="N62" s="701"/>
      <c r="O62" s="701"/>
      <c r="P62" s="701"/>
      <c r="Q62" s="701"/>
      <c r="R62" s="701"/>
      <c r="S62" s="701"/>
      <c r="T62" s="701"/>
      <c r="U62" s="701"/>
      <c r="V62" s="701"/>
      <c r="W62" s="701"/>
      <c r="X62" s="701"/>
      <c r="Y62" s="701"/>
      <c r="Z62" s="701"/>
    </row>
    <row r="63" s="639" customFormat="1" customHeight="1" spans="1:26">
      <c r="A63" s="701"/>
      <c r="B63" s="702"/>
      <c r="C63" s="701"/>
      <c r="D63" s="701"/>
      <c r="E63" s="701"/>
      <c r="F63" s="701"/>
      <c r="G63" s="701"/>
      <c r="H63" s="701"/>
      <c r="I63" s="701"/>
      <c r="J63" s="701"/>
      <c r="K63" s="701"/>
      <c r="L63" s="701"/>
      <c r="M63" s="701"/>
      <c r="N63" s="701"/>
      <c r="O63" s="701"/>
      <c r="P63" s="701"/>
      <c r="Q63" s="701"/>
      <c r="R63" s="701"/>
      <c r="S63" s="701"/>
      <c r="T63" s="701"/>
      <c r="U63" s="701"/>
      <c r="V63" s="701"/>
      <c r="W63" s="701"/>
      <c r="X63" s="701"/>
      <c r="Y63" s="701"/>
      <c r="Z63" s="701"/>
    </row>
    <row r="64" s="639" customFormat="1" customHeight="1" spans="1:26">
      <c r="A64" s="701"/>
      <c r="B64" s="702"/>
      <c r="C64" s="701"/>
      <c r="D64" s="701"/>
      <c r="E64" s="701"/>
      <c r="F64" s="701"/>
      <c r="G64" s="701"/>
      <c r="H64" s="701"/>
      <c r="I64" s="701"/>
      <c r="J64" s="701"/>
      <c r="K64" s="701"/>
      <c r="L64" s="701"/>
      <c r="M64" s="701"/>
      <c r="N64" s="701"/>
      <c r="O64" s="701"/>
      <c r="P64" s="701"/>
      <c r="Q64" s="701"/>
      <c r="R64" s="701"/>
      <c r="S64" s="701"/>
      <c r="T64" s="701"/>
      <c r="U64" s="701"/>
      <c r="V64" s="701"/>
      <c r="W64" s="701"/>
      <c r="X64" s="701"/>
      <c r="Y64" s="701"/>
      <c r="Z64" s="701"/>
    </row>
    <row r="65" s="639" customFormat="1" customHeight="1" spans="1:26">
      <c r="A65" s="701"/>
      <c r="B65" s="702"/>
      <c r="C65" s="701"/>
      <c r="D65" s="701"/>
      <c r="E65" s="701"/>
      <c r="F65" s="701"/>
      <c r="G65" s="701"/>
      <c r="H65" s="701"/>
      <c r="I65" s="701"/>
      <c r="J65" s="701"/>
      <c r="K65" s="701"/>
      <c r="L65" s="701"/>
      <c r="M65" s="701"/>
      <c r="N65" s="701"/>
      <c r="O65" s="701"/>
      <c r="P65" s="701"/>
      <c r="Q65" s="701"/>
      <c r="R65" s="701"/>
      <c r="S65" s="701"/>
      <c r="T65" s="701"/>
      <c r="U65" s="701"/>
      <c r="V65" s="701"/>
      <c r="W65" s="701"/>
      <c r="X65" s="701"/>
      <c r="Y65" s="701"/>
      <c r="Z65" s="701"/>
    </row>
    <row r="66" s="639" customFormat="1" customHeight="1" spans="1:26">
      <c r="A66" s="701"/>
      <c r="B66" s="702"/>
      <c r="C66" s="701"/>
      <c r="D66" s="701"/>
      <c r="E66" s="701"/>
      <c r="F66" s="701"/>
      <c r="G66" s="701"/>
      <c r="H66" s="701"/>
      <c r="I66" s="701"/>
      <c r="J66" s="701"/>
      <c r="K66" s="701"/>
      <c r="L66" s="701"/>
      <c r="M66" s="701"/>
      <c r="N66" s="701"/>
      <c r="O66" s="701"/>
      <c r="P66" s="701"/>
      <c r="Q66" s="701"/>
      <c r="R66" s="701"/>
      <c r="S66" s="701"/>
      <c r="T66" s="701"/>
      <c r="U66" s="701"/>
      <c r="V66" s="701"/>
      <c r="W66" s="701"/>
      <c r="X66" s="701"/>
      <c r="Y66" s="701"/>
      <c r="Z66" s="701"/>
    </row>
    <row r="67" s="639" customFormat="1" customHeight="1" spans="1:26">
      <c r="A67" s="701"/>
      <c r="B67" s="702"/>
      <c r="C67" s="701"/>
      <c r="D67" s="701"/>
      <c r="E67" s="701"/>
      <c r="F67" s="701"/>
      <c r="G67" s="701"/>
      <c r="H67" s="701"/>
      <c r="I67" s="701"/>
      <c r="J67" s="701"/>
      <c r="K67" s="701"/>
      <c r="L67" s="701"/>
      <c r="M67" s="701"/>
      <c r="N67" s="701"/>
      <c r="O67" s="701"/>
      <c r="P67" s="701"/>
      <c r="Q67" s="701"/>
      <c r="R67" s="701"/>
      <c r="S67" s="701"/>
      <c r="T67" s="701"/>
      <c r="U67" s="701"/>
      <c r="V67" s="701"/>
      <c r="W67" s="701"/>
      <c r="X67" s="701"/>
      <c r="Y67" s="701"/>
      <c r="Z67" s="701"/>
    </row>
    <row r="68" s="639" customFormat="1" customHeight="1" spans="1:26">
      <c r="A68" s="701"/>
      <c r="B68" s="702"/>
      <c r="C68" s="701"/>
      <c r="D68" s="701"/>
      <c r="E68" s="701"/>
      <c r="F68" s="701"/>
      <c r="G68" s="701"/>
      <c r="H68" s="701"/>
      <c r="I68" s="701"/>
      <c r="J68" s="701"/>
      <c r="K68" s="701"/>
      <c r="L68" s="701"/>
      <c r="M68" s="701"/>
      <c r="N68" s="701"/>
      <c r="O68" s="701"/>
      <c r="P68" s="701"/>
      <c r="Q68" s="701"/>
      <c r="R68" s="701"/>
      <c r="S68" s="701"/>
      <c r="T68" s="701"/>
      <c r="U68" s="701"/>
      <c r="V68" s="701"/>
      <c r="W68" s="701"/>
      <c r="X68" s="701"/>
      <c r="Y68" s="701"/>
      <c r="Z68" s="701"/>
    </row>
    <row r="69" s="639" customFormat="1" customHeight="1" spans="1:26">
      <c r="A69" s="701"/>
      <c r="B69" s="702"/>
      <c r="C69" s="701"/>
      <c r="D69" s="701"/>
      <c r="E69" s="701"/>
      <c r="F69" s="701"/>
      <c r="G69" s="701"/>
      <c r="H69" s="701"/>
      <c r="I69" s="701"/>
      <c r="J69" s="701"/>
      <c r="K69" s="701"/>
      <c r="L69" s="701"/>
      <c r="M69" s="701"/>
      <c r="N69" s="701"/>
      <c r="O69" s="701"/>
      <c r="P69" s="701"/>
      <c r="Q69" s="701"/>
      <c r="R69" s="701"/>
      <c r="S69" s="701"/>
      <c r="T69" s="701"/>
      <c r="U69" s="701"/>
      <c r="V69" s="701"/>
      <c r="W69" s="701"/>
      <c r="X69" s="701"/>
      <c r="Y69" s="701"/>
      <c r="Z69" s="701"/>
    </row>
    <row r="70" s="639" customFormat="1" customHeight="1" spans="1:26">
      <c r="A70" s="701"/>
      <c r="B70" s="702"/>
      <c r="C70" s="701"/>
      <c r="D70" s="701"/>
      <c r="E70" s="701"/>
      <c r="F70" s="701"/>
      <c r="G70" s="701"/>
      <c r="H70" s="701"/>
      <c r="I70" s="701"/>
      <c r="J70" s="701"/>
      <c r="K70" s="701"/>
      <c r="L70" s="701"/>
      <c r="M70" s="701"/>
      <c r="N70" s="701"/>
      <c r="O70" s="701"/>
      <c r="P70" s="701"/>
      <c r="Q70" s="701"/>
      <c r="R70" s="701"/>
      <c r="S70" s="701"/>
      <c r="T70" s="701"/>
      <c r="U70" s="701"/>
      <c r="V70" s="701"/>
      <c r="W70" s="701"/>
      <c r="X70" s="701"/>
      <c r="Y70" s="701"/>
      <c r="Z70" s="701"/>
    </row>
    <row r="71" s="639" customFormat="1" customHeight="1" spans="1:26">
      <c r="A71" s="701"/>
      <c r="B71" s="702"/>
      <c r="C71" s="701"/>
      <c r="D71" s="701"/>
      <c r="E71" s="701"/>
      <c r="F71" s="701"/>
      <c r="G71" s="701"/>
      <c r="H71" s="701"/>
      <c r="I71" s="701"/>
      <c r="J71" s="701"/>
      <c r="K71" s="701"/>
      <c r="L71" s="701"/>
      <c r="M71" s="701"/>
      <c r="N71" s="701"/>
      <c r="O71" s="701"/>
      <c r="P71" s="701"/>
      <c r="Q71" s="701"/>
      <c r="R71" s="701"/>
      <c r="S71" s="701"/>
      <c r="T71" s="701"/>
      <c r="U71" s="701"/>
      <c r="V71" s="701"/>
      <c r="W71" s="701"/>
      <c r="X71" s="701"/>
      <c r="Y71" s="701"/>
      <c r="Z71" s="701"/>
    </row>
    <row r="72" s="639" customFormat="1" customHeight="1" spans="1:26">
      <c r="A72" s="701"/>
      <c r="B72" s="702"/>
      <c r="C72" s="701"/>
      <c r="D72" s="701"/>
      <c r="E72" s="701"/>
      <c r="F72" s="701"/>
      <c r="G72" s="701"/>
      <c r="H72" s="701"/>
      <c r="I72" s="701"/>
      <c r="J72" s="701"/>
      <c r="K72" s="701"/>
      <c r="L72" s="701"/>
      <c r="M72" s="701"/>
      <c r="N72" s="701"/>
      <c r="O72" s="701"/>
      <c r="P72" s="701"/>
      <c r="Q72" s="701"/>
      <c r="R72" s="701"/>
      <c r="S72" s="701"/>
      <c r="T72" s="701"/>
      <c r="U72" s="701"/>
      <c r="V72" s="701"/>
      <c r="W72" s="701"/>
      <c r="X72" s="701"/>
      <c r="Y72" s="701"/>
      <c r="Z72" s="701"/>
    </row>
    <row r="73" s="639" customFormat="1" customHeight="1" spans="1:26">
      <c r="A73" s="701"/>
      <c r="B73" s="702"/>
      <c r="C73" s="701"/>
      <c r="D73" s="701"/>
      <c r="E73" s="701"/>
      <c r="F73" s="701"/>
      <c r="G73" s="701"/>
      <c r="H73" s="701"/>
      <c r="I73" s="701"/>
      <c r="J73" s="701"/>
      <c r="K73" s="701"/>
      <c r="L73" s="701"/>
      <c r="M73" s="701"/>
      <c r="N73" s="701"/>
      <c r="O73" s="701"/>
      <c r="P73" s="701"/>
      <c r="Q73" s="701"/>
      <c r="R73" s="701"/>
      <c r="S73" s="701"/>
      <c r="T73" s="701"/>
      <c r="U73" s="701"/>
      <c r="V73" s="701"/>
      <c r="W73" s="701"/>
      <c r="X73" s="701"/>
      <c r="Y73" s="701"/>
      <c r="Z73" s="701"/>
    </row>
    <row r="74" s="639" customFormat="1" customHeight="1" spans="1:26">
      <c r="A74" s="701"/>
      <c r="B74" s="702"/>
      <c r="C74" s="701"/>
      <c r="D74" s="701"/>
      <c r="E74" s="701"/>
      <c r="F74" s="701"/>
      <c r="G74" s="701"/>
      <c r="H74" s="701"/>
      <c r="I74" s="701"/>
      <c r="J74" s="701"/>
      <c r="K74" s="701"/>
      <c r="L74" s="701"/>
      <c r="M74" s="701"/>
      <c r="N74" s="701"/>
      <c r="O74" s="701"/>
      <c r="P74" s="701"/>
      <c r="Q74" s="701"/>
      <c r="R74" s="701"/>
      <c r="S74" s="701"/>
      <c r="T74" s="701"/>
      <c r="U74" s="701"/>
      <c r="V74" s="701"/>
      <c r="W74" s="701"/>
      <c r="X74" s="701"/>
      <c r="Y74" s="701"/>
      <c r="Z74" s="701"/>
    </row>
    <row r="75" s="639" customFormat="1" customHeight="1" spans="1:26">
      <c r="A75" s="701"/>
      <c r="B75" s="702"/>
      <c r="C75" s="701"/>
      <c r="D75" s="701"/>
      <c r="E75" s="701"/>
      <c r="F75" s="701"/>
      <c r="G75" s="701"/>
      <c r="H75" s="701"/>
      <c r="I75" s="701"/>
      <c r="J75" s="701"/>
      <c r="K75" s="701"/>
      <c r="L75" s="701"/>
      <c r="M75" s="701"/>
      <c r="N75" s="701"/>
      <c r="O75" s="701"/>
      <c r="P75" s="701"/>
      <c r="Q75" s="701"/>
      <c r="R75" s="701"/>
      <c r="S75" s="701"/>
      <c r="T75" s="701"/>
      <c r="U75" s="701"/>
      <c r="V75" s="701"/>
      <c r="W75" s="701"/>
      <c r="X75" s="701"/>
      <c r="Y75" s="701"/>
      <c r="Z75" s="701"/>
    </row>
    <row r="76" s="639" customFormat="1" customHeight="1" spans="1:26">
      <c r="A76" s="701"/>
      <c r="B76" s="702"/>
      <c r="C76" s="701"/>
      <c r="D76" s="701"/>
      <c r="E76" s="701"/>
      <c r="F76" s="701"/>
      <c r="G76" s="701"/>
      <c r="H76" s="701"/>
      <c r="I76" s="701"/>
      <c r="J76" s="701"/>
      <c r="K76" s="701"/>
      <c r="L76" s="701"/>
      <c r="M76" s="701"/>
      <c r="N76" s="701"/>
      <c r="O76" s="701"/>
      <c r="P76" s="701"/>
      <c r="Q76" s="701"/>
      <c r="R76" s="701"/>
      <c r="S76" s="701"/>
      <c r="T76" s="701"/>
      <c r="U76" s="701"/>
      <c r="V76" s="701"/>
      <c r="W76" s="701"/>
      <c r="X76" s="701"/>
      <c r="Y76" s="701"/>
      <c r="Z76" s="701"/>
    </row>
    <row r="77" s="639" customFormat="1" customHeight="1" spans="1:26">
      <c r="A77" s="701"/>
      <c r="B77" s="702"/>
      <c r="C77" s="701"/>
      <c r="D77" s="701"/>
      <c r="E77" s="701"/>
      <c r="F77" s="701"/>
      <c r="G77" s="701"/>
      <c r="H77" s="701"/>
      <c r="I77" s="701"/>
      <c r="J77" s="701"/>
      <c r="K77" s="701"/>
      <c r="L77" s="701"/>
      <c r="M77" s="701"/>
      <c r="N77" s="701"/>
      <c r="O77" s="701"/>
      <c r="P77" s="701"/>
      <c r="Q77" s="701"/>
      <c r="R77" s="701"/>
      <c r="S77" s="701"/>
      <c r="T77" s="701"/>
      <c r="U77" s="701"/>
      <c r="V77" s="701"/>
      <c r="W77" s="701"/>
      <c r="X77" s="701"/>
      <c r="Y77" s="701"/>
      <c r="Z77" s="701"/>
    </row>
    <row r="78" s="639" customFormat="1" customHeight="1" spans="1:26">
      <c r="A78" s="701"/>
      <c r="B78" s="702"/>
      <c r="C78" s="701"/>
      <c r="D78" s="701"/>
      <c r="E78" s="701"/>
      <c r="F78" s="701"/>
      <c r="G78" s="701"/>
      <c r="H78" s="701"/>
      <c r="I78" s="701"/>
      <c r="J78" s="701"/>
      <c r="K78" s="701"/>
      <c r="L78" s="701"/>
      <c r="M78" s="701"/>
      <c r="N78" s="701"/>
      <c r="O78" s="701"/>
      <c r="P78" s="701"/>
      <c r="Q78" s="701"/>
      <c r="R78" s="701"/>
      <c r="S78" s="701"/>
      <c r="T78" s="701"/>
      <c r="U78" s="701"/>
      <c r="V78" s="701"/>
      <c r="W78" s="701"/>
      <c r="X78" s="701"/>
      <c r="Y78" s="701"/>
      <c r="Z78" s="701"/>
    </row>
    <row r="79" s="639" customFormat="1" customHeight="1" spans="1:26">
      <c r="A79" s="701"/>
      <c r="B79" s="702"/>
      <c r="C79" s="701"/>
      <c r="D79" s="701"/>
      <c r="E79" s="701"/>
      <c r="F79" s="701"/>
      <c r="G79" s="701"/>
      <c r="H79" s="701"/>
      <c r="I79" s="701"/>
      <c r="J79" s="701"/>
      <c r="K79" s="701"/>
      <c r="L79" s="701"/>
      <c r="M79" s="701"/>
      <c r="N79" s="701"/>
      <c r="O79" s="701"/>
      <c r="P79" s="701"/>
      <c r="Q79" s="701"/>
      <c r="R79" s="701"/>
      <c r="S79" s="701"/>
      <c r="T79" s="701"/>
      <c r="U79" s="701"/>
      <c r="V79" s="701"/>
      <c r="W79" s="701"/>
      <c r="X79" s="701"/>
      <c r="Y79" s="701"/>
      <c r="Z79" s="701"/>
    </row>
    <row r="80" s="639" customFormat="1" customHeight="1" spans="1:26">
      <c r="A80" s="701"/>
      <c r="B80" s="702"/>
      <c r="C80" s="701"/>
      <c r="D80" s="701"/>
      <c r="E80" s="701"/>
      <c r="F80" s="701"/>
      <c r="G80" s="701"/>
      <c r="H80" s="701"/>
      <c r="I80" s="701"/>
      <c r="J80" s="701"/>
      <c r="K80" s="701"/>
      <c r="L80" s="701"/>
      <c r="M80" s="701"/>
      <c r="N80" s="701"/>
      <c r="O80" s="701"/>
      <c r="P80" s="701"/>
      <c r="Q80" s="701"/>
      <c r="R80" s="701"/>
      <c r="S80" s="701"/>
      <c r="T80" s="701"/>
      <c r="U80" s="701"/>
      <c r="V80" s="701"/>
      <c r="W80" s="701"/>
      <c r="X80" s="701"/>
      <c r="Y80" s="701"/>
      <c r="Z80" s="701"/>
    </row>
    <row r="81" s="639" customFormat="1" customHeight="1" spans="1:26">
      <c r="A81" s="701"/>
      <c r="B81" s="702"/>
      <c r="C81" s="701"/>
      <c r="D81" s="701"/>
      <c r="E81" s="701"/>
      <c r="F81" s="701"/>
      <c r="G81" s="701"/>
      <c r="H81" s="701"/>
      <c r="I81" s="701"/>
      <c r="J81" s="701"/>
      <c r="K81" s="701"/>
      <c r="L81" s="701"/>
      <c r="M81" s="701"/>
      <c r="N81" s="701"/>
      <c r="O81" s="701"/>
      <c r="P81" s="701"/>
      <c r="Q81" s="701"/>
      <c r="R81" s="701"/>
      <c r="S81" s="701"/>
      <c r="T81" s="701"/>
      <c r="U81" s="701"/>
      <c r="V81" s="701"/>
      <c r="W81" s="701"/>
      <c r="X81" s="701"/>
      <c r="Y81" s="701"/>
      <c r="Z81" s="701"/>
    </row>
    <row r="82" s="639" customFormat="1" customHeight="1" spans="1:26">
      <c r="A82" s="701"/>
      <c r="B82" s="702"/>
      <c r="C82" s="701"/>
      <c r="D82" s="701"/>
      <c r="E82" s="701"/>
      <c r="F82" s="701"/>
      <c r="G82" s="701"/>
      <c r="H82" s="701"/>
      <c r="I82" s="701"/>
      <c r="J82" s="701"/>
      <c r="K82" s="701"/>
      <c r="L82" s="701"/>
      <c r="M82" s="701"/>
      <c r="N82" s="701"/>
      <c r="O82" s="701"/>
      <c r="P82" s="701"/>
      <c r="Q82" s="701"/>
      <c r="R82" s="701"/>
      <c r="S82" s="701"/>
      <c r="T82" s="701"/>
      <c r="U82" s="701"/>
      <c r="V82" s="701"/>
      <c r="W82" s="701"/>
      <c r="X82" s="701"/>
      <c r="Y82" s="701"/>
      <c r="Z82" s="701"/>
    </row>
    <row r="83" s="639" customFormat="1" customHeight="1" spans="1:26">
      <c r="A83" s="701"/>
      <c r="B83" s="702"/>
      <c r="C83" s="701"/>
      <c r="D83" s="701"/>
      <c r="E83" s="701"/>
      <c r="F83" s="701"/>
      <c r="G83" s="701"/>
      <c r="H83" s="701"/>
      <c r="I83" s="701"/>
      <c r="J83" s="701"/>
      <c r="K83" s="701"/>
      <c r="L83" s="701"/>
      <c r="M83" s="701"/>
      <c r="N83" s="701"/>
      <c r="O83" s="701"/>
      <c r="P83" s="701"/>
      <c r="Q83" s="701"/>
      <c r="R83" s="701"/>
      <c r="S83" s="701"/>
      <c r="T83" s="701"/>
      <c r="U83" s="701"/>
      <c r="V83" s="701"/>
      <c r="W83" s="701"/>
      <c r="X83" s="701"/>
      <c r="Y83" s="701"/>
      <c r="Z83" s="701"/>
    </row>
    <row r="84" s="639" customFormat="1" customHeight="1" spans="1:26">
      <c r="A84" s="701"/>
      <c r="B84" s="702"/>
      <c r="C84" s="701"/>
      <c r="D84" s="701"/>
      <c r="E84" s="701"/>
      <c r="F84" s="701"/>
      <c r="G84" s="701"/>
      <c r="H84" s="701"/>
      <c r="I84" s="701"/>
      <c r="J84" s="701"/>
      <c r="K84" s="701"/>
      <c r="L84" s="701"/>
      <c r="M84" s="701"/>
      <c r="N84" s="701"/>
      <c r="O84" s="701"/>
      <c r="P84" s="701"/>
      <c r="Q84" s="701"/>
      <c r="R84" s="701"/>
      <c r="S84" s="701"/>
      <c r="T84" s="701"/>
      <c r="U84" s="701"/>
      <c r="V84" s="701"/>
      <c r="W84" s="701"/>
      <c r="X84" s="701"/>
      <c r="Y84" s="701"/>
      <c r="Z84" s="701"/>
    </row>
    <row r="85" s="639" customFormat="1" customHeight="1" spans="1:26">
      <c r="A85" s="701"/>
      <c r="B85" s="702"/>
      <c r="C85" s="701"/>
      <c r="D85" s="701"/>
      <c r="E85" s="701"/>
      <c r="F85" s="701"/>
      <c r="G85" s="701"/>
      <c r="H85" s="701"/>
      <c r="I85" s="701"/>
      <c r="J85" s="701"/>
      <c r="K85" s="701"/>
      <c r="L85" s="701"/>
      <c r="M85" s="701"/>
      <c r="N85" s="701"/>
      <c r="O85" s="701"/>
      <c r="P85" s="701"/>
      <c r="Q85" s="701"/>
      <c r="R85" s="701"/>
      <c r="S85" s="701"/>
      <c r="T85" s="701"/>
      <c r="U85" s="701"/>
      <c r="V85" s="701"/>
      <c r="W85" s="701"/>
      <c r="X85" s="701"/>
      <c r="Y85" s="701"/>
      <c r="Z85" s="701"/>
    </row>
    <row r="86" s="639" customFormat="1" customHeight="1" spans="1:26">
      <c r="A86" s="701"/>
      <c r="B86" s="702"/>
      <c r="C86" s="701"/>
      <c r="D86" s="701"/>
      <c r="E86" s="701"/>
      <c r="F86" s="701"/>
      <c r="G86" s="701"/>
      <c r="H86" s="701"/>
      <c r="I86" s="701"/>
      <c r="J86" s="701"/>
      <c r="K86" s="701"/>
      <c r="L86" s="701"/>
      <c r="M86" s="701"/>
      <c r="N86" s="701"/>
      <c r="O86" s="701"/>
      <c r="P86" s="701"/>
      <c r="Q86" s="701"/>
      <c r="R86" s="701"/>
      <c r="S86" s="701"/>
      <c r="T86" s="701"/>
      <c r="U86" s="701"/>
      <c r="V86" s="701"/>
      <c r="W86" s="701"/>
      <c r="X86" s="701"/>
      <c r="Y86" s="701"/>
      <c r="Z86" s="701"/>
    </row>
    <row r="87" s="639" customFormat="1" customHeight="1" spans="1:26">
      <c r="A87" s="701"/>
      <c r="B87" s="702"/>
      <c r="C87" s="701"/>
      <c r="D87" s="701"/>
      <c r="E87" s="701"/>
      <c r="F87" s="701"/>
      <c r="G87" s="701"/>
      <c r="H87" s="701"/>
      <c r="I87" s="701"/>
      <c r="J87" s="701"/>
      <c r="K87" s="701"/>
      <c r="L87" s="701"/>
      <c r="M87" s="701"/>
      <c r="N87" s="701"/>
      <c r="O87" s="701"/>
      <c r="P87" s="701"/>
      <c r="Q87" s="701"/>
      <c r="R87" s="701"/>
      <c r="S87" s="701"/>
      <c r="T87" s="701"/>
      <c r="U87" s="701"/>
      <c r="V87" s="701"/>
      <c r="W87" s="701"/>
      <c r="X87" s="701"/>
      <c r="Y87" s="701"/>
      <c r="Z87" s="701"/>
    </row>
    <row r="88" s="639" customFormat="1" customHeight="1" spans="1:26">
      <c r="A88" s="701"/>
      <c r="B88" s="702"/>
      <c r="C88" s="701"/>
      <c r="D88" s="701"/>
      <c r="E88" s="701"/>
      <c r="F88" s="701"/>
      <c r="G88" s="701"/>
      <c r="H88" s="701"/>
      <c r="I88" s="701"/>
      <c r="J88" s="701"/>
      <c r="K88" s="701"/>
      <c r="L88" s="701"/>
      <c r="M88" s="701"/>
      <c r="N88" s="701"/>
      <c r="O88" s="701"/>
      <c r="P88" s="701"/>
      <c r="Q88" s="701"/>
      <c r="R88" s="701"/>
      <c r="S88" s="701"/>
      <c r="T88" s="701"/>
      <c r="U88" s="701"/>
      <c r="V88" s="701"/>
      <c r="W88" s="701"/>
      <c r="X88" s="701"/>
      <c r="Y88" s="701"/>
      <c r="Z88" s="701"/>
    </row>
    <row r="89" s="639" customFormat="1" customHeight="1" spans="1:26">
      <c r="A89" s="701"/>
      <c r="B89" s="702"/>
      <c r="C89" s="701"/>
      <c r="D89" s="701"/>
      <c r="E89" s="701"/>
      <c r="F89" s="701"/>
      <c r="G89" s="701"/>
      <c r="H89" s="701"/>
      <c r="I89" s="701"/>
      <c r="J89" s="701"/>
      <c r="K89" s="701"/>
      <c r="L89" s="701"/>
      <c r="M89" s="701"/>
      <c r="N89" s="701"/>
      <c r="O89" s="701"/>
      <c r="P89" s="701"/>
      <c r="Q89" s="701"/>
      <c r="R89" s="701"/>
      <c r="S89" s="701"/>
      <c r="T89" s="701"/>
      <c r="U89" s="701"/>
      <c r="V89" s="701"/>
      <c r="W89" s="701"/>
      <c r="X89" s="701"/>
      <c r="Y89" s="701"/>
      <c r="Z89" s="701"/>
    </row>
    <row r="90" s="639" customFormat="1" customHeight="1" spans="1:26">
      <c r="A90" s="701"/>
      <c r="B90" s="702"/>
      <c r="C90" s="701"/>
      <c r="D90" s="701"/>
      <c r="E90" s="701"/>
      <c r="F90" s="701"/>
      <c r="G90" s="701"/>
      <c r="H90" s="701"/>
      <c r="I90" s="701"/>
      <c r="J90" s="701"/>
      <c r="K90" s="701"/>
      <c r="L90" s="701"/>
      <c r="M90" s="701"/>
      <c r="N90" s="701"/>
      <c r="O90" s="701"/>
      <c r="P90" s="701"/>
      <c r="Q90" s="701"/>
      <c r="R90" s="701"/>
      <c r="S90" s="701"/>
      <c r="T90" s="701"/>
      <c r="U90" s="701"/>
      <c r="V90" s="701"/>
      <c r="W90" s="701"/>
      <c r="X90" s="701"/>
      <c r="Y90" s="701"/>
      <c r="Z90" s="701"/>
    </row>
    <row r="91" s="639" customFormat="1" customHeight="1" spans="1:26">
      <c r="A91" s="701"/>
      <c r="B91" s="702"/>
      <c r="C91" s="701"/>
      <c r="D91" s="701"/>
      <c r="E91" s="701"/>
      <c r="F91" s="701"/>
      <c r="G91" s="701"/>
      <c r="H91" s="701"/>
      <c r="I91" s="701"/>
      <c r="J91" s="701"/>
      <c r="K91" s="701"/>
      <c r="L91" s="701"/>
      <c r="M91" s="701"/>
      <c r="N91" s="701"/>
      <c r="O91" s="701"/>
      <c r="P91" s="701"/>
      <c r="Q91" s="701"/>
      <c r="R91" s="701"/>
      <c r="S91" s="701"/>
      <c r="T91" s="701"/>
      <c r="U91" s="701"/>
      <c r="V91" s="701"/>
      <c r="W91" s="701"/>
      <c r="X91" s="701"/>
      <c r="Y91" s="701"/>
      <c r="Z91" s="701"/>
    </row>
    <row r="92" s="639" customFormat="1" customHeight="1" spans="1:26">
      <c r="A92" s="701"/>
      <c r="B92" s="702"/>
      <c r="C92" s="701"/>
      <c r="D92" s="701"/>
      <c r="E92" s="701"/>
      <c r="F92" s="701"/>
      <c r="G92" s="701"/>
      <c r="H92" s="701"/>
      <c r="I92" s="701"/>
      <c r="J92" s="701"/>
      <c r="K92" s="701"/>
      <c r="L92" s="701"/>
      <c r="M92" s="701"/>
      <c r="N92" s="701"/>
      <c r="O92" s="701"/>
      <c r="P92" s="701"/>
      <c r="Q92" s="701"/>
      <c r="R92" s="701"/>
      <c r="S92" s="701"/>
      <c r="T92" s="701"/>
      <c r="U92" s="701"/>
      <c r="V92" s="701"/>
      <c r="W92" s="701"/>
      <c r="X92" s="701"/>
      <c r="Y92" s="701"/>
      <c r="Z92" s="701"/>
    </row>
    <row r="93" s="639" customFormat="1" customHeight="1" spans="1:26">
      <c r="A93" s="701"/>
      <c r="B93" s="702"/>
      <c r="C93" s="701"/>
      <c r="D93" s="701"/>
      <c r="E93" s="701"/>
      <c r="F93" s="701"/>
      <c r="G93" s="701"/>
      <c r="H93" s="701"/>
      <c r="I93" s="701"/>
      <c r="J93" s="701"/>
      <c r="K93" s="701"/>
      <c r="L93" s="701"/>
      <c r="M93" s="701"/>
      <c r="N93" s="701"/>
      <c r="O93" s="701"/>
      <c r="P93" s="701"/>
      <c r="Q93" s="701"/>
      <c r="R93" s="701"/>
      <c r="S93" s="701"/>
      <c r="T93" s="701"/>
      <c r="U93" s="701"/>
      <c r="V93" s="701"/>
      <c r="W93" s="701"/>
      <c r="X93" s="701"/>
      <c r="Y93" s="701"/>
      <c r="Z93" s="701"/>
    </row>
    <row r="94" s="639" customFormat="1" customHeight="1" spans="1:26">
      <c r="A94" s="701"/>
      <c r="B94" s="702"/>
      <c r="C94" s="701"/>
      <c r="D94" s="701"/>
      <c r="E94" s="701"/>
      <c r="F94" s="701"/>
      <c r="G94" s="701"/>
      <c r="H94" s="701"/>
      <c r="I94" s="701"/>
      <c r="J94" s="701"/>
      <c r="K94" s="701"/>
      <c r="L94" s="701"/>
      <c r="M94" s="701"/>
      <c r="N94" s="701"/>
      <c r="O94" s="701"/>
      <c r="P94" s="701"/>
      <c r="Q94" s="701"/>
      <c r="R94" s="701"/>
      <c r="S94" s="701"/>
      <c r="T94" s="701"/>
      <c r="U94" s="701"/>
      <c r="V94" s="701"/>
      <c r="W94" s="701"/>
      <c r="X94" s="701"/>
      <c r="Y94" s="701"/>
      <c r="Z94" s="701"/>
    </row>
    <row r="95" s="639" customFormat="1" customHeight="1" spans="1:26">
      <c r="A95" s="701"/>
      <c r="B95" s="702"/>
      <c r="C95" s="701"/>
      <c r="D95" s="701"/>
      <c r="E95" s="701"/>
      <c r="F95" s="701"/>
      <c r="G95" s="701"/>
      <c r="H95" s="701"/>
      <c r="I95" s="701"/>
      <c r="J95" s="701"/>
      <c r="K95" s="701"/>
      <c r="L95" s="701"/>
      <c r="M95" s="701"/>
      <c r="N95" s="701"/>
      <c r="O95" s="701"/>
      <c r="P95" s="701"/>
      <c r="Q95" s="701"/>
      <c r="R95" s="701"/>
      <c r="S95" s="701"/>
      <c r="T95" s="701"/>
      <c r="U95" s="701"/>
      <c r="V95" s="701"/>
      <c r="W95" s="701"/>
      <c r="X95" s="701"/>
      <c r="Y95" s="701"/>
      <c r="Z95" s="701"/>
    </row>
    <row r="96" s="639" customFormat="1" customHeight="1" spans="1:26">
      <c r="A96" s="701"/>
      <c r="B96" s="702"/>
      <c r="C96" s="701"/>
      <c r="D96" s="701"/>
      <c r="E96" s="701"/>
      <c r="F96" s="701"/>
      <c r="G96" s="701"/>
      <c r="H96" s="701"/>
      <c r="I96" s="701"/>
      <c r="J96" s="701"/>
      <c r="K96" s="701"/>
      <c r="L96" s="701"/>
      <c r="M96" s="701"/>
      <c r="N96" s="701"/>
      <c r="O96" s="701"/>
      <c r="P96" s="701"/>
      <c r="Q96" s="701"/>
      <c r="R96" s="701"/>
      <c r="S96" s="701"/>
      <c r="T96" s="701"/>
      <c r="U96" s="701"/>
      <c r="V96" s="701"/>
      <c r="W96" s="701"/>
      <c r="X96" s="701"/>
      <c r="Y96" s="701"/>
      <c r="Z96" s="701"/>
    </row>
    <row r="97" s="639" customFormat="1" customHeight="1" spans="1:26">
      <c r="A97" s="701"/>
      <c r="B97" s="702"/>
      <c r="C97" s="701"/>
      <c r="D97" s="701"/>
      <c r="E97" s="701"/>
      <c r="F97" s="701"/>
      <c r="G97" s="701"/>
      <c r="H97" s="701"/>
      <c r="I97" s="701"/>
      <c r="J97" s="701"/>
      <c r="K97" s="701"/>
      <c r="L97" s="701"/>
      <c r="M97" s="701"/>
      <c r="N97" s="701"/>
      <c r="O97" s="701"/>
      <c r="P97" s="701"/>
      <c r="Q97" s="701"/>
      <c r="R97" s="701"/>
      <c r="S97" s="701"/>
      <c r="T97" s="701"/>
      <c r="U97" s="701"/>
      <c r="V97" s="701"/>
      <c r="W97" s="701"/>
      <c r="X97" s="701"/>
      <c r="Y97" s="701"/>
      <c r="Z97" s="701"/>
    </row>
    <row r="98" s="639" customFormat="1" customHeight="1" spans="1:26">
      <c r="A98" s="701"/>
      <c r="B98" s="702"/>
      <c r="C98" s="701"/>
      <c r="D98" s="701"/>
      <c r="E98" s="701"/>
      <c r="F98" s="701"/>
      <c r="G98" s="701"/>
      <c r="H98" s="701"/>
      <c r="I98" s="701"/>
      <c r="J98" s="701"/>
      <c r="K98" s="701"/>
      <c r="L98" s="701"/>
      <c r="M98" s="701"/>
      <c r="N98" s="701"/>
      <c r="O98" s="701"/>
      <c r="P98" s="701"/>
      <c r="Q98" s="701"/>
      <c r="R98" s="701"/>
      <c r="S98" s="701"/>
      <c r="T98" s="701"/>
      <c r="U98" s="701"/>
      <c r="V98" s="701"/>
      <c r="W98" s="701"/>
      <c r="X98" s="701"/>
      <c r="Y98" s="701"/>
      <c r="Z98" s="701"/>
    </row>
    <row r="99" s="639" customFormat="1" customHeight="1" spans="1:26">
      <c r="A99" s="701"/>
      <c r="B99" s="702"/>
      <c r="C99" s="701"/>
      <c r="D99" s="701"/>
      <c r="E99" s="701"/>
      <c r="F99" s="701"/>
      <c r="G99" s="701"/>
      <c r="H99" s="701"/>
      <c r="I99" s="701"/>
      <c r="J99" s="701"/>
      <c r="K99" s="701"/>
      <c r="L99" s="701"/>
      <c r="M99" s="701"/>
      <c r="N99" s="701"/>
      <c r="O99" s="701"/>
      <c r="P99" s="701"/>
      <c r="Q99" s="701"/>
      <c r="R99" s="701"/>
      <c r="S99" s="701"/>
      <c r="T99" s="701"/>
      <c r="U99" s="701"/>
      <c r="V99" s="701"/>
      <c r="W99" s="701"/>
      <c r="X99" s="701"/>
      <c r="Y99" s="701"/>
      <c r="Z99" s="701"/>
    </row>
    <row r="100" s="639" customFormat="1" customHeight="1" spans="1:26">
      <c r="A100" s="701"/>
      <c r="B100" s="702"/>
      <c r="C100" s="701"/>
      <c r="D100" s="701"/>
      <c r="E100" s="701"/>
      <c r="F100" s="701"/>
      <c r="G100" s="701"/>
      <c r="H100" s="701"/>
      <c r="I100" s="701"/>
      <c r="J100" s="701"/>
      <c r="K100" s="701"/>
      <c r="L100" s="701"/>
      <c r="M100" s="701"/>
      <c r="N100" s="701"/>
      <c r="O100" s="701"/>
      <c r="P100" s="701"/>
      <c r="Q100" s="701"/>
      <c r="R100" s="701"/>
      <c r="S100" s="701"/>
      <c r="T100" s="701"/>
      <c r="U100" s="701"/>
      <c r="V100" s="701"/>
      <c r="W100" s="701"/>
      <c r="X100" s="701"/>
      <c r="Y100" s="701"/>
      <c r="Z100" s="701"/>
    </row>
    <row r="101" s="639" customFormat="1" customHeight="1" spans="1:26">
      <c r="A101" s="701"/>
      <c r="B101" s="702"/>
      <c r="C101" s="701"/>
      <c r="D101" s="701"/>
      <c r="E101" s="701"/>
      <c r="F101" s="701"/>
      <c r="G101" s="701"/>
      <c r="H101" s="701"/>
      <c r="I101" s="701"/>
      <c r="J101" s="701"/>
      <c r="K101" s="701"/>
      <c r="L101" s="701"/>
      <c r="M101" s="701"/>
      <c r="N101" s="701"/>
      <c r="O101" s="701"/>
      <c r="P101" s="701"/>
      <c r="Q101" s="701"/>
      <c r="R101" s="701"/>
      <c r="S101" s="701"/>
      <c r="T101" s="701"/>
      <c r="U101" s="701"/>
      <c r="V101" s="701"/>
      <c r="W101" s="701"/>
      <c r="X101" s="701"/>
      <c r="Y101" s="701"/>
      <c r="Z101" s="701"/>
    </row>
    <row r="102" s="639" customFormat="1" customHeight="1" spans="1:26">
      <c r="A102" s="701"/>
      <c r="B102" s="702"/>
      <c r="C102" s="701"/>
      <c r="D102" s="701"/>
      <c r="E102" s="701"/>
      <c r="F102" s="701"/>
      <c r="G102" s="701"/>
      <c r="H102" s="701"/>
      <c r="I102" s="701"/>
      <c r="J102" s="701"/>
      <c r="K102" s="701"/>
      <c r="L102" s="701"/>
      <c r="M102" s="701"/>
      <c r="N102" s="701"/>
      <c r="O102" s="701"/>
      <c r="P102" s="701"/>
      <c r="Q102" s="701"/>
      <c r="R102" s="701"/>
      <c r="S102" s="701"/>
      <c r="T102" s="701"/>
      <c r="U102" s="701"/>
      <c r="V102" s="701"/>
      <c r="W102" s="701"/>
      <c r="X102" s="701"/>
      <c r="Y102" s="701"/>
      <c r="Z102" s="701"/>
    </row>
    <row r="103" s="639" customFormat="1" customHeight="1" spans="1:26">
      <c r="A103" s="701"/>
      <c r="B103" s="702"/>
      <c r="C103" s="701"/>
      <c r="D103" s="701"/>
      <c r="E103" s="701"/>
      <c r="F103" s="701"/>
      <c r="G103" s="701"/>
      <c r="H103" s="701"/>
      <c r="I103" s="701"/>
      <c r="J103" s="701"/>
      <c r="K103" s="701"/>
      <c r="L103" s="701"/>
      <c r="M103" s="701"/>
      <c r="N103" s="701"/>
      <c r="O103" s="701"/>
      <c r="P103" s="701"/>
      <c r="Q103" s="701"/>
      <c r="R103" s="701"/>
      <c r="S103" s="701"/>
      <c r="T103" s="701"/>
      <c r="U103" s="701"/>
      <c r="V103" s="701"/>
      <c r="W103" s="701"/>
      <c r="X103" s="701"/>
      <c r="Y103" s="701"/>
      <c r="Z103" s="701"/>
    </row>
    <row r="104" s="639" customFormat="1" customHeight="1" spans="1:26">
      <c r="A104" s="701"/>
      <c r="B104" s="702"/>
      <c r="C104" s="701"/>
      <c r="D104" s="701"/>
      <c r="E104" s="701"/>
      <c r="F104" s="701"/>
      <c r="G104" s="701"/>
      <c r="H104" s="701"/>
      <c r="I104" s="701"/>
      <c r="J104" s="701"/>
      <c r="K104" s="701"/>
      <c r="L104" s="701"/>
      <c r="M104" s="701"/>
      <c r="N104" s="701"/>
      <c r="O104" s="701"/>
      <c r="P104" s="701"/>
      <c r="Q104" s="701"/>
      <c r="R104" s="701"/>
      <c r="S104" s="701"/>
      <c r="T104" s="701"/>
      <c r="U104" s="701"/>
      <c r="V104" s="701"/>
      <c r="W104" s="701"/>
      <c r="X104" s="701"/>
      <c r="Y104" s="701"/>
      <c r="Z104" s="701"/>
    </row>
    <row r="105" s="639" customFormat="1" customHeight="1" spans="1:26">
      <c r="A105" s="701"/>
      <c r="B105" s="702"/>
      <c r="C105" s="701"/>
      <c r="D105" s="701"/>
      <c r="E105" s="701"/>
      <c r="F105" s="701"/>
      <c r="G105" s="701"/>
      <c r="H105" s="701"/>
      <c r="I105" s="701"/>
      <c r="J105" s="701"/>
      <c r="K105" s="701"/>
      <c r="L105" s="701"/>
      <c r="M105" s="701"/>
      <c r="N105" s="701"/>
      <c r="O105" s="701"/>
      <c r="P105" s="701"/>
      <c r="Q105" s="701"/>
      <c r="R105" s="701"/>
      <c r="S105" s="701"/>
      <c r="T105" s="701"/>
      <c r="U105" s="701"/>
      <c r="V105" s="701"/>
      <c r="W105" s="701"/>
      <c r="X105" s="701"/>
      <c r="Y105" s="701"/>
      <c r="Z105" s="701"/>
    </row>
    <row r="106" s="639" customFormat="1" customHeight="1" spans="1:26">
      <c r="A106" s="701"/>
      <c r="B106" s="702"/>
      <c r="C106" s="701"/>
      <c r="D106" s="701"/>
      <c r="E106" s="701"/>
      <c r="F106" s="701"/>
      <c r="G106" s="701"/>
      <c r="H106" s="701"/>
      <c r="I106" s="701"/>
      <c r="J106" s="701"/>
      <c r="K106" s="701"/>
      <c r="L106" s="701"/>
      <c r="M106" s="701"/>
      <c r="N106" s="701"/>
      <c r="O106" s="701"/>
      <c r="P106" s="701"/>
      <c r="Q106" s="701"/>
      <c r="R106" s="701"/>
      <c r="S106" s="701"/>
      <c r="T106" s="701"/>
      <c r="U106" s="701"/>
      <c r="V106" s="701"/>
      <c r="W106" s="701"/>
      <c r="X106" s="701"/>
      <c r="Y106" s="701"/>
      <c r="Z106" s="701"/>
    </row>
    <row r="107" s="639" customFormat="1" customHeight="1" spans="1:26">
      <c r="A107" s="701"/>
      <c r="B107" s="702"/>
      <c r="C107" s="701"/>
      <c r="D107" s="701"/>
      <c r="E107" s="701"/>
      <c r="F107" s="701"/>
      <c r="G107" s="701"/>
      <c r="H107" s="701"/>
      <c r="I107" s="701"/>
      <c r="J107" s="701"/>
      <c r="K107" s="701"/>
      <c r="L107" s="701"/>
      <c r="M107" s="701"/>
      <c r="N107" s="701"/>
      <c r="O107" s="701"/>
      <c r="P107" s="701"/>
      <c r="Q107" s="701"/>
      <c r="R107" s="701"/>
      <c r="S107" s="701"/>
      <c r="T107" s="701"/>
      <c r="U107" s="701"/>
      <c r="V107" s="701"/>
      <c r="W107" s="701"/>
      <c r="X107" s="701"/>
      <c r="Y107" s="701"/>
      <c r="Z107" s="701"/>
    </row>
    <row r="108" s="639" customFormat="1" customHeight="1" spans="1:26">
      <c r="A108" s="701"/>
      <c r="B108" s="702"/>
      <c r="C108" s="701"/>
      <c r="D108" s="701"/>
      <c r="E108" s="701"/>
      <c r="F108" s="701"/>
      <c r="G108" s="701"/>
      <c r="H108" s="701"/>
      <c r="I108" s="701"/>
      <c r="J108" s="701"/>
      <c r="K108" s="701"/>
      <c r="L108" s="701"/>
      <c r="M108" s="701"/>
      <c r="N108" s="701"/>
      <c r="O108" s="701"/>
      <c r="P108" s="701"/>
      <c r="Q108" s="701"/>
      <c r="R108" s="701"/>
      <c r="S108" s="701"/>
      <c r="T108" s="701"/>
      <c r="U108" s="701"/>
      <c r="V108" s="701"/>
      <c r="W108" s="701"/>
      <c r="X108" s="701"/>
      <c r="Y108" s="701"/>
      <c r="Z108" s="701"/>
    </row>
    <row r="109" s="639" customFormat="1" customHeight="1" spans="1:26">
      <c r="A109" s="701"/>
      <c r="B109" s="702"/>
      <c r="C109" s="701"/>
      <c r="D109" s="701"/>
      <c r="E109" s="701"/>
      <c r="F109" s="701"/>
      <c r="G109" s="701"/>
      <c r="H109" s="701"/>
      <c r="I109" s="701"/>
      <c r="J109" s="701"/>
      <c r="K109" s="701"/>
      <c r="L109" s="701"/>
      <c r="M109" s="701"/>
      <c r="N109" s="701"/>
      <c r="O109" s="701"/>
      <c r="P109" s="701"/>
      <c r="Q109" s="701"/>
      <c r="R109" s="701"/>
      <c r="S109" s="701"/>
      <c r="T109" s="701"/>
      <c r="U109" s="701"/>
      <c r="V109" s="701"/>
      <c r="W109" s="701"/>
      <c r="X109" s="701"/>
      <c r="Y109" s="701"/>
      <c r="Z109" s="701"/>
    </row>
    <row r="110" s="639" customFormat="1" customHeight="1" spans="1:26">
      <c r="A110" s="701"/>
      <c r="B110" s="702"/>
      <c r="C110" s="701"/>
      <c r="D110" s="701"/>
      <c r="E110" s="701"/>
      <c r="F110" s="701"/>
      <c r="G110" s="701"/>
      <c r="H110" s="701"/>
      <c r="I110" s="701"/>
      <c r="J110" s="701"/>
      <c r="K110" s="701"/>
      <c r="L110" s="701"/>
      <c r="M110" s="701"/>
      <c r="N110" s="701"/>
      <c r="O110" s="701"/>
      <c r="P110" s="701"/>
      <c r="Q110" s="701"/>
      <c r="R110" s="701"/>
      <c r="S110" s="701"/>
      <c r="T110" s="701"/>
      <c r="U110" s="701"/>
      <c r="V110" s="701"/>
      <c r="W110" s="701"/>
      <c r="X110" s="701"/>
      <c r="Y110" s="701"/>
      <c r="Z110" s="701"/>
    </row>
    <row r="111" s="639" customFormat="1" customHeight="1" spans="1:26">
      <c r="A111" s="701"/>
      <c r="B111" s="702"/>
      <c r="C111" s="701"/>
      <c r="D111" s="701"/>
      <c r="E111" s="701"/>
      <c r="F111" s="701"/>
      <c r="G111" s="701"/>
      <c r="H111" s="701"/>
      <c r="I111" s="701"/>
      <c r="J111" s="701"/>
      <c r="K111" s="701"/>
      <c r="L111" s="701"/>
      <c r="M111" s="701"/>
      <c r="N111" s="701"/>
      <c r="O111" s="701"/>
      <c r="P111" s="701"/>
      <c r="Q111" s="701"/>
      <c r="R111" s="701"/>
      <c r="S111" s="701"/>
      <c r="T111" s="701"/>
      <c r="U111" s="701"/>
      <c r="V111" s="701"/>
      <c r="W111" s="701"/>
      <c r="X111" s="701"/>
      <c r="Y111" s="701"/>
      <c r="Z111" s="701"/>
    </row>
    <row r="112" s="639" customFormat="1" customHeight="1" spans="1:26">
      <c r="A112" s="701"/>
      <c r="B112" s="702"/>
      <c r="C112" s="701"/>
      <c r="D112" s="701"/>
      <c r="E112" s="701"/>
      <c r="F112" s="701"/>
      <c r="G112" s="701"/>
      <c r="H112" s="701"/>
      <c r="I112" s="701"/>
      <c r="J112" s="701"/>
      <c r="K112" s="701"/>
      <c r="L112" s="701"/>
      <c r="M112" s="701"/>
      <c r="N112" s="701"/>
      <c r="O112" s="701"/>
      <c r="P112" s="701"/>
      <c r="Q112" s="701"/>
      <c r="R112" s="701"/>
      <c r="S112" s="701"/>
      <c r="T112" s="701"/>
      <c r="U112" s="701"/>
      <c r="V112" s="701"/>
      <c r="W112" s="701"/>
      <c r="X112" s="701"/>
      <c r="Y112" s="701"/>
      <c r="Z112" s="701"/>
    </row>
    <row r="113" s="639" customFormat="1" customHeight="1" spans="1:26">
      <c r="A113" s="701"/>
      <c r="B113" s="702"/>
      <c r="C113" s="701"/>
      <c r="D113" s="701"/>
      <c r="E113" s="701"/>
      <c r="F113" s="701"/>
      <c r="G113" s="701"/>
      <c r="H113" s="701"/>
      <c r="I113" s="701"/>
      <c r="J113" s="701"/>
      <c r="K113" s="701"/>
      <c r="L113" s="701"/>
      <c r="M113" s="701"/>
      <c r="N113" s="701"/>
      <c r="O113" s="701"/>
      <c r="P113" s="701"/>
      <c r="Q113" s="701"/>
      <c r="R113" s="701"/>
      <c r="S113" s="701"/>
      <c r="T113" s="701"/>
      <c r="U113" s="701"/>
      <c r="V113" s="701"/>
      <c r="W113" s="701"/>
      <c r="X113" s="701"/>
      <c r="Y113" s="701"/>
      <c r="Z113" s="701"/>
    </row>
    <row r="114" s="639" customFormat="1" customHeight="1" spans="1:26">
      <c r="A114" s="701"/>
      <c r="B114" s="702"/>
      <c r="C114" s="701"/>
      <c r="D114" s="701"/>
      <c r="E114" s="701"/>
      <c r="F114" s="701"/>
      <c r="G114" s="701"/>
      <c r="H114" s="701"/>
      <c r="I114" s="701"/>
      <c r="J114" s="701"/>
      <c r="K114" s="701"/>
      <c r="L114" s="701"/>
      <c r="M114" s="701"/>
      <c r="N114" s="701"/>
      <c r="O114" s="701"/>
      <c r="P114" s="701"/>
      <c r="Q114" s="701"/>
      <c r="R114" s="701"/>
      <c r="S114" s="701"/>
      <c r="T114" s="701"/>
      <c r="U114" s="701"/>
      <c r="V114" s="701"/>
      <c r="W114" s="701"/>
      <c r="X114" s="701"/>
      <c r="Y114" s="701"/>
      <c r="Z114" s="701"/>
    </row>
    <row r="115" s="639" customFormat="1" customHeight="1" spans="1:26">
      <c r="A115" s="701"/>
      <c r="B115" s="702"/>
      <c r="C115" s="701"/>
      <c r="D115" s="701"/>
      <c r="E115" s="701"/>
      <c r="F115" s="701"/>
      <c r="G115" s="701"/>
      <c r="H115" s="701"/>
      <c r="I115" s="701"/>
      <c r="J115" s="701"/>
      <c r="K115" s="701"/>
      <c r="L115" s="701"/>
      <c r="M115" s="701"/>
      <c r="N115" s="701"/>
      <c r="O115" s="701"/>
      <c r="P115" s="701"/>
      <c r="Q115" s="701"/>
      <c r="R115" s="701"/>
      <c r="S115" s="701"/>
      <c r="T115" s="701"/>
      <c r="U115" s="701"/>
      <c r="V115" s="701"/>
      <c r="W115" s="701"/>
      <c r="X115" s="701"/>
      <c r="Y115" s="701"/>
      <c r="Z115" s="701"/>
    </row>
    <row r="116" s="639" customFormat="1" customHeight="1" spans="1:26">
      <c r="A116" s="701"/>
      <c r="B116" s="702"/>
      <c r="C116" s="701"/>
      <c r="D116" s="701"/>
      <c r="E116" s="701"/>
      <c r="F116" s="701"/>
      <c r="G116" s="701"/>
      <c r="H116" s="701"/>
      <c r="I116" s="701"/>
      <c r="J116" s="701"/>
      <c r="K116" s="701"/>
      <c r="L116" s="701"/>
      <c r="M116" s="701"/>
      <c r="N116" s="701"/>
      <c r="O116" s="701"/>
      <c r="P116" s="701"/>
      <c r="Q116" s="701"/>
      <c r="R116" s="701"/>
      <c r="S116" s="701"/>
      <c r="T116" s="701"/>
      <c r="U116" s="701"/>
      <c r="V116" s="701"/>
      <c r="W116" s="701"/>
      <c r="X116" s="701"/>
      <c r="Y116" s="701"/>
      <c r="Z116" s="701"/>
    </row>
    <row r="117" s="639" customFormat="1" customHeight="1" spans="1:26">
      <c r="A117" s="701"/>
      <c r="B117" s="702"/>
      <c r="C117" s="701"/>
      <c r="D117" s="701"/>
      <c r="E117" s="701"/>
      <c r="F117" s="701"/>
      <c r="G117" s="701"/>
      <c r="H117" s="701"/>
      <c r="I117" s="701"/>
      <c r="J117" s="701"/>
      <c r="K117" s="701"/>
      <c r="L117" s="701"/>
      <c r="M117" s="701"/>
      <c r="N117" s="701"/>
      <c r="O117" s="701"/>
      <c r="P117" s="701"/>
      <c r="Q117" s="701"/>
      <c r="R117" s="701"/>
      <c r="S117" s="701"/>
      <c r="T117" s="701"/>
      <c r="U117" s="701"/>
      <c r="V117" s="701"/>
      <c r="W117" s="701"/>
      <c r="X117" s="701"/>
      <c r="Y117" s="701"/>
      <c r="Z117" s="701"/>
    </row>
    <row r="118" s="639" customFormat="1" customHeight="1" spans="1:26">
      <c r="A118" s="701"/>
      <c r="B118" s="702"/>
      <c r="C118" s="701"/>
      <c r="D118" s="701"/>
      <c r="E118" s="701"/>
      <c r="F118" s="701"/>
      <c r="G118" s="701"/>
      <c r="H118" s="701"/>
      <c r="I118" s="701"/>
      <c r="J118" s="701"/>
      <c r="K118" s="701"/>
      <c r="L118" s="701"/>
      <c r="M118" s="701"/>
      <c r="N118" s="701"/>
      <c r="O118" s="701"/>
      <c r="P118" s="701"/>
      <c r="Q118" s="701"/>
      <c r="R118" s="701"/>
      <c r="S118" s="701"/>
      <c r="T118" s="701"/>
      <c r="U118" s="701"/>
      <c r="V118" s="701"/>
      <c r="W118" s="701"/>
      <c r="X118" s="701"/>
      <c r="Y118" s="701"/>
      <c r="Z118" s="701"/>
    </row>
    <row r="119" s="639" customFormat="1" customHeight="1" spans="1:26">
      <c r="A119" s="701"/>
      <c r="B119" s="702"/>
      <c r="C119" s="701"/>
      <c r="D119" s="701"/>
      <c r="E119" s="701"/>
      <c r="F119" s="701"/>
      <c r="G119" s="701"/>
      <c r="H119" s="701"/>
      <c r="I119" s="701"/>
      <c r="J119" s="701"/>
      <c r="K119" s="701"/>
      <c r="L119" s="701"/>
      <c r="M119" s="701"/>
      <c r="N119" s="701"/>
      <c r="O119" s="701"/>
      <c r="P119" s="701"/>
      <c r="Q119" s="701"/>
      <c r="R119" s="701"/>
      <c r="S119" s="701"/>
      <c r="T119" s="701"/>
      <c r="U119" s="701"/>
      <c r="V119" s="701"/>
      <c r="W119" s="701"/>
      <c r="X119" s="701"/>
      <c r="Y119" s="701"/>
      <c r="Z119" s="701"/>
    </row>
    <row r="120" s="639" customFormat="1" customHeight="1" spans="1:26">
      <c r="A120" s="701"/>
      <c r="B120" s="702"/>
      <c r="C120" s="701"/>
      <c r="D120" s="701"/>
      <c r="E120" s="701"/>
      <c r="F120" s="701"/>
      <c r="G120" s="701"/>
      <c r="H120" s="701"/>
      <c r="I120" s="701"/>
      <c r="J120" s="701"/>
      <c r="K120" s="701"/>
      <c r="L120" s="701"/>
      <c r="M120" s="701"/>
      <c r="N120" s="701"/>
      <c r="O120" s="701"/>
      <c r="P120" s="701"/>
      <c r="Q120" s="701"/>
      <c r="R120" s="701"/>
      <c r="S120" s="701"/>
      <c r="T120" s="701"/>
      <c r="U120" s="701"/>
      <c r="V120" s="701"/>
      <c r="W120" s="701"/>
      <c r="X120" s="701"/>
      <c r="Y120" s="701"/>
      <c r="Z120" s="701"/>
    </row>
    <row r="121" s="639" customFormat="1" customHeight="1" spans="1:26">
      <c r="A121" s="701"/>
      <c r="B121" s="702"/>
      <c r="C121" s="701"/>
      <c r="D121" s="701"/>
      <c r="E121" s="701"/>
      <c r="F121" s="701"/>
      <c r="G121" s="701"/>
      <c r="H121" s="701"/>
      <c r="I121" s="701"/>
      <c r="J121" s="701"/>
      <c r="K121" s="701"/>
      <c r="L121" s="701"/>
      <c r="M121" s="701"/>
      <c r="N121" s="701"/>
      <c r="O121" s="701"/>
      <c r="P121" s="701"/>
      <c r="Q121" s="701"/>
      <c r="R121" s="701"/>
      <c r="S121" s="701"/>
      <c r="T121" s="701"/>
      <c r="U121" s="701"/>
      <c r="V121" s="701"/>
      <c r="W121" s="701"/>
      <c r="X121" s="701"/>
      <c r="Y121" s="701"/>
      <c r="Z121" s="701"/>
    </row>
    <row r="122" s="639" customFormat="1" customHeight="1" spans="1:26">
      <c r="A122" s="701"/>
      <c r="B122" s="702"/>
      <c r="C122" s="701"/>
      <c r="D122" s="701"/>
      <c r="E122" s="701"/>
      <c r="F122" s="701"/>
      <c r="G122" s="701"/>
      <c r="H122" s="701"/>
      <c r="I122" s="701"/>
      <c r="J122" s="701"/>
      <c r="K122" s="701"/>
      <c r="L122" s="701"/>
      <c r="M122" s="701"/>
      <c r="N122" s="701"/>
      <c r="O122" s="701"/>
      <c r="P122" s="701"/>
      <c r="Q122" s="701"/>
      <c r="R122" s="701"/>
      <c r="S122" s="701"/>
      <c r="T122" s="701"/>
      <c r="U122" s="701"/>
      <c r="V122" s="701"/>
      <c r="W122" s="701"/>
      <c r="X122" s="701"/>
      <c r="Y122" s="701"/>
      <c r="Z122" s="701"/>
    </row>
    <row r="123" s="639" customFormat="1" customHeight="1" spans="1:26">
      <c r="A123" s="701"/>
      <c r="B123" s="702"/>
      <c r="C123" s="701"/>
      <c r="D123" s="701"/>
      <c r="E123" s="701"/>
      <c r="F123" s="701"/>
      <c r="G123" s="701"/>
      <c r="H123" s="701"/>
      <c r="I123" s="701"/>
      <c r="J123" s="701"/>
      <c r="K123" s="701"/>
      <c r="L123" s="701"/>
      <c r="M123" s="701"/>
      <c r="N123" s="701"/>
      <c r="O123" s="701"/>
      <c r="P123" s="701"/>
      <c r="Q123" s="701"/>
      <c r="R123" s="701"/>
      <c r="S123" s="701"/>
      <c r="T123" s="701"/>
      <c r="U123" s="701"/>
      <c r="V123" s="701"/>
      <c r="W123" s="701"/>
      <c r="X123" s="701"/>
      <c r="Y123" s="701"/>
      <c r="Z123" s="701"/>
    </row>
    <row r="124" s="639" customFormat="1" customHeight="1" spans="1:26">
      <c r="A124" s="701"/>
      <c r="B124" s="702"/>
      <c r="C124" s="701"/>
      <c r="D124" s="701"/>
      <c r="E124" s="701"/>
      <c r="F124" s="701"/>
      <c r="G124" s="701"/>
      <c r="H124" s="701"/>
      <c r="I124" s="701"/>
      <c r="J124" s="701"/>
      <c r="K124" s="701"/>
      <c r="L124" s="701"/>
      <c r="M124" s="701"/>
      <c r="N124" s="701"/>
      <c r="O124" s="701"/>
      <c r="P124" s="701"/>
      <c r="Q124" s="701"/>
      <c r="R124" s="701"/>
      <c r="S124" s="701"/>
      <c r="T124" s="701"/>
      <c r="U124" s="701"/>
      <c r="V124" s="701"/>
      <c r="W124" s="701"/>
      <c r="X124" s="701"/>
      <c r="Y124" s="701"/>
      <c r="Z124" s="701"/>
    </row>
    <row r="125" s="639" customFormat="1" customHeight="1" spans="1:26">
      <c r="A125" s="701"/>
      <c r="B125" s="702"/>
      <c r="C125" s="701"/>
      <c r="D125" s="701"/>
      <c r="E125" s="701"/>
      <c r="F125" s="701"/>
      <c r="G125" s="701"/>
      <c r="H125" s="701"/>
      <c r="I125" s="701"/>
      <c r="J125" s="701"/>
      <c r="K125" s="701"/>
      <c r="L125" s="701"/>
      <c r="M125" s="701"/>
      <c r="N125" s="701"/>
      <c r="O125" s="701"/>
      <c r="P125" s="701"/>
      <c r="Q125" s="701"/>
      <c r="R125" s="701"/>
      <c r="S125" s="701"/>
      <c r="T125" s="701"/>
      <c r="U125" s="701"/>
      <c r="V125" s="701"/>
      <c r="W125" s="701"/>
      <c r="X125" s="701"/>
      <c r="Y125" s="701"/>
      <c r="Z125" s="701"/>
    </row>
    <row r="126" s="639" customFormat="1" customHeight="1" spans="1:26">
      <c r="A126" s="701"/>
      <c r="B126" s="702"/>
      <c r="C126" s="701"/>
      <c r="D126" s="701"/>
      <c r="E126" s="701"/>
      <c r="F126" s="701"/>
      <c r="G126" s="701"/>
      <c r="H126" s="701"/>
      <c r="I126" s="701"/>
      <c r="J126" s="701"/>
      <c r="K126" s="701"/>
      <c r="L126" s="701"/>
      <c r="M126" s="701"/>
      <c r="N126" s="701"/>
      <c r="O126" s="701"/>
      <c r="P126" s="701"/>
      <c r="Q126" s="701"/>
      <c r="R126" s="701"/>
      <c r="S126" s="701"/>
      <c r="T126" s="701"/>
      <c r="U126" s="701"/>
      <c r="V126" s="701"/>
      <c r="W126" s="701"/>
      <c r="X126" s="701"/>
      <c r="Y126" s="701"/>
      <c r="Z126" s="701"/>
    </row>
    <row r="127" s="639" customFormat="1" customHeight="1" spans="1:26">
      <c r="A127" s="701"/>
      <c r="B127" s="702"/>
      <c r="C127" s="701"/>
      <c r="D127" s="701"/>
      <c r="E127" s="701"/>
      <c r="F127" s="701"/>
      <c r="G127" s="701"/>
      <c r="H127" s="701"/>
      <c r="I127" s="701"/>
      <c r="J127" s="701"/>
      <c r="K127" s="701"/>
      <c r="L127" s="701"/>
      <c r="M127" s="701"/>
      <c r="N127" s="701"/>
      <c r="O127" s="701"/>
      <c r="P127" s="701"/>
      <c r="Q127" s="701"/>
      <c r="R127" s="701"/>
      <c r="S127" s="701"/>
      <c r="T127" s="701"/>
      <c r="U127" s="701"/>
      <c r="V127" s="701"/>
      <c r="W127" s="701"/>
      <c r="X127" s="701"/>
      <c r="Y127" s="701"/>
      <c r="Z127" s="701"/>
    </row>
    <row r="128" s="639" customFormat="1" customHeight="1" spans="1:26">
      <c r="A128" s="701"/>
      <c r="B128" s="702"/>
      <c r="C128" s="701"/>
      <c r="D128" s="701"/>
      <c r="E128" s="701"/>
      <c r="F128" s="701"/>
      <c r="G128" s="701"/>
      <c r="H128" s="701"/>
      <c r="I128" s="701"/>
      <c r="J128" s="701"/>
      <c r="K128" s="701"/>
      <c r="L128" s="701"/>
      <c r="M128" s="701"/>
      <c r="N128" s="701"/>
      <c r="O128" s="701"/>
      <c r="P128" s="701"/>
      <c r="Q128" s="701"/>
      <c r="R128" s="701"/>
      <c r="S128" s="701"/>
      <c r="T128" s="701"/>
      <c r="U128" s="701"/>
      <c r="V128" s="701"/>
      <c r="W128" s="701"/>
      <c r="X128" s="701"/>
      <c r="Y128" s="701"/>
      <c r="Z128" s="701"/>
    </row>
    <row r="129" s="639" customFormat="1" customHeight="1" spans="1:26">
      <c r="A129" s="701"/>
      <c r="B129" s="702"/>
      <c r="C129" s="701"/>
      <c r="D129" s="701"/>
      <c r="E129" s="701"/>
      <c r="F129" s="701"/>
      <c r="G129" s="701"/>
      <c r="H129" s="701"/>
      <c r="I129" s="701"/>
      <c r="J129" s="701"/>
      <c r="K129" s="701"/>
      <c r="L129" s="701"/>
      <c r="M129" s="701"/>
      <c r="N129" s="701"/>
      <c r="O129" s="701"/>
      <c r="P129" s="701"/>
      <c r="Q129" s="701"/>
      <c r="R129" s="701"/>
      <c r="S129" s="701"/>
      <c r="T129" s="701"/>
      <c r="U129" s="701"/>
      <c r="V129" s="701"/>
      <c r="W129" s="701"/>
      <c r="X129" s="701"/>
      <c r="Y129" s="701"/>
      <c r="Z129" s="701"/>
    </row>
    <row r="130" s="639" customFormat="1" customHeight="1" spans="1:26">
      <c r="A130" s="701"/>
      <c r="B130" s="702"/>
      <c r="C130" s="701"/>
      <c r="D130" s="701"/>
      <c r="E130" s="701"/>
      <c r="F130" s="701"/>
      <c r="G130" s="701"/>
      <c r="H130" s="701"/>
      <c r="I130" s="701"/>
      <c r="J130" s="701"/>
      <c r="K130" s="701"/>
      <c r="L130" s="701"/>
      <c r="M130" s="701"/>
      <c r="N130" s="701"/>
      <c r="O130" s="701"/>
      <c r="P130" s="701"/>
      <c r="Q130" s="701"/>
      <c r="R130" s="701"/>
      <c r="S130" s="701"/>
      <c r="T130" s="701"/>
      <c r="U130" s="701"/>
      <c r="V130" s="701"/>
      <c r="W130" s="701"/>
      <c r="X130" s="701"/>
      <c r="Y130" s="701"/>
      <c r="Z130" s="701"/>
    </row>
    <row r="131" s="639" customFormat="1" customHeight="1" spans="1:26">
      <c r="A131" s="701"/>
      <c r="B131" s="702"/>
      <c r="C131" s="701"/>
      <c r="D131" s="701"/>
      <c r="E131" s="701"/>
      <c r="F131" s="701"/>
      <c r="G131" s="701"/>
      <c r="H131" s="701"/>
      <c r="I131" s="701"/>
      <c r="J131" s="701"/>
      <c r="K131" s="701"/>
      <c r="L131" s="701"/>
      <c r="M131" s="701"/>
      <c r="N131" s="701"/>
      <c r="O131" s="701"/>
      <c r="P131" s="701"/>
      <c r="Q131" s="701"/>
      <c r="R131" s="701"/>
      <c r="S131" s="701"/>
      <c r="T131" s="701"/>
      <c r="U131" s="701"/>
      <c r="V131" s="701"/>
      <c r="W131" s="701"/>
      <c r="X131" s="701"/>
      <c r="Y131" s="701"/>
      <c r="Z131" s="701"/>
    </row>
    <row r="132" s="639" customFormat="1" customHeight="1" spans="1:26">
      <c r="A132" s="701"/>
      <c r="B132" s="702"/>
      <c r="C132" s="701"/>
      <c r="D132" s="701"/>
      <c r="E132" s="701"/>
      <c r="F132" s="701"/>
      <c r="G132" s="701"/>
      <c r="H132" s="701"/>
      <c r="I132" s="701"/>
      <c r="J132" s="701"/>
      <c r="K132" s="701"/>
      <c r="L132" s="701"/>
      <c r="M132" s="701"/>
      <c r="N132" s="701"/>
      <c r="O132" s="701"/>
      <c r="P132" s="701"/>
      <c r="Q132" s="701"/>
      <c r="R132" s="701"/>
      <c r="S132" s="701"/>
      <c r="T132" s="701"/>
      <c r="U132" s="701"/>
      <c r="V132" s="701"/>
      <c r="W132" s="701"/>
      <c r="X132" s="701"/>
      <c r="Y132" s="701"/>
      <c r="Z132" s="701"/>
    </row>
    <row r="133" s="639" customFormat="1" customHeight="1" spans="1:26">
      <c r="A133" s="701"/>
      <c r="B133" s="702"/>
      <c r="C133" s="701"/>
      <c r="D133" s="701"/>
      <c r="E133" s="701"/>
      <c r="F133" s="701"/>
      <c r="G133" s="701"/>
      <c r="H133" s="701"/>
      <c r="I133" s="701"/>
      <c r="J133" s="701"/>
      <c r="K133" s="701"/>
      <c r="L133" s="701"/>
      <c r="M133" s="701"/>
      <c r="N133" s="701"/>
      <c r="O133" s="701"/>
      <c r="P133" s="701"/>
      <c r="Q133" s="701"/>
      <c r="R133" s="701"/>
      <c r="S133" s="701"/>
      <c r="T133" s="701"/>
      <c r="U133" s="701"/>
      <c r="V133" s="701"/>
      <c r="W133" s="701"/>
      <c r="X133" s="701"/>
      <c r="Y133" s="701"/>
      <c r="Z133" s="701"/>
    </row>
    <row r="134" s="639" customFormat="1" customHeight="1" spans="1:26">
      <c r="A134" s="701"/>
      <c r="B134" s="702"/>
      <c r="C134" s="701"/>
      <c r="D134" s="701"/>
      <c r="E134" s="701"/>
      <c r="F134" s="701"/>
      <c r="G134" s="701"/>
      <c r="H134" s="701"/>
      <c r="I134" s="701"/>
      <c r="J134" s="701"/>
      <c r="K134" s="701"/>
      <c r="L134" s="701"/>
      <c r="M134" s="701"/>
      <c r="N134" s="701"/>
      <c r="O134" s="701"/>
      <c r="P134" s="701"/>
      <c r="Q134" s="701"/>
      <c r="R134" s="701"/>
      <c r="S134" s="701"/>
      <c r="T134" s="701"/>
      <c r="U134" s="701"/>
      <c r="V134" s="701"/>
      <c r="W134" s="701"/>
      <c r="X134" s="701"/>
      <c r="Y134" s="701"/>
      <c r="Z134" s="701"/>
    </row>
    <row r="135" s="639" customFormat="1" customHeight="1" spans="1:26">
      <c r="A135" s="701"/>
      <c r="B135" s="702"/>
      <c r="C135" s="701"/>
      <c r="D135" s="701"/>
      <c r="E135" s="701"/>
      <c r="F135" s="701"/>
      <c r="G135" s="701"/>
      <c r="H135" s="701"/>
      <c r="I135" s="701"/>
      <c r="J135" s="701"/>
      <c r="K135" s="701"/>
      <c r="L135" s="701"/>
      <c r="M135" s="701"/>
      <c r="N135" s="701"/>
      <c r="O135" s="701"/>
      <c r="P135" s="701"/>
      <c r="Q135" s="701"/>
      <c r="R135" s="701"/>
      <c r="S135" s="701"/>
      <c r="T135" s="701"/>
      <c r="U135" s="701"/>
      <c r="V135" s="701"/>
      <c r="W135" s="701"/>
      <c r="X135" s="701"/>
      <c r="Y135" s="701"/>
      <c r="Z135" s="701"/>
    </row>
    <row r="136" s="639" customFormat="1" customHeight="1" spans="1:26">
      <c r="A136" s="701"/>
      <c r="B136" s="702"/>
      <c r="C136" s="701"/>
      <c r="D136" s="701"/>
      <c r="E136" s="701"/>
      <c r="F136" s="701"/>
      <c r="G136" s="701"/>
      <c r="H136" s="701"/>
      <c r="I136" s="701"/>
      <c r="J136" s="701"/>
      <c r="K136" s="701"/>
      <c r="L136" s="701"/>
      <c r="M136" s="701"/>
      <c r="N136" s="701"/>
      <c r="O136" s="701"/>
      <c r="P136" s="701"/>
      <c r="Q136" s="701"/>
      <c r="R136" s="701"/>
      <c r="S136" s="701"/>
      <c r="T136" s="701"/>
      <c r="U136" s="701"/>
      <c r="V136" s="701"/>
      <c r="W136" s="701"/>
      <c r="X136" s="701"/>
      <c r="Y136" s="701"/>
      <c r="Z136" s="701"/>
    </row>
    <row r="137" s="639" customFormat="1" customHeight="1" spans="1:26">
      <c r="A137" s="701"/>
      <c r="B137" s="702"/>
      <c r="C137" s="701"/>
      <c r="D137" s="701"/>
      <c r="E137" s="701"/>
      <c r="F137" s="701"/>
      <c r="G137" s="701"/>
      <c r="H137" s="701"/>
      <c r="I137" s="701"/>
      <c r="J137" s="701"/>
      <c r="K137" s="701"/>
      <c r="L137" s="701"/>
      <c r="M137" s="701"/>
      <c r="N137" s="701"/>
      <c r="O137" s="701"/>
      <c r="P137" s="701"/>
      <c r="Q137" s="701"/>
      <c r="R137" s="701"/>
      <c r="S137" s="701"/>
      <c r="T137" s="701"/>
      <c r="U137" s="701"/>
      <c r="V137" s="701"/>
      <c r="W137" s="701"/>
      <c r="X137" s="701"/>
      <c r="Y137" s="701"/>
      <c r="Z137" s="701"/>
    </row>
    <row r="138" s="639" customFormat="1" customHeight="1" spans="1:26">
      <c r="A138" s="701"/>
      <c r="B138" s="702"/>
      <c r="C138" s="701"/>
      <c r="D138" s="701"/>
      <c r="E138" s="701"/>
      <c r="F138" s="701"/>
      <c r="G138" s="701"/>
      <c r="H138" s="701"/>
      <c r="I138" s="701"/>
      <c r="J138" s="701"/>
      <c r="K138" s="701"/>
      <c r="L138" s="701"/>
      <c r="M138" s="701"/>
      <c r="N138" s="701"/>
      <c r="O138" s="701"/>
      <c r="P138" s="701"/>
      <c r="Q138" s="701"/>
      <c r="R138" s="701"/>
      <c r="S138" s="701"/>
      <c r="T138" s="701"/>
      <c r="U138" s="701"/>
      <c r="V138" s="701"/>
      <c r="W138" s="701"/>
      <c r="X138" s="701"/>
      <c r="Y138" s="701"/>
      <c r="Z138" s="701"/>
    </row>
    <row r="139" s="639" customFormat="1" customHeight="1" spans="1:26">
      <c r="A139" s="701"/>
      <c r="B139" s="702"/>
      <c r="C139" s="701"/>
      <c r="D139" s="701"/>
      <c r="E139" s="701"/>
      <c r="F139" s="701"/>
      <c r="G139" s="701"/>
      <c r="H139" s="701"/>
      <c r="I139" s="701"/>
      <c r="J139" s="701"/>
      <c r="K139" s="701"/>
      <c r="L139" s="701"/>
      <c r="M139" s="701"/>
      <c r="N139" s="701"/>
      <c r="O139" s="701"/>
      <c r="P139" s="701"/>
      <c r="Q139" s="701"/>
      <c r="R139" s="701"/>
      <c r="S139" s="701"/>
      <c r="T139" s="701"/>
      <c r="U139" s="701"/>
      <c r="V139" s="701"/>
      <c r="W139" s="701"/>
      <c r="X139" s="701"/>
      <c r="Y139" s="701"/>
      <c r="Z139" s="701"/>
    </row>
    <row r="140" s="639" customFormat="1" customHeight="1" spans="1:26">
      <c r="A140" s="701"/>
      <c r="B140" s="702"/>
      <c r="C140" s="701"/>
      <c r="D140" s="701"/>
      <c r="E140" s="701"/>
      <c r="F140" s="701"/>
      <c r="G140" s="701"/>
      <c r="H140" s="701"/>
      <c r="I140" s="701"/>
      <c r="J140" s="701"/>
      <c r="K140" s="701"/>
      <c r="L140" s="701"/>
      <c r="M140" s="701"/>
      <c r="N140" s="701"/>
      <c r="O140" s="701"/>
      <c r="P140" s="701"/>
      <c r="Q140" s="701"/>
      <c r="R140" s="701"/>
      <c r="S140" s="701"/>
      <c r="T140" s="701"/>
      <c r="U140" s="701"/>
      <c r="V140" s="701"/>
      <c r="W140" s="701"/>
      <c r="X140" s="701"/>
      <c r="Y140" s="701"/>
      <c r="Z140" s="701"/>
    </row>
    <row r="141" s="639" customFormat="1" customHeight="1" spans="1:26">
      <c r="A141" s="701"/>
      <c r="B141" s="702"/>
      <c r="C141" s="701"/>
      <c r="D141" s="701"/>
      <c r="E141" s="701"/>
      <c r="F141" s="701"/>
      <c r="G141" s="701"/>
      <c r="H141" s="701"/>
      <c r="I141" s="701"/>
      <c r="J141" s="701"/>
      <c r="K141" s="701"/>
      <c r="L141" s="701"/>
      <c r="M141" s="701"/>
      <c r="N141" s="701"/>
      <c r="O141" s="701"/>
      <c r="P141" s="701"/>
      <c r="Q141" s="701"/>
      <c r="R141" s="701"/>
      <c r="S141" s="701"/>
      <c r="T141" s="701"/>
      <c r="U141" s="701"/>
      <c r="V141" s="701"/>
      <c r="W141" s="701"/>
      <c r="X141" s="701"/>
      <c r="Y141" s="701"/>
      <c r="Z141" s="701"/>
    </row>
    <row r="142" s="639" customFormat="1" customHeight="1" spans="1:26">
      <c r="A142" s="701"/>
      <c r="B142" s="702"/>
      <c r="C142" s="701"/>
      <c r="D142" s="701"/>
      <c r="E142" s="701"/>
      <c r="F142" s="701"/>
      <c r="G142" s="701"/>
      <c r="H142" s="701"/>
      <c r="I142" s="701"/>
      <c r="J142" s="701"/>
      <c r="K142" s="701"/>
      <c r="L142" s="701"/>
      <c r="M142" s="701"/>
      <c r="N142" s="701"/>
      <c r="O142" s="701"/>
      <c r="P142" s="701"/>
      <c r="Q142" s="701"/>
      <c r="R142" s="701"/>
      <c r="S142" s="701"/>
      <c r="T142" s="701"/>
      <c r="U142" s="701"/>
      <c r="V142" s="701"/>
      <c r="W142" s="701"/>
      <c r="X142" s="701"/>
      <c r="Y142" s="701"/>
      <c r="Z142" s="701"/>
    </row>
    <row r="143" s="639" customFormat="1" customHeight="1" spans="1:26">
      <c r="A143" s="701"/>
      <c r="B143" s="702"/>
      <c r="C143" s="701"/>
      <c r="D143" s="701"/>
      <c r="E143" s="701"/>
      <c r="F143" s="701"/>
      <c r="G143" s="701"/>
      <c r="H143" s="701"/>
      <c r="I143" s="701"/>
      <c r="J143" s="701"/>
      <c r="K143" s="701"/>
      <c r="L143" s="701"/>
      <c r="M143" s="701"/>
      <c r="N143" s="701"/>
      <c r="O143" s="701"/>
      <c r="P143" s="701"/>
      <c r="Q143" s="701"/>
      <c r="R143" s="701"/>
      <c r="S143" s="701"/>
      <c r="T143" s="701"/>
      <c r="U143" s="701"/>
      <c r="V143" s="701"/>
      <c r="W143" s="701"/>
      <c r="X143" s="701"/>
      <c r="Y143" s="701"/>
      <c r="Z143" s="701"/>
    </row>
    <row r="144" s="639" customFormat="1" customHeight="1" spans="1:26">
      <c r="A144" s="701"/>
      <c r="B144" s="702"/>
      <c r="C144" s="701"/>
      <c r="D144" s="701"/>
      <c r="E144" s="701"/>
      <c r="F144" s="701"/>
      <c r="G144" s="701"/>
      <c r="H144" s="701"/>
      <c r="I144" s="701"/>
      <c r="J144" s="701"/>
      <c r="K144" s="701"/>
      <c r="L144" s="701"/>
      <c r="M144" s="701"/>
      <c r="N144" s="701"/>
      <c r="O144" s="701"/>
      <c r="P144" s="701"/>
      <c r="Q144" s="701"/>
      <c r="R144" s="701"/>
      <c r="S144" s="701"/>
      <c r="T144" s="701"/>
      <c r="U144" s="701"/>
      <c r="V144" s="701"/>
      <c r="W144" s="701"/>
      <c r="X144" s="701"/>
      <c r="Y144" s="701"/>
      <c r="Z144" s="701"/>
    </row>
    <row r="145" s="639" customFormat="1" customHeight="1" spans="1:26">
      <c r="A145" s="701"/>
      <c r="B145" s="702"/>
      <c r="C145" s="701"/>
      <c r="D145" s="701"/>
      <c r="E145" s="701"/>
      <c r="F145" s="701"/>
      <c r="G145" s="701"/>
      <c r="H145" s="701"/>
      <c r="I145" s="701"/>
      <c r="J145" s="701"/>
      <c r="K145" s="701"/>
      <c r="L145" s="701"/>
      <c r="M145" s="701"/>
      <c r="N145" s="701"/>
      <c r="O145" s="701"/>
      <c r="P145" s="701"/>
      <c r="Q145" s="701"/>
      <c r="R145" s="701"/>
      <c r="S145" s="701"/>
      <c r="T145" s="701"/>
      <c r="U145" s="701"/>
      <c r="V145" s="701"/>
      <c r="W145" s="701"/>
      <c r="X145" s="701"/>
      <c r="Y145" s="701"/>
      <c r="Z145" s="701"/>
    </row>
    <row r="146" s="639" customFormat="1" customHeight="1" spans="1:26">
      <c r="A146" s="701"/>
      <c r="B146" s="702"/>
      <c r="C146" s="701"/>
      <c r="D146" s="701"/>
      <c r="E146" s="701"/>
      <c r="F146" s="701"/>
      <c r="G146" s="701"/>
      <c r="H146" s="701"/>
      <c r="I146" s="701"/>
      <c r="J146" s="701"/>
      <c r="K146" s="701"/>
      <c r="L146" s="701"/>
      <c r="M146" s="701"/>
      <c r="N146" s="701"/>
      <c r="O146" s="701"/>
      <c r="P146" s="701"/>
      <c r="Q146" s="701"/>
      <c r="R146" s="701"/>
      <c r="S146" s="701"/>
      <c r="T146" s="701"/>
      <c r="U146" s="701"/>
      <c r="V146" s="701"/>
      <c r="W146" s="701"/>
      <c r="X146" s="701"/>
      <c r="Y146" s="701"/>
      <c r="Z146" s="701"/>
    </row>
    <row r="147" s="639" customFormat="1" customHeight="1" spans="1:26">
      <c r="A147" s="701"/>
      <c r="B147" s="702"/>
      <c r="C147" s="701"/>
      <c r="D147" s="701"/>
      <c r="E147" s="701"/>
      <c r="F147" s="701"/>
      <c r="G147" s="701"/>
      <c r="H147" s="701"/>
      <c r="I147" s="701"/>
      <c r="J147" s="701"/>
      <c r="K147" s="701"/>
      <c r="L147" s="701"/>
      <c r="M147" s="701"/>
      <c r="N147" s="701"/>
      <c r="O147" s="701"/>
      <c r="P147" s="701"/>
      <c r="Q147" s="701"/>
      <c r="R147" s="701"/>
      <c r="S147" s="701"/>
      <c r="T147" s="701"/>
      <c r="U147" s="701"/>
      <c r="V147" s="701"/>
      <c r="W147" s="701"/>
      <c r="X147" s="701"/>
      <c r="Y147" s="701"/>
      <c r="Z147" s="701"/>
    </row>
    <row r="148" s="639" customFormat="1" customHeight="1" spans="1:26">
      <c r="A148" s="701"/>
      <c r="B148" s="702"/>
      <c r="C148" s="701"/>
      <c r="D148" s="701"/>
      <c r="E148" s="701"/>
      <c r="F148" s="701"/>
      <c r="G148" s="701"/>
      <c r="H148" s="701"/>
      <c r="I148" s="701"/>
      <c r="J148" s="701"/>
      <c r="K148" s="701"/>
      <c r="L148" s="701"/>
      <c r="M148" s="701"/>
      <c r="N148" s="701"/>
      <c r="O148" s="701"/>
      <c r="P148" s="701"/>
      <c r="Q148" s="701"/>
      <c r="R148" s="701"/>
      <c r="S148" s="701"/>
      <c r="T148" s="701"/>
      <c r="U148" s="701"/>
      <c r="V148" s="701"/>
      <c r="W148" s="701"/>
      <c r="X148" s="701"/>
      <c r="Y148" s="701"/>
      <c r="Z148" s="701"/>
    </row>
    <row r="149" s="639" customFormat="1" customHeight="1" spans="1:26">
      <c r="A149" s="701"/>
      <c r="B149" s="702"/>
      <c r="C149" s="701"/>
      <c r="D149" s="701"/>
      <c r="E149" s="701"/>
      <c r="F149" s="701"/>
      <c r="G149" s="701"/>
      <c r="H149" s="701"/>
      <c r="I149" s="701"/>
      <c r="J149" s="701"/>
      <c r="K149" s="701"/>
      <c r="L149" s="701"/>
      <c r="M149" s="701"/>
      <c r="N149" s="701"/>
      <c r="O149" s="701"/>
      <c r="P149" s="701"/>
      <c r="Q149" s="701"/>
      <c r="R149" s="701"/>
      <c r="S149" s="701"/>
      <c r="T149" s="701"/>
      <c r="U149" s="701"/>
      <c r="V149" s="701"/>
      <c r="W149" s="701"/>
      <c r="X149" s="701"/>
      <c r="Y149" s="701"/>
      <c r="Z149" s="701"/>
    </row>
    <row r="150" s="639" customFormat="1" customHeight="1" spans="1:26">
      <c r="A150" s="701"/>
      <c r="B150" s="702"/>
      <c r="C150" s="701"/>
      <c r="D150" s="701"/>
      <c r="E150" s="701"/>
      <c r="F150" s="701"/>
      <c r="G150" s="701"/>
      <c r="H150" s="701"/>
      <c r="I150" s="701"/>
      <c r="J150" s="701"/>
      <c r="K150" s="701"/>
      <c r="L150" s="701"/>
      <c r="M150" s="701"/>
      <c r="N150" s="701"/>
      <c r="O150" s="701"/>
      <c r="P150" s="701"/>
      <c r="Q150" s="701"/>
      <c r="R150" s="701"/>
      <c r="S150" s="701"/>
      <c r="T150" s="701"/>
      <c r="U150" s="701"/>
      <c r="V150" s="701"/>
      <c r="W150" s="701"/>
      <c r="X150" s="701"/>
      <c r="Y150" s="701"/>
      <c r="Z150" s="701"/>
    </row>
    <row r="151" s="639" customFormat="1" customHeight="1" spans="1:26">
      <c r="A151" s="701"/>
      <c r="B151" s="702"/>
      <c r="C151" s="701"/>
      <c r="D151" s="701"/>
      <c r="E151" s="701"/>
      <c r="F151" s="701"/>
      <c r="G151" s="701"/>
      <c r="H151" s="701"/>
      <c r="I151" s="701"/>
      <c r="J151" s="701"/>
      <c r="K151" s="701"/>
      <c r="L151" s="701"/>
      <c r="M151" s="701"/>
      <c r="N151" s="701"/>
      <c r="O151" s="701"/>
      <c r="P151" s="701"/>
      <c r="Q151" s="701"/>
      <c r="R151" s="701"/>
      <c r="S151" s="701"/>
      <c r="T151" s="701"/>
      <c r="U151" s="701"/>
      <c r="V151" s="701"/>
      <c r="W151" s="701"/>
      <c r="X151" s="701"/>
      <c r="Y151" s="701"/>
      <c r="Z151" s="701"/>
    </row>
    <row r="152" s="639" customFormat="1" customHeight="1" spans="1:26">
      <c r="A152" s="701"/>
      <c r="B152" s="702"/>
      <c r="C152" s="701"/>
      <c r="D152" s="701"/>
      <c r="E152" s="701"/>
      <c r="F152" s="701"/>
      <c r="G152" s="701"/>
      <c r="H152" s="701"/>
      <c r="I152" s="701"/>
      <c r="J152" s="701"/>
      <c r="K152" s="701"/>
      <c r="L152" s="701"/>
      <c r="M152" s="701"/>
      <c r="N152" s="701"/>
      <c r="O152" s="701"/>
      <c r="P152" s="701"/>
      <c r="Q152" s="701"/>
      <c r="R152" s="701"/>
      <c r="S152" s="701"/>
      <c r="T152" s="701"/>
      <c r="U152" s="701"/>
      <c r="V152" s="701"/>
      <c r="W152" s="701"/>
      <c r="X152" s="701"/>
      <c r="Y152" s="701"/>
      <c r="Z152" s="701"/>
    </row>
    <row r="153" s="639" customFormat="1" customHeight="1" spans="1:26">
      <c r="A153" s="701"/>
      <c r="B153" s="702"/>
      <c r="C153" s="701"/>
      <c r="D153" s="701"/>
      <c r="E153" s="701"/>
      <c r="F153" s="701"/>
      <c r="G153" s="701"/>
      <c r="H153" s="701"/>
      <c r="I153" s="701"/>
      <c r="J153" s="701"/>
      <c r="K153" s="701"/>
      <c r="L153" s="701"/>
      <c r="M153" s="701"/>
      <c r="N153" s="701"/>
      <c r="O153" s="701"/>
      <c r="P153" s="701"/>
      <c r="Q153" s="701"/>
      <c r="R153" s="701"/>
      <c r="S153" s="701"/>
      <c r="T153" s="701"/>
      <c r="U153" s="701"/>
      <c r="V153" s="701"/>
      <c r="W153" s="701"/>
      <c r="X153" s="701"/>
      <c r="Y153" s="701"/>
      <c r="Z153" s="701"/>
    </row>
    <row r="154" s="639" customFormat="1" customHeight="1" spans="1:26">
      <c r="A154" s="701"/>
      <c r="B154" s="702"/>
      <c r="C154" s="701"/>
      <c r="D154" s="701"/>
      <c r="E154" s="701"/>
      <c r="F154" s="701"/>
      <c r="G154" s="701"/>
      <c r="H154" s="701"/>
      <c r="I154" s="701"/>
      <c r="J154" s="701"/>
      <c r="K154" s="701"/>
      <c r="L154" s="701"/>
      <c r="M154" s="701"/>
      <c r="N154" s="701"/>
      <c r="O154" s="701"/>
      <c r="P154" s="701"/>
      <c r="Q154" s="701"/>
      <c r="R154" s="701"/>
      <c r="S154" s="701"/>
      <c r="T154" s="701"/>
      <c r="U154" s="701"/>
      <c r="V154" s="701"/>
      <c r="W154" s="701"/>
      <c r="X154" s="701"/>
      <c r="Y154" s="701"/>
      <c r="Z154" s="701"/>
    </row>
    <row r="155" s="639" customFormat="1" customHeight="1" spans="1:26">
      <c r="A155" s="701"/>
      <c r="B155" s="702"/>
      <c r="C155" s="701"/>
      <c r="D155" s="701"/>
      <c r="E155" s="701"/>
      <c r="F155" s="701"/>
      <c r="G155" s="701"/>
      <c r="H155" s="701"/>
      <c r="I155" s="701"/>
      <c r="J155" s="701"/>
      <c r="K155" s="701"/>
      <c r="L155" s="701"/>
      <c r="M155" s="701"/>
      <c r="N155" s="701"/>
      <c r="O155" s="701"/>
      <c r="P155" s="701"/>
      <c r="Q155" s="701"/>
      <c r="R155" s="701"/>
      <c r="S155" s="701"/>
      <c r="T155" s="701"/>
      <c r="U155" s="701"/>
      <c r="V155" s="701"/>
      <c r="W155" s="701"/>
      <c r="X155" s="701"/>
      <c r="Y155" s="701"/>
      <c r="Z155" s="701"/>
    </row>
    <row r="156" s="639" customFormat="1" customHeight="1" spans="1:26">
      <c r="A156" s="701"/>
      <c r="B156" s="702"/>
      <c r="C156" s="701"/>
      <c r="D156" s="701"/>
      <c r="E156" s="701"/>
      <c r="F156" s="701"/>
      <c r="G156" s="701"/>
      <c r="H156" s="701"/>
      <c r="I156" s="701"/>
      <c r="J156" s="701"/>
      <c r="K156" s="701"/>
      <c r="L156" s="701"/>
      <c r="M156" s="701"/>
      <c r="N156" s="701"/>
      <c r="O156" s="701"/>
      <c r="P156" s="701"/>
      <c r="Q156" s="701"/>
      <c r="R156" s="701"/>
      <c r="S156" s="701"/>
      <c r="T156" s="701"/>
      <c r="U156" s="701"/>
      <c r="V156" s="701"/>
      <c r="W156" s="701"/>
      <c r="X156" s="701"/>
      <c r="Y156" s="701"/>
      <c r="Z156" s="701"/>
    </row>
    <row r="157" s="639" customFormat="1" customHeight="1" spans="1:26">
      <c r="A157" s="701"/>
      <c r="B157" s="702"/>
      <c r="C157" s="701"/>
      <c r="D157" s="701"/>
      <c r="E157" s="701"/>
      <c r="F157" s="701"/>
      <c r="G157" s="701"/>
      <c r="H157" s="701"/>
      <c r="I157" s="701"/>
      <c r="J157" s="701"/>
      <c r="K157" s="701"/>
      <c r="L157" s="701"/>
      <c r="M157" s="701"/>
      <c r="N157" s="701"/>
      <c r="O157" s="701"/>
      <c r="P157" s="701"/>
      <c r="Q157" s="701"/>
      <c r="R157" s="701"/>
      <c r="S157" s="701"/>
      <c r="T157" s="701"/>
      <c r="U157" s="701"/>
      <c r="V157" s="701"/>
      <c r="W157" s="701"/>
      <c r="X157" s="701"/>
      <c r="Y157" s="701"/>
      <c r="Z157" s="701"/>
    </row>
    <row r="158" s="639" customFormat="1" customHeight="1" spans="1:26">
      <c r="A158" s="701"/>
      <c r="B158" s="702"/>
      <c r="C158" s="701"/>
      <c r="D158" s="701"/>
      <c r="E158" s="701"/>
      <c r="F158" s="701"/>
      <c r="G158" s="701"/>
      <c r="H158" s="701"/>
      <c r="I158" s="701"/>
      <c r="J158" s="701"/>
      <c r="K158" s="701"/>
      <c r="L158" s="701"/>
      <c r="M158" s="701"/>
      <c r="N158" s="701"/>
      <c r="O158" s="701"/>
      <c r="P158" s="701"/>
      <c r="Q158" s="701"/>
      <c r="R158" s="701"/>
      <c r="S158" s="701"/>
      <c r="T158" s="701"/>
      <c r="U158" s="701"/>
      <c r="V158" s="701"/>
      <c r="W158" s="701"/>
      <c r="X158" s="701"/>
      <c r="Y158" s="701"/>
      <c r="Z158" s="701"/>
    </row>
    <row r="159" s="639" customFormat="1" customHeight="1" spans="1:26">
      <c r="A159" s="701"/>
      <c r="B159" s="702"/>
      <c r="C159" s="701"/>
      <c r="D159" s="701"/>
      <c r="E159" s="701"/>
      <c r="F159" s="701"/>
      <c r="G159" s="701"/>
      <c r="H159" s="701"/>
      <c r="I159" s="701"/>
      <c r="J159" s="701"/>
      <c r="K159" s="701"/>
      <c r="L159" s="701"/>
      <c r="M159" s="701"/>
      <c r="N159" s="701"/>
      <c r="O159" s="701"/>
      <c r="P159" s="701"/>
      <c r="Q159" s="701"/>
      <c r="R159" s="701"/>
      <c r="S159" s="701"/>
      <c r="T159" s="701"/>
      <c r="U159" s="701"/>
      <c r="V159" s="701"/>
      <c r="W159" s="701"/>
      <c r="X159" s="701"/>
      <c r="Y159" s="701"/>
      <c r="Z159" s="701"/>
    </row>
    <row r="160" s="639" customFormat="1" customHeight="1" spans="1:26">
      <c r="A160" s="701"/>
      <c r="B160" s="702"/>
      <c r="C160" s="701"/>
      <c r="D160" s="701"/>
      <c r="E160" s="701"/>
      <c r="F160" s="701"/>
      <c r="G160" s="701"/>
      <c r="H160" s="701"/>
      <c r="I160" s="701"/>
      <c r="J160" s="701"/>
      <c r="K160" s="701"/>
      <c r="L160" s="701"/>
      <c r="M160" s="701"/>
      <c r="N160" s="701"/>
      <c r="O160" s="701"/>
      <c r="P160" s="701"/>
      <c r="Q160" s="701"/>
      <c r="R160" s="701"/>
      <c r="S160" s="701"/>
      <c r="T160" s="701"/>
      <c r="U160" s="701"/>
      <c r="V160" s="701"/>
      <c r="W160" s="701"/>
      <c r="X160" s="701"/>
      <c r="Y160" s="701"/>
      <c r="Z160" s="701"/>
    </row>
    <row r="161" s="639" customFormat="1" customHeight="1" spans="1:26">
      <c r="A161" s="701"/>
      <c r="B161" s="702"/>
      <c r="C161" s="701"/>
      <c r="D161" s="701"/>
      <c r="E161" s="701"/>
      <c r="F161" s="701"/>
      <c r="G161" s="701"/>
      <c r="H161" s="701"/>
      <c r="I161" s="701"/>
      <c r="J161" s="701"/>
      <c r="K161" s="701"/>
      <c r="L161" s="701"/>
      <c r="M161" s="701"/>
      <c r="N161" s="701"/>
      <c r="O161" s="701"/>
      <c r="P161" s="701"/>
      <c r="Q161" s="701"/>
      <c r="R161" s="701"/>
      <c r="S161" s="701"/>
      <c r="T161" s="701"/>
      <c r="U161" s="701"/>
      <c r="V161" s="701"/>
      <c r="W161" s="701"/>
      <c r="X161" s="701"/>
      <c r="Y161" s="701"/>
      <c r="Z161" s="701"/>
    </row>
    <row r="162" s="639" customFormat="1" customHeight="1" spans="1:26">
      <c r="A162" s="701"/>
      <c r="B162" s="702"/>
      <c r="C162" s="701"/>
      <c r="D162" s="701"/>
      <c r="E162" s="701"/>
      <c r="F162" s="701"/>
      <c r="G162" s="701"/>
      <c r="H162" s="701"/>
      <c r="I162" s="701"/>
      <c r="J162" s="701"/>
      <c r="K162" s="701"/>
      <c r="L162" s="701"/>
      <c r="M162" s="701"/>
      <c r="N162" s="701"/>
      <c r="O162" s="701"/>
      <c r="P162" s="701"/>
      <c r="Q162" s="701"/>
      <c r="R162" s="701"/>
      <c r="S162" s="701"/>
      <c r="T162" s="701"/>
      <c r="U162" s="701"/>
      <c r="V162" s="701"/>
      <c r="W162" s="701"/>
      <c r="X162" s="701"/>
      <c r="Y162" s="701"/>
      <c r="Z162" s="701"/>
    </row>
    <row r="163" s="639" customFormat="1" customHeight="1" spans="1:26">
      <c r="A163" s="701"/>
      <c r="B163" s="702"/>
      <c r="C163" s="701"/>
      <c r="D163" s="701"/>
      <c r="E163" s="701"/>
      <c r="F163" s="701"/>
      <c r="G163" s="701"/>
      <c r="H163" s="701"/>
      <c r="I163" s="701"/>
      <c r="J163" s="701"/>
      <c r="K163" s="701"/>
      <c r="L163" s="701"/>
      <c r="M163" s="701"/>
      <c r="N163" s="701"/>
      <c r="O163" s="701"/>
      <c r="P163" s="701"/>
      <c r="Q163" s="701"/>
      <c r="R163" s="701"/>
      <c r="S163" s="701"/>
      <c r="T163" s="701"/>
      <c r="U163" s="701"/>
      <c r="V163" s="701"/>
      <c r="W163" s="701"/>
      <c r="X163" s="701"/>
      <c r="Y163" s="701"/>
      <c r="Z163" s="701"/>
    </row>
    <row r="164" s="639" customFormat="1" customHeight="1" spans="1:26">
      <c r="A164" s="701"/>
      <c r="B164" s="702"/>
      <c r="C164" s="701"/>
      <c r="D164" s="701"/>
      <c r="E164" s="701"/>
      <c r="F164" s="701"/>
      <c r="G164" s="701"/>
      <c r="H164" s="701"/>
      <c r="I164" s="701"/>
      <c r="J164" s="701"/>
      <c r="K164" s="701"/>
      <c r="L164" s="701"/>
      <c r="M164" s="701"/>
      <c r="N164" s="701"/>
      <c r="O164" s="701"/>
      <c r="P164" s="701"/>
      <c r="Q164" s="701"/>
      <c r="R164" s="701"/>
      <c r="S164" s="701"/>
      <c r="T164" s="701"/>
      <c r="U164" s="701"/>
      <c r="V164" s="701"/>
      <c r="W164" s="701"/>
      <c r="X164" s="701"/>
      <c r="Y164" s="701"/>
      <c r="Z164" s="701"/>
    </row>
    <row r="165" s="639" customFormat="1" customHeight="1" spans="1:26">
      <c r="A165" s="701"/>
      <c r="B165" s="702"/>
      <c r="C165" s="701"/>
      <c r="D165" s="701"/>
      <c r="E165" s="701"/>
      <c r="F165" s="701"/>
      <c r="G165" s="701"/>
      <c r="H165" s="701"/>
      <c r="I165" s="701"/>
      <c r="J165" s="701"/>
      <c r="K165" s="701"/>
      <c r="L165" s="701"/>
      <c r="M165" s="701"/>
      <c r="N165" s="701"/>
      <c r="O165" s="701"/>
      <c r="P165" s="701"/>
      <c r="Q165" s="701"/>
      <c r="R165" s="701"/>
      <c r="S165" s="701"/>
      <c r="T165" s="701"/>
      <c r="U165" s="701"/>
      <c r="V165" s="701"/>
      <c r="W165" s="701"/>
      <c r="X165" s="701"/>
      <c r="Y165" s="701"/>
      <c r="Z165" s="701"/>
    </row>
    <row r="166" s="639" customFormat="1" customHeight="1" spans="1:26">
      <c r="A166" s="701"/>
      <c r="B166" s="702"/>
      <c r="C166" s="701"/>
      <c r="D166" s="701"/>
      <c r="E166" s="701"/>
      <c r="F166" s="701"/>
      <c r="G166" s="701"/>
      <c r="H166" s="701"/>
      <c r="I166" s="701"/>
      <c r="J166" s="701"/>
      <c r="K166" s="701"/>
      <c r="L166" s="701"/>
      <c r="M166" s="701"/>
      <c r="N166" s="701"/>
      <c r="O166" s="701"/>
      <c r="P166" s="701"/>
      <c r="Q166" s="701"/>
      <c r="R166" s="701"/>
      <c r="S166" s="701"/>
      <c r="T166" s="701"/>
      <c r="U166" s="701"/>
      <c r="V166" s="701"/>
      <c r="W166" s="701"/>
      <c r="X166" s="701"/>
      <c r="Y166" s="701"/>
      <c r="Z166" s="701"/>
    </row>
    <row r="167" s="639" customFormat="1" customHeight="1" spans="1:26">
      <c r="A167" s="701"/>
      <c r="B167" s="702"/>
      <c r="C167" s="701"/>
      <c r="D167" s="701"/>
      <c r="E167" s="701"/>
      <c r="F167" s="701"/>
      <c r="G167" s="701"/>
      <c r="H167" s="701"/>
      <c r="I167" s="701"/>
      <c r="J167" s="701"/>
      <c r="K167" s="701"/>
      <c r="L167" s="701"/>
      <c r="M167" s="701"/>
      <c r="N167" s="701"/>
      <c r="O167" s="701"/>
      <c r="P167" s="701"/>
      <c r="Q167" s="701"/>
      <c r="R167" s="701"/>
      <c r="S167" s="701"/>
      <c r="T167" s="701"/>
      <c r="U167" s="701"/>
      <c r="V167" s="701"/>
      <c r="W167" s="701"/>
      <c r="X167" s="701"/>
      <c r="Y167" s="701"/>
      <c r="Z167" s="701"/>
    </row>
    <row r="168" s="639" customFormat="1" customHeight="1" spans="1:26">
      <c r="A168" s="701"/>
      <c r="B168" s="702"/>
      <c r="C168" s="701"/>
      <c r="D168" s="701"/>
      <c r="E168" s="701"/>
      <c r="F168" s="701"/>
      <c r="G168" s="701"/>
      <c r="H168" s="701"/>
      <c r="I168" s="701"/>
      <c r="J168" s="701"/>
      <c r="K168" s="701"/>
      <c r="L168" s="701"/>
      <c r="M168" s="701"/>
      <c r="N168" s="701"/>
      <c r="O168" s="701"/>
      <c r="P168" s="701"/>
      <c r="Q168" s="701"/>
      <c r="R168" s="701"/>
      <c r="S168" s="701"/>
      <c r="T168" s="701"/>
      <c r="U168" s="701"/>
      <c r="V168" s="701"/>
      <c r="W168" s="701"/>
      <c r="X168" s="701"/>
      <c r="Y168" s="701"/>
      <c r="Z168" s="701"/>
    </row>
    <row r="169" s="639" customFormat="1" customHeight="1" spans="1:26">
      <c r="A169" s="701"/>
      <c r="B169" s="702"/>
      <c r="C169" s="701"/>
      <c r="D169" s="701"/>
      <c r="E169" s="701"/>
      <c r="F169" s="701"/>
      <c r="G169" s="701"/>
      <c r="H169" s="701"/>
      <c r="I169" s="701"/>
      <c r="J169" s="701"/>
      <c r="K169" s="701"/>
      <c r="L169" s="701"/>
      <c r="M169" s="701"/>
      <c r="N169" s="701"/>
      <c r="O169" s="701"/>
      <c r="P169" s="701"/>
      <c r="Q169" s="701"/>
      <c r="R169" s="701"/>
      <c r="S169" s="701"/>
      <c r="T169" s="701"/>
      <c r="U169" s="701"/>
      <c r="V169" s="701"/>
      <c r="W169" s="701"/>
      <c r="X169" s="701"/>
      <c r="Y169" s="701"/>
      <c r="Z169" s="701"/>
    </row>
    <row r="170" s="639" customFormat="1" customHeight="1" spans="1:26">
      <c r="A170" s="701"/>
      <c r="B170" s="702"/>
      <c r="C170" s="701"/>
      <c r="D170" s="701"/>
      <c r="E170" s="701"/>
      <c r="F170" s="701"/>
      <c r="G170" s="701"/>
      <c r="H170" s="701"/>
      <c r="I170" s="701"/>
      <c r="J170" s="701"/>
      <c r="K170" s="701"/>
      <c r="L170" s="701"/>
      <c r="M170" s="701"/>
      <c r="N170" s="701"/>
      <c r="O170" s="701"/>
      <c r="P170" s="701"/>
      <c r="Q170" s="701"/>
      <c r="R170" s="701"/>
      <c r="S170" s="701"/>
      <c r="T170" s="701"/>
      <c r="U170" s="701"/>
      <c r="V170" s="701"/>
      <c r="W170" s="701"/>
      <c r="X170" s="701"/>
      <c r="Y170" s="701"/>
      <c r="Z170" s="701"/>
    </row>
    <row r="171" s="639" customFormat="1" customHeight="1" spans="1:26">
      <c r="A171" s="701"/>
      <c r="B171" s="702"/>
      <c r="C171" s="701"/>
      <c r="D171" s="701"/>
      <c r="E171" s="701"/>
      <c r="F171" s="701"/>
      <c r="G171" s="701"/>
      <c r="H171" s="701"/>
      <c r="I171" s="701"/>
      <c r="J171" s="701"/>
      <c r="K171" s="701"/>
      <c r="L171" s="701"/>
      <c r="M171" s="701"/>
      <c r="N171" s="701"/>
      <c r="O171" s="701"/>
      <c r="P171" s="701"/>
      <c r="Q171" s="701"/>
      <c r="R171" s="701"/>
      <c r="S171" s="701"/>
      <c r="T171" s="701"/>
      <c r="U171" s="701"/>
      <c r="V171" s="701"/>
      <c r="W171" s="701"/>
      <c r="X171" s="701"/>
      <c r="Y171" s="701"/>
      <c r="Z171" s="701"/>
    </row>
    <row r="172" s="639" customFormat="1" customHeight="1" spans="1:26">
      <c r="A172" s="701"/>
      <c r="B172" s="702"/>
      <c r="C172" s="701"/>
      <c r="D172" s="701"/>
      <c r="E172" s="701"/>
      <c r="F172" s="701"/>
      <c r="G172" s="701"/>
      <c r="H172" s="701"/>
      <c r="I172" s="701"/>
      <c r="J172" s="701"/>
      <c r="K172" s="701"/>
      <c r="L172" s="701"/>
      <c r="M172" s="701"/>
      <c r="N172" s="701"/>
      <c r="O172" s="701"/>
      <c r="P172" s="701"/>
      <c r="Q172" s="701"/>
      <c r="R172" s="701"/>
      <c r="S172" s="701"/>
      <c r="T172" s="701"/>
      <c r="U172" s="701"/>
      <c r="V172" s="701"/>
      <c r="W172" s="701"/>
      <c r="X172" s="701"/>
      <c r="Y172" s="701"/>
      <c r="Z172" s="701"/>
    </row>
    <row r="173" s="639" customFormat="1" customHeight="1" spans="1:26">
      <c r="A173" s="701"/>
      <c r="B173" s="702"/>
      <c r="C173" s="701"/>
      <c r="D173" s="701"/>
      <c r="E173" s="701"/>
      <c r="F173" s="701"/>
      <c r="G173" s="701"/>
      <c r="H173" s="701"/>
      <c r="I173" s="701"/>
      <c r="J173" s="701"/>
      <c r="K173" s="701"/>
      <c r="L173" s="701"/>
      <c r="M173" s="701"/>
      <c r="N173" s="701"/>
      <c r="O173" s="701"/>
      <c r="P173" s="701"/>
      <c r="Q173" s="701"/>
      <c r="R173" s="701"/>
      <c r="S173" s="701"/>
      <c r="T173" s="701"/>
      <c r="U173" s="701"/>
      <c r="V173" s="701"/>
      <c r="W173" s="701"/>
      <c r="X173" s="701"/>
      <c r="Y173" s="701"/>
      <c r="Z173" s="701"/>
    </row>
    <row r="174" s="639" customFormat="1" customHeight="1" spans="1:26">
      <c r="A174" s="701"/>
      <c r="B174" s="702"/>
      <c r="C174" s="701"/>
      <c r="D174" s="701"/>
      <c r="E174" s="701"/>
      <c r="F174" s="701"/>
      <c r="G174" s="701"/>
      <c r="H174" s="701"/>
      <c r="I174" s="701"/>
      <c r="J174" s="701"/>
      <c r="K174" s="701"/>
      <c r="L174" s="701"/>
      <c r="M174" s="701"/>
      <c r="N174" s="701"/>
      <c r="O174" s="701"/>
      <c r="P174" s="701"/>
      <c r="Q174" s="701"/>
      <c r="R174" s="701"/>
      <c r="S174" s="701"/>
      <c r="T174" s="701"/>
      <c r="U174" s="701"/>
      <c r="V174" s="701"/>
      <c r="W174" s="701"/>
      <c r="X174" s="701"/>
      <c r="Y174" s="701"/>
      <c r="Z174" s="701"/>
    </row>
    <row r="175" s="639" customFormat="1" customHeight="1" spans="1:26">
      <c r="A175" s="701"/>
      <c r="B175" s="702"/>
      <c r="C175" s="701"/>
      <c r="D175" s="701"/>
      <c r="E175" s="701"/>
      <c r="F175" s="701"/>
      <c r="G175" s="701"/>
      <c r="H175" s="701"/>
      <c r="I175" s="701"/>
      <c r="J175" s="701"/>
      <c r="K175" s="701"/>
      <c r="L175" s="701"/>
      <c r="M175" s="701"/>
      <c r="N175" s="701"/>
      <c r="O175" s="701"/>
      <c r="P175" s="701"/>
      <c r="Q175" s="701"/>
      <c r="R175" s="701"/>
      <c r="S175" s="701"/>
      <c r="T175" s="701"/>
      <c r="U175" s="701"/>
      <c r="V175" s="701"/>
      <c r="W175" s="701"/>
      <c r="X175" s="701"/>
      <c r="Y175" s="701"/>
      <c r="Z175" s="701"/>
    </row>
    <row r="176" s="639" customFormat="1" customHeight="1" spans="1:26">
      <c r="A176" s="701"/>
      <c r="B176" s="702"/>
      <c r="C176" s="701"/>
      <c r="D176" s="701"/>
      <c r="E176" s="701"/>
      <c r="F176" s="701"/>
      <c r="G176" s="701"/>
      <c r="H176" s="701"/>
      <c r="I176" s="701"/>
      <c r="J176" s="701"/>
      <c r="K176" s="701"/>
      <c r="L176" s="701"/>
      <c r="M176" s="701"/>
      <c r="N176" s="701"/>
      <c r="O176" s="701"/>
      <c r="P176" s="701"/>
      <c r="Q176" s="701"/>
      <c r="R176" s="701"/>
      <c r="S176" s="701"/>
      <c r="T176" s="701"/>
      <c r="U176" s="701"/>
      <c r="V176" s="701"/>
      <c r="W176" s="701"/>
      <c r="X176" s="701"/>
      <c r="Y176" s="701"/>
      <c r="Z176" s="701"/>
    </row>
    <row r="177" s="639" customFormat="1" customHeight="1" spans="1:26">
      <c r="A177" s="701"/>
      <c r="B177" s="702"/>
      <c r="C177" s="701"/>
      <c r="D177" s="701"/>
      <c r="E177" s="701"/>
      <c r="F177" s="701"/>
      <c r="G177" s="701"/>
      <c r="H177" s="701"/>
      <c r="I177" s="701"/>
      <c r="J177" s="701"/>
      <c r="K177" s="701"/>
      <c r="L177" s="701"/>
      <c r="M177" s="701"/>
      <c r="N177" s="701"/>
      <c r="O177" s="701"/>
      <c r="P177" s="701"/>
      <c r="Q177" s="701"/>
      <c r="R177" s="701"/>
      <c r="S177" s="701"/>
      <c r="T177" s="701"/>
      <c r="U177" s="701"/>
      <c r="V177" s="701"/>
      <c r="W177" s="701"/>
      <c r="X177" s="701"/>
      <c r="Y177" s="701"/>
      <c r="Z177" s="701"/>
    </row>
    <row r="178" s="639" customFormat="1" customHeight="1" spans="1:26">
      <c r="A178" s="701"/>
      <c r="B178" s="702"/>
      <c r="C178" s="701"/>
      <c r="D178" s="701"/>
      <c r="E178" s="701"/>
      <c r="F178" s="701"/>
      <c r="G178" s="701"/>
      <c r="H178" s="701"/>
      <c r="I178" s="701"/>
      <c r="J178" s="701"/>
      <c r="K178" s="701"/>
      <c r="L178" s="701"/>
      <c r="M178" s="701"/>
      <c r="N178" s="701"/>
      <c r="O178" s="701"/>
      <c r="P178" s="701"/>
      <c r="Q178" s="701"/>
      <c r="R178" s="701"/>
      <c r="S178" s="701"/>
      <c r="T178" s="701"/>
      <c r="U178" s="701"/>
      <c r="V178" s="701"/>
      <c r="W178" s="701"/>
      <c r="X178" s="701"/>
      <c r="Y178" s="701"/>
      <c r="Z178" s="701"/>
    </row>
    <row r="179" s="639" customFormat="1" customHeight="1" spans="1:26">
      <c r="A179" s="701"/>
      <c r="B179" s="702"/>
      <c r="C179" s="701"/>
      <c r="D179" s="701"/>
      <c r="E179" s="701"/>
      <c r="F179" s="701"/>
      <c r="G179" s="701"/>
      <c r="H179" s="701"/>
      <c r="I179" s="701"/>
      <c r="J179" s="701"/>
      <c r="K179" s="701"/>
      <c r="L179" s="701"/>
      <c r="M179" s="701"/>
      <c r="N179" s="701"/>
      <c r="O179" s="701"/>
      <c r="P179" s="701"/>
      <c r="Q179" s="701"/>
      <c r="R179" s="701"/>
      <c r="S179" s="701"/>
      <c r="T179" s="701"/>
      <c r="U179" s="701"/>
      <c r="V179" s="701"/>
      <c r="W179" s="701"/>
      <c r="X179" s="701"/>
      <c r="Y179" s="701"/>
      <c r="Z179" s="701"/>
    </row>
    <row r="180" s="639" customFormat="1" customHeight="1" spans="1:26">
      <c r="A180" s="701"/>
      <c r="B180" s="702"/>
      <c r="C180" s="701"/>
      <c r="D180" s="701"/>
      <c r="E180" s="701"/>
      <c r="F180" s="701"/>
      <c r="G180" s="701"/>
      <c r="H180" s="701"/>
      <c r="I180" s="701"/>
      <c r="J180" s="701"/>
      <c r="K180" s="701"/>
      <c r="L180" s="701"/>
      <c r="M180" s="701"/>
      <c r="N180" s="701"/>
      <c r="O180" s="701"/>
      <c r="P180" s="701"/>
      <c r="Q180" s="701"/>
      <c r="R180" s="701"/>
      <c r="S180" s="701"/>
      <c r="T180" s="701"/>
      <c r="U180" s="701"/>
      <c r="V180" s="701"/>
      <c r="W180" s="701"/>
      <c r="X180" s="701"/>
      <c r="Y180" s="701"/>
      <c r="Z180" s="701"/>
    </row>
    <row r="181" s="639" customFormat="1" customHeight="1" spans="1:26">
      <c r="A181" s="701"/>
      <c r="B181" s="702"/>
      <c r="C181" s="701"/>
      <c r="D181" s="701"/>
      <c r="E181" s="701"/>
      <c r="F181" s="701"/>
      <c r="G181" s="701"/>
      <c r="H181" s="701"/>
      <c r="I181" s="701"/>
      <c r="J181" s="701"/>
      <c r="K181" s="701"/>
      <c r="L181" s="701"/>
      <c r="M181" s="701"/>
      <c r="N181" s="701"/>
      <c r="O181" s="701"/>
      <c r="P181" s="701"/>
      <c r="Q181" s="701"/>
      <c r="R181" s="701"/>
      <c r="S181" s="701"/>
      <c r="T181" s="701"/>
      <c r="U181" s="701"/>
      <c r="V181" s="701"/>
      <c r="W181" s="701"/>
      <c r="X181" s="701"/>
      <c r="Y181" s="701"/>
      <c r="Z181" s="701"/>
    </row>
    <row r="182" s="639" customFormat="1" customHeight="1" spans="1:26">
      <c r="A182" s="701"/>
      <c r="B182" s="702"/>
      <c r="C182" s="701"/>
      <c r="D182" s="701"/>
      <c r="E182" s="701"/>
      <c r="F182" s="701"/>
      <c r="G182" s="701"/>
      <c r="H182" s="701"/>
      <c r="I182" s="701"/>
      <c r="J182" s="701"/>
      <c r="K182" s="701"/>
      <c r="L182" s="701"/>
      <c r="M182" s="701"/>
      <c r="N182" s="701"/>
      <c r="O182" s="701"/>
      <c r="P182" s="701"/>
      <c r="Q182" s="701"/>
      <c r="R182" s="701"/>
      <c r="S182" s="701"/>
      <c r="T182" s="701"/>
      <c r="U182" s="701"/>
      <c r="V182" s="701"/>
      <c r="W182" s="701"/>
      <c r="X182" s="701"/>
      <c r="Y182" s="701"/>
      <c r="Z182" s="701"/>
    </row>
    <row r="183" s="639" customFormat="1" customHeight="1" spans="1:26">
      <c r="A183" s="701"/>
      <c r="B183" s="702"/>
      <c r="C183" s="701"/>
      <c r="D183" s="701"/>
      <c r="E183" s="701"/>
      <c r="F183" s="701"/>
      <c r="G183" s="701"/>
      <c r="H183" s="701"/>
      <c r="I183" s="701"/>
      <c r="J183" s="701"/>
      <c r="K183" s="701"/>
      <c r="L183" s="701"/>
      <c r="M183" s="701"/>
      <c r="N183" s="701"/>
      <c r="O183" s="701"/>
      <c r="P183" s="701"/>
      <c r="Q183" s="701"/>
      <c r="R183" s="701"/>
      <c r="S183" s="701"/>
      <c r="T183" s="701"/>
      <c r="U183" s="701"/>
      <c r="V183" s="701"/>
      <c r="W183" s="701"/>
      <c r="X183" s="701"/>
      <c r="Y183" s="701"/>
      <c r="Z183" s="701"/>
    </row>
    <row r="184" s="639" customFormat="1" customHeight="1" spans="1:26">
      <c r="A184" s="701"/>
      <c r="B184" s="702"/>
      <c r="C184" s="701"/>
      <c r="D184" s="701"/>
      <c r="E184" s="701"/>
      <c r="F184" s="701"/>
      <c r="G184" s="701"/>
      <c r="H184" s="701"/>
      <c r="I184" s="701"/>
      <c r="J184" s="701"/>
      <c r="K184" s="701"/>
      <c r="L184" s="701"/>
      <c r="M184" s="701"/>
      <c r="N184" s="701"/>
      <c r="O184" s="701"/>
      <c r="P184" s="701"/>
      <c r="Q184" s="701"/>
      <c r="R184" s="701"/>
      <c r="S184" s="701"/>
      <c r="T184" s="701"/>
      <c r="U184" s="701"/>
      <c r="V184" s="701"/>
      <c r="W184" s="701"/>
      <c r="X184" s="701"/>
      <c r="Y184" s="701"/>
      <c r="Z184" s="701"/>
    </row>
    <row r="185" s="639" customFormat="1" customHeight="1" spans="1:26">
      <c r="A185" s="701"/>
      <c r="B185" s="702"/>
      <c r="C185" s="701"/>
      <c r="D185" s="701"/>
      <c r="E185" s="701"/>
      <c r="F185" s="701"/>
      <c r="G185" s="701"/>
      <c r="H185" s="701"/>
      <c r="I185" s="701"/>
      <c r="J185" s="701"/>
      <c r="K185" s="701"/>
      <c r="L185" s="701"/>
      <c r="M185" s="701"/>
      <c r="N185" s="701"/>
      <c r="O185" s="701"/>
      <c r="P185" s="701"/>
      <c r="Q185" s="701"/>
      <c r="R185" s="701"/>
      <c r="S185" s="701"/>
      <c r="T185" s="701"/>
      <c r="U185" s="701"/>
      <c r="V185" s="701"/>
      <c r="W185" s="701"/>
      <c r="X185" s="701"/>
      <c r="Y185" s="701"/>
      <c r="Z185" s="701"/>
    </row>
    <row r="186" s="639" customFormat="1" customHeight="1" spans="1:26">
      <c r="A186" s="701"/>
      <c r="B186" s="702"/>
      <c r="C186" s="701"/>
      <c r="D186" s="701"/>
      <c r="E186" s="701"/>
      <c r="F186" s="701"/>
      <c r="G186" s="701"/>
      <c r="H186" s="701"/>
      <c r="I186" s="701"/>
      <c r="J186" s="701"/>
      <c r="K186" s="701"/>
      <c r="L186" s="701"/>
      <c r="M186" s="701"/>
      <c r="N186" s="701"/>
      <c r="O186" s="701"/>
      <c r="P186" s="701"/>
      <c r="Q186" s="701"/>
      <c r="R186" s="701"/>
      <c r="S186" s="701"/>
      <c r="T186" s="701"/>
      <c r="U186" s="701"/>
      <c r="V186" s="701"/>
      <c r="W186" s="701"/>
      <c r="X186" s="701"/>
      <c r="Y186" s="701"/>
      <c r="Z186" s="701"/>
    </row>
    <row r="187" s="639" customFormat="1" customHeight="1" spans="1:26">
      <c r="A187" s="701"/>
      <c r="B187" s="702"/>
      <c r="C187" s="701"/>
      <c r="D187" s="701"/>
      <c r="E187" s="701"/>
      <c r="F187" s="701"/>
      <c r="G187" s="701"/>
      <c r="H187" s="701"/>
      <c r="I187" s="701"/>
      <c r="J187" s="701"/>
      <c r="K187" s="701"/>
      <c r="L187" s="701"/>
      <c r="M187" s="701"/>
      <c r="N187" s="701"/>
      <c r="O187" s="701"/>
      <c r="P187" s="701"/>
      <c r="Q187" s="701"/>
      <c r="R187" s="701"/>
      <c r="S187" s="701"/>
      <c r="T187" s="701"/>
      <c r="U187" s="701"/>
      <c r="V187" s="701"/>
      <c r="W187" s="701"/>
      <c r="X187" s="701"/>
      <c r="Y187" s="701"/>
      <c r="Z187" s="701"/>
    </row>
    <row r="188" s="639" customFormat="1" customHeight="1" spans="1:26">
      <c r="A188" s="701"/>
      <c r="B188" s="702"/>
      <c r="C188" s="701"/>
      <c r="D188" s="701"/>
      <c r="E188" s="701"/>
      <c r="F188" s="701"/>
      <c r="G188" s="701"/>
      <c r="H188" s="701"/>
      <c r="I188" s="701"/>
      <c r="J188" s="701"/>
      <c r="K188" s="701"/>
      <c r="L188" s="701"/>
      <c r="M188" s="701"/>
      <c r="N188" s="701"/>
      <c r="O188" s="701"/>
      <c r="P188" s="701"/>
      <c r="Q188" s="701"/>
      <c r="R188" s="701"/>
      <c r="S188" s="701"/>
      <c r="T188" s="701"/>
      <c r="U188" s="701"/>
      <c r="V188" s="701"/>
      <c r="W188" s="701"/>
      <c r="X188" s="701"/>
      <c r="Y188" s="701"/>
      <c r="Z188" s="701"/>
    </row>
    <row r="189" s="639" customFormat="1" customHeight="1" spans="1:26">
      <c r="A189" s="701"/>
      <c r="B189" s="702"/>
      <c r="C189" s="701"/>
      <c r="D189" s="701"/>
      <c r="E189" s="701"/>
      <c r="F189" s="701"/>
      <c r="G189" s="701"/>
      <c r="H189" s="701"/>
      <c r="I189" s="701"/>
      <c r="J189" s="701"/>
      <c r="K189" s="701"/>
      <c r="L189" s="701"/>
      <c r="M189" s="701"/>
      <c r="N189" s="701"/>
      <c r="O189" s="701"/>
      <c r="P189" s="701"/>
      <c r="Q189" s="701"/>
      <c r="R189" s="701"/>
      <c r="S189" s="701"/>
      <c r="T189" s="701"/>
      <c r="U189" s="701"/>
      <c r="V189" s="701"/>
      <c r="W189" s="701"/>
      <c r="X189" s="701"/>
      <c r="Y189" s="701"/>
      <c r="Z189" s="701"/>
    </row>
    <row r="190" s="639" customFormat="1" customHeight="1" spans="1:26">
      <c r="A190" s="701"/>
      <c r="B190" s="702"/>
      <c r="C190" s="701"/>
      <c r="D190" s="701"/>
      <c r="E190" s="701"/>
      <c r="F190" s="701"/>
      <c r="G190" s="701"/>
      <c r="H190" s="701"/>
      <c r="I190" s="701"/>
      <c r="J190" s="701"/>
      <c r="K190" s="701"/>
      <c r="L190" s="701"/>
      <c r="M190" s="701"/>
      <c r="N190" s="701"/>
      <c r="O190" s="701"/>
      <c r="P190" s="701"/>
      <c r="Q190" s="701"/>
      <c r="R190" s="701"/>
      <c r="S190" s="701"/>
      <c r="T190" s="701"/>
      <c r="U190" s="701"/>
      <c r="V190" s="701"/>
      <c r="W190" s="701"/>
      <c r="X190" s="701"/>
      <c r="Y190" s="701"/>
      <c r="Z190" s="701"/>
    </row>
    <row r="191" s="639" customFormat="1" customHeight="1" spans="1:26">
      <c r="A191" s="701"/>
      <c r="B191" s="702"/>
      <c r="C191" s="701"/>
      <c r="D191" s="701"/>
      <c r="E191" s="701"/>
      <c r="F191" s="701"/>
      <c r="G191" s="701"/>
      <c r="H191" s="701"/>
      <c r="I191" s="701"/>
      <c r="J191" s="701"/>
      <c r="K191" s="701"/>
      <c r="L191" s="701"/>
      <c r="M191" s="701"/>
      <c r="N191" s="701"/>
      <c r="O191" s="701"/>
      <c r="P191" s="701"/>
      <c r="Q191" s="701"/>
      <c r="R191" s="701"/>
      <c r="S191" s="701"/>
      <c r="T191" s="701"/>
      <c r="U191" s="701"/>
      <c r="V191" s="701"/>
      <c r="W191" s="701"/>
      <c r="X191" s="701"/>
      <c r="Y191" s="701"/>
      <c r="Z191" s="701"/>
    </row>
    <row r="192" s="639" customFormat="1" customHeight="1" spans="1:26">
      <c r="A192" s="701"/>
      <c r="B192" s="702"/>
      <c r="C192" s="701"/>
      <c r="D192" s="701"/>
      <c r="E192" s="701"/>
      <c r="F192" s="701"/>
      <c r="G192" s="701"/>
      <c r="H192" s="701"/>
      <c r="I192" s="701"/>
      <c r="J192" s="701"/>
      <c r="K192" s="701"/>
      <c r="L192" s="701"/>
      <c r="M192" s="701"/>
      <c r="N192" s="701"/>
      <c r="O192" s="701"/>
      <c r="P192" s="701"/>
      <c r="Q192" s="701"/>
      <c r="R192" s="701"/>
      <c r="S192" s="701"/>
      <c r="T192" s="701"/>
      <c r="U192" s="701"/>
      <c r="V192" s="701"/>
      <c r="W192" s="701"/>
      <c r="X192" s="701"/>
      <c r="Y192" s="701"/>
      <c r="Z192" s="701"/>
    </row>
    <row r="193" s="639" customFormat="1" customHeight="1" spans="1:26">
      <c r="A193" s="701"/>
      <c r="B193" s="702"/>
      <c r="C193" s="701"/>
      <c r="D193" s="701"/>
      <c r="E193" s="701"/>
      <c r="F193" s="701"/>
      <c r="G193" s="701"/>
      <c r="H193" s="701"/>
      <c r="I193" s="701"/>
      <c r="J193" s="701"/>
      <c r="K193" s="701"/>
      <c r="L193" s="701"/>
      <c r="M193" s="701"/>
      <c r="N193" s="701"/>
      <c r="O193" s="701"/>
      <c r="P193" s="701"/>
      <c r="Q193" s="701"/>
      <c r="R193" s="701"/>
      <c r="S193" s="701"/>
      <c r="T193" s="701"/>
      <c r="U193" s="701"/>
      <c r="V193" s="701"/>
      <c r="W193" s="701"/>
      <c r="X193" s="701"/>
      <c r="Y193" s="701"/>
      <c r="Z193" s="701"/>
    </row>
    <row r="194" s="639" customFormat="1" customHeight="1" spans="1:26">
      <c r="A194" s="701"/>
      <c r="B194" s="702"/>
      <c r="C194" s="701"/>
      <c r="D194" s="701"/>
      <c r="E194" s="701"/>
      <c r="F194" s="701"/>
      <c r="G194" s="701"/>
      <c r="H194" s="701"/>
      <c r="I194" s="701"/>
      <c r="J194" s="701"/>
      <c r="K194" s="701"/>
      <c r="L194" s="701"/>
      <c r="M194" s="701"/>
      <c r="N194" s="701"/>
      <c r="O194" s="701"/>
      <c r="P194" s="701"/>
      <c r="Q194" s="701"/>
      <c r="R194" s="701"/>
      <c r="S194" s="701"/>
      <c r="T194" s="701"/>
      <c r="U194" s="701"/>
      <c r="V194" s="701"/>
      <c r="W194" s="701"/>
      <c r="X194" s="701"/>
      <c r="Y194" s="701"/>
      <c r="Z194" s="701"/>
    </row>
    <row r="195" s="639" customFormat="1" customHeight="1" spans="1:26">
      <c r="A195" s="701"/>
      <c r="B195" s="702"/>
      <c r="C195" s="701"/>
      <c r="D195" s="701"/>
      <c r="E195" s="701"/>
      <c r="F195" s="701"/>
      <c r="G195" s="701"/>
      <c r="H195" s="701"/>
      <c r="I195" s="701"/>
      <c r="J195" s="701"/>
      <c r="K195" s="701"/>
      <c r="L195" s="701"/>
      <c r="M195" s="701"/>
      <c r="N195" s="701"/>
      <c r="O195" s="701"/>
      <c r="P195" s="701"/>
      <c r="Q195" s="701"/>
      <c r="R195" s="701"/>
      <c r="S195" s="701"/>
      <c r="T195" s="701"/>
      <c r="U195" s="701"/>
      <c r="V195" s="701"/>
      <c r="W195" s="701"/>
      <c r="X195" s="701"/>
      <c r="Y195" s="701"/>
      <c r="Z195" s="701"/>
    </row>
    <row r="196" s="639" customFormat="1" customHeight="1" spans="1:26">
      <c r="A196" s="701"/>
      <c r="B196" s="702"/>
      <c r="C196" s="701"/>
      <c r="D196" s="701"/>
      <c r="E196" s="701"/>
      <c r="F196" s="701"/>
      <c r="G196" s="701"/>
      <c r="H196" s="701"/>
      <c r="I196" s="701"/>
      <c r="J196" s="701"/>
      <c r="K196" s="701"/>
      <c r="L196" s="701"/>
      <c r="M196" s="701"/>
      <c r="N196" s="701"/>
      <c r="O196" s="701"/>
      <c r="P196" s="701"/>
      <c r="Q196" s="701"/>
      <c r="R196" s="701"/>
      <c r="S196" s="701"/>
      <c r="T196" s="701"/>
      <c r="U196" s="701"/>
      <c r="V196" s="701"/>
      <c r="W196" s="701"/>
      <c r="X196" s="701"/>
      <c r="Y196" s="701"/>
      <c r="Z196" s="701"/>
    </row>
    <row r="197" s="639" customFormat="1" customHeight="1" spans="1:26">
      <c r="A197" s="701"/>
      <c r="B197" s="702"/>
      <c r="C197" s="701"/>
      <c r="D197" s="701"/>
      <c r="E197" s="701"/>
      <c r="F197" s="701"/>
      <c r="G197" s="701"/>
      <c r="H197" s="701"/>
      <c r="I197" s="701"/>
      <c r="J197" s="701"/>
      <c r="K197" s="701"/>
      <c r="L197" s="701"/>
      <c r="M197" s="701"/>
      <c r="N197" s="701"/>
      <c r="O197" s="701"/>
      <c r="P197" s="701"/>
      <c r="Q197" s="701"/>
      <c r="R197" s="701"/>
      <c r="S197" s="701"/>
      <c r="T197" s="701"/>
      <c r="U197" s="701"/>
      <c r="V197" s="701"/>
      <c r="W197" s="701"/>
      <c r="X197" s="701"/>
      <c r="Y197" s="701"/>
      <c r="Z197" s="701"/>
    </row>
    <row r="198" s="639" customFormat="1" customHeight="1" spans="1:26">
      <c r="A198" s="701"/>
      <c r="B198" s="702"/>
      <c r="C198" s="701"/>
      <c r="D198" s="701"/>
      <c r="E198" s="701"/>
      <c r="F198" s="701"/>
      <c r="G198" s="701"/>
      <c r="H198" s="701"/>
      <c r="I198" s="701"/>
      <c r="J198" s="701"/>
      <c r="K198" s="701"/>
      <c r="L198" s="701"/>
      <c r="M198" s="701"/>
      <c r="N198" s="701"/>
      <c r="O198" s="701"/>
      <c r="P198" s="701"/>
      <c r="Q198" s="701"/>
      <c r="R198" s="701"/>
      <c r="S198" s="701"/>
      <c r="T198" s="701"/>
      <c r="U198" s="701"/>
      <c r="V198" s="701"/>
      <c r="W198" s="701"/>
      <c r="X198" s="701"/>
      <c r="Y198" s="701"/>
      <c r="Z198" s="701"/>
    </row>
    <row r="199" s="639" customFormat="1" customHeight="1" spans="1:26">
      <c r="A199" s="701"/>
      <c r="B199" s="702"/>
      <c r="C199" s="701"/>
      <c r="D199" s="701"/>
      <c r="E199" s="701"/>
      <c r="F199" s="701"/>
      <c r="G199" s="701"/>
      <c r="H199" s="701"/>
      <c r="I199" s="701"/>
      <c r="J199" s="701"/>
      <c r="K199" s="701"/>
      <c r="L199" s="701"/>
      <c r="M199" s="701"/>
      <c r="N199" s="701"/>
      <c r="O199" s="701"/>
      <c r="P199" s="701"/>
      <c r="Q199" s="701"/>
      <c r="R199" s="701"/>
      <c r="S199" s="701"/>
      <c r="T199" s="701"/>
      <c r="U199" s="701"/>
      <c r="V199" s="701"/>
      <c r="W199" s="701"/>
      <c r="X199" s="701"/>
      <c r="Y199" s="701"/>
      <c r="Z199" s="701"/>
    </row>
    <row r="200" s="639" customFormat="1" customHeight="1" spans="1:26">
      <c r="A200" s="701"/>
      <c r="B200" s="702"/>
      <c r="C200" s="701"/>
      <c r="D200" s="701"/>
      <c r="E200" s="701"/>
      <c r="F200" s="701"/>
      <c r="G200" s="701"/>
      <c r="H200" s="701"/>
      <c r="I200" s="701"/>
      <c r="J200" s="701"/>
      <c r="K200" s="701"/>
      <c r="L200" s="701"/>
      <c r="M200" s="701"/>
      <c r="N200" s="701"/>
      <c r="O200" s="701"/>
      <c r="P200" s="701"/>
      <c r="Q200" s="701"/>
      <c r="R200" s="701"/>
      <c r="S200" s="701"/>
      <c r="T200" s="701"/>
      <c r="U200" s="701"/>
      <c r="V200" s="701"/>
      <c r="W200" s="701"/>
      <c r="X200" s="701"/>
      <c r="Y200" s="701"/>
      <c r="Z200" s="701"/>
    </row>
  </sheetData>
  <mergeCells count="14">
    <mergeCell ref="A1:H1"/>
    <mergeCell ref="A47:B47"/>
    <mergeCell ref="A48:B48"/>
    <mergeCell ref="A49:B49"/>
    <mergeCell ref="A50:B50"/>
    <mergeCell ref="C56:I56"/>
    <mergeCell ref="C58:H58"/>
    <mergeCell ref="C59:H59"/>
    <mergeCell ref="A2:A3"/>
    <mergeCell ref="A19:A21"/>
    <mergeCell ref="A26:A36"/>
    <mergeCell ref="A37:A41"/>
    <mergeCell ref="A43:A46"/>
    <mergeCell ref="A51:B60"/>
  </mergeCells>
  <hyperlinks>
    <hyperlink ref="C4" r:id="rId2" display="https://www.amazon.com/dp/B0CPDHBCC6?th=1" tooltip="https://www.amazon.com/dp/B0CPDHBCC6?th=1"/>
    <hyperlink ref="D4" r:id="rId3" display="https://www.amazon.com/Pull-Down-Commercial-Stainless-Suitable-Farmhouse/dp/B0BV2NVH1N/ref=cm_cr_arp_d_product_top?ie=UTF8&amp;th=1" tooltip="https://www.amazon.com/Pull-Down-Commercial-Stainless-Suitable-Farmhouse/dp/B0BV2NVH1N/ref=cm_cr_arp_d_product_top?ie=UTF8&amp;th=1"/>
    <hyperlink ref="F4" r:id="rId4" display="https://www.amazon.com/dp/B0CFX9CK5R?th=1" tooltip="https://www.amazon.com/dp/B0CFX9CK5R?th=1"/>
    <hyperlink ref="G4" r:id="rId5" display="https://www.amazon.com/dp/B0BY8K99BW?th=1" tooltip="https://www.amazon.com/dp/B0BY8K99BW?th=1"/>
    <hyperlink ref="H4" r:id="rId6" display="https://www.amazon.com/WEWE-Brushed-Kitchen-Stainless-Faucets/dp/B01H3OMH7Y/ref=sr_1_5?th=1" tooltip="https://www.amazon.com/WEWE-Brushed-Kitchen-Stainless-Faucets/dp/B01H3OMH7Y/ref=sr_1_5?th=1"/>
    <hyperlink ref="E4" r:id="rId7" display="https://www.amazon.com/dp/B0CD25DR34?th=1" tooltip="https://www.amazon.com/dp/B0CD25DR34?th=1"/>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sheetPr>
  <dimension ref="A1:AC7"/>
  <sheetViews>
    <sheetView workbookViewId="0">
      <pane xSplit="3" topLeftCell="R1" activePane="topRight" state="frozen"/>
      <selection/>
      <selection pane="topRight" activeCell="P4" sqref="P4"/>
    </sheetView>
  </sheetViews>
  <sheetFormatPr defaultColWidth="9" defaultRowHeight="15.6" outlineLevelRow="6"/>
  <cols>
    <col min="1" max="1" width="15.75" style="627" customWidth="1"/>
    <col min="2" max="2" width="9" style="627"/>
    <col min="3" max="3" width="13.8796296296296" style="627" customWidth="1"/>
    <col min="4" max="4" width="9.50925925925926" style="627" customWidth="1"/>
    <col min="5" max="5" width="9.50925925925926" style="628" customWidth="1"/>
    <col min="6" max="18" width="9.50925925925926" style="627" customWidth="1"/>
    <col min="19" max="19" width="10.5092592592593" style="627" customWidth="1"/>
    <col min="20" max="20" width="46.1296296296296" style="627" customWidth="1"/>
    <col min="21" max="21" width="31.6296296296296" style="629" customWidth="1"/>
    <col min="22" max="22" width="50.5092592592593" style="627" customWidth="1"/>
    <col min="23" max="23" width="31.6296296296296" style="629" customWidth="1"/>
    <col min="24" max="24" width="49.5092592592593" style="627" customWidth="1"/>
    <col min="25" max="25" width="31.6296296296296" style="627" customWidth="1"/>
    <col min="26" max="26" width="59.5092592592593" style="627" customWidth="1"/>
    <col min="27" max="27" width="31.6296296296296" style="627" customWidth="1"/>
    <col min="28" max="28" width="57.5092592592593" style="627" customWidth="1"/>
    <col min="29" max="29" width="31.6296296296296" style="627" customWidth="1"/>
    <col min="30" max="16384" width="9" style="627"/>
  </cols>
  <sheetData>
    <row r="1" s="627" customFormat="1" ht="36" customHeight="1" spans="1:29">
      <c r="A1" s="630" t="s">
        <v>301</v>
      </c>
      <c r="B1" s="486" t="s">
        <v>302</v>
      </c>
      <c r="C1" s="486" t="s">
        <v>303</v>
      </c>
      <c r="D1" s="486" t="s">
        <v>304</v>
      </c>
      <c r="E1" s="631" t="s">
        <v>305</v>
      </c>
      <c r="F1" s="486" t="s">
        <v>306</v>
      </c>
      <c r="G1" s="486" t="s">
        <v>307</v>
      </c>
      <c r="H1" s="486" t="s">
        <v>308</v>
      </c>
      <c r="I1" s="486" t="s">
        <v>309</v>
      </c>
      <c r="J1" s="486" t="s">
        <v>310</v>
      </c>
      <c r="K1" s="486" t="s">
        <v>311</v>
      </c>
      <c r="L1" s="486" t="s">
        <v>312</v>
      </c>
      <c r="M1" s="486" t="s">
        <v>313</v>
      </c>
      <c r="N1" s="484" t="s">
        <v>314</v>
      </c>
      <c r="O1" s="484" t="s">
        <v>315</v>
      </c>
      <c r="P1" s="484" t="s">
        <v>316</v>
      </c>
      <c r="Q1" s="484" t="s">
        <v>317</v>
      </c>
      <c r="R1" s="483" t="s">
        <v>318</v>
      </c>
      <c r="S1" s="483" t="s">
        <v>319</v>
      </c>
      <c r="T1" s="632" t="s">
        <v>320</v>
      </c>
      <c r="U1" s="633" t="s">
        <v>321</v>
      </c>
      <c r="V1" s="634" t="s">
        <v>322</v>
      </c>
      <c r="W1" s="635" t="s">
        <v>323</v>
      </c>
      <c r="X1" s="636" t="s">
        <v>324</v>
      </c>
      <c r="Y1" s="636" t="s">
        <v>325</v>
      </c>
      <c r="Z1" s="632" t="s">
        <v>326</v>
      </c>
      <c r="AA1" s="632" t="s">
        <v>327</v>
      </c>
      <c r="AB1" s="636" t="s">
        <v>328</v>
      </c>
      <c r="AC1" s="636" t="s">
        <v>329</v>
      </c>
    </row>
    <row r="2" s="627" customFormat="1" ht="120" customHeight="1" spans="2:29">
      <c r="B2" s="627" t="s">
        <v>76</v>
      </c>
      <c r="C2" s="627" t="s">
        <v>93</v>
      </c>
      <c r="D2" s="627">
        <v>54.99</v>
      </c>
      <c r="E2" s="628">
        <v>0.2</v>
      </c>
      <c r="F2" s="627">
        <v>949</v>
      </c>
      <c r="G2" s="627">
        <v>23.3333333333333</v>
      </c>
      <c r="H2" s="627">
        <v>500</v>
      </c>
      <c r="I2" s="627">
        <v>52570</v>
      </c>
      <c r="K2" s="627">
        <v>4.6</v>
      </c>
      <c r="L2" s="627">
        <v>106</v>
      </c>
      <c r="M2" s="627">
        <v>8</v>
      </c>
      <c r="N2" s="627">
        <v>502</v>
      </c>
      <c r="O2" s="627">
        <v>439</v>
      </c>
      <c r="P2" s="627">
        <v>164</v>
      </c>
      <c r="Q2" s="627">
        <v>42</v>
      </c>
      <c r="R2" s="627" t="s">
        <v>330</v>
      </c>
      <c r="S2" s="627" t="s">
        <v>331</v>
      </c>
      <c r="U2" s="637" t="s">
        <v>332</v>
      </c>
      <c r="W2" s="637" t="s">
        <v>333</v>
      </c>
      <c r="Y2" s="638" t="s">
        <v>334</v>
      </c>
      <c r="AA2" s="638" t="s">
        <v>335</v>
      </c>
      <c r="AC2" s="638" t="s">
        <v>336</v>
      </c>
    </row>
    <row r="3" s="627" customFormat="1" ht="113" customHeight="1" spans="2:29">
      <c r="B3" s="627" t="s">
        <v>78</v>
      </c>
      <c r="C3" s="627" t="s">
        <v>95</v>
      </c>
      <c r="D3" s="627">
        <v>29.99</v>
      </c>
      <c r="E3" s="628">
        <v>0.5</v>
      </c>
      <c r="F3" s="627">
        <v>2511</v>
      </c>
      <c r="G3" s="627">
        <v>40</v>
      </c>
      <c r="H3" s="627">
        <v>1000</v>
      </c>
      <c r="I3" s="627">
        <v>75305</v>
      </c>
      <c r="K3" s="627">
        <v>4.6</v>
      </c>
      <c r="L3" s="627">
        <v>293</v>
      </c>
      <c r="M3" s="627">
        <v>3</v>
      </c>
      <c r="N3" s="627">
        <v>432</v>
      </c>
      <c r="O3" s="627">
        <v>409</v>
      </c>
      <c r="P3" s="627">
        <v>52</v>
      </c>
      <c r="Q3" s="627">
        <v>1</v>
      </c>
      <c r="R3" s="627" t="s">
        <v>337</v>
      </c>
      <c r="S3" s="627" t="s">
        <v>338</v>
      </c>
      <c r="U3" s="637" t="s">
        <v>339</v>
      </c>
      <c r="W3" s="637" t="s">
        <v>340</v>
      </c>
      <c r="Y3" s="637" t="s">
        <v>341</v>
      </c>
      <c r="AA3" s="637" t="s">
        <v>342</v>
      </c>
      <c r="AC3" s="637" t="s">
        <v>343</v>
      </c>
    </row>
    <row r="4" s="627" customFormat="1" ht="113" customHeight="1" spans="2:29">
      <c r="B4" s="627" t="s">
        <v>78</v>
      </c>
      <c r="C4" s="627" t="s">
        <v>95</v>
      </c>
      <c r="D4" s="627">
        <v>29.99</v>
      </c>
      <c r="E4" s="628">
        <v>0.5</v>
      </c>
      <c r="F4" s="627">
        <v>2511</v>
      </c>
      <c r="G4" s="627">
        <v>80</v>
      </c>
      <c r="H4" s="627">
        <v>1000</v>
      </c>
      <c r="I4" s="627">
        <v>75305</v>
      </c>
      <c r="K4" s="627">
        <v>4.6</v>
      </c>
      <c r="L4" s="627">
        <v>293</v>
      </c>
      <c r="M4" s="627">
        <v>3</v>
      </c>
      <c r="N4" s="627">
        <v>432</v>
      </c>
      <c r="O4" s="627">
        <v>409</v>
      </c>
      <c r="P4" s="627">
        <v>52</v>
      </c>
      <c r="Q4" s="627">
        <v>1</v>
      </c>
      <c r="R4" s="627" t="s">
        <v>337</v>
      </c>
      <c r="S4" s="627" t="s">
        <v>338</v>
      </c>
      <c r="U4" s="637"/>
      <c r="W4" s="629"/>
      <c r="Y4" s="637"/>
      <c r="AA4" s="637"/>
      <c r="AC4" s="629"/>
    </row>
    <row r="5" s="627" customFormat="1" ht="113" customHeight="1" spans="2:29">
      <c r="B5" s="627" t="s">
        <v>77</v>
      </c>
      <c r="C5" s="627" t="s">
        <v>94</v>
      </c>
      <c r="D5" s="627">
        <v>29.99</v>
      </c>
      <c r="E5" s="628">
        <v>0</v>
      </c>
      <c r="F5" s="627">
        <v>4300</v>
      </c>
      <c r="G5" s="627">
        <v>100</v>
      </c>
      <c r="H5" s="627">
        <v>3000</v>
      </c>
      <c r="I5" s="627">
        <v>127218</v>
      </c>
      <c r="K5" s="627">
        <v>4.6</v>
      </c>
      <c r="L5" s="627">
        <v>400</v>
      </c>
      <c r="M5" s="627">
        <v>4</v>
      </c>
      <c r="N5" s="627">
        <v>470</v>
      </c>
      <c r="O5" s="627">
        <v>469</v>
      </c>
      <c r="P5" s="627">
        <v>10</v>
      </c>
      <c r="Q5" s="627">
        <v>0</v>
      </c>
      <c r="R5" s="627" t="s">
        <v>344</v>
      </c>
      <c r="S5" s="627" t="s">
        <v>345</v>
      </c>
      <c r="U5" s="637" t="s">
        <v>346</v>
      </c>
      <c r="W5" s="637" t="s">
        <v>347</v>
      </c>
      <c r="Y5" s="637" t="s">
        <v>348</v>
      </c>
      <c r="AA5" s="637" t="s">
        <v>349</v>
      </c>
      <c r="AC5" s="637" t="s">
        <v>350</v>
      </c>
    </row>
    <row r="6" s="627" customFormat="1" ht="113" customHeight="1" spans="2:29">
      <c r="B6" s="627" t="s">
        <v>77</v>
      </c>
      <c r="C6" s="627" t="s">
        <v>94</v>
      </c>
      <c r="D6" s="627">
        <v>29.99</v>
      </c>
      <c r="E6" s="628">
        <v>0</v>
      </c>
      <c r="F6" s="627">
        <v>4300</v>
      </c>
      <c r="G6" s="627">
        <v>150</v>
      </c>
      <c r="H6" s="627">
        <v>3000</v>
      </c>
      <c r="I6" s="627">
        <v>127218</v>
      </c>
      <c r="K6" s="627">
        <v>4.6</v>
      </c>
      <c r="L6" s="627">
        <v>400</v>
      </c>
      <c r="M6" s="627">
        <v>4</v>
      </c>
      <c r="N6" s="627">
        <v>470</v>
      </c>
      <c r="O6" s="627">
        <v>469</v>
      </c>
      <c r="P6" s="627">
        <v>10</v>
      </c>
      <c r="Q6" s="627">
        <v>0</v>
      </c>
      <c r="R6" s="627" t="s">
        <v>344</v>
      </c>
      <c r="S6" s="627" t="s">
        <v>345</v>
      </c>
      <c r="U6" s="637"/>
      <c r="W6" s="629"/>
      <c r="Y6" s="629"/>
      <c r="AA6" s="637"/>
      <c r="AC6" s="629"/>
    </row>
    <row r="7" s="627" customFormat="1" ht="113" customHeight="1" spans="2:29">
      <c r="B7" s="627" t="s">
        <v>77</v>
      </c>
      <c r="C7" s="627" t="s">
        <v>94</v>
      </c>
      <c r="D7" s="627">
        <v>29.99</v>
      </c>
      <c r="E7" s="628">
        <v>0</v>
      </c>
      <c r="F7" s="627">
        <v>4300</v>
      </c>
      <c r="G7" s="627">
        <v>150</v>
      </c>
      <c r="H7" s="627">
        <v>3000</v>
      </c>
      <c r="I7" s="627">
        <v>127218</v>
      </c>
      <c r="K7" s="627">
        <v>4.6</v>
      </c>
      <c r="L7" s="627">
        <v>400</v>
      </c>
      <c r="M7" s="627">
        <v>4</v>
      </c>
      <c r="N7" s="627">
        <v>470</v>
      </c>
      <c r="O7" s="627">
        <v>469</v>
      </c>
      <c r="P7" s="627">
        <v>10</v>
      </c>
      <c r="Q7" s="627">
        <v>0</v>
      </c>
      <c r="R7" s="627" t="s">
        <v>344</v>
      </c>
      <c r="S7" s="627" t="s">
        <v>345</v>
      </c>
      <c r="U7" s="637"/>
      <c r="W7" s="629"/>
      <c r="Y7" s="629"/>
      <c r="AA7" s="637"/>
      <c r="AC7" s="629"/>
    </row>
  </sheetData>
  <mergeCells count="10">
    <mergeCell ref="U3:U4"/>
    <mergeCell ref="U5:U7"/>
    <mergeCell ref="W3:W4"/>
    <mergeCell ref="W5:W7"/>
    <mergeCell ref="Y3:Y4"/>
    <mergeCell ref="Y5:Y7"/>
    <mergeCell ref="AA3:AA4"/>
    <mergeCell ref="AA5:AA7"/>
    <mergeCell ref="AC3:AC4"/>
    <mergeCell ref="AC5:AC7"/>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FFC000"/>
  </sheetPr>
  <dimension ref="A1:R427"/>
  <sheetViews>
    <sheetView topLeftCell="A33" workbookViewId="0">
      <selection activeCell="C26" sqref="C26"/>
    </sheetView>
  </sheetViews>
  <sheetFormatPr defaultColWidth="9" defaultRowHeight="14.4"/>
  <cols>
    <col min="1" max="1" width="12.5092592592593" customWidth="1"/>
    <col min="2" max="2" width="11.5092592592593" customWidth="1"/>
    <col min="3" max="3" width="27.5092592592593" customWidth="1"/>
    <col min="4" max="4" width="29.1296296296296" customWidth="1"/>
    <col min="5" max="5" width="28.8796296296296" customWidth="1"/>
    <col min="6" max="6" width="29" customWidth="1"/>
    <col min="7" max="7" width="24.6296296296296" customWidth="1"/>
    <col min="8" max="8" width="24.8796296296296" customWidth="1"/>
    <col min="9" max="9" width="25.75" customWidth="1"/>
    <col min="11" max="11" width="17.3796296296296" customWidth="1"/>
  </cols>
  <sheetData>
    <row r="1" customFormat="1" ht="27" customHeight="1" spans="1:9">
      <c r="A1" s="610" t="s">
        <v>351</v>
      </c>
      <c r="B1" s="610" t="s">
        <v>303</v>
      </c>
      <c r="C1" s="610" t="s">
        <v>352</v>
      </c>
      <c r="D1" s="610" t="s">
        <v>353</v>
      </c>
      <c r="E1" s="610" t="s">
        <v>354</v>
      </c>
      <c r="F1" s="610" t="s">
        <v>355</v>
      </c>
      <c r="G1" s="610" t="s">
        <v>356</v>
      </c>
      <c r="H1" s="610" t="s">
        <v>357</v>
      </c>
      <c r="I1" s="610" t="s">
        <v>358</v>
      </c>
    </row>
    <row r="2" customFormat="1" spans="1:9">
      <c r="A2" s="51" t="str">
        <f>_xlfn.DISPIMG("ID_BCC32FEA360E445B9C349589D07816E1",1)</f>
        <v>=DISPIMG("ID_BCC32FEA360E445B9C349589D07816E1",1)</v>
      </c>
      <c r="B2" s="611" t="s">
        <v>94</v>
      </c>
      <c r="C2" s="51" t="s">
        <v>91</v>
      </c>
      <c r="D2" s="51" t="s">
        <v>91</v>
      </c>
      <c r="E2" s="612" t="s">
        <v>359</v>
      </c>
      <c r="F2" s="612" t="s">
        <v>360</v>
      </c>
      <c r="G2" s="612" t="s">
        <v>361</v>
      </c>
      <c r="H2" s="612" t="s">
        <v>362</v>
      </c>
      <c r="I2" s="617" t="s">
        <v>363</v>
      </c>
    </row>
    <row r="3" customFormat="1" spans="1:9">
      <c r="A3" s="51"/>
      <c r="B3" s="51"/>
      <c r="C3" s="51" t="s">
        <v>364</v>
      </c>
      <c r="D3" s="51" t="s">
        <v>365</v>
      </c>
      <c r="E3" s="613"/>
      <c r="F3" s="613"/>
      <c r="G3" s="613"/>
      <c r="H3" s="613"/>
      <c r="I3" s="613"/>
    </row>
    <row r="4" customFormat="1" spans="1:9">
      <c r="A4" s="51"/>
      <c r="B4" s="51"/>
      <c r="C4" s="51" t="s">
        <v>364</v>
      </c>
      <c r="D4" s="51" t="s">
        <v>366</v>
      </c>
      <c r="E4" s="613"/>
      <c r="F4" s="613"/>
      <c r="G4" s="613"/>
      <c r="H4" s="613"/>
      <c r="I4" s="613"/>
    </row>
    <row r="5" customFormat="1" spans="1:9">
      <c r="A5" s="51"/>
      <c r="B5" s="51"/>
      <c r="C5" s="51" t="s">
        <v>91</v>
      </c>
      <c r="D5" s="51" t="s">
        <v>91</v>
      </c>
      <c r="E5" s="613"/>
      <c r="F5" s="613"/>
      <c r="G5" s="613"/>
      <c r="H5" s="613"/>
      <c r="I5" s="613"/>
    </row>
    <row r="6" customFormat="1" spans="1:9">
      <c r="A6" s="51"/>
      <c r="B6" s="51"/>
      <c r="C6" s="51" t="s">
        <v>91</v>
      </c>
      <c r="D6" s="51" t="s">
        <v>91</v>
      </c>
      <c r="E6" s="613"/>
      <c r="F6" s="613"/>
      <c r="G6" s="613"/>
      <c r="H6" s="613"/>
      <c r="I6" s="613"/>
    </row>
    <row r="7" customFormat="1" spans="1:9">
      <c r="A7" s="51"/>
      <c r="B7" s="51"/>
      <c r="C7" s="51" t="s">
        <v>91</v>
      </c>
      <c r="D7" s="51" t="s">
        <v>91</v>
      </c>
      <c r="E7" s="613"/>
      <c r="F7" s="613"/>
      <c r="G7" s="613"/>
      <c r="H7" s="613"/>
      <c r="I7" s="613"/>
    </row>
    <row r="8" customFormat="1" spans="1:9">
      <c r="A8" s="51"/>
      <c r="B8" s="51"/>
      <c r="C8" s="614" t="s">
        <v>367</v>
      </c>
      <c r="D8" s="615"/>
      <c r="E8" s="616"/>
      <c r="F8" s="616"/>
      <c r="G8" s="616"/>
      <c r="H8" s="616"/>
      <c r="I8" s="616"/>
    </row>
    <row r="9" customFormat="1" spans="1:9">
      <c r="A9" s="51" t="str">
        <f>_xlfn.DISPIMG("ID_26D443FD906C4072AFAB43A781D66430",1)</f>
        <v>=DISPIMG("ID_26D443FD906C4072AFAB43A781D66430",1)</v>
      </c>
      <c r="B9" s="611" t="s">
        <v>95</v>
      </c>
      <c r="C9" s="51" t="s">
        <v>364</v>
      </c>
      <c r="D9" s="51" t="s">
        <v>368</v>
      </c>
      <c r="E9" s="612" t="s">
        <v>369</v>
      </c>
      <c r="F9" s="612" t="s">
        <v>370</v>
      </c>
      <c r="G9" s="612" t="s">
        <v>371</v>
      </c>
      <c r="H9" s="612" t="s">
        <v>372</v>
      </c>
      <c r="I9" s="617" t="s">
        <v>373</v>
      </c>
    </row>
    <row r="10" customFormat="1" spans="1:9">
      <c r="A10" s="51"/>
      <c r="B10" s="51"/>
      <c r="C10" s="51" t="s">
        <v>364</v>
      </c>
      <c r="D10" s="51" t="s">
        <v>374</v>
      </c>
      <c r="E10" s="613"/>
      <c r="F10" s="613"/>
      <c r="G10" s="613"/>
      <c r="H10" s="613"/>
      <c r="I10" s="613"/>
    </row>
    <row r="11" customFormat="1" spans="1:9">
      <c r="A11" s="51"/>
      <c r="B11" s="51"/>
      <c r="C11" s="51" t="s">
        <v>364</v>
      </c>
      <c r="D11" s="51" t="s">
        <v>375</v>
      </c>
      <c r="E11" s="613"/>
      <c r="F11" s="613"/>
      <c r="G11" s="613"/>
      <c r="H11" s="613"/>
      <c r="I11" s="613"/>
    </row>
    <row r="12" customFormat="1" spans="1:9">
      <c r="A12" s="51"/>
      <c r="B12" s="51"/>
      <c r="C12" s="51" t="s">
        <v>364</v>
      </c>
      <c r="D12" s="51" t="s">
        <v>376</v>
      </c>
      <c r="E12" s="613"/>
      <c r="F12" s="613"/>
      <c r="G12" s="613"/>
      <c r="H12" s="613"/>
      <c r="I12" s="613"/>
    </row>
    <row r="13" customFormat="1" spans="1:9">
      <c r="A13" s="51"/>
      <c r="B13" s="51"/>
      <c r="C13" s="51" t="s">
        <v>364</v>
      </c>
      <c r="D13" s="51" t="s">
        <v>376</v>
      </c>
      <c r="E13" s="613"/>
      <c r="F13" s="613"/>
      <c r="G13" s="613"/>
      <c r="H13" s="613"/>
      <c r="I13" s="613"/>
    </row>
    <row r="14" customFormat="1" spans="1:9">
      <c r="A14" s="51"/>
      <c r="B14" s="51"/>
      <c r="C14" s="51" t="s">
        <v>364</v>
      </c>
      <c r="D14" s="51" t="s">
        <v>376</v>
      </c>
      <c r="E14" s="613"/>
      <c r="F14" s="613"/>
      <c r="G14" s="613"/>
      <c r="H14" s="613"/>
      <c r="I14" s="613"/>
    </row>
    <row r="15" customFormat="1" spans="1:9">
      <c r="A15" s="51"/>
      <c r="B15" s="51"/>
      <c r="C15" s="614" t="s">
        <v>91</v>
      </c>
      <c r="D15" s="615"/>
      <c r="E15" s="616"/>
      <c r="F15" s="616"/>
      <c r="G15" s="616"/>
      <c r="H15" s="616"/>
      <c r="I15" s="616"/>
    </row>
    <row r="16" customFormat="1" spans="1:9">
      <c r="A16" s="51" t="str">
        <f>_xlfn.DISPIMG("ID_A9B25EA367114AC8BFB6C92ACF39AE30",1)</f>
        <v>=DISPIMG("ID_A9B25EA367114AC8BFB6C92ACF39AE30",1)</v>
      </c>
      <c r="B16" s="611" t="s">
        <v>93</v>
      </c>
      <c r="C16" s="51" t="s">
        <v>377</v>
      </c>
      <c r="D16" s="51" t="s">
        <v>374</v>
      </c>
      <c r="E16" s="612" t="s">
        <v>378</v>
      </c>
      <c r="F16" s="612" t="s">
        <v>379</v>
      </c>
      <c r="G16" s="617" t="s">
        <v>91</v>
      </c>
      <c r="H16" s="617" t="s">
        <v>91</v>
      </c>
      <c r="I16" s="617" t="s">
        <v>91</v>
      </c>
    </row>
    <row r="17" customFormat="1" spans="1:9">
      <c r="A17" s="51"/>
      <c r="B17" s="51"/>
      <c r="C17" s="51" t="s">
        <v>380</v>
      </c>
      <c r="D17" s="51" t="s">
        <v>381</v>
      </c>
      <c r="E17" s="613"/>
      <c r="F17" s="613"/>
      <c r="G17" s="613"/>
      <c r="H17" s="613"/>
      <c r="I17" s="613"/>
    </row>
    <row r="18" customFormat="1" spans="1:9">
      <c r="A18" s="51"/>
      <c r="B18" s="51"/>
      <c r="C18" s="51" t="s">
        <v>382</v>
      </c>
      <c r="D18" s="51" t="s">
        <v>91</v>
      </c>
      <c r="E18" s="613"/>
      <c r="F18" s="613"/>
      <c r="G18" s="613"/>
      <c r="H18" s="613"/>
      <c r="I18" s="613"/>
    </row>
    <row r="19" customFormat="1" spans="1:9">
      <c r="A19" s="51"/>
      <c r="B19" s="51"/>
      <c r="C19" s="51" t="s">
        <v>91</v>
      </c>
      <c r="D19" s="51" t="s">
        <v>91</v>
      </c>
      <c r="E19" s="613"/>
      <c r="F19" s="613"/>
      <c r="G19" s="613"/>
      <c r="H19" s="613"/>
      <c r="I19" s="613"/>
    </row>
    <row r="20" customFormat="1" spans="1:9">
      <c r="A20" s="51"/>
      <c r="B20" s="51"/>
      <c r="C20" s="51" t="s">
        <v>91</v>
      </c>
      <c r="D20" s="51" t="s">
        <v>91</v>
      </c>
      <c r="E20" s="613"/>
      <c r="F20" s="613"/>
      <c r="G20" s="613"/>
      <c r="H20" s="613"/>
      <c r="I20" s="613"/>
    </row>
    <row r="21" customFormat="1" spans="1:9">
      <c r="A21" s="51"/>
      <c r="B21" s="51"/>
      <c r="C21" s="51" t="s">
        <v>91</v>
      </c>
      <c r="D21" s="51" t="s">
        <v>91</v>
      </c>
      <c r="E21" s="613"/>
      <c r="F21" s="613"/>
      <c r="G21" s="613"/>
      <c r="H21" s="613"/>
      <c r="I21" s="613"/>
    </row>
    <row r="22" customFormat="1" spans="1:9">
      <c r="A22" s="51"/>
      <c r="B22" s="51"/>
      <c r="C22" s="614" t="s">
        <v>91</v>
      </c>
      <c r="D22" s="615"/>
      <c r="E22" s="616"/>
      <c r="F22" s="616"/>
      <c r="G22" s="616"/>
      <c r="H22" s="616"/>
      <c r="I22" s="616"/>
    </row>
    <row r="23" customFormat="1" spans="3:4">
      <c r="C23" t="s">
        <v>95</v>
      </c>
      <c r="D23" t="s">
        <v>383</v>
      </c>
    </row>
    <row r="24" customFormat="1" spans="3:4">
      <c r="C24" t="s">
        <v>93</v>
      </c>
      <c r="D24" t="s">
        <v>384</v>
      </c>
    </row>
    <row r="25" customFormat="1" spans="1:18">
      <c r="A25" s="618" t="s">
        <v>385</v>
      </c>
      <c r="B25" s="619" t="s">
        <v>0</v>
      </c>
      <c r="C25" s="618" t="s">
        <v>303</v>
      </c>
      <c r="D25" s="620" t="s">
        <v>386</v>
      </c>
      <c r="E25" s="621"/>
      <c r="F25" s="618" t="s">
        <v>385</v>
      </c>
      <c r="G25" s="619" t="s">
        <v>0</v>
      </c>
      <c r="H25" s="618" t="s">
        <v>303</v>
      </c>
      <c r="I25" s="620" t="s">
        <v>386</v>
      </c>
      <c r="J25" s="624"/>
      <c r="N25" s="618" t="s">
        <v>385</v>
      </c>
      <c r="O25" s="619" t="s">
        <v>0</v>
      </c>
      <c r="P25" s="618" t="s">
        <v>303</v>
      </c>
      <c r="Q25" s="626" t="s">
        <v>386</v>
      </c>
      <c r="R25" s="624"/>
    </row>
    <row r="26" customFormat="1" spans="1:18">
      <c r="A26" s="621" t="s">
        <v>387</v>
      </c>
      <c r="B26" s="621" t="s">
        <v>388</v>
      </c>
      <c r="C26" s="621" t="s">
        <v>94</v>
      </c>
      <c r="D26" s="622">
        <v>106</v>
      </c>
      <c r="E26" s="621"/>
      <c r="F26" s="621" t="s">
        <v>387</v>
      </c>
      <c r="G26" s="621" t="s">
        <v>388</v>
      </c>
      <c r="H26" s="621" t="s">
        <v>95</v>
      </c>
      <c r="I26" s="622">
        <v>49</v>
      </c>
      <c r="J26" s="624"/>
      <c r="N26" s="621" t="s">
        <v>387</v>
      </c>
      <c r="O26" s="621" t="s">
        <v>388</v>
      </c>
      <c r="P26" s="621" t="s">
        <v>93</v>
      </c>
      <c r="Q26" s="622">
        <v>37</v>
      </c>
      <c r="R26" s="624"/>
    </row>
    <row r="27" customFormat="1" spans="1:18">
      <c r="A27" s="621" t="s">
        <v>387</v>
      </c>
      <c r="B27" s="621" t="s">
        <v>389</v>
      </c>
      <c r="C27" s="621" t="s">
        <v>94</v>
      </c>
      <c r="D27" s="622">
        <v>149</v>
      </c>
      <c r="E27" s="621"/>
      <c r="F27" s="621" t="s">
        <v>387</v>
      </c>
      <c r="G27" s="621" t="s">
        <v>389</v>
      </c>
      <c r="H27" s="621" t="s">
        <v>95</v>
      </c>
      <c r="I27" s="622">
        <v>46</v>
      </c>
      <c r="J27" s="624"/>
      <c r="N27" s="621" t="s">
        <v>387</v>
      </c>
      <c r="O27" s="621" t="s">
        <v>389</v>
      </c>
      <c r="P27" s="621" t="s">
        <v>93</v>
      </c>
      <c r="Q27" s="622">
        <v>38</v>
      </c>
      <c r="R27" s="624"/>
    </row>
    <row r="28" customFormat="1" spans="1:18">
      <c r="A28" s="621" t="s">
        <v>387</v>
      </c>
      <c r="B28" s="621" t="s">
        <v>390</v>
      </c>
      <c r="C28" s="621" t="s">
        <v>94</v>
      </c>
      <c r="D28" s="622">
        <v>131</v>
      </c>
      <c r="E28" s="621"/>
      <c r="F28" s="621" t="s">
        <v>387</v>
      </c>
      <c r="G28" s="621" t="s">
        <v>390</v>
      </c>
      <c r="H28" s="621" t="s">
        <v>95</v>
      </c>
      <c r="I28" s="622">
        <v>48</v>
      </c>
      <c r="J28" s="624"/>
      <c r="N28" s="621" t="s">
        <v>387</v>
      </c>
      <c r="O28" s="621" t="s">
        <v>390</v>
      </c>
      <c r="P28" s="621" t="s">
        <v>93</v>
      </c>
      <c r="Q28" s="622">
        <v>40</v>
      </c>
      <c r="R28" s="624"/>
    </row>
    <row r="29" customFormat="1" spans="1:18">
      <c r="A29" s="621" t="s">
        <v>387</v>
      </c>
      <c r="B29" s="621" t="s">
        <v>391</v>
      </c>
      <c r="C29" s="621" t="s">
        <v>94</v>
      </c>
      <c r="D29" s="622">
        <v>111</v>
      </c>
      <c r="E29" s="621"/>
      <c r="F29" s="621" t="s">
        <v>387</v>
      </c>
      <c r="G29" s="621" t="s">
        <v>391</v>
      </c>
      <c r="H29" s="621" t="s">
        <v>95</v>
      </c>
      <c r="I29" s="622">
        <v>51</v>
      </c>
      <c r="J29" s="624"/>
      <c r="N29" s="621" t="s">
        <v>387</v>
      </c>
      <c r="O29" s="621" t="s">
        <v>391</v>
      </c>
      <c r="P29" s="621" t="s">
        <v>93</v>
      </c>
      <c r="Q29" s="622">
        <v>44</v>
      </c>
      <c r="R29" s="624"/>
    </row>
    <row r="30" customFormat="1" spans="1:18">
      <c r="A30" s="621" t="s">
        <v>387</v>
      </c>
      <c r="B30" s="621" t="s">
        <v>392</v>
      </c>
      <c r="C30" s="621" t="s">
        <v>94</v>
      </c>
      <c r="D30" s="622">
        <v>95</v>
      </c>
      <c r="E30" s="621"/>
      <c r="F30" s="621" t="s">
        <v>387</v>
      </c>
      <c r="G30" s="621" t="s">
        <v>392</v>
      </c>
      <c r="H30" s="621" t="s">
        <v>95</v>
      </c>
      <c r="I30" s="622">
        <v>49</v>
      </c>
      <c r="J30" s="624"/>
      <c r="N30" s="621" t="s">
        <v>387</v>
      </c>
      <c r="O30" s="621" t="s">
        <v>392</v>
      </c>
      <c r="P30" s="621" t="s">
        <v>93</v>
      </c>
      <c r="Q30" s="622">
        <v>43</v>
      </c>
      <c r="R30" s="624"/>
    </row>
    <row r="31" customFormat="1" spans="1:18">
      <c r="A31" s="621" t="s">
        <v>387</v>
      </c>
      <c r="B31" s="621" t="s">
        <v>393</v>
      </c>
      <c r="C31" s="621" t="s">
        <v>94</v>
      </c>
      <c r="D31" s="622">
        <v>76</v>
      </c>
      <c r="E31" s="621"/>
      <c r="F31" s="621" t="s">
        <v>387</v>
      </c>
      <c r="G31" s="621" t="s">
        <v>393</v>
      </c>
      <c r="H31" s="621" t="s">
        <v>95</v>
      </c>
      <c r="I31" s="622">
        <v>48</v>
      </c>
      <c r="J31" s="624"/>
      <c r="N31" s="621" t="s">
        <v>387</v>
      </c>
      <c r="O31" s="621" t="s">
        <v>393</v>
      </c>
      <c r="P31" s="621" t="s">
        <v>93</v>
      </c>
      <c r="Q31" s="622">
        <v>45</v>
      </c>
      <c r="R31" s="624"/>
    </row>
    <row r="32" customFormat="1" spans="1:18">
      <c r="A32" s="621" t="s">
        <v>387</v>
      </c>
      <c r="B32" s="621" t="s">
        <v>394</v>
      </c>
      <c r="C32" s="621" t="s">
        <v>94</v>
      </c>
      <c r="D32" s="622">
        <v>73</v>
      </c>
      <c r="E32" s="621"/>
      <c r="F32" s="621" t="s">
        <v>387</v>
      </c>
      <c r="G32" s="621" t="s">
        <v>394</v>
      </c>
      <c r="H32" s="621" t="s">
        <v>95</v>
      </c>
      <c r="I32" s="622">
        <v>45</v>
      </c>
      <c r="J32" s="624"/>
      <c r="N32" s="621" t="s">
        <v>387</v>
      </c>
      <c r="O32" s="621" t="s">
        <v>394</v>
      </c>
      <c r="P32" s="621" t="s">
        <v>93</v>
      </c>
      <c r="Q32" s="622">
        <v>44</v>
      </c>
      <c r="R32" s="624"/>
    </row>
    <row r="33" customFormat="1" spans="1:18">
      <c r="A33" s="621" t="s">
        <v>387</v>
      </c>
      <c r="B33" s="621" t="s">
        <v>395</v>
      </c>
      <c r="C33" s="621" t="s">
        <v>94</v>
      </c>
      <c r="D33" s="622">
        <v>62</v>
      </c>
      <c r="E33" s="621"/>
      <c r="F33" s="621" t="s">
        <v>387</v>
      </c>
      <c r="G33" s="621" t="s">
        <v>395</v>
      </c>
      <c r="H33" s="621" t="s">
        <v>95</v>
      </c>
      <c r="I33" s="622">
        <v>45</v>
      </c>
      <c r="J33" s="624"/>
      <c r="N33" s="621" t="s">
        <v>387</v>
      </c>
      <c r="O33" s="621" t="s">
        <v>395</v>
      </c>
      <c r="P33" s="621" t="s">
        <v>93</v>
      </c>
      <c r="Q33" s="622">
        <v>51</v>
      </c>
      <c r="R33" s="624"/>
    </row>
    <row r="34" customFormat="1" spans="1:18">
      <c r="A34" s="621" t="s">
        <v>387</v>
      </c>
      <c r="B34" s="621" t="s">
        <v>396</v>
      </c>
      <c r="C34" s="621" t="s">
        <v>94</v>
      </c>
      <c r="D34" s="622">
        <v>57</v>
      </c>
      <c r="E34" s="621"/>
      <c r="F34" s="621" t="s">
        <v>387</v>
      </c>
      <c r="G34" s="621" t="s">
        <v>396</v>
      </c>
      <c r="H34" s="621" t="s">
        <v>95</v>
      </c>
      <c r="I34" s="622">
        <v>55</v>
      </c>
      <c r="J34" s="624"/>
      <c r="N34" s="621" t="s">
        <v>387</v>
      </c>
      <c r="O34" s="621" t="s">
        <v>396</v>
      </c>
      <c r="P34" s="621" t="s">
        <v>93</v>
      </c>
      <c r="Q34" s="622">
        <v>57</v>
      </c>
      <c r="R34" s="623" t="s">
        <v>353</v>
      </c>
    </row>
    <row r="35" customFormat="1" spans="1:18">
      <c r="A35" s="621" t="s">
        <v>387</v>
      </c>
      <c r="B35" s="621" t="s">
        <v>397</v>
      </c>
      <c r="C35" s="621" t="s">
        <v>94</v>
      </c>
      <c r="D35" s="622">
        <v>62</v>
      </c>
      <c r="E35" s="621"/>
      <c r="F35" s="621" t="s">
        <v>387</v>
      </c>
      <c r="G35" s="621" t="s">
        <v>397</v>
      </c>
      <c r="H35" s="621" t="s">
        <v>95</v>
      </c>
      <c r="I35" s="622">
        <v>60</v>
      </c>
      <c r="J35" s="624"/>
      <c r="N35" s="621" t="s">
        <v>387</v>
      </c>
      <c r="O35" s="621" t="s">
        <v>397</v>
      </c>
      <c r="P35" s="621" t="s">
        <v>93</v>
      </c>
      <c r="Q35" s="622">
        <v>63</v>
      </c>
      <c r="R35" s="623" t="s">
        <v>353</v>
      </c>
    </row>
    <row r="36" customFormat="1" spans="1:18">
      <c r="A36" s="621" t="s">
        <v>387</v>
      </c>
      <c r="B36" s="621" t="s">
        <v>398</v>
      </c>
      <c r="C36" s="621" t="s">
        <v>94</v>
      </c>
      <c r="D36" s="622">
        <v>50</v>
      </c>
      <c r="E36" s="621"/>
      <c r="F36" s="621" t="s">
        <v>387</v>
      </c>
      <c r="G36" s="621" t="s">
        <v>398</v>
      </c>
      <c r="H36" s="621" t="s">
        <v>95</v>
      </c>
      <c r="I36" s="622">
        <v>48</v>
      </c>
      <c r="J36" s="624"/>
      <c r="N36" s="621" t="s">
        <v>387</v>
      </c>
      <c r="O36" s="621" t="s">
        <v>398</v>
      </c>
      <c r="P36" s="621" t="s">
        <v>93</v>
      </c>
      <c r="Q36" s="622">
        <v>43</v>
      </c>
      <c r="R36" s="623" t="s">
        <v>353</v>
      </c>
    </row>
    <row r="37" customFormat="1" spans="1:18">
      <c r="A37" s="621" t="s">
        <v>387</v>
      </c>
      <c r="B37" s="621" t="s">
        <v>399</v>
      </c>
      <c r="C37" s="621" t="s">
        <v>94</v>
      </c>
      <c r="D37" s="622">
        <v>55</v>
      </c>
      <c r="E37" s="621"/>
      <c r="F37" s="621" t="s">
        <v>387</v>
      </c>
      <c r="G37" s="621" t="s">
        <v>399</v>
      </c>
      <c r="H37" s="621" t="s">
        <v>95</v>
      </c>
      <c r="I37" s="622">
        <v>46</v>
      </c>
      <c r="J37" s="624"/>
      <c r="N37" s="621" t="s">
        <v>387</v>
      </c>
      <c r="O37" s="621" t="s">
        <v>399</v>
      </c>
      <c r="P37" s="621" t="s">
        <v>93</v>
      </c>
      <c r="Q37" s="622">
        <v>53</v>
      </c>
      <c r="R37" s="623" t="s">
        <v>353</v>
      </c>
    </row>
    <row r="38" customFormat="1" spans="1:18">
      <c r="A38" s="621" t="s">
        <v>387</v>
      </c>
      <c r="B38" s="621" t="s">
        <v>400</v>
      </c>
      <c r="C38" s="621" t="s">
        <v>94</v>
      </c>
      <c r="D38" s="622">
        <v>60</v>
      </c>
      <c r="E38" s="621"/>
      <c r="F38" s="621" t="s">
        <v>387</v>
      </c>
      <c r="G38" s="621" t="s">
        <v>400</v>
      </c>
      <c r="H38" s="621" t="s">
        <v>95</v>
      </c>
      <c r="I38" s="622">
        <v>53</v>
      </c>
      <c r="J38" s="624"/>
      <c r="N38" s="621" t="s">
        <v>387</v>
      </c>
      <c r="O38" s="621" t="s">
        <v>400</v>
      </c>
      <c r="P38" s="621" t="s">
        <v>93</v>
      </c>
      <c r="Q38" s="622">
        <v>53</v>
      </c>
      <c r="R38" s="623" t="s">
        <v>353</v>
      </c>
    </row>
    <row r="39" customFormat="1" spans="1:18">
      <c r="A39" s="621" t="s">
        <v>387</v>
      </c>
      <c r="B39" s="621" t="s">
        <v>401</v>
      </c>
      <c r="C39" s="621" t="s">
        <v>94</v>
      </c>
      <c r="D39" s="622">
        <v>53</v>
      </c>
      <c r="E39" s="621"/>
      <c r="F39" s="621" t="s">
        <v>387</v>
      </c>
      <c r="G39" s="621" t="s">
        <v>401</v>
      </c>
      <c r="H39" s="621" t="s">
        <v>95</v>
      </c>
      <c r="I39" s="622">
        <v>57</v>
      </c>
      <c r="J39" s="624"/>
      <c r="N39" s="621" t="s">
        <v>387</v>
      </c>
      <c r="O39" s="621" t="s">
        <v>401</v>
      </c>
      <c r="P39" s="621" t="s">
        <v>93</v>
      </c>
      <c r="Q39" s="622">
        <v>45</v>
      </c>
      <c r="R39" s="623" t="s">
        <v>353</v>
      </c>
    </row>
    <row r="40" customFormat="1" spans="1:18">
      <c r="A40" s="621" t="s">
        <v>387</v>
      </c>
      <c r="B40" s="621" t="s">
        <v>402</v>
      </c>
      <c r="C40" s="621" t="s">
        <v>94</v>
      </c>
      <c r="D40" s="622">
        <v>62</v>
      </c>
      <c r="E40" s="621"/>
      <c r="F40" s="621" t="s">
        <v>387</v>
      </c>
      <c r="G40" s="621" t="s">
        <v>402</v>
      </c>
      <c r="H40" s="621" t="s">
        <v>95</v>
      </c>
      <c r="I40" s="622">
        <v>77</v>
      </c>
      <c r="J40" s="624"/>
      <c r="N40" s="621" t="s">
        <v>387</v>
      </c>
      <c r="O40" s="621" t="s">
        <v>402</v>
      </c>
      <c r="P40" s="621" t="s">
        <v>93</v>
      </c>
      <c r="Q40" s="622">
        <v>59</v>
      </c>
      <c r="R40" s="623" t="s">
        <v>353</v>
      </c>
    </row>
    <row r="41" spans="1:18">
      <c r="A41" s="621" t="s">
        <v>387</v>
      </c>
      <c r="B41" s="621" t="s">
        <v>403</v>
      </c>
      <c r="C41" s="621" t="s">
        <v>94</v>
      </c>
      <c r="D41" s="622">
        <v>58</v>
      </c>
      <c r="E41" s="621"/>
      <c r="F41" s="621" t="s">
        <v>387</v>
      </c>
      <c r="G41" s="621" t="s">
        <v>403</v>
      </c>
      <c r="H41" s="621" t="s">
        <v>95</v>
      </c>
      <c r="I41" s="622">
        <v>67</v>
      </c>
      <c r="J41" s="623" t="s">
        <v>353</v>
      </c>
      <c r="N41" s="621" t="s">
        <v>387</v>
      </c>
      <c r="O41" s="621" t="s">
        <v>403</v>
      </c>
      <c r="P41" s="621" t="s">
        <v>93</v>
      </c>
      <c r="Q41" s="622">
        <v>57</v>
      </c>
      <c r="R41" s="623" t="s">
        <v>353</v>
      </c>
    </row>
    <row r="42" spans="1:18">
      <c r="A42" s="621" t="s">
        <v>387</v>
      </c>
      <c r="B42" s="621" t="s">
        <v>404</v>
      </c>
      <c r="C42" s="621" t="s">
        <v>94</v>
      </c>
      <c r="D42" s="622">
        <v>60</v>
      </c>
      <c r="E42" s="621"/>
      <c r="F42" s="621" t="s">
        <v>387</v>
      </c>
      <c r="G42" s="621" t="s">
        <v>404</v>
      </c>
      <c r="H42" s="621" t="s">
        <v>95</v>
      </c>
      <c r="I42" s="622">
        <v>96</v>
      </c>
      <c r="J42" s="623" t="s">
        <v>353</v>
      </c>
      <c r="N42" s="621" t="s">
        <v>387</v>
      </c>
      <c r="O42" s="621" t="s">
        <v>404</v>
      </c>
      <c r="P42" s="621" t="s">
        <v>93</v>
      </c>
      <c r="Q42" s="622">
        <v>39</v>
      </c>
      <c r="R42" s="624"/>
    </row>
    <row r="43" customFormat="1" spans="1:18">
      <c r="A43" s="621" t="s">
        <v>387</v>
      </c>
      <c r="B43" s="621" t="s">
        <v>405</v>
      </c>
      <c r="C43" s="621" t="s">
        <v>94</v>
      </c>
      <c r="D43" s="622">
        <v>40</v>
      </c>
      <c r="E43" s="621"/>
      <c r="F43" s="621" t="s">
        <v>387</v>
      </c>
      <c r="G43" s="621" t="s">
        <v>405</v>
      </c>
      <c r="H43" s="621" t="s">
        <v>95</v>
      </c>
      <c r="I43" s="622">
        <v>70</v>
      </c>
      <c r="J43" s="623" t="s">
        <v>353</v>
      </c>
      <c r="N43" s="621" t="s">
        <v>387</v>
      </c>
      <c r="O43" s="621" t="s">
        <v>405</v>
      </c>
      <c r="P43" s="621" t="s">
        <v>93</v>
      </c>
      <c r="Q43" s="622">
        <v>29</v>
      </c>
      <c r="R43" s="624"/>
    </row>
    <row r="44" customFormat="1" spans="1:18">
      <c r="A44" s="621" t="s">
        <v>387</v>
      </c>
      <c r="B44" s="621" t="s">
        <v>406</v>
      </c>
      <c r="C44" s="621" t="s">
        <v>94</v>
      </c>
      <c r="D44" s="622">
        <v>36</v>
      </c>
      <c r="E44" s="621"/>
      <c r="F44" s="621" t="s">
        <v>387</v>
      </c>
      <c r="G44" s="621" t="s">
        <v>406</v>
      </c>
      <c r="H44" s="621" t="s">
        <v>95</v>
      </c>
      <c r="I44" s="622">
        <v>80</v>
      </c>
      <c r="J44" s="623" t="s">
        <v>353</v>
      </c>
      <c r="N44" s="621" t="s">
        <v>387</v>
      </c>
      <c r="O44" s="621" t="s">
        <v>406</v>
      </c>
      <c r="P44" s="621" t="s">
        <v>93</v>
      </c>
      <c r="Q44" s="622">
        <v>33</v>
      </c>
      <c r="R44" s="624"/>
    </row>
    <row r="45" customFormat="1" spans="1:18">
      <c r="A45" s="621" t="s">
        <v>387</v>
      </c>
      <c r="B45" s="621" t="s">
        <v>407</v>
      </c>
      <c r="C45" s="621" t="s">
        <v>94</v>
      </c>
      <c r="D45" s="622">
        <v>53</v>
      </c>
      <c r="E45" s="621"/>
      <c r="F45" s="621" t="s">
        <v>387</v>
      </c>
      <c r="G45" s="621" t="s">
        <v>407</v>
      </c>
      <c r="H45" s="621" t="s">
        <v>95</v>
      </c>
      <c r="I45" s="622">
        <v>97</v>
      </c>
      <c r="J45" s="623" t="s">
        <v>353</v>
      </c>
      <c r="N45" s="621" t="s">
        <v>387</v>
      </c>
      <c r="O45" s="621" t="s">
        <v>407</v>
      </c>
      <c r="P45" s="621" t="s">
        <v>93</v>
      </c>
      <c r="Q45" s="622">
        <v>42</v>
      </c>
      <c r="R45" s="624"/>
    </row>
    <row r="46" customFormat="1" spans="1:18">
      <c r="A46" s="621" t="s">
        <v>387</v>
      </c>
      <c r="B46" s="621" t="s">
        <v>408</v>
      </c>
      <c r="C46" s="621" t="s">
        <v>94</v>
      </c>
      <c r="D46" s="622">
        <v>47</v>
      </c>
      <c r="E46" s="621"/>
      <c r="F46" s="621" t="s">
        <v>387</v>
      </c>
      <c r="G46" s="621" t="s">
        <v>408</v>
      </c>
      <c r="H46" s="621" t="s">
        <v>95</v>
      </c>
      <c r="I46" s="622">
        <v>72</v>
      </c>
      <c r="J46" s="623" t="s">
        <v>353</v>
      </c>
      <c r="N46" s="621" t="s">
        <v>387</v>
      </c>
      <c r="O46" s="621" t="s">
        <v>408</v>
      </c>
      <c r="P46" s="621" t="s">
        <v>93</v>
      </c>
      <c r="Q46" s="622">
        <v>32</v>
      </c>
      <c r="R46" s="624"/>
    </row>
    <row r="47" customFormat="1" spans="1:18">
      <c r="A47" s="621" t="s">
        <v>387</v>
      </c>
      <c r="B47" s="621" t="s">
        <v>409</v>
      </c>
      <c r="C47" s="621" t="s">
        <v>94</v>
      </c>
      <c r="D47" s="622">
        <v>52</v>
      </c>
      <c r="E47" s="621"/>
      <c r="F47" s="621" t="s">
        <v>387</v>
      </c>
      <c r="G47" s="621" t="s">
        <v>409</v>
      </c>
      <c r="H47" s="621" t="s">
        <v>95</v>
      </c>
      <c r="I47" s="622">
        <v>71</v>
      </c>
      <c r="J47" s="623" t="s">
        <v>353</v>
      </c>
      <c r="N47" s="621" t="s">
        <v>387</v>
      </c>
      <c r="O47" s="621" t="s">
        <v>409</v>
      </c>
      <c r="P47" s="621" t="s">
        <v>93</v>
      </c>
      <c r="Q47" s="622">
        <v>44</v>
      </c>
      <c r="R47" s="624"/>
    </row>
    <row r="48" customFormat="1" spans="1:18">
      <c r="A48" s="621" t="s">
        <v>387</v>
      </c>
      <c r="B48" s="621" t="s">
        <v>410</v>
      </c>
      <c r="C48" s="621" t="s">
        <v>94</v>
      </c>
      <c r="D48" s="622">
        <v>51</v>
      </c>
      <c r="E48" s="621"/>
      <c r="F48" s="621" t="s">
        <v>387</v>
      </c>
      <c r="G48" s="621" t="s">
        <v>410</v>
      </c>
      <c r="H48" s="621" t="s">
        <v>95</v>
      </c>
      <c r="I48" s="622">
        <v>68</v>
      </c>
      <c r="J48" s="623" t="s">
        <v>353</v>
      </c>
      <c r="N48" s="621" t="s">
        <v>387</v>
      </c>
      <c r="O48" s="621" t="s">
        <v>410</v>
      </c>
      <c r="P48" s="621" t="s">
        <v>93</v>
      </c>
      <c r="Q48" s="622">
        <v>37</v>
      </c>
      <c r="R48" s="624"/>
    </row>
    <row r="49" customFormat="1" spans="1:18">
      <c r="A49" s="621" t="s">
        <v>387</v>
      </c>
      <c r="B49" s="621" t="s">
        <v>411</v>
      </c>
      <c r="C49" s="621" t="s">
        <v>94</v>
      </c>
      <c r="D49" s="622">
        <v>53</v>
      </c>
      <c r="E49" s="621"/>
      <c r="F49" s="621" t="s">
        <v>387</v>
      </c>
      <c r="G49" s="621" t="s">
        <v>411</v>
      </c>
      <c r="H49" s="621" t="s">
        <v>95</v>
      </c>
      <c r="I49" s="622">
        <v>43</v>
      </c>
      <c r="J49" s="624"/>
      <c r="N49" s="621" t="s">
        <v>387</v>
      </c>
      <c r="O49" s="621" t="s">
        <v>411</v>
      </c>
      <c r="P49" s="621" t="s">
        <v>93</v>
      </c>
      <c r="Q49" s="622">
        <v>38</v>
      </c>
      <c r="R49" s="624"/>
    </row>
    <row r="50" customFormat="1" spans="1:18">
      <c r="A50" s="621" t="s">
        <v>387</v>
      </c>
      <c r="B50" s="621" t="s">
        <v>412</v>
      </c>
      <c r="C50" s="621" t="s">
        <v>94</v>
      </c>
      <c r="D50" s="622">
        <v>59</v>
      </c>
      <c r="E50" s="621"/>
      <c r="F50" s="621" t="s">
        <v>387</v>
      </c>
      <c r="G50" s="621" t="s">
        <v>412</v>
      </c>
      <c r="H50" s="621" t="s">
        <v>95</v>
      </c>
      <c r="I50" s="622">
        <v>46</v>
      </c>
      <c r="J50" s="624"/>
      <c r="N50" s="621" t="s">
        <v>387</v>
      </c>
      <c r="O50" s="621" t="s">
        <v>412</v>
      </c>
      <c r="P50" s="621" t="s">
        <v>93</v>
      </c>
      <c r="Q50" s="622">
        <v>37</v>
      </c>
      <c r="R50" s="624"/>
    </row>
    <row r="51" customFormat="1" spans="1:18">
      <c r="A51" s="621" t="s">
        <v>387</v>
      </c>
      <c r="B51" s="621" t="s">
        <v>413</v>
      </c>
      <c r="C51" s="621" t="s">
        <v>94</v>
      </c>
      <c r="D51" s="622">
        <v>47</v>
      </c>
      <c r="E51" s="621"/>
      <c r="F51" s="621" t="s">
        <v>387</v>
      </c>
      <c r="G51" s="621" t="s">
        <v>413</v>
      </c>
      <c r="H51" s="621" t="s">
        <v>95</v>
      </c>
      <c r="I51" s="622">
        <v>44</v>
      </c>
      <c r="J51" s="624"/>
      <c r="N51" s="621" t="s">
        <v>387</v>
      </c>
      <c r="O51" s="621" t="s">
        <v>413</v>
      </c>
      <c r="P51" s="621" t="s">
        <v>93</v>
      </c>
      <c r="Q51" s="622">
        <v>40</v>
      </c>
      <c r="R51" s="624"/>
    </row>
    <row r="52" customFormat="1" spans="1:18">
      <c r="A52" s="621" t="s">
        <v>387</v>
      </c>
      <c r="B52" s="621" t="s">
        <v>414</v>
      </c>
      <c r="C52" s="621" t="s">
        <v>94</v>
      </c>
      <c r="D52" s="622">
        <v>42</v>
      </c>
      <c r="E52" s="621"/>
      <c r="F52" s="621" t="s">
        <v>387</v>
      </c>
      <c r="G52" s="621" t="s">
        <v>414</v>
      </c>
      <c r="H52" s="621" t="s">
        <v>95</v>
      </c>
      <c r="I52" s="622">
        <v>40</v>
      </c>
      <c r="J52" s="624"/>
      <c r="N52" s="621" t="s">
        <v>387</v>
      </c>
      <c r="O52" s="621" t="s">
        <v>414</v>
      </c>
      <c r="P52" s="621" t="s">
        <v>93</v>
      </c>
      <c r="Q52" s="622">
        <v>42</v>
      </c>
      <c r="R52" s="624"/>
    </row>
    <row r="53" customFormat="1" spans="1:18">
      <c r="A53" s="621" t="s">
        <v>387</v>
      </c>
      <c r="B53" s="621" t="s">
        <v>415</v>
      </c>
      <c r="C53" s="621" t="s">
        <v>94</v>
      </c>
      <c r="D53" s="622">
        <v>86</v>
      </c>
      <c r="E53" s="623" t="s">
        <v>355</v>
      </c>
      <c r="F53" s="621" t="s">
        <v>387</v>
      </c>
      <c r="G53" s="621" t="s">
        <v>415</v>
      </c>
      <c r="H53" s="621" t="s">
        <v>95</v>
      </c>
      <c r="I53" s="622">
        <v>79</v>
      </c>
      <c r="J53" s="625" t="s">
        <v>355</v>
      </c>
      <c r="N53" s="621" t="s">
        <v>387</v>
      </c>
      <c r="O53" s="621" t="s">
        <v>415</v>
      </c>
      <c r="P53" s="621" t="s">
        <v>93</v>
      </c>
      <c r="Q53" s="622">
        <v>100</v>
      </c>
      <c r="R53" s="625" t="s">
        <v>355</v>
      </c>
    </row>
    <row r="54" customFormat="1" spans="1:18">
      <c r="A54" s="621" t="s">
        <v>387</v>
      </c>
      <c r="B54" s="621" t="s">
        <v>416</v>
      </c>
      <c r="C54" s="621" t="s">
        <v>94</v>
      </c>
      <c r="D54" s="622">
        <v>71</v>
      </c>
      <c r="E54" s="623" t="s">
        <v>355</v>
      </c>
      <c r="F54" s="621" t="s">
        <v>387</v>
      </c>
      <c r="G54" s="621" t="s">
        <v>416</v>
      </c>
      <c r="H54" s="621" t="s">
        <v>95</v>
      </c>
      <c r="I54" s="622">
        <v>99</v>
      </c>
      <c r="J54" s="625" t="s">
        <v>355</v>
      </c>
      <c r="N54" s="621" t="s">
        <v>387</v>
      </c>
      <c r="O54" s="621" t="s">
        <v>416</v>
      </c>
      <c r="P54" s="621" t="s">
        <v>93</v>
      </c>
      <c r="Q54" s="622">
        <v>94</v>
      </c>
      <c r="R54" s="625" t="s">
        <v>355</v>
      </c>
    </row>
    <row r="55" customFormat="1" spans="1:18">
      <c r="A55" s="621" t="s">
        <v>387</v>
      </c>
      <c r="B55" s="621" t="s">
        <v>417</v>
      </c>
      <c r="C55" s="621" t="s">
        <v>94</v>
      </c>
      <c r="D55" s="622">
        <v>37</v>
      </c>
      <c r="E55" s="621"/>
      <c r="F55" s="621" t="s">
        <v>387</v>
      </c>
      <c r="G55" s="621" t="s">
        <v>417</v>
      </c>
      <c r="H55" s="621" t="s">
        <v>95</v>
      </c>
      <c r="I55" s="622">
        <v>54</v>
      </c>
      <c r="J55" s="624"/>
      <c r="N55" s="621" t="s">
        <v>387</v>
      </c>
      <c r="O55" s="621" t="s">
        <v>417</v>
      </c>
      <c r="P55" s="621" t="s">
        <v>93</v>
      </c>
      <c r="Q55" s="622">
        <v>37</v>
      </c>
      <c r="R55" s="624"/>
    </row>
    <row r="56" customFormat="1" spans="1:18">
      <c r="A56" s="621" t="s">
        <v>387</v>
      </c>
      <c r="B56" s="621" t="s">
        <v>418</v>
      </c>
      <c r="C56" s="621" t="s">
        <v>94</v>
      </c>
      <c r="D56" s="622">
        <v>34</v>
      </c>
      <c r="E56" s="621"/>
      <c r="F56" s="621" t="s">
        <v>387</v>
      </c>
      <c r="G56" s="621" t="s">
        <v>418</v>
      </c>
      <c r="H56" s="621" t="s">
        <v>95</v>
      </c>
      <c r="I56" s="622">
        <v>54</v>
      </c>
      <c r="J56" s="624"/>
      <c r="N56" s="621" t="s">
        <v>387</v>
      </c>
      <c r="O56" s="621" t="s">
        <v>418</v>
      </c>
      <c r="P56" s="621" t="s">
        <v>93</v>
      </c>
      <c r="Q56" s="622">
        <v>37</v>
      </c>
      <c r="R56" s="624"/>
    </row>
    <row r="57" customFormat="1" spans="1:18">
      <c r="A57" s="621" t="s">
        <v>387</v>
      </c>
      <c r="B57" s="621" t="s">
        <v>419</v>
      </c>
      <c r="C57" s="621" t="s">
        <v>94</v>
      </c>
      <c r="D57" s="622">
        <v>40</v>
      </c>
      <c r="E57" s="621"/>
      <c r="F57" s="621" t="s">
        <v>387</v>
      </c>
      <c r="G57" s="621" t="s">
        <v>419</v>
      </c>
      <c r="H57" s="621" t="s">
        <v>95</v>
      </c>
      <c r="I57" s="622">
        <v>79</v>
      </c>
      <c r="J57" s="624"/>
      <c r="N57" s="621" t="s">
        <v>387</v>
      </c>
      <c r="O57" s="621" t="s">
        <v>419</v>
      </c>
      <c r="P57" s="621" t="s">
        <v>93</v>
      </c>
      <c r="Q57" s="622">
        <v>34</v>
      </c>
      <c r="R57" s="624"/>
    </row>
    <row r="58" customFormat="1" spans="1:18">
      <c r="A58" s="621" t="s">
        <v>387</v>
      </c>
      <c r="B58" s="621" t="s">
        <v>420</v>
      </c>
      <c r="C58" s="621" t="s">
        <v>94</v>
      </c>
      <c r="D58" s="622">
        <v>42</v>
      </c>
      <c r="E58" s="621"/>
      <c r="F58" s="621" t="s">
        <v>387</v>
      </c>
      <c r="G58" s="621" t="s">
        <v>420</v>
      </c>
      <c r="H58" s="621" t="s">
        <v>95</v>
      </c>
      <c r="I58" s="622">
        <v>78</v>
      </c>
      <c r="J58" s="624"/>
      <c r="N58" s="621" t="s">
        <v>387</v>
      </c>
      <c r="O58" s="621" t="s">
        <v>420</v>
      </c>
      <c r="P58" s="621" t="s">
        <v>93</v>
      </c>
      <c r="Q58" s="622">
        <v>40</v>
      </c>
      <c r="R58" s="624"/>
    </row>
    <row r="59" customFormat="1" spans="1:18">
      <c r="A59" s="621" t="s">
        <v>387</v>
      </c>
      <c r="B59" s="621" t="s">
        <v>421</v>
      </c>
      <c r="C59" s="621" t="s">
        <v>94</v>
      </c>
      <c r="D59" s="622">
        <v>49</v>
      </c>
      <c r="E59" s="621"/>
      <c r="F59" s="621" t="s">
        <v>387</v>
      </c>
      <c r="G59" s="621" t="s">
        <v>421</v>
      </c>
      <c r="H59" s="621" t="s">
        <v>95</v>
      </c>
      <c r="I59" s="622">
        <v>82</v>
      </c>
      <c r="J59" s="624"/>
      <c r="N59" s="621" t="s">
        <v>387</v>
      </c>
      <c r="O59" s="621" t="s">
        <v>421</v>
      </c>
      <c r="P59" s="621" t="s">
        <v>93</v>
      </c>
      <c r="Q59" s="622">
        <v>46</v>
      </c>
      <c r="R59" s="624"/>
    </row>
    <row r="60" customFormat="1" spans="1:18">
      <c r="A60" s="621" t="s">
        <v>387</v>
      </c>
      <c r="B60" s="621" t="s">
        <v>422</v>
      </c>
      <c r="C60" s="621" t="s">
        <v>94</v>
      </c>
      <c r="D60" s="622">
        <v>53</v>
      </c>
      <c r="E60" s="621"/>
      <c r="F60" s="621" t="s">
        <v>387</v>
      </c>
      <c r="G60" s="621" t="s">
        <v>422</v>
      </c>
      <c r="H60" s="621" t="s">
        <v>95</v>
      </c>
      <c r="I60" s="622">
        <v>85</v>
      </c>
      <c r="J60" s="624"/>
      <c r="N60" s="621" t="s">
        <v>387</v>
      </c>
      <c r="O60" s="621" t="s">
        <v>422</v>
      </c>
      <c r="P60" s="621" t="s">
        <v>93</v>
      </c>
      <c r="Q60" s="622">
        <v>43</v>
      </c>
      <c r="R60" s="624"/>
    </row>
    <row r="61" customFormat="1" spans="1:18">
      <c r="A61" s="621" t="s">
        <v>387</v>
      </c>
      <c r="B61" s="621" t="s">
        <v>423</v>
      </c>
      <c r="C61" s="621" t="s">
        <v>94</v>
      </c>
      <c r="D61" s="622">
        <v>54</v>
      </c>
      <c r="E61" s="621"/>
      <c r="F61" s="621" t="s">
        <v>387</v>
      </c>
      <c r="G61" s="621" t="s">
        <v>423</v>
      </c>
      <c r="H61" s="621" t="s">
        <v>95</v>
      </c>
      <c r="I61" s="622">
        <v>88</v>
      </c>
      <c r="J61" s="624"/>
      <c r="N61" s="621" t="s">
        <v>387</v>
      </c>
      <c r="O61" s="621" t="s">
        <v>423</v>
      </c>
      <c r="P61" s="621" t="s">
        <v>93</v>
      </c>
      <c r="Q61" s="622">
        <v>39</v>
      </c>
      <c r="R61" s="624"/>
    </row>
    <row r="62" customFormat="1" spans="1:18">
      <c r="A62" s="621" t="s">
        <v>387</v>
      </c>
      <c r="B62" s="621" t="s">
        <v>424</v>
      </c>
      <c r="C62" s="621" t="s">
        <v>94</v>
      </c>
      <c r="D62" s="622">
        <v>57</v>
      </c>
      <c r="E62" s="621"/>
      <c r="F62" s="621" t="s">
        <v>387</v>
      </c>
      <c r="G62" s="621" t="s">
        <v>424</v>
      </c>
      <c r="H62" s="621" t="s">
        <v>95</v>
      </c>
      <c r="I62" s="622">
        <v>91</v>
      </c>
      <c r="J62" s="624"/>
      <c r="N62" s="621" t="s">
        <v>387</v>
      </c>
      <c r="O62" s="621" t="s">
        <v>424</v>
      </c>
      <c r="P62" s="621" t="s">
        <v>93</v>
      </c>
      <c r="Q62" s="622">
        <v>42</v>
      </c>
      <c r="R62" s="624"/>
    </row>
    <row r="63" customFormat="1" spans="1:18">
      <c r="A63" s="621" t="s">
        <v>387</v>
      </c>
      <c r="B63" s="621" t="s">
        <v>425</v>
      </c>
      <c r="C63" s="621" t="s">
        <v>94</v>
      </c>
      <c r="D63" s="622">
        <v>52</v>
      </c>
      <c r="E63" s="621"/>
      <c r="F63" s="621" t="s">
        <v>387</v>
      </c>
      <c r="G63" s="621" t="s">
        <v>425</v>
      </c>
      <c r="H63" s="621" t="s">
        <v>95</v>
      </c>
      <c r="I63" s="622">
        <v>106</v>
      </c>
      <c r="J63" s="624"/>
      <c r="N63" s="621" t="s">
        <v>387</v>
      </c>
      <c r="O63" s="621" t="s">
        <v>425</v>
      </c>
      <c r="P63" s="621" t="s">
        <v>93</v>
      </c>
      <c r="Q63" s="622">
        <v>33</v>
      </c>
      <c r="R63" s="624"/>
    </row>
    <row r="64" customFormat="1" spans="1:18">
      <c r="A64" s="621" t="s">
        <v>387</v>
      </c>
      <c r="B64" s="621" t="s">
        <v>426</v>
      </c>
      <c r="C64" s="621" t="s">
        <v>94</v>
      </c>
      <c r="D64" s="622">
        <v>55</v>
      </c>
      <c r="E64" s="621"/>
      <c r="F64" s="621" t="s">
        <v>387</v>
      </c>
      <c r="G64" s="621" t="s">
        <v>426</v>
      </c>
      <c r="H64" s="621" t="s">
        <v>95</v>
      </c>
      <c r="I64" s="622">
        <v>99</v>
      </c>
      <c r="J64" s="624"/>
      <c r="N64" s="621" t="s">
        <v>387</v>
      </c>
      <c r="O64" s="621" t="s">
        <v>426</v>
      </c>
      <c r="P64" s="621" t="s">
        <v>93</v>
      </c>
      <c r="Q64" s="622">
        <v>27</v>
      </c>
      <c r="R64" s="624"/>
    </row>
    <row r="65" customFormat="1" spans="1:18">
      <c r="A65" s="621" t="s">
        <v>387</v>
      </c>
      <c r="B65" s="621" t="s">
        <v>427</v>
      </c>
      <c r="C65" s="621" t="s">
        <v>94</v>
      </c>
      <c r="D65" s="622">
        <v>50</v>
      </c>
      <c r="E65" s="621"/>
      <c r="F65" s="621" t="s">
        <v>387</v>
      </c>
      <c r="G65" s="621" t="s">
        <v>427</v>
      </c>
      <c r="H65" s="621" t="s">
        <v>95</v>
      </c>
      <c r="I65" s="622">
        <v>82</v>
      </c>
      <c r="J65" s="624"/>
      <c r="N65" s="621" t="s">
        <v>387</v>
      </c>
      <c r="O65" s="621" t="s">
        <v>427</v>
      </c>
      <c r="P65" s="621" t="s">
        <v>93</v>
      </c>
      <c r="Q65" s="622">
        <v>25</v>
      </c>
      <c r="R65" s="624"/>
    </row>
    <row r="66" customFormat="1" spans="1:18">
      <c r="A66" s="621" t="s">
        <v>387</v>
      </c>
      <c r="B66" s="621" t="s">
        <v>428</v>
      </c>
      <c r="C66" s="621" t="s">
        <v>94</v>
      </c>
      <c r="D66" s="622">
        <v>53</v>
      </c>
      <c r="E66" s="621"/>
      <c r="F66" s="621" t="s">
        <v>387</v>
      </c>
      <c r="G66" s="621" t="s">
        <v>428</v>
      </c>
      <c r="H66" s="621" t="s">
        <v>95</v>
      </c>
      <c r="I66" s="622">
        <v>87</v>
      </c>
      <c r="J66" s="624"/>
      <c r="N66" s="621" t="s">
        <v>387</v>
      </c>
      <c r="O66" s="621" t="s">
        <v>428</v>
      </c>
      <c r="P66" s="621" t="s">
        <v>93</v>
      </c>
      <c r="Q66" s="622">
        <v>29</v>
      </c>
      <c r="R66" s="624"/>
    </row>
    <row r="67" customFormat="1" spans="1:18">
      <c r="A67" s="621" t="s">
        <v>387</v>
      </c>
      <c r="B67" s="621" t="s">
        <v>429</v>
      </c>
      <c r="C67" s="621" t="s">
        <v>94</v>
      </c>
      <c r="D67" s="622">
        <v>64</v>
      </c>
      <c r="E67" s="621"/>
      <c r="F67" s="621" t="s">
        <v>387</v>
      </c>
      <c r="G67" s="621" t="s">
        <v>429</v>
      </c>
      <c r="H67" s="621" t="s">
        <v>95</v>
      </c>
      <c r="I67" s="622">
        <v>107</v>
      </c>
      <c r="J67" s="624"/>
      <c r="N67" s="621" t="s">
        <v>387</v>
      </c>
      <c r="O67" s="621" t="s">
        <v>429</v>
      </c>
      <c r="P67" s="621" t="s">
        <v>93</v>
      </c>
      <c r="Q67" s="622">
        <v>34</v>
      </c>
      <c r="R67" s="623" t="s">
        <v>352</v>
      </c>
    </row>
    <row r="68" customFormat="1" spans="1:18">
      <c r="A68" s="621" t="s">
        <v>387</v>
      </c>
      <c r="B68" s="621" t="s">
        <v>430</v>
      </c>
      <c r="C68" s="621" t="s">
        <v>94</v>
      </c>
      <c r="D68" s="622">
        <v>84</v>
      </c>
      <c r="E68" s="621"/>
      <c r="F68" s="621" t="s">
        <v>387</v>
      </c>
      <c r="G68" s="621" t="s">
        <v>430</v>
      </c>
      <c r="H68" s="621" t="s">
        <v>95</v>
      </c>
      <c r="I68" s="622">
        <v>138</v>
      </c>
      <c r="J68" s="624"/>
      <c r="N68" s="621" t="s">
        <v>387</v>
      </c>
      <c r="O68" s="621" t="s">
        <v>430</v>
      </c>
      <c r="P68" s="621" t="s">
        <v>93</v>
      </c>
      <c r="Q68" s="622">
        <v>37</v>
      </c>
      <c r="R68" s="624"/>
    </row>
    <row r="69" customFormat="1" spans="1:18">
      <c r="A69" s="621" t="s">
        <v>387</v>
      </c>
      <c r="B69" s="621" t="s">
        <v>431</v>
      </c>
      <c r="C69" s="621" t="s">
        <v>94</v>
      </c>
      <c r="D69" s="622">
        <v>80</v>
      </c>
      <c r="E69" s="621"/>
      <c r="F69" s="621" t="s">
        <v>387</v>
      </c>
      <c r="G69" s="621" t="s">
        <v>431</v>
      </c>
      <c r="H69" s="621" t="s">
        <v>95</v>
      </c>
      <c r="I69" s="622">
        <v>158</v>
      </c>
      <c r="J69" s="624"/>
      <c r="N69" s="621" t="s">
        <v>387</v>
      </c>
      <c r="O69" s="621" t="s">
        <v>431</v>
      </c>
      <c r="P69" s="621" t="s">
        <v>93</v>
      </c>
      <c r="Q69" s="622">
        <v>34</v>
      </c>
      <c r="R69" s="624"/>
    </row>
    <row r="70" customFormat="1" spans="1:18">
      <c r="A70" s="621" t="s">
        <v>387</v>
      </c>
      <c r="B70" s="621" t="s">
        <v>432</v>
      </c>
      <c r="C70" s="621" t="s">
        <v>94</v>
      </c>
      <c r="D70" s="622">
        <v>74</v>
      </c>
      <c r="E70" s="621"/>
      <c r="F70" s="621" t="s">
        <v>387</v>
      </c>
      <c r="G70" s="621" t="s">
        <v>432</v>
      </c>
      <c r="H70" s="621" t="s">
        <v>95</v>
      </c>
      <c r="I70" s="622">
        <v>165</v>
      </c>
      <c r="J70" s="624"/>
      <c r="N70" s="621" t="s">
        <v>387</v>
      </c>
      <c r="O70" s="621" t="s">
        <v>432</v>
      </c>
      <c r="P70" s="621" t="s">
        <v>93</v>
      </c>
      <c r="Q70" s="622">
        <v>33</v>
      </c>
      <c r="R70" s="624"/>
    </row>
    <row r="71" customFormat="1" spans="1:18">
      <c r="A71" s="621" t="s">
        <v>387</v>
      </c>
      <c r="B71" s="621" t="s">
        <v>433</v>
      </c>
      <c r="C71" s="621" t="s">
        <v>94</v>
      </c>
      <c r="D71" s="622">
        <v>64</v>
      </c>
      <c r="E71" s="621"/>
      <c r="F71" s="621" t="s">
        <v>387</v>
      </c>
      <c r="G71" s="621" t="s">
        <v>433</v>
      </c>
      <c r="H71" s="621" t="s">
        <v>95</v>
      </c>
      <c r="I71" s="622">
        <v>135</v>
      </c>
      <c r="J71" s="624"/>
      <c r="N71" s="621" t="s">
        <v>387</v>
      </c>
      <c r="O71" s="621" t="s">
        <v>433</v>
      </c>
      <c r="P71" s="621" t="s">
        <v>93</v>
      </c>
      <c r="Q71" s="622">
        <v>26</v>
      </c>
      <c r="R71" s="624"/>
    </row>
    <row r="72" customFormat="1" spans="1:18">
      <c r="A72" s="621" t="s">
        <v>387</v>
      </c>
      <c r="B72" s="621" t="s">
        <v>434</v>
      </c>
      <c r="C72" s="621" t="s">
        <v>94</v>
      </c>
      <c r="D72" s="622">
        <v>68</v>
      </c>
      <c r="E72" s="621"/>
      <c r="F72" s="621" t="s">
        <v>387</v>
      </c>
      <c r="G72" s="621" t="s">
        <v>434</v>
      </c>
      <c r="H72" s="621" t="s">
        <v>95</v>
      </c>
      <c r="I72" s="622">
        <v>140</v>
      </c>
      <c r="J72" s="624"/>
      <c r="N72" s="621" t="s">
        <v>387</v>
      </c>
      <c r="O72" s="621" t="s">
        <v>434</v>
      </c>
      <c r="P72" s="621" t="s">
        <v>93</v>
      </c>
      <c r="Q72" s="622">
        <v>34</v>
      </c>
      <c r="R72" s="624"/>
    </row>
    <row r="73" customFormat="1" spans="1:18">
      <c r="A73" s="621" t="s">
        <v>387</v>
      </c>
      <c r="B73" s="621" t="s">
        <v>435</v>
      </c>
      <c r="C73" s="621" t="s">
        <v>94</v>
      </c>
      <c r="D73" s="622">
        <v>86</v>
      </c>
      <c r="E73" s="621"/>
      <c r="F73" s="621" t="s">
        <v>387</v>
      </c>
      <c r="G73" s="621" t="s">
        <v>435</v>
      </c>
      <c r="H73" s="621" t="s">
        <v>95</v>
      </c>
      <c r="I73" s="622">
        <v>159</v>
      </c>
      <c r="J73" s="624"/>
      <c r="N73" s="621" t="s">
        <v>387</v>
      </c>
      <c r="O73" s="621" t="s">
        <v>435</v>
      </c>
      <c r="P73" s="621" t="s">
        <v>93</v>
      </c>
      <c r="Q73" s="622">
        <v>37</v>
      </c>
      <c r="R73" s="624"/>
    </row>
    <row r="74" customFormat="1" spans="1:18">
      <c r="A74" s="621" t="s">
        <v>387</v>
      </c>
      <c r="B74" s="621" t="s">
        <v>436</v>
      </c>
      <c r="C74" s="621" t="s">
        <v>94</v>
      </c>
      <c r="D74" s="622">
        <v>81</v>
      </c>
      <c r="E74" s="621"/>
      <c r="F74" s="621" t="s">
        <v>387</v>
      </c>
      <c r="G74" s="621" t="s">
        <v>436</v>
      </c>
      <c r="H74" s="621" t="s">
        <v>95</v>
      </c>
      <c r="I74" s="622">
        <v>163</v>
      </c>
      <c r="J74" s="624"/>
      <c r="N74" s="621" t="s">
        <v>387</v>
      </c>
      <c r="O74" s="621" t="s">
        <v>436</v>
      </c>
      <c r="P74" s="621" t="s">
        <v>93</v>
      </c>
      <c r="Q74" s="622">
        <v>36</v>
      </c>
      <c r="R74" s="624"/>
    </row>
    <row r="75" customFormat="1" spans="1:18">
      <c r="A75" s="621" t="s">
        <v>387</v>
      </c>
      <c r="B75" s="621" t="s">
        <v>437</v>
      </c>
      <c r="C75" s="621" t="s">
        <v>94</v>
      </c>
      <c r="D75" s="622">
        <v>76</v>
      </c>
      <c r="E75" s="621"/>
      <c r="F75" s="621" t="s">
        <v>387</v>
      </c>
      <c r="G75" s="621" t="s">
        <v>437</v>
      </c>
      <c r="H75" s="621" t="s">
        <v>95</v>
      </c>
      <c r="I75" s="622">
        <v>167</v>
      </c>
      <c r="J75" s="624"/>
      <c r="N75" s="621" t="s">
        <v>387</v>
      </c>
      <c r="O75" s="621" t="s">
        <v>437</v>
      </c>
      <c r="P75" s="621" t="s">
        <v>93</v>
      </c>
      <c r="Q75" s="622">
        <v>36</v>
      </c>
      <c r="R75" s="624"/>
    </row>
    <row r="76" customFormat="1" spans="1:18">
      <c r="A76" s="621" t="s">
        <v>387</v>
      </c>
      <c r="B76" s="621" t="s">
        <v>438</v>
      </c>
      <c r="C76" s="621" t="s">
        <v>94</v>
      </c>
      <c r="D76" s="622">
        <v>86</v>
      </c>
      <c r="E76" s="621"/>
      <c r="F76" s="621" t="s">
        <v>387</v>
      </c>
      <c r="G76" s="621" t="s">
        <v>438</v>
      </c>
      <c r="H76" s="621" t="s">
        <v>95</v>
      </c>
      <c r="I76" s="622">
        <v>221</v>
      </c>
      <c r="J76" s="624"/>
      <c r="N76" s="621" t="s">
        <v>387</v>
      </c>
      <c r="O76" s="621" t="s">
        <v>438</v>
      </c>
      <c r="P76" s="621" t="s">
        <v>93</v>
      </c>
      <c r="Q76" s="622">
        <v>54</v>
      </c>
      <c r="R76" s="624"/>
    </row>
    <row r="77" customFormat="1" spans="1:18">
      <c r="A77" s="621" t="s">
        <v>387</v>
      </c>
      <c r="B77" s="621" t="s">
        <v>439</v>
      </c>
      <c r="C77" s="621" t="s">
        <v>94</v>
      </c>
      <c r="D77" s="622">
        <v>70</v>
      </c>
      <c r="E77" s="621"/>
      <c r="F77" s="621" t="s">
        <v>387</v>
      </c>
      <c r="G77" s="621" t="s">
        <v>439</v>
      </c>
      <c r="H77" s="621" t="s">
        <v>95</v>
      </c>
      <c r="I77" s="622">
        <v>271</v>
      </c>
      <c r="J77" s="624"/>
      <c r="N77" s="621" t="s">
        <v>387</v>
      </c>
      <c r="O77" s="621" t="s">
        <v>439</v>
      </c>
      <c r="P77" s="621" t="s">
        <v>93</v>
      </c>
      <c r="Q77" s="622">
        <v>49</v>
      </c>
      <c r="R77" s="624"/>
    </row>
    <row r="78" customFormat="1" spans="1:18">
      <c r="A78" s="621" t="s">
        <v>387</v>
      </c>
      <c r="B78" s="621" t="s">
        <v>440</v>
      </c>
      <c r="C78" s="621" t="s">
        <v>94</v>
      </c>
      <c r="D78" s="622">
        <v>73</v>
      </c>
      <c r="E78" s="621"/>
      <c r="F78" s="621" t="s">
        <v>387</v>
      </c>
      <c r="G78" s="621" t="s">
        <v>440</v>
      </c>
      <c r="H78" s="621" t="s">
        <v>95</v>
      </c>
      <c r="I78" s="622">
        <v>249</v>
      </c>
      <c r="J78" s="624"/>
      <c r="N78" s="621" t="s">
        <v>387</v>
      </c>
      <c r="O78" s="621" t="s">
        <v>440</v>
      </c>
      <c r="P78" s="621" t="s">
        <v>93</v>
      </c>
      <c r="Q78" s="622">
        <v>42</v>
      </c>
      <c r="R78" s="624"/>
    </row>
    <row r="79" customFormat="1" spans="1:18">
      <c r="A79" s="621" t="s">
        <v>387</v>
      </c>
      <c r="B79" s="621" t="s">
        <v>441</v>
      </c>
      <c r="C79" s="621" t="s">
        <v>94</v>
      </c>
      <c r="D79" s="622">
        <v>70</v>
      </c>
      <c r="E79" s="621"/>
      <c r="F79" s="621" t="s">
        <v>387</v>
      </c>
      <c r="G79" s="621" t="s">
        <v>441</v>
      </c>
      <c r="H79" s="621" t="s">
        <v>95</v>
      </c>
      <c r="I79" s="622">
        <v>174</v>
      </c>
      <c r="J79" s="624"/>
      <c r="N79" s="621" t="s">
        <v>387</v>
      </c>
      <c r="O79" s="621" t="s">
        <v>441</v>
      </c>
      <c r="P79" s="621" t="s">
        <v>93</v>
      </c>
      <c r="Q79" s="622">
        <v>31</v>
      </c>
      <c r="R79" s="624"/>
    </row>
    <row r="80" customFormat="1" spans="1:18">
      <c r="A80" s="621" t="s">
        <v>387</v>
      </c>
      <c r="B80" s="621" t="s">
        <v>442</v>
      </c>
      <c r="C80" s="621" t="s">
        <v>94</v>
      </c>
      <c r="D80" s="622">
        <v>70</v>
      </c>
      <c r="E80" s="621"/>
      <c r="F80" s="621" t="s">
        <v>387</v>
      </c>
      <c r="G80" s="621" t="s">
        <v>442</v>
      </c>
      <c r="H80" s="621" t="s">
        <v>95</v>
      </c>
      <c r="I80" s="622">
        <v>188</v>
      </c>
      <c r="J80" s="624"/>
      <c r="N80" s="621" t="s">
        <v>387</v>
      </c>
      <c r="O80" s="621" t="s">
        <v>442</v>
      </c>
      <c r="P80" s="621" t="s">
        <v>93</v>
      </c>
      <c r="Q80" s="622">
        <v>36</v>
      </c>
      <c r="R80" s="624"/>
    </row>
    <row r="81" customFormat="1" spans="1:18">
      <c r="A81" s="621" t="s">
        <v>387</v>
      </c>
      <c r="B81" s="621" t="s">
        <v>443</v>
      </c>
      <c r="C81" s="621" t="s">
        <v>94</v>
      </c>
      <c r="D81" s="622">
        <v>80</v>
      </c>
      <c r="E81" s="621"/>
      <c r="F81" s="621" t="s">
        <v>387</v>
      </c>
      <c r="G81" s="621" t="s">
        <v>443</v>
      </c>
      <c r="H81" s="621" t="s">
        <v>95</v>
      </c>
      <c r="I81" s="622">
        <v>131</v>
      </c>
      <c r="J81" s="624"/>
      <c r="N81" s="621" t="s">
        <v>387</v>
      </c>
      <c r="O81" s="621" t="s">
        <v>443</v>
      </c>
      <c r="P81" s="621" t="s">
        <v>93</v>
      </c>
      <c r="Q81" s="622">
        <v>37</v>
      </c>
      <c r="R81" s="624"/>
    </row>
    <row r="82" customFormat="1" spans="1:18">
      <c r="A82" s="621" t="s">
        <v>387</v>
      </c>
      <c r="B82" s="621" t="s">
        <v>444</v>
      </c>
      <c r="C82" s="621" t="s">
        <v>94</v>
      </c>
      <c r="D82" s="622">
        <v>98</v>
      </c>
      <c r="E82" s="621"/>
      <c r="F82" s="621" t="s">
        <v>387</v>
      </c>
      <c r="G82" s="621" t="s">
        <v>444</v>
      </c>
      <c r="H82" s="621" t="s">
        <v>95</v>
      </c>
      <c r="I82" s="622">
        <v>114</v>
      </c>
      <c r="J82" s="624"/>
      <c r="N82" s="621" t="s">
        <v>387</v>
      </c>
      <c r="O82" s="621" t="s">
        <v>444</v>
      </c>
      <c r="P82" s="621" t="s">
        <v>93</v>
      </c>
      <c r="Q82" s="622">
        <v>36</v>
      </c>
      <c r="R82" s="624"/>
    </row>
    <row r="83" customFormat="1" spans="1:18">
      <c r="A83" s="621" t="s">
        <v>387</v>
      </c>
      <c r="B83" s="621" t="s">
        <v>445</v>
      </c>
      <c r="C83" s="621" t="s">
        <v>94</v>
      </c>
      <c r="D83" s="622">
        <v>103</v>
      </c>
      <c r="E83" s="621"/>
      <c r="F83" s="621" t="s">
        <v>387</v>
      </c>
      <c r="G83" s="621" t="s">
        <v>445</v>
      </c>
      <c r="H83" s="621" t="s">
        <v>95</v>
      </c>
      <c r="I83" s="622">
        <v>113</v>
      </c>
      <c r="J83" s="624"/>
      <c r="N83" s="621" t="s">
        <v>387</v>
      </c>
      <c r="O83" s="621" t="s">
        <v>445</v>
      </c>
      <c r="P83" s="621" t="s">
        <v>93</v>
      </c>
      <c r="Q83" s="622">
        <v>36</v>
      </c>
      <c r="R83" s="624"/>
    </row>
    <row r="84" customFormat="1" spans="1:18">
      <c r="A84" s="621" t="s">
        <v>387</v>
      </c>
      <c r="B84" s="621" t="s">
        <v>446</v>
      </c>
      <c r="C84" s="621" t="s">
        <v>94</v>
      </c>
      <c r="D84" s="622">
        <v>121</v>
      </c>
      <c r="E84" s="621"/>
      <c r="F84" s="621" t="s">
        <v>387</v>
      </c>
      <c r="G84" s="621" t="s">
        <v>446</v>
      </c>
      <c r="H84" s="621" t="s">
        <v>95</v>
      </c>
      <c r="I84" s="622">
        <v>92</v>
      </c>
      <c r="J84" s="624"/>
      <c r="N84" s="621" t="s">
        <v>387</v>
      </c>
      <c r="O84" s="621" t="s">
        <v>446</v>
      </c>
      <c r="P84" s="621" t="s">
        <v>93</v>
      </c>
      <c r="Q84" s="622">
        <v>39</v>
      </c>
      <c r="R84" s="624"/>
    </row>
    <row r="85" customFormat="1" spans="1:18">
      <c r="A85" s="621" t="s">
        <v>387</v>
      </c>
      <c r="B85" s="621" t="s">
        <v>447</v>
      </c>
      <c r="C85" s="621" t="s">
        <v>94</v>
      </c>
      <c r="D85" s="622">
        <v>102</v>
      </c>
      <c r="E85" s="621"/>
      <c r="F85" s="621" t="s">
        <v>387</v>
      </c>
      <c r="G85" s="621" t="s">
        <v>447</v>
      </c>
      <c r="H85" s="621" t="s">
        <v>95</v>
      </c>
      <c r="I85" s="622">
        <v>69</v>
      </c>
      <c r="J85" s="624"/>
      <c r="N85" s="621" t="s">
        <v>387</v>
      </c>
      <c r="O85" s="621" t="s">
        <v>447</v>
      </c>
      <c r="P85" s="621" t="s">
        <v>93</v>
      </c>
      <c r="Q85" s="622">
        <v>31</v>
      </c>
      <c r="R85" s="624"/>
    </row>
    <row r="86" customFormat="1" spans="1:18">
      <c r="A86" s="621" t="s">
        <v>387</v>
      </c>
      <c r="B86" s="621" t="s">
        <v>448</v>
      </c>
      <c r="C86" s="621" t="s">
        <v>94</v>
      </c>
      <c r="D86" s="622">
        <v>118</v>
      </c>
      <c r="E86" s="621"/>
      <c r="F86" s="621" t="s">
        <v>387</v>
      </c>
      <c r="G86" s="621" t="s">
        <v>448</v>
      </c>
      <c r="H86" s="621" t="s">
        <v>95</v>
      </c>
      <c r="I86" s="622">
        <v>79</v>
      </c>
      <c r="J86" s="624"/>
      <c r="N86" s="621" t="s">
        <v>387</v>
      </c>
      <c r="O86" s="621" t="s">
        <v>448</v>
      </c>
      <c r="P86" s="621" t="s">
        <v>93</v>
      </c>
      <c r="Q86" s="622">
        <v>30</v>
      </c>
      <c r="R86" s="624"/>
    </row>
    <row r="87" customFormat="1" spans="1:18">
      <c r="A87" s="621" t="s">
        <v>387</v>
      </c>
      <c r="B87" s="621" t="s">
        <v>449</v>
      </c>
      <c r="C87" s="621" t="s">
        <v>94</v>
      </c>
      <c r="D87" s="622">
        <v>145</v>
      </c>
      <c r="E87" s="621"/>
      <c r="F87" s="621" t="s">
        <v>387</v>
      </c>
      <c r="G87" s="621" t="s">
        <v>449</v>
      </c>
      <c r="H87" s="621" t="s">
        <v>95</v>
      </c>
      <c r="I87" s="622">
        <v>73</v>
      </c>
      <c r="J87" s="624"/>
      <c r="N87" s="621" t="s">
        <v>387</v>
      </c>
      <c r="O87" s="621" t="s">
        <v>449</v>
      </c>
      <c r="P87" s="621" t="s">
        <v>93</v>
      </c>
      <c r="Q87" s="622">
        <v>34</v>
      </c>
      <c r="R87" s="624"/>
    </row>
    <row r="88" customFormat="1" spans="1:18">
      <c r="A88" s="621" t="s">
        <v>387</v>
      </c>
      <c r="B88" s="621" t="s">
        <v>450</v>
      </c>
      <c r="C88" s="621" t="s">
        <v>94</v>
      </c>
      <c r="D88" s="622">
        <v>164</v>
      </c>
      <c r="E88" s="621"/>
      <c r="F88" s="621" t="s">
        <v>387</v>
      </c>
      <c r="G88" s="621" t="s">
        <v>450</v>
      </c>
      <c r="H88" s="621" t="s">
        <v>95</v>
      </c>
      <c r="I88" s="622">
        <v>86</v>
      </c>
      <c r="J88" s="624"/>
      <c r="N88" s="621" t="s">
        <v>387</v>
      </c>
      <c r="O88" s="621" t="s">
        <v>450</v>
      </c>
      <c r="P88" s="621" t="s">
        <v>93</v>
      </c>
      <c r="Q88" s="622">
        <v>38</v>
      </c>
      <c r="R88" s="624"/>
    </row>
    <row r="89" customFormat="1" spans="1:18">
      <c r="A89" s="621" t="s">
        <v>387</v>
      </c>
      <c r="B89" s="621" t="s">
        <v>451</v>
      </c>
      <c r="C89" s="621" t="s">
        <v>94</v>
      </c>
      <c r="D89" s="622">
        <v>141</v>
      </c>
      <c r="E89" s="621"/>
      <c r="F89" s="621" t="s">
        <v>387</v>
      </c>
      <c r="G89" s="621" t="s">
        <v>451</v>
      </c>
      <c r="H89" s="621" t="s">
        <v>95</v>
      </c>
      <c r="I89" s="622">
        <v>71</v>
      </c>
      <c r="J89" s="624"/>
      <c r="N89" s="621" t="s">
        <v>387</v>
      </c>
      <c r="O89" s="621" t="s">
        <v>451</v>
      </c>
      <c r="P89" s="621" t="s">
        <v>93</v>
      </c>
      <c r="Q89" s="622">
        <v>36</v>
      </c>
      <c r="R89" s="624"/>
    </row>
    <row r="90" customFormat="1" spans="1:18">
      <c r="A90" s="621" t="s">
        <v>387</v>
      </c>
      <c r="B90" s="621" t="s">
        <v>452</v>
      </c>
      <c r="C90" s="621" t="s">
        <v>94</v>
      </c>
      <c r="D90" s="622">
        <v>212</v>
      </c>
      <c r="E90" s="621"/>
      <c r="F90" s="621" t="s">
        <v>387</v>
      </c>
      <c r="G90" s="621" t="s">
        <v>452</v>
      </c>
      <c r="H90" s="621" t="s">
        <v>95</v>
      </c>
      <c r="I90" s="622">
        <v>103</v>
      </c>
      <c r="J90" s="624"/>
      <c r="N90" s="621" t="s">
        <v>387</v>
      </c>
      <c r="O90" s="621" t="s">
        <v>452</v>
      </c>
      <c r="P90" s="621" t="s">
        <v>93</v>
      </c>
      <c r="Q90" s="622">
        <v>39</v>
      </c>
      <c r="R90" s="624"/>
    </row>
    <row r="91" customFormat="1" spans="1:18">
      <c r="A91" s="621" t="s">
        <v>387</v>
      </c>
      <c r="B91" s="621" t="s">
        <v>453</v>
      </c>
      <c r="C91" s="621" t="s">
        <v>94</v>
      </c>
      <c r="D91" s="622">
        <v>167</v>
      </c>
      <c r="E91" s="621"/>
      <c r="F91" s="621" t="s">
        <v>387</v>
      </c>
      <c r="G91" s="621" t="s">
        <v>453</v>
      </c>
      <c r="H91" s="621" t="s">
        <v>95</v>
      </c>
      <c r="I91" s="622">
        <v>86</v>
      </c>
      <c r="J91" s="624"/>
      <c r="N91" s="621" t="s">
        <v>387</v>
      </c>
      <c r="O91" s="621" t="s">
        <v>453</v>
      </c>
      <c r="P91" s="621" t="s">
        <v>93</v>
      </c>
      <c r="Q91" s="622">
        <v>25</v>
      </c>
      <c r="R91" s="624"/>
    </row>
    <row r="92" customFormat="1" spans="1:18">
      <c r="A92" s="621" t="s">
        <v>387</v>
      </c>
      <c r="B92" s="621" t="s">
        <v>454</v>
      </c>
      <c r="C92" s="621" t="s">
        <v>94</v>
      </c>
      <c r="D92" s="622">
        <v>157</v>
      </c>
      <c r="E92" s="621"/>
      <c r="F92" s="621" t="s">
        <v>387</v>
      </c>
      <c r="G92" s="621" t="s">
        <v>454</v>
      </c>
      <c r="H92" s="621" t="s">
        <v>95</v>
      </c>
      <c r="I92" s="622">
        <v>97</v>
      </c>
      <c r="J92" s="624"/>
      <c r="N92" s="621" t="s">
        <v>387</v>
      </c>
      <c r="O92" s="621" t="s">
        <v>454</v>
      </c>
      <c r="P92" s="621" t="s">
        <v>93</v>
      </c>
      <c r="Q92" s="622">
        <v>29</v>
      </c>
      <c r="R92" s="624"/>
    </row>
    <row r="93" customFormat="1" spans="1:18">
      <c r="A93" s="621" t="s">
        <v>387</v>
      </c>
      <c r="B93" s="621" t="s">
        <v>455</v>
      </c>
      <c r="C93" s="621" t="s">
        <v>94</v>
      </c>
      <c r="D93" s="622">
        <v>132</v>
      </c>
      <c r="E93" s="621"/>
      <c r="F93" s="621" t="s">
        <v>387</v>
      </c>
      <c r="G93" s="621" t="s">
        <v>455</v>
      </c>
      <c r="H93" s="621" t="s">
        <v>95</v>
      </c>
      <c r="I93" s="622">
        <v>84</v>
      </c>
      <c r="J93" s="624"/>
      <c r="N93" s="621" t="s">
        <v>387</v>
      </c>
      <c r="O93" s="621" t="s">
        <v>455</v>
      </c>
      <c r="P93" s="621" t="s">
        <v>93</v>
      </c>
      <c r="Q93" s="622">
        <v>27</v>
      </c>
      <c r="R93" s="624"/>
    </row>
    <row r="94" customFormat="1" spans="1:18">
      <c r="A94" s="621" t="s">
        <v>387</v>
      </c>
      <c r="B94" s="621" t="s">
        <v>456</v>
      </c>
      <c r="C94" s="621" t="s">
        <v>94</v>
      </c>
      <c r="D94" s="622">
        <v>129</v>
      </c>
      <c r="E94" s="621"/>
      <c r="F94" s="621" t="s">
        <v>387</v>
      </c>
      <c r="G94" s="621" t="s">
        <v>456</v>
      </c>
      <c r="H94" s="621" t="s">
        <v>95</v>
      </c>
      <c r="I94" s="622">
        <v>104</v>
      </c>
      <c r="J94" s="624"/>
      <c r="N94" s="621" t="s">
        <v>387</v>
      </c>
      <c r="O94" s="621" t="s">
        <v>456</v>
      </c>
      <c r="P94" s="621" t="s">
        <v>93</v>
      </c>
      <c r="Q94" s="622">
        <v>33</v>
      </c>
      <c r="R94" s="624"/>
    </row>
    <row r="95" customFormat="1" spans="1:18">
      <c r="A95" s="621" t="s">
        <v>387</v>
      </c>
      <c r="B95" s="621" t="s">
        <v>457</v>
      </c>
      <c r="C95" s="621" t="s">
        <v>94</v>
      </c>
      <c r="D95" s="622">
        <v>130</v>
      </c>
      <c r="E95" s="621"/>
      <c r="F95" s="621" t="s">
        <v>387</v>
      </c>
      <c r="G95" s="621" t="s">
        <v>457</v>
      </c>
      <c r="H95" s="621" t="s">
        <v>95</v>
      </c>
      <c r="I95" s="622">
        <v>94</v>
      </c>
      <c r="J95" s="624"/>
      <c r="N95" s="621" t="s">
        <v>387</v>
      </c>
      <c r="O95" s="621" t="s">
        <v>457</v>
      </c>
      <c r="P95" s="621" t="s">
        <v>93</v>
      </c>
      <c r="Q95" s="622">
        <v>37</v>
      </c>
      <c r="R95" s="623" t="s">
        <v>352</v>
      </c>
    </row>
    <row r="96" customFormat="1" spans="1:18">
      <c r="A96" s="621" t="s">
        <v>387</v>
      </c>
      <c r="B96" s="621" t="s">
        <v>458</v>
      </c>
      <c r="C96" s="621" t="s">
        <v>94</v>
      </c>
      <c r="D96" s="622">
        <v>143</v>
      </c>
      <c r="E96" s="621"/>
      <c r="F96" s="621" t="s">
        <v>387</v>
      </c>
      <c r="G96" s="621" t="s">
        <v>458</v>
      </c>
      <c r="H96" s="621" t="s">
        <v>95</v>
      </c>
      <c r="I96" s="622">
        <v>95</v>
      </c>
      <c r="J96" s="624"/>
      <c r="N96" s="621" t="s">
        <v>387</v>
      </c>
      <c r="O96" s="621" t="s">
        <v>458</v>
      </c>
      <c r="P96" s="621" t="s">
        <v>93</v>
      </c>
      <c r="Q96" s="622">
        <v>32</v>
      </c>
      <c r="R96" s="624"/>
    </row>
    <row r="97" customFormat="1" spans="1:18">
      <c r="A97" s="621" t="s">
        <v>387</v>
      </c>
      <c r="B97" s="621" t="s">
        <v>459</v>
      </c>
      <c r="C97" s="621" t="s">
        <v>94</v>
      </c>
      <c r="D97" s="622">
        <v>132</v>
      </c>
      <c r="E97" s="621"/>
      <c r="F97" s="621" t="s">
        <v>387</v>
      </c>
      <c r="G97" s="621" t="s">
        <v>459</v>
      </c>
      <c r="H97" s="621" t="s">
        <v>95</v>
      </c>
      <c r="I97" s="622">
        <v>100</v>
      </c>
      <c r="J97" s="624"/>
      <c r="N97" s="621" t="s">
        <v>387</v>
      </c>
      <c r="O97" s="621" t="s">
        <v>459</v>
      </c>
      <c r="P97" s="621" t="s">
        <v>93</v>
      </c>
      <c r="Q97" s="622">
        <v>36</v>
      </c>
      <c r="R97" s="624"/>
    </row>
    <row r="98" customFormat="1" spans="1:18">
      <c r="A98" s="621" t="s">
        <v>387</v>
      </c>
      <c r="B98" s="621" t="s">
        <v>460</v>
      </c>
      <c r="C98" s="621" t="s">
        <v>94</v>
      </c>
      <c r="D98" s="622">
        <v>118</v>
      </c>
      <c r="E98" s="621"/>
      <c r="F98" s="621" t="s">
        <v>387</v>
      </c>
      <c r="G98" s="621" t="s">
        <v>460</v>
      </c>
      <c r="H98" s="621" t="s">
        <v>95</v>
      </c>
      <c r="I98" s="622">
        <v>96</v>
      </c>
      <c r="J98" s="624"/>
      <c r="N98" s="621" t="s">
        <v>387</v>
      </c>
      <c r="O98" s="621" t="s">
        <v>460</v>
      </c>
      <c r="P98" s="621" t="s">
        <v>93</v>
      </c>
      <c r="Q98" s="622">
        <v>30</v>
      </c>
      <c r="R98" s="624"/>
    </row>
    <row r="99" customFormat="1" spans="1:18">
      <c r="A99" s="621" t="s">
        <v>387</v>
      </c>
      <c r="B99" s="621" t="s">
        <v>461</v>
      </c>
      <c r="C99" s="621" t="s">
        <v>94</v>
      </c>
      <c r="D99" s="622">
        <v>98</v>
      </c>
      <c r="E99" s="621"/>
      <c r="F99" s="621" t="s">
        <v>387</v>
      </c>
      <c r="G99" s="621" t="s">
        <v>461</v>
      </c>
      <c r="H99" s="621" t="s">
        <v>95</v>
      </c>
      <c r="I99" s="622">
        <v>71</v>
      </c>
      <c r="J99" s="624"/>
      <c r="N99" s="621" t="s">
        <v>387</v>
      </c>
      <c r="O99" s="621" t="s">
        <v>461</v>
      </c>
      <c r="P99" s="621" t="s">
        <v>93</v>
      </c>
      <c r="Q99" s="622">
        <v>20</v>
      </c>
      <c r="R99" s="624"/>
    </row>
    <row r="100" customFormat="1" spans="1:18">
      <c r="A100" s="621" t="s">
        <v>387</v>
      </c>
      <c r="B100" s="621" t="s">
        <v>462</v>
      </c>
      <c r="C100" s="621" t="s">
        <v>94</v>
      </c>
      <c r="D100" s="622">
        <v>116</v>
      </c>
      <c r="E100" s="621"/>
      <c r="F100" s="621" t="s">
        <v>387</v>
      </c>
      <c r="G100" s="621" t="s">
        <v>462</v>
      </c>
      <c r="H100" s="621" t="s">
        <v>95</v>
      </c>
      <c r="I100" s="622">
        <v>76</v>
      </c>
      <c r="J100" s="624"/>
      <c r="N100" s="621" t="s">
        <v>387</v>
      </c>
      <c r="O100" s="621" t="s">
        <v>462</v>
      </c>
      <c r="P100" s="621" t="s">
        <v>93</v>
      </c>
      <c r="Q100" s="622">
        <v>27</v>
      </c>
      <c r="R100" s="624"/>
    </row>
    <row r="101" customFormat="1" spans="1:18">
      <c r="A101" s="621" t="s">
        <v>387</v>
      </c>
      <c r="B101" s="621" t="s">
        <v>463</v>
      </c>
      <c r="C101" s="621" t="s">
        <v>94</v>
      </c>
      <c r="D101" s="622">
        <v>136</v>
      </c>
      <c r="E101" s="621"/>
      <c r="F101" s="621" t="s">
        <v>387</v>
      </c>
      <c r="G101" s="621" t="s">
        <v>463</v>
      </c>
      <c r="H101" s="621" t="s">
        <v>95</v>
      </c>
      <c r="I101" s="622">
        <v>86</v>
      </c>
      <c r="J101" s="624"/>
      <c r="N101" s="621" t="s">
        <v>387</v>
      </c>
      <c r="O101" s="621" t="s">
        <v>463</v>
      </c>
      <c r="P101" s="621" t="s">
        <v>93</v>
      </c>
      <c r="Q101" s="622">
        <v>36</v>
      </c>
      <c r="R101" s="624"/>
    </row>
    <row r="102" customFormat="1" spans="1:18">
      <c r="A102" s="621" t="s">
        <v>387</v>
      </c>
      <c r="B102" s="621" t="s">
        <v>464</v>
      </c>
      <c r="C102" s="621" t="s">
        <v>94</v>
      </c>
      <c r="D102" s="622">
        <v>158</v>
      </c>
      <c r="E102" s="621"/>
      <c r="F102" s="621" t="s">
        <v>387</v>
      </c>
      <c r="G102" s="621" t="s">
        <v>464</v>
      </c>
      <c r="H102" s="621" t="s">
        <v>95</v>
      </c>
      <c r="I102" s="622">
        <v>85</v>
      </c>
      <c r="J102" s="624"/>
      <c r="N102" s="621" t="s">
        <v>387</v>
      </c>
      <c r="O102" s="621" t="s">
        <v>464</v>
      </c>
      <c r="P102" s="621" t="s">
        <v>93</v>
      </c>
      <c r="Q102" s="622">
        <v>32</v>
      </c>
      <c r="R102" s="624"/>
    </row>
    <row r="103" customFormat="1" spans="1:18">
      <c r="A103" s="621" t="s">
        <v>387</v>
      </c>
      <c r="B103" s="621" t="s">
        <v>465</v>
      </c>
      <c r="C103" s="621" t="s">
        <v>94</v>
      </c>
      <c r="D103" s="622">
        <v>120</v>
      </c>
      <c r="E103" s="621"/>
      <c r="F103" s="621" t="s">
        <v>387</v>
      </c>
      <c r="G103" s="621" t="s">
        <v>465</v>
      </c>
      <c r="H103" s="621" t="s">
        <v>95</v>
      </c>
      <c r="I103" s="622">
        <v>71</v>
      </c>
      <c r="J103" s="624"/>
      <c r="N103" s="621" t="s">
        <v>387</v>
      </c>
      <c r="O103" s="621" t="s">
        <v>465</v>
      </c>
      <c r="P103" s="621" t="s">
        <v>93</v>
      </c>
      <c r="Q103" s="622">
        <v>23</v>
      </c>
      <c r="R103" s="624"/>
    </row>
    <row r="104" customFormat="1" spans="1:18">
      <c r="A104" s="621" t="s">
        <v>387</v>
      </c>
      <c r="B104" s="621" t="s">
        <v>466</v>
      </c>
      <c r="C104" s="621" t="s">
        <v>94</v>
      </c>
      <c r="D104" s="622">
        <v>164</v>
      </c>
      <c r="E104" s="621"/>
      <c r="F104" s="621" t="s">
        <v>387</v>
      </c>
      <c r="G104" s="621" t="s">
        <v>466</v>
      </c>
      <c r="H104" s="621" t="s">
        <v>95</v>
      </c>
      <c r="I104" s="622">
        <v>96</v>
      </c>
      <c r="J104" s="624"/>
      <c r="N104" s="621" t="s">
        <v>387</v>
      </c>
      <c r="O104" s="621" t="s">
        <v>466</v>
      </c>
      <c r="P104" s="621" t="s">
        <v>93</v>
      </c>
      <c r="Q104" s="622">
        <v>28</v>
      </c>
      <c r="R104" s="624"/>
    </row>
    <row r="105" customFormat="1" spans="1:18">
      <c r="A105" s="621" t="s">
        <v>387</v>
      </c>
      <c r="B105" s="621" t="s">
        <v>467</v>
      </c>
      <c r="C105" s="621" t="s">
        <v>94</v>
      </c>
      <c r="D105" s="622">
        <v>154</v>
      </c>
      <c r="E105" s="621"/>
      <c r="F105" s="621" t="s">
        <v>387</v>
      </c>
      <c r="G105" s="621" t="s">
        <v>467</v>
      </c>
      <c r="H105" s="621" t="s">
        <v>95</v>
      </c>
      <c r="I105" s="622">
        <v>89</v>
      </c>
      <c r="J105" s="624"/>
      <c r="N105" s="621" t="s">
        <v>387</v>
      </c>
      <c r="O105" s="621" t="s">
        <v>467</v>
      </c>
      <c r="P105" s="621" t="s">
        <v>93</v>
      </c>
      <c r="Q105" s="622">
        <v>32</v>
      </c>
      <c r="R105" s="624"/>
    </row>
    <row r="106" customFormat="1" spans="1:18">
      <c r="A106" s="621" t="s">
        <v>387</v>
      </c>
      <c r="B106" s="621" t="s">
        <v>468</v>
      </c>
      <c r="C106" s="621" t="s">
        <v>94</v>
      </c>
      <c r="D106" s="622">
        <v>145</v>
      </c>
      <c r="E106" s="621"/>
      <c r="F106" s="621" t="s">
        <v>387</v>
      </c>
      <c r="G106" s="621" t="s">
        <v>468</v>
      </c>
      <c r="H106" s="621" t="s">
        <v>95</v>
      </c>
      <c r="I106" s="622">
        <v>77</v>
      </c>
      <c r="J106" s="624"/>
      <c r="N106" s="621" t="s">
        <v>387</v>
      </c>
      <c r="O106" s="621" t="s">
        <v>468</v>
      </c>
      <c r="P106" s="621" t="s">
        <v>93</v>
      </c>
      <c r="Q106" s="622">
        <v>32</v>
      </c>
      <c r="R106" s="624"/>
    </row>
    <row r="107" customFormat="1" spans="1:18">
      <c r="A107" s="621" t="s">
        <v>387</v>
      </c>
      <c r="B107" s="621" t="s">
        <v>469</v>
      </c>
      <c r="C107" s="621" t="s">
        <v>94</v>
      </c>
      <c r="D107" s="622">
        <v>146</v>
      </c>
      <c r="E107" s="621"/>
      <c r="F107" s="621" t="s">
        <v>387</v>
      </c>
      <c r="G107" s="621" t="s">
        <v>469</v>
      </c>
      <c r="H107" s="621" t="s">
        <v>95</v>
      </c>
      <c r="I107" s="622">
        <v>79</v>
      </c>
      <c r="J107" s="624"/>
      <c r="N107" s="621" t="s">
        <v>387</v>
      </c>
      <c r="O107" s="621" t="s">
        <v>469</v>
      </c>
      <c r="P107" s="621" t="s">
        <v>93</v>
      </c>
      <c r="Q107" s="622">
        <v>36</v>
      </c>
      <c r="R107" s="624"/>
    </row>
    <row r="108" customFormat="1" spans="1:18">
      <c r="A108" s="621" t="s">
        <v>387</v>
      </c>
      <c r="B108" s="621" t="s">
        <v>470</v>
      </c>
      <c r="C108" s="621" t="s">
        <v>94</v>
      </c>
      <c r="D108" s="622">
        <v>139</v>
      </c>
      <c r="E108" s="621"/>
      <c r="F108" s="621" t="s">
        <v>387</v>
      </c>
      <c r="G108" s="621" t="s">
        <v>470</v>
      </c>
      <c r="H108" s="621" t="s">
        <v>95</v>
      </c>
      <c r="I108" s="622">
        <v>83</v>
      </c>
      <c r="J108" s="624"/>
      <c r="N108" s="621" t="s">
        <v>387</v>
      </c>
      <c r="O108" s="621" t="s">
        <v>470</v>
      </c>
      <c r="P108" s="621" t="s">
        <v>93</v>
      </c>
      <c r="Q108" s="622">
        <v>33</v>
      </c>
      <c r="R108" s="624"/>
    </row>
    <row r="109" customFormat="1" spans="1:18">
      <c r="A109" s="621" t="s">
        <v>387</v>
      </c>
      <c r="B109" s="621" t="s">
        <v>471</v>
      </c>
      <c r="C109" s="621" t="s">
        <v>94</v>
      </c>
      <c r="D109" s="622">
        <v>144</v>
      </c>
      <c r="E109" s="621"/>
      <c r="F109" s="621" t="s">
        <v>387</v>
      </c>
      <c r="G109" s="621" t="s">
        <v>471</v>
      </c>
      <c r="H109" s="621" t="s">
        <v>95</v>
      </c>
      <c r="I109" s="622">
        <v>87</v>
      </c>
      <c r="J109" s="624"/>
      <c r="N109" s="621" t="s">
        <v>387</v>
      </c>
      <c r="O109" s="621" t="s">
        <v>471</v>
      </c>
      <c r="P109" s="621" t="s">
        <v>93</v>
      </c>
      <c r="Q109" s="622">
        <v>42</v>
      </c>
      <c r="R109" s="623" t="s">
        <v>352</v>
      </c>
    </row>
    <row r="110" customFormat="1" spans="1:18">
      <c r="A110" s="621" t="s">
        <v>387</v>
      </c>
      <c r="B110" s="621" t="s">
        <v>472</v>
      </c>
      <c r="C110" s="621" t="s">
        <v>94</v>
      </c>
      <c r="D110" s="622">
        <v>126</v>
      </c>
      <c r="E110" s="621"/>
      <c r="F110" s="621" t="s">
        <v>387</v>
      </c>
      <c r="G110" s="621" t="s">
        <v>472</v>
      </c>
      <c r="H110" s="621" t="s">
        <v>95</v>
      </c>
      <c r="I110" s="622">
        <v>59</v>
      </c>
      <c r="J110" s="624"/>
      <c r="N110" s="621" t="s">
        <v>387</v>
      </c>
      <c r="O110" s="621" t="s">
        <v>472</v>
      </c>
      <c r="P110" s="621" t="s">
        <v>93</v>
      </c>
      <c r="Q110" s="622">
        <v>28</v>
      </c>
      <c r="R110" s="624"/>
    </row>
    <row r="111" customFormat="1" spans="1:18">
      <c r="A111" s="621" t="s">
        <v>387</v>
      </c>
      <c r="B111" s="621" t="s">
        <v>473</v>
      </c>
      <c r="C111" s="621" t="s">
        <v>94</v>
      </c>
      <c r="D111" s="622">
        <v>154</v>
      </c>
      <c r="E111" s="621"/>
      <c r="F111" s="621" t="s">
        <v>387</v>
      </c>
      <c r="G111" s="621" t="s">
        <v>473</v>
      </c>
      <c r="H111" s="621" t="s">
        <v>95</v>
      </c>
      <c r="I111" s="622">
        <v>67</v>
      </c>
      <c r="J111" s="624"/>
      <c r="N111" s="621" t="s">
        <v>387</v>
      </c>
      <c r="O111" s="621" t="s">
        <v>473</v>
      </c>
      <c r="P111" s="621" t="s">
        <v>93</v>
      </c>
      <c r="Q111" s="622">
        <v>29</v>
      </c>
      <c r="R111" s="624"/>
    </row>
    <row r="112" customFormat="1" spans="1:18">
      <c r="A112" s="621" t="s">
        <v>387</v>
      </c>
      <c r="B112" s="621" t="s">
        <v>474</v>
      </c>
      <c r="C112" s="621" t="s">
        <v>94</v>
      </c>
      <c r="D112" s="622">
        <v>147</v>
      </c>
      <c r="E112" s="621"/>
      <c r="F112" s="621" t="s">
        <v>387</v>
      </c>
      <c r="G112" s="621" t="s">
        <v>474</v>
      </c>
      <c r="H112" s="621" t="s">
        <v>95</v>
      </c>
      <c r="I112" s="622">
        <v>66</v>
      </c>
      <c r="J112" s="624"/>
      <c r="N112" s="621" t="s">
        <v>387</v>
      </c>
      <c r="O112" s="621" t="s">
        <v>474</v>
      </c>
      <c r="P112" s="621" t="s">
        <v>93</v>
      </c>
      <c r="Q112" s="622">
        <v>28</v>
      </c>
      <c r="R112" s="624"/>
    </row>
    <row r="113" customFormat="1" spans="1:18">
      <c r="A113" s="621" t="s">
        <v>387</v>
      </c>
      <c r="B113" s="621" t="s">
        <v>475</v>
      </c>
      <c r="C113" s="621" t="s">
        <v>94</v>
      </c>
      <c r="D113" s="622">
        <v>121</v>
      </c>
      <c r="E113" s="621"/>
      <c r="F113" s="621" t="s">
        <v>387</v>
      </c>
      <c r="G113" s="621" t="s">
        <v>475</v>
      </c>
      <c r="H113" s="621" t="s">
        <v>95</v>
      </c>
      <c r="I113" s="622">
        <v>67</v>
      </c>
      <c r="J113" s="624"/>
      <c r="N113" s="621" t="s">
        <v>387</v>
      </c>
      <c r="O113" s="621" t="s">
        <v>475</v>
      </c>
      <c r="P113" s="621" t="s">
        <v>93</v>
      </c>
      <c r="Q113" s="622">
        <v>29</v>
      </c>
      <c r="R113" s="624"/>
    </row>
    <row r="114" customFormat="1" spans="1:18">
      <c r="A114" s="621" t="s">
        <v>387</v>
      </c>
      <c r="B114" s="621" t="s">
        <v>476</v>
      </c>
      <c r="C114" s="621" t="s">
        <v>94</v>
      </c>
      <c r="D114" s="622">
        <v>126</v>
      </c>
      <c r="E114" s="621"/>
      <c r="F114" s="621" t="s">
        <v>387</v>
      </c>
      <c r="G114" s="621" t="s">
        <v>476</v>
      </c>
      <c r="H114" s="621" t="s">
        <v>95</v>
      </c>
      <c r="I114" s="622">
        <v>79</v>
      </c>
      <c r="J114" s="624"/>
      <c r="N114" s="621" t="s">
        <v>387</v>
      </c>
      <c r="O114" s="621" t="s">
        <v>476</v>
      </c>
      <c r="P114" s="621" t="s">
        <v>93</v>
      </c>
      <c r="Q114" s="622">
        <v>24</v>
      </c>
      <c r="R114" s="624"/>
    </row>
    <row r="115" customFormat="1" spans="1:18">
      <c r="A115" s="621" t="s">
        <v>387</v>
      </c>
      <c r="B115" s="621" t="s">
        <v>477</v>
      </c>
      <c r="C115" s="621" t="s">
        <v>94</v>
      </c>
      <c r="D115" s="622">
        <v>102</v>
      </c>
      <c r="E115" s="621"/>
      <c r="F115" s="621" t="s">
        <v>387</v>
      </c>
      <c r="G115" s="621" t="s">
        <v>477</v>
      </c>
      <c r="H115" s="621" t="s">
        <v>95</v>
      </c>
      <c r="I115" s="622">
        <v>91</v>
      </c>
      <c r="J115" s="624"/>
      <c r="N115" s="621" t="s">
        <v>387</v>
      </c>
      <c r="O115" s="621" t="s">
        <v>477</v>
      </c>
      <c r="P115" s="621" t="s">
        <v>93</v>
      </c>
      <c r="Q115" s="622">
        <v>27</v>
      </c>
      <c r="R115" s="624"/>
    </row>
    <row r="116" customFormat="1" spans="1:18">
      <c r="A116" s="621" t="s">
        <v>387</v>
      </c>
      <c r="B116" s="621" t="s">
        <v>478</v>
      </c>
      <c r="C116" s="621" t="s">
        <v>94</v>
      </c>
      <c r="D116" s="622">
        <v>95</v>
      </c>
      <c r="E116" s="621"/>
      <c r="F116" s="621" t="s">
        <v>387</v>
      </c>
      <c r="G116" s="621" t="s">
        <v>478</v>
      </c>
      <c r="H116" s="621" t="s">
        <v>95</v>
      </c>
      <c r="I116" s="622">
        <v>93</v>
      </c>
      <c r="J116" s="624"/>
      <c r="N116" s="621" t="s">
        <v>387</v>
      </c>
      <c r="O116" s="621" t="s">
        <v>478</v>
      </c>
      <c r="P116" s="621" t="s">
        <v>93</v>
      </c>
      <c r="Q116" s="622">
        <v>28</v>
      </c>
      <c r="R116" s="624"/>
    </row>
    <row r="117" customFormat="1" spans="1:18">
      <c r="A117" s="621" t="s">
        <v>387</v>
      </c>
      <c r="B117" s="621" t="s">
        <v>479</v>
      </c>
      <c r="C117" s="621" t="s">
        <v>94</v>
      </c>
      <c r="D117" s="622">
        <v>99</v>
      </c>
      <c r="E117" s="621"/>
      <c r="F117" s="621" t="s">
        <v>387</v>
      </c>
      <c r="G117" s="621" t="s">
        <v>479</v>
      </c>
      <c r="H117" s="621" t="s">
        <v>95</v>
      </c>
      <c r="I117" s="622">
        <v>94</v>
      </c>
      <c r="J117" s="624"/>
      <c r="N117" s="621" t="s">
        <v>387</v>
      </c>
      <c r="O117" s="621" t="s">
        <v>479</v>
      </c>
      <c r="P117" s="621" t="s">
        <v>93</v>
      </c>
      <c r="Q117" s="622">
        <v>28</v>
      </c>
      <c r="R117" s="624"/>
    </row>
    <row r="118" customFormat="1" spans="1:18">
      <c r="A118" s="621" t="s">
        <v>387</v>
      </c>
      <c r="B118" s="621" t="s">
        <v>480</v>
      </c>
      <c r="C118" s="621" t="s">
        <v>94</v>
      </c>
      <c r="D118" s="622">
        <v>97</v>
      </c>
      <c r="E118" s="621"/>
      <c r="F118" s="621" t="s">
        <v>387</v>
      </c>
      <c r="G118" s="621" t="s">
        <v>480</v>
      </c>
      <c r="H118" s="621" t="s">
        <v>95</v>
      </c>
      <c r="I118" s="622">
        <v>94</v>
      </c>
      <c r="J118" s="624"/>
      <c r="N118" s="621" t="s">
        <v>387</v>
      </c>
      <c r="O118" s="621" t="s">
        <v>480</v>
      </c>
      <c r="P118" s="621" t="s">
        <v>93</v>
      </c>
      <c r="Q118" s="622">
        <v>30</v>
      </c>
      <c r="R118" s="624"/>
    </row>
    <row r="119" customFormat="1" spans="1:18">
      <c r="A119" s="621" t="s">
        <v>387</v>
      </c>
      <c r="B119" s="621" t="s">
        <v>481</v>
      </c>
      <c r="C119" s="621" t="s">
        <v>94</v>
      </c>
      <c r="D119" s="622">
        <v>98</v>
      </c>
      <c r="E119" s="621"/>
      <c r="F119" s="621" t="s">
        <v>387</v>
      </c>
      <c r="G119" s="621" t="s">
        <v>481</v>
      </c>
      <c r="H119" s="621" t="s">
        <v>95</v>
      </c>
      <c r="I119" s="622">
        <v>72</v>
      </c>
      <c r="J119" s="624"/>
      <c r="N119" s="621" t="s">
        <v>387</v>
      </c>
      <c r="O119" s="621" t="s">
        <v>481</v>
      </c>
      <c r="P119" s="621" t="s">
        <v>93</v>
      </c>
      <c r="Q119" s="622">
        <v>24</v>
      </c>
      <c r="R119" s="624"/>
    </row>
    <row r="120" customFormat="1" spans="1:18">
      <c r="A120" s="621" t="s">
        <v>387</v>
      </c>
      <c r="B120" s="621" t="s">
        <v>482</v>
      </c>
      <c r="C120" s="621" t="s">
        <v>94</v>
      </c>
      <c r="D120" s="622">
        <v>91</v>
      </c>
      <c r="E120" s="621"/>
      <c r="F120" s="621" t="s">
        <v>387</v>
      </c>
      <c r="G120" s="621" t="s">
        <v>482</v>
      </c>
      <c r="H120" s="621" t="s">
        <v>95</v>
      </c>
      <c r="I120" s="622">
        <v>79</v>
      </c>
      <c r="J120" s="624"/>
      <c r="N120" s="621" t="s">
        <v>387</v>
      </c>
      <c r="O120" s="621" t="s">
        <v>482</v>
      </c>
      <c r="P120" s="621" t="s">
        <v>93</v>
      </c>
      <c r="Q120" s="622">
        <v>31</v>
      </c>
      <c r="R120" s="624"/>
    </row>
    <row r="121" customFormat="1" spans="1:18">
      <c r="A121" s="621" t="s">
        <v>387</v>
      </c>
      <c r="B121" s="621" t="s">
        <v>483</v>
      </c>
      <c r="C121" s="621" t="s">
        <v>94</v>
      </c>
      <c r="D121" s="622">
        <v>86</v>
      </c>
      <c r="E121" s="621"/>
      <c r="F121" s="621" t="s">
        <v>387</v>
      </c>
      <c r="G121" s="621" t="s">
        <v>483</v>
      </c>
      <c r="H121" s="621" t="s">
        <v>95</v>
      </c>
      <c r="I121" s="622">
        <v>79</v>
      </c>
      <c r="J121" s="624"/>
      <c r="N121" s="621" t="s">
        <v>387</v>
      </c>
      <c r="O121" s="621" t="s">
        <v>483</v>
      </c>
      <c r="P121" s="621" t="s">
        <v>93</v>
      </c>
      <c r="Q121" s="622">
        <v>27</v>
      </c>
      <c r="R121" s="624"/>
    </row>
    <row r="122" customFormat="1" spans="1:18">
      <c r="A122" s="621" t="s">
        <v>387</v>
      </c>
      <c r="B122" s="621" t="s">
        <v>484</v>
      </c>
      <c r="C122" s="621" t="s">
        <v>94</v>
      </c>
      <c r="D122" s="622">
        <v>89</v>
      </c>
      <c r="E122" s="621"/>
      <c r="F122" s="621" t="s">
        <v>387</v>
      </c>
      <c r="G122" s="621" t="s">
        <v>484</v>
      </c>
      <c r="H122" s="621" t="s">
        <v>95</v>
      </c>
      <c r="I122" s="622">
        <v>96</v>
      </c>
      <c r="J122" s="624"/>
      <c r="N122" s="621" t="s">
        <v>387</v>
      </c>
      <c r="O122" s="621" t="s">
        <v>484</v>
      </c>
      <c r="P122" s="621" t="s">
        <v>93</v>
      </c>
      <c r="Q122" s="622">
        <v>24</v>
      </c>
      <c r="R122" s="624"/>
    </row>
    <row r="123" customFormat="1" spans="1:18">
      <c r="A123" s="621" t="s">
        <v>387</v>
      </c>
      <c r="B123" s="621" t="s">
        <v>485</v>
      </c>
      <c r="C123" s="621" t="s">
        <v>94</v>
      </c>
      <c r="D123" s="622">
        <v>94</v>
      </c>
      <c r="E123" s="621"/>
      <c r="F123" s="621" t="s">
        <v>387</v>
      </c>
      <c r="G123" s="621" t="s">
        <v>485</v>
      </c>
      <c r="H123" s="621" t="s">
        <v>95</v>
      </c>
      <c r="I123" s="622">
        <v>102</v>
      </c>
      <c r="J123" s="624"/>
      <c r="N123" s="621" t="s">
        <v>387</v>
      </c>
      <c r="O123" s="621" t="s">
        <v>485</v>
      </c>
      <c r="P123" s="621" t="s">
        <v>93</v>
      </c>
      <c r="Q123" s="622">
        <v>24</v>
      </c>
      <c r="R123" s="624"/>
    </row>
    <row r="124" customFormat="1" spans="1:18">
      <c r="A124" s="621" t="s">
        <v>387</v>
      </c>
      <c r="B124" s="621" t="s">
        <v>486</v>
      </c>
      <c r="C124" s="621" t="s">
        <v>94</v>
      </c>
      <c r="D124" s="622">
        <v>100</v>
      </c>
      <c r="E124" s="621"/>
      <c r="F124" s="621" t="s">
        <v>387</v>
      </c>
      <c r="G124" s="621" t="s">
        <v>486</v>
      </c>
      <c r="H124" s="621" t="s">
        <v>95</v>
      </c>
      <c r="I124" s="622">
        <v>117</v>
      </c>
      <c r="J124" s="624"/>
      <c r="N124" s="621" t="s">
        <v>387</v>
      </c>
      <c r="O124" s="621" t="s">
        <v>486</v>
      </c>
      <c r="P124" s="621" t="s">
        <v>93</v>
      </c>
      <c r="Q124" s="622">
        <v>26</v>
      </c>
      <c r="R124" s="624"/>
    </row>
    <row r="125" spans="1:18">
      <c r="A125" s="621" t="s">
        <v>387</v>
      </c>
      <c r="B125" s="621" t="s">
        <v>487</v>
      </c>
      <c r="C125" s="621" t="s">
        <v>94</v>
      </c>
      <c r="D125" s="622">
        <v>104</v>
      </c>
      <c r="E125" s="623" t="s">
        <v>353</v>
      </c>
      <c r="F125" s="621" t="s">
        <v>387</v>
      </c>
      <c r="G125" s="621" t="s">
        <v>487</v>
      </c>
      <c r="H125" s="621" t="s">
        <v>95</v>
      </c>
      <c r="I125" s="622">
        <v>157</v>
      </c>
      <c r="J125" s="623" t="s">
        <v>353</v>
      </c>
      <c r="N125" s="621" t="s">
        <v>387</v>
      </c>
      <c r="O125" s="621" t="s">
        <v>487</v>
      </c>
      <c r="P125" s="621" t="s">
        <v>93</v>
      </c>
      <c r="Q125" s="622">
        <v>23</v>
      </c>
      <c r="R125" s="624"/>
    </row>
    <row r="126" spans="1:18">
      <c r="A126" s="621" t="s">
        <v>387</v>
      </c>
      <c r="B126" s="621" t="s">
        <v>488</v>
      </c>
      <c r="C126" s="621" t="s">
        <v>94</v>
      </c>
      <c r="D126" s="622">
        <v>137</v>
      </c>
      <c r="E126" s="623" t="s">
        <v>353</v>
      </c>
      <c r="F126" s="621" t="s">
        <v>387</v>
      </c>
      <c r="G126" s="621" t="s">
        <v>488</v>
      </c>
      <c r="H126" s="621" t="s">
        <v>95</v>
      </c>
      <c r="I126" s="622">
        <v>274</v>
      </c>
      <c r="J126" s="623" t="s">
        <v>353</v>
      </c>
      <c r="N126" s="621" t="s">
        <v>387</v>
      </c>
      <c r="O126" s="621" t="s">
        <v>488</v>
      </c>
      <c r="P126" s="621" t="s">
        <v>93</v>
      </c>
      <c r="Q126" s="622">
        <v>20</v>
      </c>
      <c r="R126" s="624"/>
    </row>
    <row r="127" customFormat="1" spans="1:18">
      <c r="A127" s="621" t="s">
        <v>387</v>
      </c>
      <c r="B127" s="621" t="s">
        <v>489</v>
      </c>
      <c r="C127" s="621" t="s">
        <v>94</v>
      </c>
      <c r="D127" s="622">
        <v>118</v>
      </c>
      <c r="E127" s="623" t="s">
        <v>353</v>
      </c>
      <c r="F127" s="621" t="s">
        <v>387</v>
      </c>
      <c r="G127" s="621" t="s">
        <v>489</v>
      </c>
      <c r="H127" s="621" t="s">
        <v>95</v>
      </c>
      <c r="I127" s="622">
        <v>243</v>
      </c>
      <c r="J127" s="623" t="s">
        <v>353</v>
      </c>
      <c r="N127" s="621" t="s">
        <v>387</v>
      </c>
      <c r="O127" s="621" t="s">
        <v>489</v>
      </c>
      <c r="P127" s="621" t="s">
        <v>93</v>
      </c>
      <c r="Q127" s="622">
        <v>20</v>
      </c>
      <c r="R127" s="624"/>
    </row>
    <row r="128" customFormat="1" spans="1:18">
      <c r="A128" s="621" t="s">
        <v>387</v>
      </c>
      <c r="B128" s="621" t="s">
        <v>490</v>
      </c>
      <c r="C128" s="621" t="s">
        <v>94</v>
      </c>
      <c r="D128" s="622">
        <v>119</v>
      </c>
      <c r="E128" s="623" t="s">
        <v>353</v>
      </c>
      <c r="F128" s="621" t="s">
        <v>387</v>
      </c>
      <c r="G128" s="621" t="s">
        <v>490</v>
      </c>
      <c r="H128" s="621" t="s">
        <v>95</v>
      </c>
      <c r="I128" s="622">
        <v>227</v>
      </c>
      <c r="J128" s="623" t="s">
        <v>353</v>
      </c>
      <c r="N128" s="621" t="s">
        <v>387</v>
      </c>
      <c r="O128" s="621" t="s">
        <v>490</v>
      </c>
      <c r="P128" s="621" t="s">
        <v>93</v>
      </c>
      <c r="Q128" s="622">
        <v>16</v>
      </c>
      <c r="R128" s="624"/>
    </row>
    <row r="129" customFormat="1" spans="1:18">
      <c r="A129" s="621" t="s">
        <v>387</v>
      </c>
      <c r="B129" s="621" t="s">
        <v>491</v>
      </c>
      <c r="C129" s="621" t="s">
        <v>94</v>
      </c>
      <c r="D129" s="622">
        <v>127</v>
      </c>
      <c r="E129" s="623" t="s">
        <v>353</v>
      </c>
      <c r="F129" s="621" t="s">
        <v>387</v>
      </c>
      <c r="G129" s="621" t="s">
        <v>491</v>
      </c>
      <c r="H129" s="621" t="s">
        <v>95</v>
      </c>
      <c r="I129" s="622">
        <v>235</v>
      </c>
      <c r="J129" s="623" t="s">
        <v>353</v>
      </c>
      <c r="N129" s="621" t="s">
        <v>387</v>
      </c>
      <c r="O129" s="621" t="s">
        <v>491</v>
      </c>
      <c r="P129" s="621" t="s">
        <v>93</v>
      </c>
      <c r="Q129" s="622">
        <v>17</v>
      </c>
      <c r="R129" s="624"/>
    </row>
    <row r="130" customFormat="1" spans="1:18">
      <c r="A130" s="621" t="s">
        <v>387</v>
      </c>
      <c r="B130" s="621" t="s">
        <v>492</v>
      </c>
      <c r="C130" s="621" t="s">
        <v>94</v>
      </c>
      <c r="D130" s="622">
        <v>121</v>
      </c>
      <c r="E130" s="623" t="s">
        <v>353</v>
      </c>
      <c r="F130" s="621" t="s">
        <v>387</v>
      </c>
      <c r="G130" s="621" t="s">
        <v>492</v>
      </c>
      <c r="H130" s="621" t="s">
        <v>95</v>
      </c>
      <c r="I130" s="622">
        <v>230</v>
      </c>
      <c r="J130" s="623" t="s">
        <v>353</v>
      </c>
      <c r="N130" s="621" t="s">
        <v>387</v>
      </c>
      <c r="O130" s="621" t="s">
        <v>492</v>
      </c>
      <c r="P130" s="621" t="s">
        <v>93</v>
      </c>
      <c r="Q130" s="622">
        <v>18</v>
      </c>
      <c r="R130" s="624"/>
    </row>
    <row r="131" customFormat="1" spans="1:18">
      <c r="A131" s="621" t="s">
        <v>387</v>
      </c>
      <c r="B131" s="621" t="s">
        <v>493</v>
      </c>
      <c r="C131" s="621" t="s">
        <v>94</v>
      </c>
      <c r="D131" s="622">
        <v>123</v>
      </c>
      <c r="E131" s="623" t="s">
        <v>353</v>
      </c>
      <c r="F131" s="621" t="s">
        <v>387</v>
      </c>
      <c r="G131" s="621" t="s">
        <v>493</v>
      </c>
      <c r="H131" s="621" t="s">
        <v>95</v>
      </c>
      <c r="I131" s="622">
        <v>199</v>
      </c>
      <c r="J131" s="623" t="s">
        <v>353</v>
      </c>
      <c r="N131" s="621" t="s">
        <v>387</v>
      </c>
      <c r="O131" s="621" t="s">
        <v>493</v>
      </c>
      <c r="P131" s="621" t="s">
        <v>93</v>
      </c>
      <c r="Q131" s="622">
        <v>18</v>
      </c>
      <c r="R131" s="624"/>
    </row>
    <row r="132" customFormat="1" spans="1:18">
      <c r="A132" s="621" t="s">
        <v>387</v>
      </c>
      <c r="B132" s="621" t="s">
        <v>494</v>
      </c>
      <c r="C132" s="621" t="s">
        <v>94</v>
      </c>
      <c r="D132" s="622">
        <v>120</v>
      </c>
      <c r="E132" s="623" t="s">
        <v>353</v>
      </c>
      <c r="F132" s="621" t="s">
        <v>387</v>
      </c>
      <c r="G132" s="621" t="s">
        <v>494</v>
      </c>
      <c r="H132" s="621" t="s">
        <v>95</v>
      </c>
      <c r="I132" s="622">
        <v>168</v>
      </c>
      <c r="J132" s="623" t="s">
        <v>353</v>
      </c>
      <c r="N132" s="621" t="s">
        <v>387</v>
      </c>
      <c r="O132" s="621" t="s">
        <v>494</v>
      </c>
      <c r="P132" s="621" t="s">
        <v>93</v>
      </c>
      <c r="Q132" s="622">
        <v>17</v>
      </c>
      <c r="R132" s="624"/>
    </row>
    <row r="133" customFormat="1" spans="1:18">
      <c r="A133" s="621" t="s">
        <v>387</v>
      </c>
      <c r="B133" s="621" t="s">
        <v>495</v>
      </c>
      <c r="C133" s="621" t="s">
        <v>94</v>
      </c>
      <c r="D133" s="622">
        <v>66</v>
      </c>
      <c r="E133" s="621"/>
      <c r="F133" s="621" t="s">
        <v>387</v>
      </c>
      <c r="G133" s="621" t="s">
        <v>495</v>
      </c>
      <c r="H133" s="621" t="s">
        <v>95</v>
      </c>
      <c r="I133" s="622">
        <v>95</v>
      </c>
      <c r="J133" s="624"/>
      <c r="N133" s="621" t="s">
        <v>387</v>
      </c>
      <c r="O133" s="621" t="s">
        <v>495</v>
      </c>
      <c r="P133" s="621" t="s">
        <v>93</v>
      </c>
      <c r="Q133" s="622">
        <v>18</v>
      </c>
      <c r="R133" s="624"/>
    </row>
    <row r="134" customFormat="1" spans="1:18">
      <c r="A134" s="621" t="s">
        <v>387</v>
      </c>
      <c r="B134" s="621" t="s">
        <v>496</v>
      </c>
      <c r="C134" s="621" t="s">
        <v>94</v>
      </c>
      <c r="D134" s="622">
        <v>63</v>
      </c>
      <c r="E134" s="621"/>
      <c r="F134" s="621" t="s">
        <v>387</v>
      </c>
      <c r="G134" s="621" t="s">
        <v>496</v>
      </c>
      <c r="H134" s="621" t="s">
        <v>95</v>
      </c>
      <c r="I134" s="622">
        <v>109</v>
      </c>
      <c r="J134" s="624"/>
      <c r="N134" s="621" t="s">
        <v>387</v>
      </c>
      <c r="O134" s="621" t="s">
        <v>496</v>
      </c>
      <c r="P134" s="621" t="s">
        <v>93</v>
      </c>
      <c r="Q134" s="622">
        <v>17</v>
      </c>
      <c r="R134" s="624"/>
    </row>
    <row r="135" customFormat="1" spans="1:18">
      <c r="A135" s="621" t="s">
        <v>387</v>
      </c>
      <c r="B135" s="621" t="s">
        <v>497</v>
      </c>
      <c r="C135" s="621" t="s">
        <v>94</v>
      </c>
      <c r="D135" s="622">
        <v>65</v>
      </c>
      <c r="E135" s="621"/>
      <c r="F135" s="621" t="s">
        <v>387</v>
      </c>
      <c r="G135" s="621" t="s">
        <v>497</v>
      </c>
      <c r="H135" s="621" t="s">
        <v>95</v>
      </c>
      <c r="I135" s="622">
        <v>124</v>
      </c>
      <c r="J135" s="624"/>
      <c r="N135" s="621" t="s">
        <v>387</v>
      </c>
      <c r="O135" s="621" t="s">
        <v>497</v>
      </c>
      <c r="P135" s="621" t="s">
        <v>93</v>
      </c>
      <c r="Q135" s="622">
        <v>17</v>
      </c>
      <c r="R135" s="624"/>
    </row>
    <row r="136" customFormat="1" spans="1:18">
      <c r="A136" s="621" t="s">
        <v>387</v>
      </c>
      <c r="B136" s="621" t="s">
        <v>498</v>
      </c>
      <c r="C136" s="621" t="s">
        <v>94</v>
      </c>
      <c r="D136" s="622">
        <v>69</v>
      </c>
      <c r="E136" s="621"/>
      <c r="F136" s="621" t="s">
        <v>387</v>
      </c>
      <c r="G136" s="621" t="s">
        <v>498</v>
      </c>
      <c r="H136" s="621" t="s">
        <v>95</v>
      </c>
      <c r="I136" s="622">
        <v>165</v>
      </c>
      <c r="J136" s="624"/>
      <c r="N136" s="621" t="s">
        <v>387</v>
      </c>
      <c r="O136" s="621" t="s">
        <v>498</v>
      </c>
      <c r="P136" s="621" t="s">
        <v>93</v>
      </c>
      <c r="Q136" s="622">
        <v>19</v>
      </c>
      <c r="R136" s="624"/>
    </row>
    <row r="137" customFormat="1" spans="1:18">
      <c r="A137" s="621" t="s">
        <v>387</v>
      </c>
      <c r="B137" s="621" t="s">
        <v>499</v>
      </c>
      <c r="C137" s="621" t="s">
        <v>94</v>
      </c>
      <c r="D137" s="622">
        <v>248</v>
      </c>
      <c r="E137" s="623" t="s">
        <v>354</v>
      </c>
      <c r="F137" s="621" t="s">
        <v>387</v>
      </c>
      <c r="G137" s="621" t="s">
        <v>499</v>
      </c>
      <c r="H137" s="621" t="s">
        <v>95</v>
      </c>
      <c r="I137" s="622">
        <v>695</v>
      </c>
      <c r="J137" s="625" t="s">
        <v>354</v>
      </c>
      <c r="N137" s="621" t="s">
        <v>387</v>
      </c>
      <c r="O137" s="621" t="s">
        <v>499</v>
      </c>
      <c r="P137" s="621" t="s">
        <v>93</v>
      </c>
      <c r="Q137" s="622">
        <v>57</v>
      </c>
      <c r="R137" s="623" t="s">
        <v>354</v>
      </c>
    </row>
    <row r="138" customFormat="1" spans="1:18">
      <c r="A138" s="621" t="s">
        <v>387</v>
      </c>
      <c r="B138" s="621" t="s">
        <v>500</v>
      </c>
      <c r="C138" s="621" t="s">
        <v>94</v>
      </c>
      <c r="D138" s="622">
        <v>149</v>
      </c>
      <c r="E138" s="623" t="s">
        <v>354</v>
      </c>
      <c r="F138" s="621" t="s">
        <v>387</v>
      </c>
      <c r="G138" s="621" t="s">
        <v>500</v>
      </c>
      <c r="H138" s="621" t="s">
        <v>95</v>
      </c>
      <c r="I138" s="622">
        <v>461</v>
      </c>
      <c r="J138" s="625" t="s">
        <v>354</v>
      </c>
      <c r="N138" s="621" t="s">
        <v>387</v>
      </c>
      <c r="O138" s="621" t="s">
        <v>500</v>
      </c>
      <c r="P138" s="621" t="s">
        <v>93</v>
      </c>
      <c r="Q138" s="622">
        <v>60</v>
      </c>
      <c r="R138" s="623" t="s">
        <v>354</v>
      </c>
    </row>
    <row r="139" customFormat="1" spans="1:18">
      <c r="A139" s="621" t="s">
        <v>387</v>
      </c>
      <c r="B139" s="621" t="s">
        <v>501</v>
      </c>
      <c r="C139" s="621" t="s">
        <v>94</v>
      </c>
      <c r="D139" s="622">
        <v>52</v>
      </c>
      <c r="E139" s="621"/>
      <c r="F139" s="621" t="s">
        <v>387</v>
      </c>
      <c r="G139" s="621" t="s">
        <v>501</v>
      </c>
      <c r="H139" s="621" t="s">
        <v>95</v>
      </c>
      <c r="I139" s="622">
        <v>41</v>
      </c>
      <c r="J139" s="624"/>
      <c r="N139" s="621" t="s">
        <v>387</v>
      </c>
      <c r="O139" s="621" t="s">
        <v>501</v>
      </c>
      <c r="P139" s="621" t="s">
        <v>93</v>
      </c>
      <c r="Q139" s="622">
        <v>20</v>
      </c>
      <c r="R139" s="624"/>
    </row>
    <row r="140" customFormat="1" spans="1:18">
      <c r="A140" s="621" t="s">
        <v>387</v>
      </c>
      <c r="B140" s="621" t="s">
        <v>502</v>
      </c>
      <c r="C140" s="621" t="s">
        <v>94</v>
      </c>
      <c r="D140" s="622">
        <v>62</v>
      </c>
      <c r="E140" s="621"/>
      <c r="F140" s="621" t="s">
        <v>387</v>
      </c>
      <c r="G140" s="621" t="s">
        <v>502</v>
      </c>
      <c r="H140" s="621" t="s">
        <v>95</v>
      </c>
      <c r="I140" s="622">
        <v>41</v>
      </c>
      <c r="J140" s="624"/>
      <c r="N140" s="621" t="s">
        <v>387</v>
      </c>
      <c r="O140" s="621" t="s">
        <v>502</v>
      </c>
      <c r="P140" s="621" t="s">
        <v>93</v>
      </c>
      <c r="Q140" s="622">
        <v>24</v>
      </c>
      <c r="R140" s="624"/>
    </row>
    <row r="141" customFormat="1" spans="1:18">
      <c r="A141" s="621" t="s">
        <v>387</v>
      </c>
      <c r="B141" s="621" t="s">
        <v>503</v>
      </c>
      <c r="C141" s="621" t="s">
        <v>94</v>
      </c>
      <c r="D141" s="622">
        <v>58</v>
      </c>
      <c r="E141" s="621"/>
      <c r="F141" s="621" t="s">
        <v>387</v>
      </c>
      <c r="G141" s="621" t="s">
        <v>503</v>
      </c>
      <c r="H141" s="621" t="s">
        <v>95</v>
      </c>
      <c r="I141" s="622">
        <v>38</v>
      </c>
      <c r="J141" s="624"/>
      <c r="N141" s="621" t="s">
        <v>387</v>
      </c>
      <c r="O141" s="621" t="s">
        <v>503</v>
      </c>
      <c r="P141" s="621" t="s">
        <v>93</v>
      </c>
      <c r="Q141" s="622">
        <v>24</v>
      </c>
      <c r="R141" s="624"/>
    </row>
    <row r="142" customFormat="1" spans="1:18">
      <c r="A142" s="621" t="s">
        <v>387</v>
      </c>
      <c r="B142" s="621" t="s">
        <v>504</v>
      </c>
      <c r="C142" s="621" t="s">
        <v>94</v>
      </c>
      <c r="D142" s="622">
        <v>82</v>
      </c>
      <c r="E142" s="621"/>
      <c r="F142" s="621" t="s">
        <v>387</v>
      </c>
      <c r="G142" s="621" t="s">
        <v>504</v>
      </c>
      <c r="H142" s="621" t="s">
        <v>95</v>
      </c>
      <c r="I142" s="622">
        <v>40</v>
      </c>
      <c r="J142" s="624"/>
      <c r="N142" s="621" t="s">
        <v>387</v>
      </c>
      <c r="O142" s="621" t="s">
        <v>504</v>
      </c>
      <c r="P142" s="621" t="s">
        <v>93</v>
      </c>
      <c r="Q142" s="622">
        <v>23</v>
      </c>
      <c r="R142" s="624"/>
    </row>
    <row r="143" customFormat="1" spans="1:18">
      <c r="A143" s="621" t="s">
        <v>387</v>
      </c>
      <c r="B143" s="621" t="s">
        <v>505</v>
      </c>
      <c r="C143" s="621" t="s">
        <v>94</v>
      </c>
      <c r="D143" s="622">
        <v>65</v>
      </c>
      <c r="E143" s="621"/>
      <c r="F143" s="621" t="s">
        <v>387</v>
      </c>
      <c r="G143" s="621" t="s">
        <v>505</v>
      </c>
      <c r="H143" s="621" t="s">
        <v>95</v>
      </c>
      <c r="I143" s="622">
        <v>40</v>
      </c>
      <c r="J143" s="624"/>
      <c r="N143" s="621" t="s">
        <v>387</v>
      </c>
      <c r="O143" s="621" t="s">
        <v>505</v>
      </c>
      <c r="P143" s="621" t="s">
        <v>93</v>
      </c>
      <c r="Q143" s="622">
        <v>17</v>
      </c>
      <c r="R143" s="624"/>
    </row>
    <row r="144" customFormat="1" spans="1:18">
      <c r="A144" s="621" t="s">
        <v>387</v>
      </c>
      <c r="B144" s="621" t="s">
        <v>506</v>
      </c>
      <c r="C144" s="621" t="s">
        <v>94</v>
      </c>
      <c r="D144" s="622">
        <v>79</v>
      </c>
      <c r="E144" s="621"/>
      <c r="F144" s="621" t="s">
        <v>387</v>
      </c>
      <c r="G144" s="621" t="s">
        <v>506</v>
      </c>
      <c r="H144" s="621" t="s">
        <v>95</v>
      </c>
      <c r="I144" s="622">
        <v>49</v>
      </c>
      <c r="J144" s="624"/>
      <c r="N144" s="621" t="s">
        <v>387</v>
      </c>
      <c r="O144" s="621" t="s">
        <v>506</v>
      </c>
      <c r="P144" s="621" t="s">
        <v>93</v>
      </c>
      <c r="Q144" s="622">
        <v>21</v>
      </c>
      <c r="R144" s="624"/>
    </row>
    <row r="145" customFormat="1" spans="1:18">
      <c r="A145" s="621" t="s">
        <v>387</v>
      </c>
      <c r="B145" s="621" t="s">
        <v>507</v>
      </c>
      <c r="C145" s="621" t="s">
        <v>94</v>
      </c>
      <c r="D145" s="622">
        <v>83</v>
      </c>
      <c r="E145" s="621"/>
      <c r="F145" s="621" t="s">
        <v>387</v>
      </c>
      <c r="G145" s="621" t="s">
        <v>507</v>
      </c>
      <c r="H145" s="621" t="s">
        <v>95</v>
      </c>
      <c r="I145" s="622">
        <v>47</v>
      </c>
      <c r="J145" s="624"/>
      <c r="N145" s="621" t="s">
        <v>387</v>
      </c>
      <c r="O145" s="621" t="s">
        <v>507</v>
      </c>
      <c r="P145" s="621" t="s">
        <v>93</v>
      </c>
      <c r="Q145" s="622">
        <v>21</v>
      </c>
      <c r="R145" s="624"/>
    </row>
    <row r="146" customFormat="1" spans="1:18">
      <c r="A146" s="621" t="s">
        <v>387</v>
      </c>
      <c r="B146" s="621" t="s">
        <v>508</v>
      </c>
      <c r="C146" s="621" t="s">
        <v>94</v>
      </c>
      <c r="D146" s="622">
        <v>87</v>
      </c>
      <c r="E146" s="621"/>
      <c r="F146" s="621" t="s">
        <v>387</v>
      </c>
      <c r="G146" s="621" t="s">
        <v>508</v>
      </c>
      <c r="H146" s="621" t="s">
        <v>95</v>
      </c>
      <c r="I146" s="622">
        <v>49</v>
      </c>
      <c r="J146" s="624"/>
      <c r="N146" s="621" t="s">
        <v>387</v>
      </c>
      <c r="O146" s="621" t="s">
        <v>508</v>
      </c>
      <c r="P146" s="621" t="s">
        <v>93</v>
      </c>
      <c r="Q146" s="622">
        <v>20</v>
      </c>
      <c r="R146" s="624"/>
    </row>
    <row r="147" customFormat="1" spans="1:18">
      <c r="A147" s="621" t="s">
        <v>387</v>
      </c>
      <c r="B147" s="621" t="s">
        <v>509</v>
      </c>
      <c r="C147" s="621" t="s">
        <v>94</v>
      </c>
      <c r="D147" s="622">
        <v>89</v>
      </c>
      <c r="E147" s="621"/>
      <c r="F147" s="621" t="s">
        <v>387</v>
      </c>
      <c r="G147" s="621" t="s">
        <v>509</v>
      </c>
      <c r="H147" s="621" t="s">
        <v>95</v>
      </c>
      <c r="I147" s="622">
        <v>51</v>
      </c>
      <c r="J147" s="624"/>
      <c r="N147" s="621" t="s">
        <v>387</v>
      </c>
      <c r="O147" s="621" t="s">
        <v>509</v>
      </c>
      <c r="P147" s="621" t="s">
        <v>93</v>
      </c>
      <c r="Q147" s="622">
        <v>20</v>
      </c>
      <c r="R147" s="624"/>
    </row>
    <row r="148" customFormat="1" spans="1:18">
      <c r="A148" s="621" t="s">
        <v>387</v>
      </c>
      <c r="B148" s="621" t="s">
        <v>510</v>
      </c>
      <c r="C148" s="621" t="s">
        <v>94</v>
      </c>
      <c r="D148" s="622">
        <v>72</v>
      </c>
      <c r="E148" s="621"/>
      <c r="F148" s="621" t="s">
        <v>387</v>
      </c>
      <c r="G148" s="621" t="s">
        <v>510</v>
      </c>
      <c r="H148" s="621" t="s">
        <v>95</v>
      </c>
      <c r="I148" s="622">
        <v>53</v>
      </c>
      <c r="J148" s="624"/>
      <c r="N148" s="621" t="s">
        <v>387</v>
      </c>
      <c r="O148" s="621" t="s">
        <v>510</v>
      </c>
      <c r="P148" s="621" t="s">
        <v>93</v>
      </c>
      <c r="Q148" s="622">
        <v>19</v>
      </c>
      <c r="R148" s="624"/>
    </row>
    <row r="149" customFormat="1" spans="1:18">
      <c r="A149" s="621" t="s">
        <v>387</v>
      </c>
      <c r="B149" s="621" t="s">
        <v>511</v>
      </c>
      <c r="C149" s="621" t="s">
        <v>94</v>
      </c>
      <c r="D149" s="622">
        <v>77</v>
      </c>
      <c r="E149" s="621"/>
      <c r="F149" s="621" t="s">
        <v>387</v>
      </c>
      <c r="G149" s="621" t="s">
        <v>511</v>
      </c>
      <c r="H149" s="621" t="s">
        <v>95</v>
      </c>
      <c r="I149" s="622">
        <v>62</v>
      </c>
      <c r="J149" s="624"/>
      <c r="N149" s="621" t="s">
        <v>387</v>
      </c>
      <c r="O149" s="621" t="s">
        <v>511</v>
      </c>
      <c r="P149" s="621" t="s">
        <v>93</v>
      </c>
      <c r="Q149" s="622">
        <v>29</v>
      </c>
      <c r="R149" s="624"/>
    </row>
    <row r="150" customFormat="1" spans="1:18">
      <c r="A150" s="621" t="s">
        <v>387</v>
      </c>
      <c r="B150" s="621" t="s">
        <v>512</v>
      </c>
      <c r="C150" s="621" t="s">
        <v>94</v>
      </c>
      <c r="D150" s="622">
        <v>74</v>
      </c>
      <c r="E150" s="621"/>
      <c r="F150" s="621" t="s">
        <v>387</v>
      </c>
      <c r="G150" s="621" t="s">
        <v>512</v>
      </c>
      <c r="H150" s="621" t="s">
        <v>95</v>
      </c>
      <c r="I150" s="622">
        <v>62</v>
      </c>
      <c r="J150" s="624"/>
      <c r="N150" s="621" t="s">
        <v>387</v>
      </c>
      <c r="O150" s="621" t="s">
        <v>512</v>
      </c>
      <c r="P150" s="621" t="s">
        <v>93</v>
      </c>
      <c r="Q150" s="622">
        <v>20</v>
      </c>
      <c r="R150" s="624"/>
    </row>
    <row r="151" customFormat="1" spans="1:18">
      <c r="A151" s="621" t="s">
        <v>387</v>
      </c>
      <c r="B151" s="621" t="s">
        <v>513</v>
      </c>
      <c r="C151" s="621" t="s">
        <v>94</v>
      </c>
      <c r="D151" s="622">
        <v>80</v>
      </c>
      <c r="E151" s="621"/>
      <c r="F151" s="621" t="s">
        <v>387</v>
      </c>
      <c r="G151" s="621" t="s">
        <v>513</v>
      </c>
      <c r="H151" s="621" t="s">
        <v>95</v>
      </c>
      <c r="I151" s="622">
        <v>80</v>
      </c>
      <c r="J151" s="624"/>
      <c r="N151" s="621" t="s">
        <v>387</v>
      </c>
      <c r="O151" s="621" t="s">
        <v>513</v>
      </c>
      <c r="P151" s="621" t="s">
        <v>93</v>
      </c>
      <c r="Q151" s="622">
        <v>24</v>
      </c>
      <c r="R151" s="624"/>
    </row>
    <row r="152" customFormat="1" spans="1:18">
      <c r="A152" s="621" t="s">
        <v>387</v>
      </c>
      <c r="B152" s="621" t="s">
        <v>514</v>
      </c>
      <c r="C152" s="621" t="s">
        <v>94</v>
      </c>
      <c r="D152" s="622">
        <v>96</v>
      </c>
      <c r="E152" s="621"/>
      <c r="F152" s="621" t="s">
        <v>387</v>
      </c>
      <c r="G152" s="621" t="s">
        <v>514</v>
      </c>
      <c r="H152" s="621" t="s">
        <v>95</v>
      </c>
      <c r="I152" s="622">
        <v>92</v>
      </c>
      <c r="J152" s="624"/>
      <c r="N152" s="621" t="s">
        <v>387</v>
      </c>
      <c r="O152" s="621" t="s">
        <v>514</v>
      </c>
      <c r="P152" s="621" t="s">
        <v>93</v>
      </c>
      <c r="Q152" s="622">
        <v>29</v>
      </c>
      <c r="R152" s="624"/>
    </row>
    <row r="153" customFormat="1" spans="1:18">
      <c r="A153" s="621" t="s">
        <v>387</v>
      </c>
      <c r="B153" s="621" t="s">
        <v>515</v>
      </c>
      <c r="C153" s="621" t="s">
        <v>94</v>
      </c>
      <c r="D153" s="622">
        <v>85</v>
      </c>
      <c r="E153" s="621"/>
      <c r="F153" s="621" t="s">
        <v>387</v>
      </c>
      <c r="G153" s="621" t="s">
        <v>515</v>
      </c>
      <c r="H153" s="621" t="s">
        <v>95</v>
      </c>
      <c r="I153" s="622">
        <v>121</v>
      </c>
      <c r="J153" s="623" t="s">
        <v>353</v>
      </c>
      <c r="N153" s="621" t="s">
        <v>387</v>
      </c>
      <c r="O153" s="621" t="s">
        <v>515</v>
      </c>
      <c r="P153" s="621" t="s">
        <v>93</v>
      </c>
      <c r="Q153" s="622">
        <v>35</v>
      </c>
      <c r="R153" s="623" t="s">
        <v>353</v>
      </c>
    </row>
    <row r="154" customFormat="1" spans="1:18">
      <c r="A154" s="621" t="s">
        <v>387</v>
      </c>
      <c r="B154" s="621" t="s">
        <v>516</v>
      </c>
      <c r="C154" s="621" t="s">
        <v>94</v>
      </c>
      <c r="D154" s="622">
        <v>79</v>
      </c>
      <c r="E154" s="621"/>
      <c r="F154" s="621" t="s">
        <v>387</v>
      </c>
      <c r="G154" s="621" t="s">
        <v>516</v>
      </c>
      <c r="H154" s="621" t="s">
        <v>95</v>
      </c>
      <c r="I154" s="622">
        <v>178</v>
      </c>
      <c r="J154" s="623" t="s">
        <v>353</v>
      </c>
      <c r="N154" s="621" t="s">
        <v>387</v>
      </c>
      <c r="O154" s="621" t="s">
        <v>516</v>
      </c>
      <c r="P154" s="621" t="s">
        <v>93</v>
      </c>
      <c r="Q154" s="622">
        <v>34</v>
      </c>
      <c r="R154" s="623" t="s">
        <v>353</v>
      </c>
    </row>
    <row r="155" customFormat="1" spans="1:18">
      <c r="A155" s="621" t="s">
        <v>387</v>
      </c>
      <c r="B155" s="621" t="s">
        <v>517</v>
      </c>
      <c r="C155" s="621" t="s">
        <v>94</v>
      </c>
      <c r="D155" s="622">
        <v>67</v>
      </c>
      <c r="E155" s="621"/>
      <c r="F155" s="621" t="s">
        <v>387</v>
      </c>
      <c r="G155" s="621" t="s">
        <v>517</v>
      </c>
      <c r="H155" s="621" t="s">
        <v>95</v>
      </c>
      <c r="I155" s="622">
        <v>134</v>
      </c>
      <c r="J155" s="623" t="s">
        <v>353</v>
      </c>
      <c r="N155" s="621" t="s">
        <v>387</v>
      </c>
      <c r="O155" s="621" t="s">
        <v>517</v>
      </c>
      <c r="P155" s="621" t="s">
        <v>93</v>
      </c>
      <c r="Q155" s="622">
        <v>33</v>
      </c>
      <c r="R155" s="623" t="s">
        <v>353</v>
      </c>
    </row>
    <row r="156" customFormat="1" spans="1:18">
      <c r="A156" s="621" t="s">
        <v>387</v>
      </c>
      <c r="B156" s="621" t="s">
        <v>518</v>
      </c>
      <c r="C156" s="621" t="s">
        <v>94</v>
      </c>
      <c r="D156" s="622">
        <v>73</v>
      </c>
      <c r="E156" s="621"/>
      <c r="F156" s="621" t="s">
        <v>387</v>
      </c>
      <c r="G156" s="621" t="s">
        <v>518</v>
      </c>
      <c r="H156" s="621" t="s">
        <v>95</v>
      </c>
      <c r="I156" s="622">
        <v>130</v>
      </c>
      <c r="J156" s="623" t="s">
        <v>353</v>
      </c>
      <c r="N156" s="621" t="s">
        <v>387</v>
      </c>
      <c r="O156" s="621" t="s">
        <v>518</v>
      </c>
      <c r="P156" s="621" t="s">
        <v>93</v>
      </c>
      <c r="Q156" s="622">
        <v>27</v>
      </c>
      <c r="R156" s="623" t="s">
        <v>353</v>
      </c>
    </row>
    <row r="157" customFormat="1" spans="1:18">
      <c r="A157" s="621" t="s">
        <v>387</v>
      </c>
      <c r="B157" s="621" t="s">
        <v>519</v>
      </c>
      <c r="C157" s="621" t="s">
        <v>94</v>
      </c>
      <c r="D157" s="622">
        <v>93</v>
      </c>
      <c r="E157" s="621"/>
      <c r="F157" s="621" t="s">
        <v>387</v>
      </c>
      <c r="G157" s="621" t="s">
        <v>519</v>
      </c>
      <c r="H157" s="621" t="s">
        <v>95</v>
      </c>
      <c r="I157" s="622">
        <v>121</v>
      </c>
      <c r="J157" s="623" t="s">
        <v>353</v>
      </c>
      <c r="N157" s="621" t="s">
        <v>387</v>
      </c>
      <c r="O157" s="621" t="s">
        <v>519</v>
      </c>
      <c r="P157" s="621" t="s">
        <v>93</v>
      </c>
      <c r="Q157" s="622">
        <v>27</v>
      </c>
      <c r="R157" s="623" t="s">
        <v>353</v>
      </c>
    </row>
    <row r="158" customFormat="1" spans="1:18">
      <c r="A158" s="621" t="s">
        <v>387</v>
      </c>
      <c r="B158" s="621" t="s">
        <v>520</v>
      </c>
      <c r="C158" s="621" t="s">
        <v>94</v>
      </c>
      <c r="D158" s="622">
        <v>96</v>
      </c>
      <c r="E158" s="621"/>
      <c r="F158" s="621" t="s">
        <v>387</v>
      </c>
      <c r="G158" s="621" t="s">
        <v>520</v>
      </c>
      <c r="H158" s="621" t="s">
        <v>95</v>
      </c>
      <c r="I158" s="622">
        <v>117</v>
      </c>
      <c r="J158" s="623" t="s">
        <v>353</v>
      </c>
      <c r="N158" s="621" t="s">
        <v>387</v>
      </c>
      <c r="O158" s="621" t="s">
        <v>520</v>
      </c>
      <c r="P158" s="621" t="s">
        <v>93</v>
      </c>
      <c r="Q158" s="622">
        <v>26</v>
      </c>
      <c r="R158" s="623" t="s">
        <v>353</v>
      </c>
    </row>
    <row r="159" customFormat="1" spans="1:18">
      <c r="A159" s="621" t="s">
        <v>387</v>
      </c>
      <c r="B159" s="621" t="s">
        <v>521</v>
      </c>
      <c r="C159" s="621" t="s">
        <v>94</v>
      </c>
      <c r="D159" s="622">
        <v>132</v>
      </c>
      <c r="E159" s="621"/>
      <c r="F159" s="621" t="s">
        <v>387</v>
      </c>
      <c r="G159" s="621" t="s">
        <v>521</v>
      </c>
      <c r="H159" s="621" t="s">
        <v>95</v>
      </c>
      <c r="I159" s="622">
        <v>100</v>
      </c>
      <c r="J159" s="623" t="s">
        <v>353</v>
      </c>
      <c r="N159" s="621" t="s">
        <v>387</v>
      </c>
      <c r="O159" s="621" t="s">
        <v>521</v>
      </c>
      <c r="P159" s="621" t="s">
        <v>93</v>
      </c>
      <c r="Q159" s="622">
        <v>23</v>
      </c>
      <c r="R159" s="623" t="s">
        <v>353</v>
      </c>
    </row>
    <row r="160" customFormat="1" spans="1:18">
      <c r="A160" s="621" t="s">
        <v>387</v>
      </c>
      <c r="B160" s="621" t="s">
        <v>522</v>
      </c>
      <c r="C160" s="621" t="s">
        <v>94</v>
      </c>
      <c r="D160" s="622">
        <v>160</v>
      </c>
      <c r="E160" s="621"/>
      <c r="F160" s="621" t="s">
        <v>387</v>
      </c>
      <c r="G160" s="621" t="s">
        <v>522</v>
      </c>
      <c r="H160" s="621" t="s">
        <v>95</v>
      </c>
      <c r="I160" s="622">
        <v>74</v>
      </c>
      <c r="J160" s="623" t="s">
        <v>353</v>
      </c>
      <c r="N160" s="621" t="s">
        <v>387</v>
      </c>
      <c r="O160" s="621" t="s">
        <v>522</v>
      </c>
      <c r="P160" s="621" t="s">
        <v>93</v>
      </c>
      <c r="Q160" s="622">
        <v>28</v>
      </c>
      <c r="R160" s="623" t="s">
        <v>353</v>
      </c>
    </row>
    <row r="161" customFormat="1" spans="1:18">
      <c r="A161" s="621" t="s">
        <v>387</v>
      </c>
      <c r="B161" s="621" t="s">
        <v>523</v>
      </c>
      <c r="C161" s="621" t="s">
        <v>94</v>
      </c>
      <c r="D161" s="622">
        <v>203</v>
      </c>
      <c r="E161" s="621"/>
      <c r="F161" s="621" t="s">
        <v>387</v>
      </c>
      <c r="G161" s="621" t="s">
        <v>523</v>
      </c>
      <c r="H161" s="621" t="s">
        <v>95</v>
      </c>
      <c r="I161" s="622">
        <v>39</v>
      </c>
      <c r="J161" s="624"/>
      <c r="N161" s="621" t="s">
        <v>387</v>
      </c>
      <c r="O161" s="621" t="s">
        <v>523</v>
      </c>
      <c r="P161" s="621" t="s">
        <v>93</v>
      </c>
      <c r="Q161" s="622">
        <v>27</v>
      </c>
      <c r="R161" s="624"/>
    </row>
    <row r="162" customFormat="1" spans="1:18">
      <c r="A162" s="621" t="s">
        <v>387</v>
      </c>
      <c r="B162" s="621" t="s">
        <v>524</v>
      </c>
      <c r="C162" s="621" t="s">
        <v>94</v>
      </c>
      <c r="D162" s="622">
        <v>161</v>
      </c>
      <c r="E162" s="621"/>
      <c r="F162" s="621" t="s">
        <v>387</v>
      </c>
      <c r="G162" s="621" t="s">
        <v>524</v>
      </c>
      <c r="H162" s="621" t="s">
        <v>95</v>
      </c>
      <c r="I162" s="622">
        <v>41</v>
      </c>
      <c r="J162" s="624"/>
      <c r="N162" s="621" t="s">
        <v>387</v>
      </c>
      <c r="O162" s="621" t="s">
        <v>524</v>
      </c>
      <c r="P162" s="621" t="s">
        <v>93</v>
      </c>
      <c r="Q162" s="622">
        <v>22</v>
      </c>
      <c r="R162" s="624"/>
    </row>
    <row r="163" customFormat="1" spans="1:18">
      <c r="A163" s="621" t="s">
        <v>387</v>
      </c>
      <c r="B163" s="621" t="s">
        <v>525</v>
      </c>
      <c r="C163" s="621" t="s">
        <v>94</v>
      </c>
      <c r="D163" s="622">
        <v>156</v>
      </c>
      <c r="E163" s="621"/>
      <c r="F163" s="621" t="s">
        <v>387</v>
      </c>
      <c r="G163" s="621" t="s">
        <v>525</v>
      </c>
      <c r="H163" s="621" t="s">
        <v>95</v>
      </c>
      <c r="I163" s="622">
        <v>56</v>
      </c>
      <c r="J163" s="624"/>
      <c r="N163" s="621" t="s">
        <v>387</v>
      </c>
      <c r="O163" s="621" t="s">
        <v>525</v>
      </c>
      <c r="P163" s="621" t="s">
        <v>93</v>
      </c>
      <c r="Q163" s="622">
        <v>21</v>
      </c>
      <c r="R163" s="624"/>
    </row>
    <row r="164" customFormat="1" spans="1:18">
      <c r="A164" s="621" t="s">
        <v>387</v>
      </c>
      <c r="B164" s="621" t="s">
        <v>526</v>
      </c>
      <c r="C164" s="621" t="s">
        <v>94</v>
      </c>
      <c r="D164" s="622">
        <v>169</v>
      </c>
      <c r="E164" s="621"/>
      <c r="F164" s="621" t="s">
        <v>387</v>
      </c>
      <c r="G164" s="621" t="s">
        <v>526</v>
      </c>
      <c r="H164" s="621" t="s">
        <v>95</v>
      </c>
      <c r="I164" s="622">
        <v>60</v>
      </c>
      <c r="J164" s="624"/>
      <c r="N164" s="621" t="s">
        <v>387</v>
      </c>
      <c r="O164" s="621" t="s">
        <v>526</v>
      </c>
      <c r="P164" s="621" t="s">
        <v>93</v>
      </c>
      <c r="Q164" s="622">
        <v>27</v>
      </c>
      <c r="R164" s="624"/>
    </row>
    <row r="165" customFormat="1" spans="1:18">
      <c r="A165" s="621" t="s">
        <v>387</v>
      </c>
      <c r="B165" s="621" t="s">
        <v>527</v>
      </c>
      <c r="C165" s="621" t="s">
        <v>94</v>
      </c>
      <c r="D165" s="622">
        <v>148</v>
      </c>
      <c r="E165" s="621"/>
      <c r="F165" s="621" t="s">
        <v>387</v>
      </c>
      <c r="G165" s="621" t="s">
        <v>527</v>
      </c>
      <c r="H165" s="621" t="s">
        <v>95</v>
      </c>
      <c r="I165" s="622">
        <v>67</v>
      </c>
      <c r="J165" s="624"/>
      <c r="N165" s="621" t="s">
        <v>387</v>
      </c>
      <c r="O165" s="621" t="s">
        <v>527</v>
      </c>
      <c r="P165" s="621" t="s">
        <v>93</v>
      </c>
      <c r="Q165" s="622">
        <v>25</v>
      </c>
      <c r="R165" s="624"/>
    </row>
    <row r="166" customFormat="1" spans="1:18">
      <c r="A166" s="621" t="s">
        <v>387</v>
      </c>
      <c r="B166" s="621" t="s">
        <v>528</v>
      </c>
      <c r="C166" s="621" t="s">
        <v>94</v>
      </c>
      <c r="D166" s="622">
        <v>117</v>
      </c>
      <c r="E166" s="621"/>
      <c r="F166" s="621" t="s">
        <v>387</v>
      </c>
      <c r="G166" s="621" t="s">
        <v>528</v>
      </c>
      <c r="H166" s="621" t="s">
        <v>95</v>
      </c>
      <c r="I166" s="622">
        <v>59</v>
      </c>
      <c r="J166" s="624"/>
      <c r="N166" s="621" t="s">
        <v>387</v>
      </c>
      <c r="O166" s="621" t="s">
        <v>528</v>
      </c>
      <c r="P166" s="621" t="s">
        <v>93</v>
      </c>
      <c r="Q166" s="622">
        <v>23</v>
      </c>
      <c r="R166" s="624"/>
    </row>
    <row r="167" customFormat="1" spans="1:18">
      <c r="A167" s="621" t="s">
        <v>387</v>
      </c>
      <c r="B167" s="621" t="s">
        <v>529</v>
      </c>
      <c r="C167" s="621" t="s">
        <v>94</v>
      </c>
      <c r="D167" s="622">
        <v>110</v>
      </c>
      <c r="E167" s="621"/>
      <c r="F167" s="621" t="s">
        <v>387</v>
      </c>
      <c r="G167" s="621" t="s">
        <v>529</v>
      </c>
      <c r="H167" s="621" t="s">
        <v>95</v>
      </c>
      <c r="I167" s="622">
        <v>80</v>
      </c>
      <c r="J167" s="624"/>
      <c r="N167" s="621" t="s">
        <v>387</v>
      </c>
      <c r="O167" s="621" t="s">
        <v>529</v>
      </c>
      <c r="P167" s="621" t="s">
        <v>93</v>
      </c>
      <c r="Q167" s="622">
        <v>28</v>
      </c>
      <c r="R167" s="624"/>
    </row>
    <row r="168" customFormat="1" spans="1:18">
      <c r="A168" s="621" t="s">
        <v>387</v>
      </c>
      <c r="B168" s="621" t="s">
        <v>530</v>
      </c>
      <c r="C168" s="621" t="s">
        <v>94</v>
      </c>
      <c r="D168" s="622">
        <v>67</v>
      </c>
      <c r="E168" s="621"/>
      <c r="F168" s="621" t="s">
        <v>387</v>
      </c>
      <c r="G168" s="621" t="s">
        <v>530</v>
      </c>
      <c r="H168" s="621" t="s">
        <v>95</v>
      </c>
      <c r="I168" s="622">
        <v>63</v>
      </c>
      <c r="J168" s="624"/>
      <c r="N168" s="621" t="s">
        <v>387</v>
      </c>
      <c r="O168" s="621" t="s">
        <v>530</v>
      </c>
      <c r="P168" s="621" t="s">
        <v>93</v>
      </c>
      <c r="Q168" s="622">
        <v>20</v>
      </c>
      <c r="R168" s="624"/>
    </row>
    <row r="169" customFormat="1" spans="1:18">
      <c r="A169" s="621" t="s">
        <v>387</v>
      </c>
      <c r="B169" s="621" t="s">
        <v>531</v>
      </c>
      <c r="C169" s="621" t="s">
        <v>94</v>
      </c>
      <c r="D169" s="622">
        <v>68</v>
      </c>
      <c r="E169" s="621"/>
      <c r="F169" s="621" t="s">
        <v>387</v>
      </c>
      <c r="G169" s="621" t="s">
        <v>531</v>
      </c>
      <c r="H169" s="621" t="s">
        <v>95</v>
      </c>
      <c r="I169" s="622">
        <v>67</v>
      </c>
      <c r="J169" s="624"/>
      <c r="N169" s="621" t="s">
        <v>387</v>
      </c>
      <c r="O169" s="621" t="s">
        <v>531</v>
      </c>
      <c r="P169" s="621" t="s">
        <v>93</v>
      </c>
      <c r="Q169" s="622">
        <v>19</v>
      </c>
      <c r="R169" s="624"/>
    </row>
    <row r="170" customFormat="1" spans="1:18">
      <c r="A170" s="621" t="s">
        <v>387</v>
      </c>
      <c r="B170" s="621" t="s">
        <v>532</v>
      </c>
      <c r="C170" s="621" t="s">
        <v>94</v>
      </c>
      <c r="D170" s="622">
        <v>88</v>
      </c>
      <c r="E170" s="621"/>
      <c r="F170" s="621" t="s">
        <v>387</v>
      </c>
      <c r="G170" s="621" t="s">
        <v>532</v>
      </c>
      <c r="H170" s="621" t="s">
        <v>95</v>
      </c>
      <c r="I170" s="622">
        <v>75</v>
      </c>
      <c r="J170" s="624"/>
      <c r="N170" s="621" t="s">
        <v>387</v>
      </c>
      <c r="O170" s="621" t="s">
        <v>532</v>
      </c>
      <c r="P170" s="621" t="s">
        <v>93</v>
      </c>
      <c r="Q170" s="622">
        <v>20</v>
      </c>
      <c r="R170" s="624"/>
    </row>
    <row r="171" customFormat="1" spans="1:18">
      <c r="A171" s="621" t="s">
        <v>387</v>
      </c>
      <c r="B171" s="621" t="s">
        <v>533</v>
      </c>
      <c r="C171" s="621" t="s">
        <v>94</v>
      </c>
      <c r="D171" s="622">
        <v>76</v>
      </c>
      <c r="E171" s="621"/>
      <c r="F171" s="621" t="s">
        <v>387</v>
      </c>
      <c r="G171" s="621" t="s">
        <v>533</v>
      </c>
      <c r="H171" s="621" t="s">
        <v>95</v>
      </c>
      <c r="I171" s="622">
        <v>69</v>
      </c>
      <c r="J171" s="624"/>
      <c r="N171" s="621" t="s">
        <v>387</v>
      </c>
      <c r="O171" s="621" t="s">
        <v>533</v>
      </c>
      <c r="P171" s="621" t="s">
        <v>93</v>
      </c>
      <c r="Q171" s="622">
        <v>18</v>
      </c>
      <c r="R171" s="624"/>
    </row>
    <row r="172" customFormat="1" spans="1:18">
      <c r="A172" s="621" t="s">
        <v>387</v>
      </c>
      <c r="B172" s="621" t="s">
        <v>534</v>
      </c>
      <c r="C172" s="621" t="s">
        <v>94</v>
      </c>
      <c r="D172" s="622">
        <v>79</v>
      </c>
      <c r="E172" s="621"/>
      <c r="F172" s="621" t="s">
        <v>387</v>
      </c>
      <c r="G172" s="621" t="s">
        <v>534</v>
      </c>
      <c r="H172" s="621" t="s">
        <v>95</v>
      </c>
      <c r="I172" s="622">
        <v>72</v>
      </c>
      <c r="J172" s="624"/>
      <c r="N172" s="621" t="s">
        <v>387</v>
      </c>
      <c r="O172" s="621" t="s">
        <v>534</v>
      </c>
      <c r="P172" s="621" t="s">
        <v>93</v>
      </c>
      <c r="Q172" s="622">
        <v>21</v>
      </c>
      <c r="R172" s="624"/>
    </row>
    <row r="173" customFormat="1" spans="1:18">
      <c r="A173" s="621" t="s">
        <v>387</v>
      </c>
      <c r="B173" s="621" t="s">
        <v>535</v>
      </c>
      <c r="C173" s="621" t="s">
        <v>94</v>
      </c>
      <c r="D173" s="622">
        <v>89</v>
      </c>
      <c r="E173" s="621"/>
      <c r="F173" s="621" t="s">
        <v>387</v>
      </c>
      <c r="G173" s="621" t="s">
        <v>535</v>
      </c>
      <c r="H173" s="621" t="s">
        <v>95</v>
      </c>
      <c r="I173" s="622">
        <v>78</v>
      </c>
      <c r="J173" s="624"/>
      <c r="N173" s="621" t="s">
        <v>387</v>
      </c>
      <c r="O173" s="621" t="s">
        <v>535</v>
      </c>
      <c r="P173" s="621" t="s">
        <v>93</v>
      </c>
      <c r="Q173" s="622">
        <v>17</v>
      </c>
      <c r="R173" s="624"/>
    </row>
    <row r="174" customFormat="1" spans="1:18">
      <c r="A174" s="621" t="s">
        <v>387</v>
      </c>
      <c r="B174" s="621" t="s">
        <v>536</v>
      </c>
      <c r="C174" s="621" t="s">
        <v>94</v>
      </c>
      <c r="D174" s="622">
        <v>92</v>
      </c>
      <c r="E174" s="621"/>
      <c r="F174" s="621" t="s">
        <v>387</v>
      </c>
      <c r="G174" s="621" t="s">
        <v>536</v>
      </c>
      <c r="H174" s="621" t="s">
        <v>95</v>
      </c>
      <c r="I174" s="622">
        <v>86</v>
      </c>
      <c r="J174" s="624"/>
      <c r="N174" s="621" t="s">
        <v>387</v>
      </c>
      <c r="O174" s="621" t="s">
        <v>536</v>
      </c>
      <c r="P174" s="621" t="s">
        <v>93</v>
      </c>
      <c r="Q174" s="622">
        <v>24</v>
      </c>
      <c r="R174" s="624"/>
    </row>
    <row r="175" customFormat="1" spans="1:18">
      <c r="A175" s="621" t="s">
        <v>387</v>
      </c>
      <c r="B175" s="621" t="s">
        <v>537</v>
      </c>
      <c r="C175" s="621" t="s">
        <v>94</v>
      </c>
      <c r="D175" s="622">
        <v>105</v>
      </c>
      <c r="E175" s="621"/>
      <c r="F175" s="621" t="s">
        <v>387</v>
      </c>
      <c r="G175" s="621" t="s">
        <v>537</v>
      </c>
      <c r="H175" s="621" t="s">
        <v>95</v>
      </c>
      <c r="I175" s="622">
        <v>85</v>
      </c>
      <c r="J175" s="624"/>
      <c r="N175" s="621" t="s">
        <v>387</v>
      </c>
      <c r="O175" s="621" t="s">
        <v>537</v>
      </c>
      <c r="P175" s="621" t="s">
        <v>93</v>
      </c>
      <c r="Q175" s="622">
        <v>28</v>
      </c>
      <c r="R175" s="624"/>
    </row>
    <row r="176" customFormat="1" spans="1:18">
      <c r="A176" s="621" t="s">
        <v>387</v>
      </c>
      <c r="B176" s="621" t="s">
        <v>538</v>
      </c>
      <c r="C176" s="621" t="s">
        <v>94</v>
      </c>
      <c r="D176" s="622">
        <v>88</v>
      </c>
      <c r="E176" s="621"/>
      <c r="F176" s="621" t="s">
        <v>387</v>
      </c>
      <c r="G176" s="621" t="s">
        <v>538</v>
      </c>
      <c r="H176" s="621" t="s">
        <v>95</v>
      </c>
      <c r="I176" s="622">
        <v>89</v>
      </c>
      <c r="J176" s="624"/>
      <c r="N176" s="621" t="s">
        <v>387</v>
      </c>
      <c r="O176" s="621" t="s">
        <v>538</v>
      </c>
      <c r="P176" s="621" t="s">
        <v>93</v>
      </c>
      <c r="Q176" s="622">
        <v>19</v>
      </c>
      <c r="R176" s="624"/>
    </row>
    <row r="177" customFormat="1" spans="1:18">
      <c r="A177" s="621" t="s">
        <v>387</v>
      </c>
      <c r="B177" s="621" t="s">
        <v>539</v>
      </c>
      <c r="C177" s="621" t="s">
        <v>94</v>
      </c>
      <c r="D177" s="622">
        <v>96</v>
      </c>
      <c r="E177" s="621"/>
      <c r="F177" s="621" t="s">
        <v>387</v>
      </c>
      <c r="G177" s="621" t="s">
        <v>539</v>
      </c>
      <c r="H177" s="621" t="s">
        <v>95</v>
      </c>
      <c r="I177" s="622">
        <v>105</v>
      </c>
      <c r="J177" s="624"/>
      <c r="N177" s="621" t="s">
        <v>387</v>
      </c>
      <c r="O177" s="621" t="s">
        <v>539</v>
      </c>
      <c r="P177" s="621" t="s">
        <v>93</v>
      </c>
      <c r="Q177" s="622">
        <v>20</v>
      </c>
      <c r="R177" s="624"/>
    </row>
    <row r="178" customFormat="1" spans="1:18">
      <c r="A178" s="621" t="s">
        <v>387</v>
      </c>
      <c r="B178" s="621" t="s">
        <v>540</v>
      </c>
      <c r="C178" s="621" t="s">
        <v>94</v>
      </c>
      <c r="D178" s="622">
        <v>83</v>
      </c>
      <c r="E178" s="621"/>
      <c r="F178" s="621" t="s">
        <v>387</v>
      </c>
      <c r="G178" s="621" t="s">
        <v>540</v>
      </c>
      <c r="H178" s="621" t="s">
        <v>95</v>
      </c>
      <c r="I178" s="622">
        <v>94</v>
      </c>
      <c r="J178" s="624"/>
      <c r="N178" s="621" t="s">
        <v>387</v>
      </c>
      <c r="O178" s="621" t="s">
        <v>540</v>
      </c>
      <c r="P178" s="621" t="s">
        <v>93</v>
      </c>
      <c r="Q178" s="622">
        <v>16</v>
      </c>
      <c r="R178" s="624"/>
    </row>
    <row r="179" customFormat="1" spans="1:18">
      <c r="A179" s="621" t="s">
        <v>387</v>
      </c>
      <c r="B179" s="621" t="s">
        <v>541</v>
      </c>
      <c r="C179" s="621" t="s">
        <v>94</v>
      </c>
      <c r="D179" s="622">
        <v>73</v>
      </c>
      <c r="E179" s="621"/>
      <c r="F179" s="621" t="s">
        <v>387</v>
      </c>
      <c r="G179" s="621" t="s">
        <v>541</v>
      </c>
      <c r="H179" s="621" t="s">
        <v>95</v>
      </c>
      <c r="I179" s="622">
        <v>113</v>
      </c>
      <c r="J179" s="624"/>
      <c r="N179" s="621" t="s">
        <v>387</v>
      </c>
      <c r="O179" s="621" t="s">
        <v>541</v>
      </c>
      <c r="P179" s="621" t="s">
        <v>93</v>
      </c>
      <c r="Q179" s="622">
        <v>21</v>
      </c>
      <c r="R179" s="624"/>
    </row>
    <row r="180" customFormat="1" spans="1:18">
      <c r="A180" s="621" t="s">
        <v>387</v>
      </c>
      <c r="B180" s="621" t="s">
        <v>542</v>
      </c>
      <c r="C180" s="621" t="s">
        <v>94</v>
      </c>
      <c r="D180" s="622">
        <v>67</v>
      </c>
      <c r="E180" s="621"/>
      <c r="F180" s="621" t="s">
        <v>387</v>
      </c>
      <c r="G180" s="621" t="s">
        <v>542</v>
      </c>
      <c r="H180" s="621" t="s">
        <v>95</v>
      </c>
      <c r="I180" s="622">
        <v>129</v>
      </c>
      <c r="J180" s="623" t="s">
        <v>353</v>
      </c>
      <c r="N180" s="621" t="s">
        <v>387</v>
      </c>
      <c r="O180" s="621" t="s">
        <v>542</v>
      </c>
      <c r="P180" s="621" t="s">
        <v>93</v>
      </c>
      <c r="Q180" s="622">
        <v>20</v>
      </c>
      <c r="R180" s="624"/>
    </row>
    <row r="181" customFormat="1" spans="1:18">
      <c r="A181" s="621" t="s">
        <v>387</v>
      </c>
      <c r="B181" s="621" t="s">
        <v>543</v>
      </c>
      <c r="C181" s="621" t="s">
        <v>94</v>
      </c>
      <c r="D181" s="622">
        <v>84</v>
      </c>
      <c r="E181" s="621"/>
      <c r="F181" s="621" t="s">
        <v>387</v>
      </c>
      <c r="G181" s="621" t="s">
        <v>543</v>
      </c>
      <c r="H181" s="621" t="s">
        <v>95</v>
      </c>
      <c r="I181" s="622">
        <v>162</v>
      </c>
      <c r="J181" s="623" t="s">
        <v>353</v>
      </c>
      <c r="N181" s="621" t="s">
        <v>387</v>
      </c>
      <c r="O181" s="621" t="s">
        <v>543</v>
      </c>
      <c r="P181" s="621" t="s">
        <v>93</v>
      </c>
      <c r="Q181" s="622">
        <v>18</v>
      </c>
      <c r="R181" s="624"/>
    </row>
    <row r="182" customFormat="1" spans="1:18">
      <c r="A182" s="621" t="s">
        <v>387</v>
      </c>
      <c r="B182" s="621" t="s">
        <v>544</v>
      </c>
      <c r="C182" s="621" t="s">
        <v>94</v>
      </c>
      <c r="D182" s="622">
        <v>55</v>
      </c>
      <c r="E182" s="621"/>
      <c r="F182" s="621" t="s">
        <v>387</v>
      </c>
      <c r="G182" s="621" t="s">
        <v>544</v>
      </c>
      <c r="H182" s="621" t="s">
        <v>95</v>
      </c>
      <c r="I182" s="622">
        <v>191</v>
      </c>
      <c r="J182" s="623" t="s">
        <v>353</v>
      </c>
      <c r="N182" s="621" t="s">
        <v>387</v>
      </c>
      <c r="O182" s="621" t="s">
        <v>544</v>
      </c>
      <c r="P182" s="621" t="s">
        <v>93</v>
      </c>
      <c r="Q182" s="622">
        <v>24</v>
      </c>
      <c r="R182" s="624"/>
    </row>
    <row r="183" customFormat="1" spans="1:18">
      <c r="A183" s="621" t="s">
        <v>387</v>
      </c>
      <c r="B183" s="621" t="s">
        <v>545</v>
      </c>
      <c r="C183" s="621" t="s">
        <v>94</v>
      </c>
      <c r="D183" s="622">
        <v>61</v>
      </c>
      <c r="E183" s="621"/>
      <c r="F183" s="621" t="s">
        <v>387</v>
      </c>
      <c r="G183" s="621" t="s">
        <v>545</v>
      </c>
      <c r="H183" s="621" t="s">
        <v>95</v>
      </c>
      <c r="I183" s="622">
        <v>166</v>
      </c>
      <c r="J183" s="623" t="s">
        <v>353</v>
      </c>
      <c r="N183" s="621" t="s">
        <v>387</v>
      </c>
      <c r="O183" s="621" t="s">
        <v>545</v>
      </c>
      <c r="P183" s="621" t="s">
        <v>93</v>
      </c>
      <c r="Q183" s="622">
        <v>23</v>
      </c>
      <c r="R183" s="624"/>
    </row>
    <row r="184" customFormat="1" spans="1:18">
      <c r="A184" s="621" t="s">
        <v>387</v>
      </c>
      <c r="B184" s="621" t="s">
        <v>546</v>
      </c>
      <c r="C184" s="621" t="s">
        <v>94</v>
      </c>
      <c r="D184" s="622">
        <v>66</v>
      </c>
      <c r="E184" s="621"/>
      <c r="F184" s="621" t="s">
        <v>387</v>
      </c>
      <c r="G184" s="621" t="s">
        <v>546</v>
      </c>
      <c r="H184" s="621" t="s">
        <v>95</v>
      </c>
      <c r="I184" s="622">
        <v>170</v>
      </c>
      <c r="J184" s="623" t="s">
        <v>353</v>
      </c>
      <c r="N184" s="621" t="s">
        <v>387</v>
      </c>
      <c r="O184" s="621" t="s">
        <v>546</v>
      </c>
      <c r="P184" s="621" t="s">
        <v>93</v>
      </c>
      <c r="Q184" s="622">
        <v>19</v>
      </c>
      <c r="R184" s="624"/>
    </row>
    <row r="185" customFormat="1" spans="1:18">
      <c r="A185" s="621" t="s">
        <v>387</v>
      </c>
      <c r="B185" s="621" t="s">
        <v>547</v>
      </c>
      <c r="C185" s="621" t="s">
        <v>94</v>
      </c>
      <c r="D185" s="622">
        <v>81</v>
      </c>
      <c r="E185" s="621"/>
      <c r="F185" s="621" t="s">
        <v>387</v>
      </c>
      <c r="G185" s="621" t="s">
        <v>547</v>
      </c>
      <c r="H185" s="621" t="s">
        <v>95</v>
      </c>
      <c r="I185" s="622">
        <v>168</v>
      </c>
      <c r="J185" s="623" t="s">
        <v>353</v>
      </c>
      <c r="N185" s="621" t="s">
        <v>387</v>
      </c>
      <c r="O185" s="621" t="s">
        <v>547</v>
      </c>
      <c r="P185" s="621" t="s">
        <v>93</v>
      </c>
      <c r="Q185" s="622">
        <v>20</v>
      </c>
      <c r="R185" s="624"/>
    </row>
    <row r="186" customFormat="1" spans="1:18">
      <c r="A186" s="621" t="s">
        <v>387</v>
      </c>
      <c r="B186" s="621" t="s">
        <v>548</v>
      </c>
      <c r="C186" s="621" t="s">
        <v>94</v>
      </c>
      <c r="D186" s="622">
        <v>83</v>
      </c>
      <c r="E186" s="621"/>
      <c r="F186" s="621" t="s">
        <v>387</v>
      </c>
      <c r="G186" s="621" t="s">
        <v>548</v>
      </c>
      <c r="H186" s="621" t="s">
        <v>95</v>
      </c>
      <c r="I186" s="622">
        <v>180</v>
      </c>
      <c r="J186" s="623" t="s">
        <v>353</v>
      </c>
      <c r="N186" s="621" t="s">
        <v>387</v>
      </c>
      <c r="O186" s="621" t="s">
        <v>548</v>
      </c>
      <c r="P186" s="621" t="s">
        <v>93</v>
      </c>
      <c r="Q186" s="622">
        <v>20</v>
      </c>
      <c r="R186" s="624"/>
    </row>
    <row r="187" customFormat="1" spans="1:18">
      <c r="A187" s="621" t="s">
        <v>387</v>
      </c>
      <c r="B187" s="621" t="s">
        <v>549</v>
      </c>
      <c r="C187" s="621" t="s">
        <v>94</v>
      </c>
      <c r="D187" s="622">
        <v>93</v>
      </c>
      <c r="E187" s="621"/>
      <c r="F187" s="621" t="s">
        <v>387</v>
      </c>
      <c r="G187" s="621" t="s">
        <v>549</v>
      </c>
      <c r="H187" s="621" t="s">
        <v>95</v>
      </c>
      <c r="I187" s="622">
        <v>177</v>
      </c>
      <c r="J187" s="623" t="s">
        <v>353</v>
      </c>
      <c r="N187" s="621" t="s">
        <v>387</v>
      </c>
      <c r="O187" s="621" t="s">
        <v>549</v>
      </c>
      <c r="P187" s="621" t="s">
        <v>93</v>
      </c>
      <c r="Q187" s="622">
        <v>19</v>
      </c>
      <c r="R187" s="624"/>
    </row>
    <row r="188" customFormat="1" spans="1:18">
      <c r="A188" s="621" t="s">
        <v>387</v>
      </c>
      <c r="B188" s="621" t="s">
        <v>550</v>
      </c>
      <c r="C188" s="621" t="s">
        <v>94</v>
      </c>
      <c r="D188" s="622">
        <v>114</v>
      </c>
      <c r="E188" s="623" t="s">
        <v>353</v>
      </c>
      <c r="F188" s="621" t="s">
        <v>387</v>
      </c>
      <c r="G188" s="621" t="s">
        <v>550</v>
      </c>
      <c r="H188" s="621" t="s">
        <v>95</v>
      </c>
      <c r="I188" s="622">
        <v>146</v>
      </c>
      <c r="J188" s="623" t="s">
        <v>353</v>
      </c>
      <c r="N188" s="621" t="s">
        <v>387</v>
      </c>
      <c r="O188" s="621" t="s">
        <v>550</v>
      </c>
      <c r="P188" s="621" t="s">
        <v>93</v>
      </c>
      <c r="Q188" s="622">
        <v>16</v>
      </c>
      <c r="R188" s="624"/>
    </row>
    <row r="189" customFormat="1" spans="1:18">
      <c r="A189" s="621" t="s">
        <v>387</v>
      </c>
      <c r="B189" s="621" t="s">
        <v>551</v>
      </c>
      <c r="C189" s="621" t="s">
        <v>94</v>
      </c>
      <c r="D189" s="622">
        <v>153</v>
      </c>
      <c r="E189" s="623" t="s">
        <v>353</v>
      </c>
      <c r="F189" s="621" t="s">
        <v>387</v>
      </c>
      <c r="G189" s="621" t="s">
        <v>551</v>
      </c>
      <c r="H189" s="621" t="s">
        <v>95</v>
      </c>
      <c r="I189" s="622">
        <v>75</v>
      </c>
      <c r="J189" s="624"/>
      <c r="N189" s="621" t="s">
        <v>387</v>
      </c>
      <c r="O189" s="621" t="s">
        <v>551</v>
      </c>
      <c r="P189" s="621" t="s">
        <v>93</v>
      </c>
      <c r="Q189" s="622">
        <v>12</v>
      </c>
      <c r="R189" s="624"/>
    </row>
    <row r="190" customFormat="1" spans="1:18">
      <c r="A190" s="621" t="s">
        <v>387</v>
      </c>
      <c r="B190" s="621" t="s">
        <v>552</v>
      </c>
      <c r="C190" s="621" t="s">
        <v>94</v>
      </c>
      <c r="D190" s="622">
        <v>149</v>
      </c>
      <c r="E190" s="623" t="s">
        <v>353</v>
      </c>
      <c r="F190" s="621" t="s">
        <v>387</v>
      </c>
      <c r="G190" s="621" t="s">
        <v>552</v>
      </c>
      <c r="H190" s="621" t="s">
        <v>95</v>
      </c>
      <c r="I190" s="622">
        <v>81</v>
      </c>
      <c r="J190" s="624"/>
      <c r="N190" s="621" t="s">
        <v>387</v>
      </c>
      <c r="O190" s="621" t="s">
        <v>552</v>
      </c>
      <c r="P190" s="621" t="s">
        <v>93</v>
      </c>
      <c r="Q190" s="622">
        <v>15</v>
      </c>
      <c r="R190" s="624"/>
    </row>
    <row r="191" customFormat="1" spans="1:18">
      <c r="A191" s="621" t="s">
        <v>387</v>
      </c>
      <c r="B191" s="621" t="s">
        <v>553</v>
      </c>
      <c r="C191" s="621" t="s">
        <v>94</v>
      </c>
      <c r="D191" s="622">
        <v>135</v>
      </c>
      <c r="E191" s="623" t="s">
        <v>353</v>
      </c>
      <c r="F191" s="621" t="s">
        <v>387</v>
      </c>
      <c r="G191" s="621" t="s">
        <v>553</v>
      </c>
      <c r="H191" s="621" t="s">
        <v>95</v>
      </c>
      <c r="I191" s="622">
        <v>111</v>
      </c>
      <c r="J191" s="624"/>
      <c r="N191" s="621" t="s">
        <v>387</v>
      </c>
      <c r="O191" s="621" t="s">
        <v>553</v>
      </c>
      <c r="P191" s="621" t="s">
        <v>93</v>
      </c>
      <c r="Q191" s="622">
        <v>13</v>
      </c>
      <c r="R191" s="624"/>
    </row>
    <row r="192" customFormat="1" spans="1:18">
      <c r="A192" s="621" t="s">
        <v>387</v>
      </c>
      <c r="B192" s="621" t="s">
        <v>554</v>
      </c>
      <c r="C192" s="621" t="s">
        <v>94</v>
      </c>
      <c r="D192" s="622">
        <v>146</v>
      </c>
      <c r="E192" s="623" t="s">
        <v>353</v>
      </c>
      <c r="F192" s="621" t="s">
        <v>387</v>
      </c>
      <c r="G192" s="621" t="s">
        <v>554</v>
      </c>
      <c r="H192" s="621" t="s">
        <v>95</v>
      </c>
      <c r="I192" s="622">
        <v>109</v>
      </c>
      <c r="J192" s="624"/>
      <c r="N192" s="621" t="s">
        <v>387</v>
      </c>
      <c r="O192" s="621" t="s">
        <v>554</v>
      </c>
      <c r="P192" s="621" t="s">
        <v>93</v>
      </c>
      <c r="Q192" s="622">
        <v>11</v>
      </c>
      <c r="R192" s="624"/>
    </row>
    <row r="193" customFormat="1" spans="1:18">
      <c r="A193" s="621" t="s">
        <v>387</v>
      </c>
      <c r="B193" s="621" t="s">
        <v>555</v>
      </c>
      <c r="C193" s="621" t="s">
        <v>94</v>
      </c>
      <c r="D193" s="622">
        <v>134</v>
      </c>
      <c r="E193" s="623" t="s">
        <v>353</v>
      </c>
      <c r="F193" s="621" t="s">
        <v>387</v>
      </c>
      <c r="G193" s="621" t="s">
        <v>555</v>
      </c>
      <c r="H193" s="621" t="s">
        <v>95</v>
      </c>
      <c r="I193" s="622">
        <v>104</v>
      </c>
      <c r="J193" s="624"/>
      <c r="N193" s="621" t="s">
        <v>387</v>
      </c>
      <c r="O193" s="621" t="s">
        <v>555</v>
      </c>
      <c r="P193" s="621" t="s">
        <v>93</v>
      </c>
      <c r="Q193" s="622">
        <v>16</v>
      </c>
      <c r="R193" s="624"/>
    </row>
    <row r="194" customFormat="1" spans="1:18">
      <c r="A194" s="621" t="s">
        <v>387</v>
      </c>
      <c r="B194" s="621" t="s">
        <v>556</v>
      </c>
      <c r="C194" s="621" t="s">
        <v>94</v>
      </c>
      <c r="D194" s="622">
        <v>131</v>
      </c>
      <c r="E194" s="623" t="s">
        <v>353</v>
      </c>
      <c r="F194" s="621" t="s">
        <v>387</v>
      </c>
      <c r="G194" s="621" t="s">
        <v>556</v>
      </c>
      <c r="H194" s="621" t="s">
        <v>95</v>
      </c>
      <c r="I194" s="622">
        <v>115</v>
      </c>
      <c r="J194" s="624"/>
      <c r="N194" s="621" t="s">
        <v>387</v>
      </c>
      <c r="O194" s="621" t="s">
        <v>556</v>
      </c>
      <c r="P194" s="621" t="s">
        <v>93</v>
      </c>
      <c r="Q194" s="622">
        <v>21</v>
      </c>
      <c r="R194" s="624"/>
    </row>
    <row r="195" customFormat="1" spans="1:18">
      <c r="A195" s="621" t="s">
        <v>387</v>
      </c>
      <c r="B195" s="621" t="s">
        <v>557</v>
      </c>
      <c r="C195" s="621" t="s">
        <v>94</v>
      </c>
      <c r="D195" s="622">
        <v>133</v>
      </c>
      <c r="E195" s="623" t="s">
        <v>353</v>
      </c>
      <c r="F195" s="621" t="s">
        <v>387</v>
      </c>
      <c r="G195" s="621" t="s">
        <v>557</v>
      </c>
      <c r="H195" s="621" t="s">
        <v>95</v>
      </c>
      <c r="I195" s="622">
        <v>132</v>
      </c>
      <c r="J195" s="624"/>
      <c r="N195" s="621" t="s">
        <v>387</v>
      </c>
      <c r="O195" s="621" t="s">
        <v>557</v>
      </c>
      <c r="P195" s="621" t="s">
        <v>93</v>
      </c>
      <c r="Q195" s="622">
        <v>17</v>
      </c>
      <c r="R195" s="624"/>
    </row>
    <row r="196" customFormat="1" spans="1:18">
      <c r="A196" s="621" t="s">
        <v>387</v>
      </c>
      <c r="B196" s="621" t="s">
        <v>558</v>
      </c>
      <c r="C196" s="621" t="s">
        <v>94</v>
      </c>
      <c r="D196" s="622">
        <v>84</v>
      </c>
      <c r="E196" s="621"/>
      <c r="F196" s="621" t="s">
        <v>387</v>
      </c>
      <c r="G196" s="621" t="s">
        <v>558</v>
      </c>
      <c r="H196" s="621" t="s">
        <v>95</v>
      </c>
      <c r="I196" s="622">
        <v>125</v>
      </c>
      <c r="J196" s="624"/>
      <c r="N196" s="621" t="s">
        <v>387</v>
      </c>
      <c r="O196" s="621" t="s">
        <v>558</v>
      </c>
      <c r="P196" s="621" t="s">
        <v>93</v>
      </c>
      <c r="Q196" s="622">
        <v>18</v>
      </c>
      <c r="R196" s="624"/>
    </row>
    <row r="197" customFormat="1" spans="1:18">
      <c r="A197" s="621" t="s">
        <v>387</v>
      </c>
      <c r="B197" s="621" t="s">
        <v>559</v>
      </c>
      <c r="C197" s="621" t="s">
        <v>94</v>
      </c>
      <c r="D197" s="622">
        <v>66</v>
      </c>
      <c r="E197" s="621"/>
      <c r="F197" s="621" t="s">
        <v>387</v>
      </c>
      <c r="G197" s="621" t="s">
        <v>559</v>
      </c>
      <c r="H197" s="621" t="s">
        <v>95</v>
      </c>
      <c r="I197" s="622">
        <v>113</v>
      </c>
      <c r="J197" s="624"/>
      <c r="N197" s="621" t="s">
        <v>387</v>
      </c>
      <c r="O197" s="621" t="s">
        <v>559</v>
      </c>
      <c r="P197" s="621" t="s">
        <v>93</v>
      </c>
      <c r="Q197" s="622">
        <v>14</v>
      </c>
      <c r="R197" s="624"/>
    </row>
    <row r="198" customFormat="1" spans="1:18">
      <c r="A198" s="621" t="s">
        <v>387</v>
      </c>
      <c r="B198" s="621" t="s">
        <v>560</v>
      </c>
      <c r="C198" s="621" t="s">
        <v>94</v>
      </c>
      <c r="D198" s="622">
        <v>70</v>
      </c>
      <c r="E198" s="621"/>
      <c r="F198" s="621" t="s">
        <v>387</v>
      </c>
      <c r="G198" s="621" t="s">
        <v>560</v>
      </c>
      <c r="H198" s="621" t="s">
        <v>95</v>
      </c>
      <c r="I198" s="622">
        <v>117</v>
      </c>
      <c r="J198" s="624"/>
      <c r="N198" s="621" t="s">
        <v>387</v>
      </c>
      <c r="O198" s="621" t="s">
        <v>560</v>
      </c>
      <c r="P198" s="621" t="s">
        <v>93</v>
      </c>
      <c r="Q198" s="622">
        <v>13</v>
      </c>
      <c r="R198" s="624"/>
    </row>
    <row r="199" customFormat="1" spans="1:18">
      <c r="A199" s="621" t="s">
        <v>387</v>
      </c>
      <c r="B199" s="621" t="s">
        <v>561</v>
      </c>
      <c r="C199" s="621" t="s">
        <v>94</v>
      </c>
      <c r="D199" s="622">
        <v>67</v>
      </c>
      <c r="E199" s="621"/>
      <c r="F199" s="621" t="s">
        <v>387</v>
      </c>
      <c r="G199" s="621" t="s">
        <v>561</v>
      </c>
      <c r="H199" s="621" t="s">
        <v>95</v>
      </c>
      <c r="I199" s="622">
        <v>116</v>
      </c>
      <c r="J199" s="624"/>
      <c r="N199" s="621" t="s">
        <v>387</v>
      </c>
      <c r="O199" s="621" t="s">
        <v>561</v>
      </c>
      <c r="P199" s="621" t="s">
        <v>93</v>
      </c>
      <c r="Q199" s="622">
        <v>13</v>
      </c>
      <c r="R199" s="624"/>
    </row>
    <row r="200" customFormat="1" spans="1:18">
      <c r="A200" s="621" t="s">
        <v>387</v>
      </c>
      <c r="B200" s="621" t="s">
        <v>562</v>
      </c>
      <c r="C200" s="621" t="s">
        <v>94</v>
      </c>
      <c r="D200" s="622">
        <v>70</v>
      </c>
      <c r="E200" s="621"/>
      <c r="F200" s="621" t="s">
        <v>387</v>
      </c>
      <c r="G200" s="621" t="s">
        <v>562</v>
      </c>
      <c r="H200" s="621" t="s">
        <v>95</v>
      </c>
      <c r="I200" s="622">
        <v>129</v>
      </c>
      <c r="J200" s="624"/>
      <c r="N200" s="621" t="s">
        <v>387</v>
      </c>
      <c r="O200" s="621" t="s">
        <v>562</v>
      </c>
      <c r="P200" s="621" t="s">
        <v>93</v>
      </c>
      <c r="Q200" s="622">
        <v>13</v>
      </c>
      <c r="R200" s="624"/>
    </row>
    <row r="201" customFormat="1" spans="1:18">
      <c r="A201" s="621" t="s">
        <v>387</v>
      </c>
      <c r="B201" s="621" t="s">
        <v>563</v>
      </c>
      <c r="C201" s="621" t="s">
        <v>94</v>
      </c>
      <c r="D201" s="622">
        <v>76</v>
      </c>
      <c r="E201" s="621"/>
      <c r="F201" s="621" t="s">
        <v>387</v>
      </c>
      <c r="G201" s="621" t="s">
        <v>563</v>
      </c>
      <c r="H201" s="621" t="s">
        <v>95</v>
      </c>
      <c r="I201" s="622">
        <v>122</v>
      </c>
      <c r="J201" s="624"/>
      <c r="N201" s="621" t="s">
        <v>387</v>
      </c>
      <c r="O201" s="621" t="s">
        <v>563</v>
      </c>
      <c r="P201" s="621" t="s">
        <v>93</v>
      </c>
      <c r="Q201" s="622">
        <v>13</v>
      </c>
      <c r="R201" s="624"/>
    </row>
    <row r="202" customFormat="1" spans="1:18">
      <c r="A202" s="621" t="s">
        <v>387</v>
      </c>
      <c r="B202" s="621" t="s">
        <v>564</v>
      </c>
      <c r="C202" s="621" t="s">
        <v>94</v>
      </c>
      <c r="D202" s="622">
        <v>79</v>
      </c>
      <c r="E202" s="621"/>
      <c r="F202" s="621" t="s">
        <v>387</v>
      </c>
      <c r="G202" s="621" t="s">
        <v>564</v>
      </c>
      <c r="H202" s="621" t="s">
        <v>95</v>
      </c>
      <c r="I202" s="622">
        <v>139</v>
      </c>
      <c r="J202" s="624"/>
      <c r="N202" s="621" t="s">
        <v>387</v>
      </c>
      <c r="O202" s="621" t="s">
        <v>564</v>
      </c>
      <c r="P202" s="621" t="s">
        <v>93</v>
      </c>
      <c r="Q202" s="622">
        <v>11</v>
      </c>
      <c r="R202" s="624"/>
    </row>
    <row r="203" customFormat="1" spans="1:18">
      <c r="A203" s="621" t="s">
        <v>387</v>
      </c>
      <c r="B203" s="621" t="s">
        <v>565</v>
      </c>
      <c r="C203" s="621" t="s">
        <v>94</v>
      </c>
      <c r="D203" s="622">
        <v>67</v>
      </c>
      <c r="E203" s="621"/>
      <c r="F203" s="621" t="s">
        <v>387</v>
      </c>
      <c r="G203" s="621" t="s">
        <v>565</v>
      </c>
      <c r="H203" s="621" t="s">
        <v>95</v>
      </c>
      <c r="I203" s="622">
        <v>120</v>
      </c>
      <c r="J203" s="624"/>
      <c r="N203" s="621" t="s">
        <v>387</v>
      </c>
      <c r="O203" s="621" t="s">
        <v>565</v>
      </c>
      <c r="P203" s="621" t="s">
        <v>93</v>
      </c>
      <c r="Q203" s="622">
        <v>11</v>
      </c>
      <c r="R203" s="624"/>
    </row>
    <row r="204" customFormat="1" spans="1:18">
      <c r="A204" s="621" t="s">
        <v>387</v>
      </c>
      <c r="B204" s="621" t="s">
        <v>566</v>
      </c>
      <c r="C204" s="621" t="s">
        <v>94</v>
      </c>
      <c r="D204" s="622">
        <v>63</v>
      </c>
      <c r="E204" s="621"/>
      <c r="F204" s="621" t="s">
        <v>387</v>
      </c>
      <c r="G204" s="621" t="s">
        <v>566</v>
      </c>
      <c r="H204" s="621" t="s">
        <v>95</v>
      </c>
      <c r="I204" s="622">
        <v>112</v>
      </c>
      <c r="J204" s="624"/>
      <c r="N204" s="621" t="s">
        <v>387</v>
      </c>
      <c r="O204" s="621" t="s">
        <v>566</v>
      </c>
      <c r="P204" s="621" t="s">
        <v>93</v>
      </c>
      <c r="Q204" s="622">
        <v>8</v>
      </c>
      <c r="R204" s="624"/>
    </row>
    <row r="205" customFormat="1" spans="1:18">
      <c r="A205" s="621" t="s">
        <v>387</v>
      </c>
      <c r="B205" s="621" t="s">
        <v>567</v>
      </c>
      <c r="C205" s="621" t="s">
        <v>94</v>
      </c>
      <c r="D205" s="622">
        <v>63</v>
      </c>
      <c r="E205" s="621"/>
      <c r="F205" s="621" t="s">
        <v>387</v>
      </c>
      <c r="G205" s="621" t="s">
        <v>567</v>
      </c>
      <c r="H205" s="621" t="s">
        <v>95</v>
      </c>
      <c r="I205" s="622">
        <v>121</v>
      </c>
      <c r="J205" s="624"/>
      <c r="N205" s="621" t="s">
        <v>387</v>
      </c>
      <c r="O205" s="621" t="s">
        <v>567</v>
      </c>
      <c r="P205" s="621" t="s">
        <v>93</v>
      </c>
      <c r="Q205" s="622">
        <v>21</v>
      </c>
      <c r="R205" s="624"/>
    </row>
    <row r="206" customFormat="1" spans="1:18">
      <c r="A206" s="621" t="s">
        <v>387</v>
      </c>
      <c r="B206" s="621" t="s">
        <v>568</v>
      </c>
      <c r="C206" s="621" t="s">
        <v>94</v>
      </c>
      <c r="D206" s="622">
        <v>72</v>
      </c>
      <c r="E206" s="621"/>
      <c r="F206" s="621" t="s">
        <v>387</v>
      </c>
      <c r="G206" s="621" t="s">
        <v>568</v>
      </c>
      <c r="H206" s="621" t="s">
        <v>95</v>
      </c>
      <c r="I206" s="622">
        <v>108</v>
      </c>
      <c r="J206" s="624"/>
      <c r="N206" s="621" t="s">
        <v>387</v>
      </c>
      <c r="O206" s="621" t="s">
        <v>568</v>
      </c>
      <c r="P206" s="621" t="s">
        <v>93</v>
      </c>
      <c r="Q206" s="622">
        <v>18</v>
      </c>
      <c r="R206" s="624"/>
    </row>
    <row r="207" customFormat="1" spans="1:18">
      <c r="A207" s="621" t="s">
        <v>387</v>
      </c>
      <c r="B207" s="621" t="s">
        <v>569</v>
      </c>
      <c r="C207" s="621" t="s">
        <v>94</v>
      </c>
      <c r="D207" s="622">
        <v>86</v>
      </c>
      <c r="E207" s="621"/>
      <c r="F207" s="621" t="s">
        <v>387</v>
      </c>
      <c r="G207" s="621" t="s">
        <v>569</v>
      </c>
      <c r="H207" s="621" t="s">
        <v>95</v>
      </c>
      <c r="I207" s="622">
        <v>129</v>
      </c>
      <c r="J207" s="624"/>
      <c r="N207" s="621" t="s">
        <v>387</v>
      </c>
      <c r="O207" s="621" t="s">
        <v>569</v>
      </c>
      <c r="P207" s="621" t="s">
        <v>93</v>
      </c>
      <c r="Q207" s="622">
        <v>18</v>
      </c>
      <c r="R207" s="624"/>
    </row>
    <row r="208" customFormat="1" spans="1:18">
      <c r="A208" s="621" t="s">
        <v>387</v>
      </c>
      <c r="B208" s="621" t="s">
        <v>570</v>
      </c>
      <c r="C208" s="621" t="s">
        <v>94</v>
      </c>
      <c r="D208" s="622">
        <v>88</v>
      </c>
      <c r="E208" s="621"/>
      <c r="F208" s="621" t="s">
        <v>387</v>
      </c>
      <c r="G208" s="621" t="s">
        <v>570</v>
      </c>
      <c r="H208" s="621" t="s">
        <v>95</v>
      </c>
      <c r="I208" s="622">
        <v>132</v>
      </c>
      <c r="J208" s="624"/>
      <c r="N208" s="621" t="s">
        <v>387</v>
      </c>
      <c r="O208" s="621" t="s">
        <v>570</v>
      </c>
      <c r="P208" s="621" t="s">
        <v>93</v>
      </c>
      <c r="Q208" s="622">
        <v>20</v>
      </c>
      <c r="R208" s="624"/>
    </row>
    <row r="209" customFormat="1" spans="1:18">
      <c r="A209" s="621" t="s">
        <v>387</v>
      </c>
      <c r="B209" s="621" t="s">
        <v>571</v>
      </c>
      <c r="C209" s="621" t="s">
        <v>94</v>
      </c>
      <c r="D209" s="622">
        <v>97</v>
      </c>
      <c r="E209" s="621"/>
      <c r="F209" s="621" t="s">
        <v>387</v>
      </c>
      <c r="G209" s="621" t="s">
        <v>571</v>
      </c>
      <c r="H209" s="621" t="s">
        <v>95</v>
      </c>
      <c r="I209" s="622">
        <v>172</v>
      </c>
      <c r="J209" s="624"/>
      <c r="N209" s="621" t="s">
        <v>387</v>
      </c>
      <c r="O209" s="621" t="s">
        <v>571</v>
      </c>
      <c r="P209" s="621" t="s">
        <v>93</v>
      </c>
      <c r="Q209" s="622">
        <v>21</v>
      </c>
      <c r="R209" s="624"/>
    </row>
    <row r="210" customFormat="1" spans="1:18">
      <c r="A210" s="621" t="s">
        <v>387</v>
      </c>
      <c r="B210" s="621" t="s">
        <v>572</v>
      </c>
      <c r="C210" s="621" t="s">
        <v>94</v>
      </c>
      <c r="D210" s="622">
        <v>81</v>
      </c>
      <c r="E210" s="621"/>
      <c r="F210" s="621" t="s">
        <v>387</v>
      </c>
      <c r="G210" s="621" t="s">
        <v>572</v>
      </c>
      <c r="H210" s="621" t="s">
        <v>95</v>
      </c>
      <c r="I210" s="622">
        <v>171</v>
      </c>
      <c r="J210" s="624"/>
      <c r="N210" s="621" t="s">
        <v>387</v>
      </c>
      <c r="O210" s="621" t="s">
        <v>572</v>
      </c>
      <c r="P210" s="621" t="s">
        <v>93</v>
      </c>
      <c r="Q210" s="622">
        <v>15</v>
      </c>
      <c r="R210" s="624"/>
    </row>
    <row r="211" customFormat="1" spans="1:18">
      <c r="A211" s="621" t="s">
        <v>387</v>
      </c>
      <c r="B211" s="621" t="s">
        <v>573</v>
      </c>
      <c r="C211" s="621" t="s">
        <v>94</v>
      </c>
      <c r="D211" s="622">
        <v>67</v>
      </c>
      <c r="E211" s="621"/>
      <c r="F211" s="621" t="s">
        <v>387</v>
      </c>
      <c r="G211" s="621" t="s">
        <v>573</v>
      </c>
      <c r="H211" s="621" t="s">
        <v>95</v>
      </c>
      <c r="I211" s="622">
        <v>145</v>
      </c>
      <c r="J211" s="624"/>
      <c r="N211" s="621" t="s">
        <v>387</v>
      </c>
      <c r="O211" s="621" t="s">
        <v>573</v>
      </c>
      <c r="P211" s="621" t="s">
        <v>93</v>
      </c>
      <c r="Q211" s="622">
        <v>22</v>
      </c>
      <c r="R211" s="624"/>
    </row>
    <row r="212" customFormat="1" spans="1:18">
      <c r="A212" s="621" t="s">
        <v>387</v>
      </c>
      <c r="B212" s="621" t="s">
        <v>574</v>
      </c>
      <c r="C212" s="621" t="s">
        <v>94</v>
      </c>
      <c r="D212" s="622">
        <v>64</v>
      </c>
      <c r="E212" s="621"/>
      <c r="F212" s="621" t="s">
        <v>387</v>
      </c>
      <c r="G212" s="621" t="s">
        <v>574</v>
      </c>
      <c r="H212" s="621" t="s">
        <v>95</v>
      </c>
      <c r="I212" s="622">
        <v>137</v>
      </c>
      <c r="J212" s="624"/>
      <c r="N212" s="621" t="s">
        <v>387</v>
      </c>
      <c r="O212" s="621" t="s">
        <v>574</v>
      </c>
      <c r="P212" s="621" t="s">
        <v>93</v>
      </c>
      <c r="Q212" s="622">
        <v>23</v>
      </c>
      <c r="R212" s="624"/>
    </row>
    <row r="213" customFormat="1" spans="1:18">
      <c r="A213" s="621" t="s">
        <v>387</v>
      </c>
      <c r="B213" s="621" t="s">
        <v>575</v>
      </c>
      <c r="C213" s="621" t="s">
        <v>94</v>
      </c>
      <c r="D213" s="622">
        <v>63</v>
      </c>
      <c r="E213" s="621"/>
      <c r="F213" s="621" t="s">
        <v>387</v>
      </c>
      <c r="G213" s="621" t="s">
        <v>575</v>
      </c>
      <c r="H213" s="621" t="s">
        <v>95</v>
      </c>
      <c r="I213" s="622">
        <v>159</v>
      </c>
      <c r="J213" s="624"/>
      <c r="N213" s="621" t="s">
        <v>387</v>
      </c>
      <c r="O213" s="621" t="s">
        <v>575</v>
      </c>
      <c r="P213" s="621" t="s">
        <v>93</v>
      </c>
      <c r="Q213" s="622">
        <v>23</v>
      </c>
      <c r="R213" s="624"/>
    </row>
    <row r="214" customFormat="1" spans="1:18">
      <c r="A214" s="621" t="s">
        <v>387</v>
      </c>
      <c r="B214" s="621" t="s">
        <v>576</v>
      </c>
      <c r="C214" s="621" t="s">
        <v>94</v>
      </c>
      <c r="D214" s="622">
        <v>73</v>
      </c>
      <c r="E214" s="621"/>
      <c r="F214" s="621" t="s">
        <v>387</v>
      </c>
      <c r="G214" s="621" t="s">
        <v>576</v>
      </c>
      <c r="H214" s="621" t="s">
        <v>95</v>
      </c>
      <c r="I214" s="622">
        <v>144</v>
      </c>
      <c r="J214" s="624"/>
      <c r="N214" s="621" t="s">
        <v>387</v>
      </c>
      <c r="O214" s="621" t="s">
        <v>576</v>
      </c>
      <c r="P214" s="621" t="s">
        <v>93</v>
      </c>
      <c r="Q214" s="622">
        <v>23</v>
      </c>
      <c r="R214" s="624"/>
    </row>
    <row r="215" customFormat="1" spans="1:18">
      <c r="A215" s="621" t="s">
        <v>387</v>
      </c>
      <c r="B215" s="621" t="s">
        <v>577</v>
      </c>
      <c r="C215" s="621" t="s">
        <v>94</v>
      </c>
      <c r="D215" s="622">
        <v>85</v>
      </c>
      <c r="E215" s="621"/>
      <c r="F215" s="621" t="s">
        <v>387</v>
      </c>
      <c r="G215" s="621" t="s">
        <v>577</v>
      </c>
      <c r="H215" s="621" t="s">
        <v>95</v>
      </c>
      <c r="I215" s="622">
        <v>151</v>
      </c>
      <c r="J215" s="624"/>
      <c r="N215" s="621" t="s">
        <v>387</v>
      </c>
      <c r="O215" s="621" t="s">
        <v>577</v>
      </c>
      <c r="P215" s="621" t="s">
        <v>93</v>
      </c>
      <c r="Q215" s="622">
        <v>18</v>
      </c>
      <c r="R215" s="624"/>
    </row>
    <row r="216" customFormat="1" spans="1:18">
      <c r="A216" s="621" t="s">
        <v>387</v>
      </c>
      <c r="B216" s="621" t="s">
        <v>578</v>
      </c>
      <c r="C216" s="621" t="s">
        <v>94</v>
      </c>
      <c r="D216" s="622">
        <v>89</v>
      </c>
      <c r="E216" s="621"/>
      <c r="F216" s="621" t="s">
        <v>387</v>
      </c>
      <c r="G216" s="621" t="s">
        <v>578</v>
      </c>
      <c r="H216" s="621" t="s">
        <v>95</v>
      </c>
      <c r="I216" s="622">
        <v>155</v>
      </c>
      <c r="J216" s="624"/>
      <c r="N216" s="621" t="s">
        <v>387</v>
      </c>
      <c r="O216" s="621" t="s">
        <v>578</v>
      </c>
      <c r="P216" s="621" t="s">
        <v>93</v>
      </c>
      <c r="Q216" s="622">
        <v>14</v>
      </c>
      <c r="R216" s="624"/>
    </row>
    <row r="217" customFormat="1" spans="1:18">
      <c r="A217" s="621" t="s">
        <v>387</v>
      </c>
      <c r="B217" s="621" t="s">
        <v>579</v>
      </c>
      <c r="C217" s="621" t="s">
        <v>94</v>
      </c>
      <c r="D217" s="622">
        <v>93</v>
      </c>
      <c r="E217" s="621"/>
      <c r="F217" s="621" t="s">
        <v>387</v>
      </c>
      <c r="G217" s="621" t="s">
        <v>579</v>
      </c>
      <c r="H217" s="621" t="s">
        <v>95</v>
      </c>
      <c r="I217" s="622">
        <v>161</v>
      </c>
      <c r="J217" s="624"/>
      <c r="N217" s="621" t="s">
        <v>387</v>
      </c>
      <c r="O217" s="621" t="s">
        <v>579</v>
      </c>
      <c r="P217" s="621" t="s">
        <v>93</v>
      </c>
      <c r="Q217" s="622">
        <v>14</v>
      </c>
      <c r="R217" s="624"/>
    </row>
    <row r="218" customFormat="1" spans="1:18">
      <c r="A218" s="621" t="s">
        <v>387</v>
      </c>
      <c r="B218" s="621" t="s">
        <v>580</v>
      </c>
      <c r="C218" s="621" t="s">
        <v>94</v>
      </c>
      <c r="D218" s="622">
        <v>80</v>
      </c>
      <c r="E218" s="621"/>
      <c r="F218" s="621" t="s">
        <v>387</v>
      </c>
      <c r="G218" s="621" t="s">
        <v>580</v>
      </c>
      <c r="H218" s="621" t="s">
        <v>95</v>
      </c>
      <c r="I218" s="622">
        <v>148</v>
      </c>
      <c r="J218" s="624"/>
      <c r="N218" s="621" t="s">
        <v>387</v>
      </c>
      <c r="O218" s="621" t="s">
        <v>580</v>
      </c>
      <c r="P218" s="621" t="s">
        <v>93</v>
      </c>
      <c r="Q218" s="622">
        <v>15</v>
      </c>
      <c r="R218" s="624"/>
    </row>
    <row r="219" customFormat="1" spans="1:18">
      <c r="A219" s="621" t="s">
        <v>387</v>
      </c>
      <c r="B219" s="621" t="s">
        <v>581</v>
      </c>
      <c r="C219" s="621" t="s">
        <v>94</v>
      </c>
      <c r="D219" s="622">
        <v>90</v>
      </c>
      <c r="E219" s="621"/>
      <c r="F219" s="621" t="s">
        <v>387</v>
      </c>
      <c r="G219" s="621" t="s">
        <v>581</v>
      </c>
      <c r="H219" s="621" t="s">
        <v>95</v>
      </c>
      <c r="I219" s="622">
        <v>128</v>
      </c>
      <c r="J219" s="624"/>
      <c r="N219" s="621" t="s">
        <v>387</v>
      </c>
      <c r="O219" s="621" t="s">
        <v>581</v>
      </c>
      <c r="P219" s="621" t="s">
        <v>93</v>
      </c>
      <c r="Q219" s="622">
        <v>15</v>
      </c>
      <c r="R219" s="624"/>
    </row>
    <row r="220" customFormat="1" spans="1:18">
      <c r="A220" s="621" t="s">
        <v>387</v>
      </c>
      <c r="B220" s="621" t="s">
        <v>582</v>
      </c>
      <c r="C220" s="621" t="s">
        <v>94</v>
      </c>
      <c r="D220" s="622">
        <v>97</v>
      </c>
      <c r="E220" s="621"/>
      <c r="F220" s="621" t="s">
        <v>387</v>
      </c>
      <c r="G220" s="621" t="s">
        <v>582</v>
      </c>
      <c r="H220" s="621" t="s">
        <v>95</v>
      </c>
      <c r="I220" s="622">
        <v>111</v>
      </c>
      <c r="J220" s="624"/>
      <c r="N220" s="621" t="s">
        <v>387</v>
      </c>
      <c r="O220" s="621" t="s">
        <v>582</v>
      </c>
      <c r="P220" s="621" t="s">
        <v>93</v>
      </c>
      <c r="Q220" s="622">
        <v>19</v>
      </c>
      <c r="R220" s="624"/>
    </row>
    <row r="221" customFormat="1" spans="1:18">
      <c r="A221" s="621" t="s">
        <v>387</v>
      </c>
      <c r="B221" s="621" t="s">
        <v>583</v>
      </c>
      <c r="C221" s="621" t="s">
        <v>94</v>
      </c>
      <c r="D221" s="622">
        <v>114</v>
      </c>
      <c r="E221" s="621"/>
      <c r="F221" s="621" t="s">
        <v>387</v>
      </c>
      <c r="G221" s="621" t="s">
        <v>583</v>
      </c>
      <c r="H221" s="621" t="s">
        <v>95</v>
      </c>
      <c r="I221" s="622">
        <v>96</v>
      </c>
      <c r="J221" s="624"/>
      <c r="N221" s="621" t="s">
        <v>387</v>
      </c>
      <c r="O221" s="621" t="s">
        <v>583</v>
      </c>
      <c r="P221" s="621" t="s">
        <v>93</v>
      </c>
      <c r="Q221" s="622">
        <v>14</v>
      </c>
      <c r="R221" s="624"/>
    </row>
    <row r="222" customFormat="1" spans="1:18">
      <c r="A222" s="621" t="s">
        <v>387</v>
      </c>
      <c r="B222" s="621" t="s">
        <v>584</v>
      </c>
      <c r="C222" s="621" t="s">
        <v>94</v>
      </c>
      <c r="D222" s="622">
        <v>102</v>
      </c>
      <c r="E222" s="621"/>
      <c r="F222" s="621" t="s">
        <v>387</v>
      </c>
      <c r="G222" s="621" t="s">
        <v>584</v>
      </c>
      <c r="H222" s="621" t="s">
        <v>95</v>
      </c>
      <c r="I222" s="622">
        <v>79</v>
      </c>
      <c r="J222" s="624"/>
      <c r="N222" s="621" t="s">
        <v>387</v>
      </c>
      <c r="O222" s="621" t="s">
        <v>584</v>
      </c>
      <c r="P222" s="621" t="s">
        <v>93</v>
      </c>
      <c r="Q222" s="622">
        <v>13</v>
      </c>
      <c r="R222" s="624"/>
    </row>
    <row r="223" customFormat="1" spans="1:18">
      <c r="A223" s="621" t="s">
        <v>387</v>
      </c>
      <c r="B223" s="621" t="s">
        <v>585</v>
      </c>
      <c r="C223" s="621" t="s">
        <v>94</v>
      </c>
      <c r="D223" s="622">
        <v>94</v>
      </c>
      <c r="E223" s="621"/>
      <c r="F223" s="621" t="s">
        <v>387</v>
      </c>
      <c r="G223" s="621" t="s">
        <v>585</v>
      </c>
      <c r="H223" s="621" t="s">
        <v>95</v>
      </c>
      <c r="I223" s="622">
        <v>63</v>
      </c>
      <c r="J223" s="624"/>
      <c r="N223" s="621" t="s">
        <v>387</v>
      </c>
      <c r="O223" s="621" t="s">
        <v>585</v>
      </c>
      <c r="P223" s="621" t="s">
        <v>93</v>
      </c>
      <c r="Q223" s="622">
        <v>16</v>
      </c>
      <c r="R223" s="624"/>
    </row>
    <row r="224" customFormat="1" spans="1:18">
      <c r="A224" s="621" t="s">
        <v>387</v>
      </c>
      <c r="B224" s="621" t="s">
        <v>586</v>
      </c>
      <c r="C224" s="621" t="s">
        <v>94</v>
      </c>
      <c r="D224" s="622">
        <v>93</v>
      </c>
      <c r="E224" s="621"/>
      <c r="F224" s="621" t="s">
        <v>387</v>
      </c>
      <c r="G224" s="621" t="s">
        <v>586</v>
      </c>
      <c r="H224" s="621" t="s">
        <v>95</v>
      </c>
      <c r="I224" s="622">
        <v>50</v>
      </c>
      <c r="J224" s="624"/>
      <c r="N224" s="621" t="s">
        <v>387</v>
      </c>
      <c r="O224" s="621" t="s">
        <v>586</v>
      </c>
      <c r="P224" s="621" t="s">
        <v>93</v>
      </c>
      <c r="Q224" s="622">
        <v>15</v>
      </c>
      <c r="R224" s="624"/>
    </row>
    <row r="225" customFormat="1" spans="1:18">
      <c r="A225" s="621" t="s">
        <v>387</v>
      </c>
      <c r="B225" s="621" t="s">
        <v>587</v>
      </c>
      <c r="C225" s="621" t="s">
        <v>94</v>
      </c>
      <c r="D225" s="622">
        <v>77</v>
      </c>
      <c r="E225" s="621"/>
      <c r="F225" s="621" t="s">
        <v>387</v>
      </c>
      <c r="G225" s="621" t="s">
        <v>587</v>
      </c>
      <c r="H225" s="621" t="s">
        <v>95</v>
      </c>
      <c r="I225" s="622">
        <v>32</v>
      </c>
      <c r="J225" s="624"/>
      <c r="N225" s="621" t="s">
        <v>387</v>
      </c>
      <c r="O225" s="621" t="s">
        <v>587</v>
      </c>
      <c r="P225" s="621" t="s">
        <v>93</v>
      </c>
      <c r="Q225" s="622">
        <v>13</v>
      </c>
      <c r="R225" s="624"/>
    </row>
    <row r="226" customFormat="1" spans="1:18">
      <c r="A226" s="621" t="s">
        <v>387</v>
      </c>
      <c r="B226" s="621" t="s">
        <v>588</v>
      </c>
      <c r="C226" s="621" t="s">
        <v>94</v>
      </c>
      <c r="D226" s="622">
        <v>68</v>
      </c>
      <c r="E226" s="621"/>
      <c r="F226" s="621" t="s">
        <v>387</v>
      </c>
      <c r="G226" s="621" t="s">
        <v>588</v>
      </c>
      <c r="H226" s="621" t="s">
        <v>95</v>
      </c>
      <c r="I226" s="622">
        <v>27</v>
      </c>
      <c r="J226" s="624"/>
      <c r="N226" s="621" t="s">
        <v>387</v>
      </c>
      <c r="O226" s="621" t="s">
        <v>588</v>
      </c>
      <c r="P226" s="621" t="s">
        <v>93</v>
      </c>
      <c r="Q226" s="622">
        <v>11</v>
      </c>
      <c r="R226" s="624"/>
    </row>
    <row r="227" customFormat="1" spans="1:18">
      <c r="A227" s="621" t="s">
        <v>387</v>
      </c>
      <c r="B227" s="621" t="s">
        <v>589</v>
      </c>
      <c r="C227" s="621" t="s">
        <v>94</v>
      </c>
      <c r="D227" s="622">
        <v>62</v>
      </c>
      <c r="E227" s="621"/>
      <c r="F227" s="621" t="s">
        <v>387</v>
      </c>
      <c r="G227" s="621" t="s">
        <v>589</v>
      </c>
      <c r="H227" s="621" t="s">
        <v>95</v>
      </c>
      <c r="I227" s="622">
        <v>30</v>
      </c>
      <c r="J227" s="624"/>
      <c r="N227" s="621" t="s">
        <v>387</v>
      </c>
      <c r="O227" s="621" t="s">
        <v>589</v>
      </c>
      <c r="P227" s="621" t="s">
        <v>93</v>
      </c>
      <c r="Q227" s="622">
        <v>12</v>
      </c>
      <c r="R227" s="624"/>
    </row>
    <row r="228" customFormat="1" spans="1:18">
      <c r="A228" s="621" t="s">
        <v>387</v>
      </c>
      <c r="B228" s="621" t="s">
        <v>590</v>
      </c>
      <c r="C228" s="621" t="s">
        <v>94</v>
      </c>
      <c r="D228" s="622">
        <v>49</v>
      </c>
      <c r="E228" s="621"/>
      <c r="F228" s="621" t="s">
        <v>387</v>
      </c>
      <c r="G228" s="621" t="s">
        <v>590</v>
      </c>
      <c r="H228" s="621" t="s">
        <v>95</v>
      </c>
      <c r="I228" s="622">
        <v>24</v>
      </c>
      <c r="J228" s="624"/>
      <c r="N228" s="621" t="s">
        <v>387</v>
      </c>
      <c r="O228" s="621" t="s">
        <v>590</v>
      </c>
      <c r="P228" s="621" t="s">
        <v>93</v>
      </c>
      <c r="Q228" s="622">
        <v>7</v>
      </c>
      <c r="R228" s="624"/>
    </row>
    <row r="229" customFormat="1" spans="1:18">
      <c r="A229" s="621" t="s">
        <v>387</v>
      </c>
      <c r="B229" s="621" t="s">
        <v>591</v>
      </c>
      <c r="C229" s="621" t="s">
        <v>94</v>
      </c>
      <c r="D229" s="622">
        <v>60</v>
      </c>
      <c r="E229" s="621"/>
      <c r="F229" s="621" t="s">
        <v>387</v>
      </c>
      <c r="G229" s="621" t="s">
        <v>591</v>
      </c>
      <c r="H229" s="621" t="s">
        <v>95</v>
      </c>
      <c r="I229" s="622">
        <v>18</v>
      </c>
      <c r="J229" s="624"/>
      <c r="N229" s="621" t="s">
        <v>387</v>
      </c>
      <c r="O229" s="621" t="s">
        <v>591</v>
      </c>
      <c r="P229" s="621" t="s">
        <v>93</v>
      </c>
      <c r="Q229" s="622">
        <v>6</v>
      </c>
      <c r="R229" s="624"/>
    </row>
    <row r="230" customFormat="1" spans="1:18">
      <c r="A230" s="621" t="s">
        <v>387</v>
      </c>
      <c r="B230" s="621" t="s">
        <v>592</v>
      </c>
      <c r="C230" s="621" t="s">
        <v>94</v>
      </c>
      <c r="D230" s="622">
        <v>64</v>
      </c>
      <c r="E230" s="621"/>
      <c r="F230" s="621" t="s">
        <v>387</v>
      </c>
      <c r="G230" s="621" t="s">
        <v>592</v>
      </c>
      <c r="H230" s="621" t="s">
        <v>95</v>
      </c>
      <c r="I230" s="622">
        <v>19</v>
      </c>
      <c r="J230" s="624"/>
      <c r="N230" s="621" t="s">
        <v>387</v>
      </c>
      <c r="O230" s="621" t="s">
        <v>592</v>
      </c>
      <c r="P230" s="621" t="s">
        <v>93</v>
      </c>
      <c r="Q230" s="622">
        <v>8</v>
      </c>
      <c r="R230" s="624"/>
    </row>
    <row r="231" customFormat="1" spans="1:18">
      <c r="A231" s="621" t="s">
        <v>387</v>
      </c>
      <c r="B231" s="621" t="s">
        <v>593</v>
      </c>
      <c r="C231" s="621" t="s">
        <v>94</v>
      </c>
      <c r="D231" s="622">
        <v>59</v>
      </c>
      <c r="E231" s="621"/>
      <c r="F231" s="621" t="s">
        <v>387</v>
      </c>
      <c r="G231" s="621" t="s">
        <v>593</v>
      </c>
      <c r="H231" s="621" t="s">
        <v>95</v>
      </c>
      <c r="I231" s="622">
        <v>25</v>
      </c>
      <c r="J231" s="624"/>
      <c r="N231" s="621" t="s">
        <v>387</v>
      </c>
      <c r="O231" s="621" t="s">
        <v>593</v>
      </c>
      <c r="P231" s="621" t="s">
        <v>93</v>
      </c>
      <c r="Q231" s="622">
        <v>11</v>
      </c>
      <c r="R231" s="624"/>
    </row>
    <row r="232" customFormat="1" spans="1:18">
      <c r="A232" s="621" t="s">
        <v>387</v>
      </c>
      <c r="B232" s="621" t="s">
        <v>594</v>
      </c>
      <c r="C232" s="621" t="s">
        <v>94</v>
      </c>
      <c r="D232" s="622">
        <v>54</v>
      </c>
      <c r="E232" s="621"/>
      <c r="F232" s="621" t="s">
        <v>387</v>
      </c>
      <c r="G232" s="621" t="s">
        <v>594</v>
      </c>
      <c r="H232" s="621" t="s">
        <v>95</v>
      </c>
      <c r="I232" s="622">
        <v>24</v>
      </c>
      <c r="J232" s="624"/>
      <c r="N232" s="621" t="s">
        <v>387</v>
      </c>
      <c r="O232" s="621" t="s">
        <v>594</v>
      </c>
      <c r="P232" s="621" t="s">
        <v>93</v>
      </c>
      <c r="Q232" s="622">
        <v>8</v>
      </c>
      <c r="R232" s="624"/>
    </row>
    <row r="233" customFormat="1" spans="1:18">
      <c r="A233" s="621" t="s">
        <v>387</v>
      </c>
      <c r="B233" s="621" t="s">
        <v>595</v>
      </c>
      <c r="C233" s="621" t="s">
        <v>94</v>
      </c>
      <c r="D233" s="622">
        <v>66</v>
      </c>
      <c r="E233" s="621"/>
      <c r="F233" s="621" t="s">
        <v>387</v>
      </c>
      <c r="G233" s="621" t="s">
        <v>595</v>
      </c>
      <c r="H233" s="621" t="s">
        <v>95</v>
      </c>
      <c r="I233" s="622">
        <v>30</v>
      </c>
      <c r="J233" s="624"/>
      <c r="N233" s="621" t="s">
        <v>387</v>
      </c>
      <c r="O233" s="621" t="s">
        <v>595</v>
      </c>
      <c r="P233" s="621" t="s">
        <v>93</v>
      </c>
      <c r="Q233" s="622">
        <v>7</v>
      </c>
      <c r="R233" s="624"/>
    </row>
    <row r="234" customFormat="1" spans="1:18">
      <c r="A234" s="621" t="s">
        <v>387</v>
      </c>
      <c r="B234" s="621" t="s">
        <v>596</v>
      </c>
      <c r="C234" s="621" t="s">
        <v>94</v>
      </c>
      <c r="D234" s="622">
        <v>62</v>
      </c>
      <c r="E234" s="621"/>
      <c r="F234" s="621" t="s">
        <v>387</v>
      </c>
      <c r="G234" s="621" t="s">
        <v>596</v>
      </c>
      <c r="H234" s="621" t="s">
        <v>95</v>
      </c>
      <c r="I234" s="622">
        <v>31</v>
      </c>
      <c r="J234" s="624"/>
      <c r="N234" s="621" t="s">
        <v>387</v>
      </c>
      <c r="O234" s="621" t="s">
        <v>596</v>
      </c>
      <c r="P234" s="621" t="s">
        <v>93</v>
      </c>
      <c r="Q234" s="622">
        <v>10</v>
      </c>
      <c r="R234" s="624"/>
    </row>
    <row r="235" customFormat="1" spans="1:18">
      <c r="A235" s="621" t="s">
        <v>387</v>
      </c>
      <c r="B235" s="621" t="s">
        <v>597</v>
      </c>
      <c r="C235" s="621" t="s">
        <v>94</v>
      </c>
      <c r="D235" s="622">
        <v>52</v>
      </c>
      <c r="E235" s="621"/>
      <c r="F235" s="621" t="s">
        <v>387</v>
      </c>
      <c r="G235" s="621" t="s">
        <v>597</v>
      </c>
      <c r="H235" s="621" t="s">
        <v>95</v>
      </c>
      <c r="I235" s="622">
        <v>27</v>
      </c>
      <c r="J235" s="624"/>
      <c r="N235" s="621" t="s">
        <v>387</v>
      </c>
      <c r="O235" s="621" t="s">
        <v>597</v>
      </c>
      <c r="P235" s="621" t="s">
        <v>93</v>
      </c>
      <c r="Q235" s="622">
        <v>11</v>
      </c>
      <c r="R235" s="624"/>
    </row>
    <row r="236" customFormat="1" spans="1:18">
      <c r="A236" s="621" t="s">
        <v>387</v>
      </c>
      <c r="B236" s="621" t="s">
        <v>598</v>
      </c>
      <c r="C236" s="621" t="s">
        <v>94</v>
      </c>
      <c r="D236" s="622">
        <v>43</v>
      </c>
      <c r="E236" s="621"/>
      <c r="F236" s="621" t="s">
        <v>387</v>
      </c>
      <c r="G236" s="621" t="s">
        <v>598</v>
      </c>
      <c r="H236" s="621" t="s">
        <v>95</v>
      </c>
      <c r="I236" s="622">
        <v>28</v>
      </c>
      <c r="J236" s="624"/>
      <c r="N236" s="621" t="s">
        <v>387</v>
      </c>
      <c r="O236" s="621" t="s">
        <v>598</v>
      </c>
      <c r="P236" s="621" t="s">
        <v>93</v>
      </c>
      <c r="Q236" s="622">
        <v>13</v>
      </c>
      <c r="R236" s="624"/>
    </row>
    <row r="237" customFormat="1" spans="1:18">
      <c r="A237" s="621" t="s">
        <v>387</v>
      </c>
      <c r="B237" s="621" t="s">
        <v>599</v>
      </c>
      <c r="C237" s="621" t="s">
        <v>94</v>
      </c>
      <c r="D237" s="622">
        <v>47</v>
      </c>
      <c r="E237" s="621"/>
      <c r="F237" s="621" t="s">
        <v>387</v>
      </c>
      <c r="G237" s="621" t="s">
        <v>599</v>
      </c>
      <c r="H237" s="621" t="s">
        <v>95</v>
      </c>
      <c r="I237" s="622">
        <v>23</v>
      </c>
      <c r="J237" s="624"/>
      <c r="N237" s="621" t="s">
        <v>387</v>
      </c>
      <c r="O237" s="621" t="s">
        <v>599</v>
      </c>
      <c r="P237" s="621" t="s">
        <v>93</v>
      </c>
      <c r="Q237" s="622">
        <v>11</v>
      </c>
      <c r="R237" s="624"/>
    </row>
    <row r="238" customFormat="1" spans="1:18">
      <c r="A238" s="621" t="s">
        <v>387</v>
      </c>
      <c r="B238" s="621" t="s">
        <v>600</v>
      </c>
      <c r="C238" s="621" t="s">
        <v>94</v>
      </c>
      <c r="D238" s="622">
        <v>38</v>
      </c>
      <c r="E238" s="621"/>
      <c r="F238" s="621" t="s">
        <v>387</v>
      </c>
      <c r="G238" s="621" t="s">
        <v>600</v>
      </c>
      <c r="H238" s="621" t="s">
        <v>95</v>
      </c>
      <c r="I238" s="622">
        <v>17</v>
      </c>
      <c r="J238" s="624"/>
      <c r="N238" s="621" t="s">
        <v>387</v>
      </c>
      <c r="O238" s="621" t="s">
        <v>600</v>
      </c>
      <c r="P238" s="621" t="s">
        <v>93</v>
      </c>
      <c r="Q238" s="622">
        <v>13</v>
      </c>
      <c r="R238" s="624"/>
    </row>
    <row r="239" customFormat="1" spans="1:18">
      <c r="A239" s="621" t="s">
        <v>387</v>
      </c>
      <c r="B239" s="621" t="s">
        <v>601</v>
      </c>
      <c r="C239" s="621" t="s">
        <v>94</v>
      </c>
      <c r="D239" s="622">
        <v>41</v>
      </c>
      <c r="E239" s="621"/>
      <c r="F239" s="621" t="s">
        <v>387</v>
      </c>
      <c r="G239" s="621" t="s">
        <v>601</v>
      </c>
      <c r="H239" s="621" t="s">
        <v>95</v>
      </c>
      <c r="I239" s="622">
        <v>19</v>
      </c>
      <c r="J239" s="624"/>
      <c r="N239" s="621" t="s">
        <v>387</v>
      </c>
      <c r="O239" s="621" t="s">
        <v>601</v>
      </c>
      <c r="P239" s="621" t="s">
        <v>93</v>
      </c>
      <c r="Q239" s="622">
        <v>13</v>
      </c>
      <c r="R239" s="624"/>
    </row>
    <row r="240" customFormat="1" spans="1:18">
      <c r="A240" s="621" t="s">
        <v>387</v>
      </c>
      <c r="B240" s="621" t="s">
        <v>602</v>
      </c>
      <c r="C240" s="621" t="s">
        <v>94</v>
      </c>
      <c r="D240" s="622">
        <v>60</v>
      </c>
      <c r="E240" s="621"/>
      <c r="F240" s="621" t="s">
        <v>387</v>
      </c>
      <c r="G240" s="621" t="s">
        <v>602</v>
      </c>
      <c r="H240" s="621" t="s">
        <v>95</v>
      </c>
      <c r="I240" s="622">
        <v>20</v>
      </c>
      <c r="J240" s="624"/>
      <c r="N240" s="621" t="s">
        <v>387</v>
      </c>
      <c r="O240" s="621" t="s">
        <v>602</v>
      </c>
      <c r="P240" s="621" t="s">
        <v>93</v>
      </c>
      <c r="Q240" s="622">
        <v>14</v>
      </c>
      <c r="R240" s="624"/>
    </row>
    <row r="241" customFormat="1" spans="1:18">
      <c r="A241" s="621" t="s">
        <v>387</v>
      </c>
      <c r="B241" s="621" t="s">
        <v>603</v>
      </c>
      <c r="C241" s="621" t="s">
        <v>94</v>
      </c>
      <c r="D241" s="622">
        <v>59</v>
      </c>
      <c r="E241" s="621"/>
      <c r="F241" s="621" t="s">
        <v>387</v>
      </c>
      <c r="G241" s="621" t="s">
        <v>603</v>
      </c>
      <c r="H241" s="621" t="s">
        <v>95</v>
      </c>
      <c r="I241" s="622">
        <v>20</v>
      </c>
      <c r="J241" s="624"/>
      <c r="N241" s="621" t="s">
        <v>387</v>
      </c>
      <c r="O241" s="621" t="s">
        <v>603</v>
      </c>
      <c r="P241" s="621" t="s">
        <v>93</v>
      </c>
      <c r="Q241" s="622">
        <v>12</v>
      </c>
      <c r="R241" s="624"/>
    </row>
    <row r="242" customFormat="1" spans="1:18">
      <c r="A242" s="621" t="s">
        <v>387</v>
      </c>
      <c r="B242" s="621" t="s">
        <v>604</v>
      </c>
      <c r="C242" s="621" t="s">
        <v>94</v>
      </c>
      <c r="D242" s="622">
        <v>53</v>
      </c>
      <c r="E242" s="621"/>
      <c r="F242" s="621" t="s">
        <v>387</v>
      </c>
      <c r="G242" s="621" t="s">
        <v>604</v>
      </c>
      <c r="H242" s="621" t="s">
        <v>95</v>
      </c>
      <c r="I242" s="622">
        <v>21</v>
      </c>
      <c r="J242" s="624"/>
      <c r="N242" s="621" t="s">
        <v>387</v>
      </c>
      <c r="O242" s="621" t="s">
        <v>604</v>
      </c>
      <c r="P242" s="621" t="s">
        <v>93</v>
      </c>
      <c r="Q242" s="622">
        <v>13</v>
      </c>
      <c r="R242" s="624"/>
    </row>
    <row r="243" customFormat="1" spans="1:18">
      <c r="A243" s="621" t="s">
        <v>387</v>
      </c>
      <c r="B243" s="621" t="s">
        <v>605</v>
      </c>
      <c r="C243" s="621" t="s">
        <v>94</v>
      </c>
      <c r="D243" s="622">
        <v>48</v>
      </c>
      <c r="E243" s="621"/>
      <c r="F243" s="621" t="s">
        <v>387</v>
      </c>
      <c r="G243" s="621" t="s">
        <v>605</v>
      </c>
      <c r="H243" s="621" t="s">
        <v>95</v>
      </c>
      <c r="I243" s="622">
        <v>24</v>
      </c>
      <c r="J243" s="624"/>
      <c r="N243" s="621" t="s">
        <v>387</v>
      </c>
      <c r="O243" s="621" t="s">
        <v>605</v>
      </c>
      <c r="P243" s="621" t="s">
        <v>93</v>
      </c>
      <c r="Q243" s="622">
        <v>12</v>
      </c>
      <c r="R243" s="624"/>
    </row>
    <row r="244" customFormat="1" spans="1:18">
      <c r="A244" s="621" t="s">
        <v>387</v>
      </c>
      <c r="B244" s="621" t="s">
        <v>606</v>
      </c>
      <c r="C244" s="621" t="s">
        <v>94</v>
      </c>
      <c r="D244" s="622">
        <v>56</v>
      </c>
      <c r="E244" s="621"/>
      <c r="F244" s="621" t="s">
        <v>387</v>
      </c>
      <c r="G244" s="621" t="s">
        <v>606</v>
      </c>
      <c r="H244" s="621" t="s">
        <v>95</v>
      </c>
      <c r="I244" s="622">
        <v>25</v>
      </c>
      <c r="J244" s="624"/>
      <c r="N244" s="621" t="s">
        <v>387</v>
      </c>
      <c r="O244" s="621" t="s">
        <v>606</v>
      </c>
      <c r="P244" s="621" t="s">
        <v>93</v>
      </c>
      <c r="Q244" s="622">
        <v>9</v>
      </c>
      <c r="R244" s="624"/>
    </row>
    <row r="245" customFormat="1" spans="1:18">
      <c r="A245" s="621" t="s">
        <v>387</v>
      </c>
      <c r="B245" s="621" t="s">
        <v>607</v>
      </c>
      <c r="C245" s="621" t="s">
        <v>94</v>
      </c>
      <c r="D245" s="622">
        <v>51</v>
      </c>
      <c r="E245" s="621"/>
      <c r="F245" s="621" t="s">
        <v>387</v>
      </c>
      <c r="G245" s="621" t="s">
        <v>607</v>
      </c>
      <c r="H245" s="621" t="s">
        <v>95</v>
      </c>
      <c r="I245" s="622">
        <v>18</v>
      </c>
      <c r="J245" s="624"/>
      <c r="N245" s="621" t="s">
        <v>387</v>
      </c>
      <c r="O245" s="621" t="s">
        <v>607</v>
      </c>
      <c r="P245" s="621" t="s">
        <v>93</v>
      </c>
      <c r="Q245" s="622">
        <v>7</v>
      </c>
      <c r="R245" s="624"/>
    </row>
    <row r="246" customFormat="1" spans="1:18">
      <c r="A246" s="621" t="s">
        <v>387</v>
      </c>
      <c r="B246" s="621" t="s">
        <v>608</v>
      </c>
      <c r="C246" s="621" t="s">
        <v>94</v>
      </c>
      <c r="D246" s="622">
        <v>44</v>
      </c>
      <c r="E246" s="621"/>
      <c r="F246" s="621" t="s">
        <v>387</v>
      </c>
      <c r="G246" s="621" t="s">
        <v>608</v>
      </c>
      <c r="H246" s="621" t="s">
        <v>95</v>
      </c>
      <c r="I246" s="622">
        <v>22</v>
      </c>
      <c r="J246" s="624"/>
      <c r="N246" s="621" t="s">
        <v>387</v>
      </c>
      <c r="O246" s="621" t="s">
        <v>608</v>
      </c>
      <c r="P246" s="621" t="s">
        <v>93</v>
      </c>
      <c r="Q246" s="622">
        <v>7</v>
      </c>
      <c r="R246" s="624"/>
    </row>
    <row r="247" customFormat="1" spans="1:18">
      <c r="A247" s="621" t="s">
        <v>387</v>
      </c>
      <c r="B247" s="621" t="s">
        <v>609</v>
      </c>
      <c r="C247" s="621" t="s">
        <v>94</v>
      </c>
      <c r="D247" s="622">
        <v>49</v>
      </c>
      <c r="E247" s="621"/>
      <c r="F247" s="621" t="s">
        <v>387</v>
      </c>
      <c r="G247" s="621" t="s">
        <v>609</v>
      </c>
      <c r="H247" s="621" t="s">
        <v>95</v>
      </c>
      <c r="I247" s="622">
        <v>30</v>
      </c>
      <c r="J247" s="624"/>
      <c r="N247" s="621" t="s">
        <v>387</v>
      </c>
      <c r="O247" s="621" t="s">
        <v>609</v>
      </c>
      <c r="P247" s="621" t="s">
        <v>93</v>
      </c>
      <c r="Q247" s="622">
        <v>7</v>
      </c>
      <c r="R247" s="624"/>
    </row>
    <row r="248" customFormat="1" spans="1:18">
      <c r="A248" s="621" t="s">
        <v>387</v>
      </c>
      <c r="B248" s="621" t="s">
        <v>610</v>
      </c>
      <c r="C248" s="621" t="s">
        <v>94</v>
      </c>
      <c r="D248" s="622">
        <v>48</v>
      </c>
      <c r="E248" s="621"/>
      <c r="F248" s="621" t="s">
        <v>387</v>
      </c>
      <c r="G248" s="621" t="s">
        <v>610</v>
      </c>
      <c r="H248" s="621" t="s">
        <v>95</v>
      </c>
      <c r="I248" s="622">
        <v>32</v>
      </c>
      <c r="J248" s="624"/>
      <c r="N248" s="621" t="s">
        <v>387</v>
      </c>
      <c r="O248" s="621" t="s">
        <v>610</v>
      </c>
      <c r="P248" s="621" t="s">
        <v>93</v>
      </c>
      <c r="Q248" s="622">
        <v>7</v>
      </c>
      <c r="R248" s="624"/>
    </row>
    <row r="249" customFormat="1" spans="1:18">
      <c r="A249" s="621" t="s">
        <v>387</v>
      </c>
      <c r="B249" s="621" t="s">
        <v>611</v>
      </c>
      <c r="C249" s="621" t="s">
        <v>94</v>
      </c>
      <c r="D249" s="622">
        <v>44</v>
      </c>
      <c r="E249" s="621"/>
      <c r="F249" s="621" t="s">
        <v>387</v>
      </c>
      <c r="G249" s="621" t="s">
        <v>611</v>
      </c>
      <c r="H249" s="621" t="s">
        <v>95</v>
      </c>
      <c r="I249" s="622">
        <v>24</v>
      </c>
      <c r="J249" s="624"/>
      <c r="N249" s="621" t="s">
        <v>387</v>
      </c>
      <c r="O249" s="621" t="s">
        <v>611</v>
      </c>
      <c r="P249" s="621" t="s">
        <v>93</v>
      </c>
      <c r="Q249" s="622">
        <v>8</v>
      </c>
      <c r="R249" s="624"/>
    </row>
    <row r="250" customFormat="1" spans="1:18">
      <c r="A250" s="621" t="s">
        <v>387</v>
      </c>
      <c r="B250" s="621" t="s">
        <v>612</v>
      </c>
      <c r="C250" s="621" t="s">
        <v>94</v>
      </c>
      <c r="D250" s="622">
        <v>39</v>
      </c>
      <c r="E250" s="621"/>
      <c r="F250" s="621" t="s">
        <v>387</v>
      </c>
      <c r="G250" s="621" t="s">
        <v>612</v>
      </c>
      <c r="H250" s="621" t="s">
        <v>95</v>
      </c>
      <c r="I250" s="622">
        <v>24</v>
      </c>
      <c r="J250" s="624"/>
      <c r="N250" s="621" t="s">
        <v>387</v>
      </c>
      <c r="O250" s="621" t="s">
        <v>612</v>
      </c>
      <c r="P250" s="621" t="s">
        <v>93</v>
      </c>
      <c r="Q250" s="622">
        <v>13</v>
      </c>
      <c r="R250" s="624"/>
    </row>
    <row r="251" customFormat="1" spans="1:18">
      <c r="A251" s="621" t="s">
        <v>387</v>
      </c>
      <c r="B251" s="621" t="s">
        <v>613</v>
      </c>
      <c r="C251" s="621" t="s">
        <v>94</v>
      </c>
      <c r="D251" s="622">
        <v>48</v>
      </c>
      <c r="E251" s="621"/>
      <c r="F251" s="621" t="s">
        <v>387</v>
      </c>
      <c r="G251" s="621" t="s">
        <v>613</v>
      </c>
      <c r="H251" s="621" t="s">
        <v>95</v>
      </c>
      <c r="I251" s="622">
        <v>23</v>
      </c>
      <c r="J251" s="624"/>
      <c r="N251" s="621" t="s">
        <v>387</v>
      </c>
      <c r="O251" s="621" t="s">
        <v>613</v>
      </c>
      <c r="P251" s="621" t="s">
        <v>93</v>
      </c>
      <c r="Q251" s="622">
        <v>10</v>
      </c>
      <c r="R251" s="624"/>
    </row>
    <row r="252" customFormat="1" spans="1:18">
      <c r="A252" s="621" t="s">
        <v>387</v>
      </c>
      <c r="B252" s="621" t="s">
        <v>614</v>
      </c>
      <c r="C252" s="621" t="s">
        <v>94</v>
      </c>
      <c r="D252" s="622">
        <v>46</v>
      </c>
      <c r="E252" s="621"/>
      <c r="F252" s="621" t="s">
        <v>387</v>
      </c>
      <c r="G252" s="621" t="s">
        <v>614</v>
      </c>
      <c r="H252" s="621" t="s">
        <v>95</v>
      </c>
      <c r="I252" s="622">
        <v>23</v>
      </c>
      <c r="J252" s="624"/>
      <c r="N252" s="621" t="s">
        <v>387</v>
      </c>
      <c r="O252" s="621" t="s">
        <v>614</v>
      </c>
      <c r="P252" s="621" t="s">
        <v>93</v>
      </c>
      <c r="Q252" s="622">
        <v>10</v>
      </c>
      <c r="R252" s="624"/>
    </row>
    <row r="253" customFormat="1" spans="1:18">
      <c r="A253" s="621" t="s">
        <v>387</v>
      </c>
      <c r="B253" s="621" t="s">
        <v>615</v>
      </c>
      <c r="C253" s="621" t="s">
        <v>94</v>
      </c>
      <c r="D253" s="622">
        <v>45</v>
      </c>
      <c r="E253" s="621"/>
      <c r="F253" s="621" t="s">
        <v>387</v>
      </c>
      <c r="G253" s="621" t="s">
        <v>615</v>
      </c>
      <c r="H253" s="621" t="s">
        <v>95</v>
      </c>
      <c r="I253" s="622">
        <v>22</v>
      </c>
      <c r="J253" s="624"/>
      <c r="N253" s="621" t="s">
        <v>387</v>
      </c>
      <c r="O253" s="621" t="s">
        <v>615</v>
      </c>
      <c r="P253" s="621" t="s">
        <v>93</v>
      </c>
      <c r="Q253" s="622">
        <v>9</v>
      </c>
      <c r="R253" s="624"/>
    </row>
    <row r="254" customFormat="1" spans="1:18">
      <c r="A254" s="621" t="s">
        <v>387</v>
      </c>
      <c r="B254" s="621" t="s">
        <v>616</v>
      </c>
      <c r="C254" s="621" t="s">
        <v>94</v>
      </c>
      <c r="D254" s="622">
        <v>49</v>
      </c>
      <c r="E254" s="621"/>
      <c r="F254" s="621" t="s">
        <v>387</v>
      </c>
      <c r="G254" s="621" t="s">
        <v>616</v>
      </c>
      <c r="H254" s="621" t="s">
        <v>95</v>
      </c>
      <c r="I254" s="622">
        <v>29</v>
      </c>
      <c r="J254" s="624"/>
      <c r="N254" s="621" t="s">
        <v>387</v>
      </c>
      <c r="O254" s="621" t="s">
        <v>616</v>
      </c>
      <c r="P254" s="621" t="s">
        <v>93</v>
      </c>
      <c r="Q254" s="622">
        <v>10</v>
      </c>
      <c r="R254" s="624"/>
    </row>
    <row r="255" customFormat="1" spans="1:18">
      <c r="A255" s="621" t="s">
        <v>387</v>
      </c>
      <c r="B255" s="621" t="s">
        <v>617</v>
      </c>
      <c r="C255" s="621" t="s">
        <v>94</v>
      </c>
      <c r="D255" s="622">
        <v>49</v>
      </c>
      <c r="E255" s="621"/>
      <c r="F255" s="621" t="s">
        <v>387</v>
      </c>
      <c r="G255" s="621" t="s">
        <v>617</v>
      </c>
      <c r="H255" s="621" t="s">
        <v>95</v>
      </c>
      <c r="I255" s="622">
        <v>38</v>
      </c>
      <c r="J255" s="624"/>
      <c r="N255" s="621" t="s">
        <v>387</v>
      </c>
      <c r="O255" s="621" t="s">
        <v>617</v>
      </c>
      <c r="P255" s="621" t="s">
        <v>93</v>
      </c>
      <c r="Q255" s="622">
        <v>13</v>
      </c>
      <c r="R255" s="624"/>
    </row>
    <row r="256" customFormat="1" spans="1:18">
      <c r="A256" s="621" t="s">
        <v>387</v>
      </c>
      <c r="B256" s="621" t="s">
        <v>618</v>
      </c>
      <c r="C256" s="621" t="s">
        <v>94</v>
      </c>
      <c r="D256" s="622">
        <v>46</v>
      </c>
      <c r="E256" s="621"/>
      <c r="F256" s="621" t="s">
        <v>387</v>
      </c>
      <c r="G256" s="621" t="s">
        <v>618</v>
      </c>
      <c r="H256" s="621" t="s">
        <v>95</v>
      </c>
      <c r="I256" s="622">
        <v>35</v>
      </c>
      <c r="J256" s="624"/>
      <c r="N256" s="621" t="s">
        <v>387</v>
      </c>
      <c r="O256" s="621" t="s">
        <v>618</v>
      </c>
      <c r="P256" s="621" t="s">
        <v>93</v>
      </c>
      <c r="Q256" s="622">
        <v>12</v>
      </c>
      <c r="R256" s="624"/>
    </row>
    <row r="257" customFormat="1" spans="1:18">
      <c r="A257" s="621" t="s">
        <v>387</v>
      </c>
      <c r="B257" s="621" t="s">
        <v>619</v>
      </c>
      <c r="C257" s="621" t="s">
        <v>94</v>
      </c>
      <c r="D257" s="622">
        <v>51</v>
      </c>
      <c r="E257" s="621"/>
      <c r="F257" s="621" t="s">
        <v>387</v>
      </c>
      <c r="G257" s="621" t="s">
        <v>619</v>
      </c>
      <c r="H257" s="621" t="s">
        <v>95</v>
      </c>
      <c r="I257" s="622">
        <v>40</v>
      </c>
      <c r="J257" s="624"/>
      <c r="N257" s="621" t="s">
        <v>387</v>
      </c>
      <c r="O257" s="621" t="s">
        <v>619</v>
      </c>
      <c r="P257" s="621" t="s">
        <v>93</v>
      </c>
      <c r="Q257" s="622">
        <v>15</v>
      </c>
      <c r="R257" s="624"/>
    </row>
    <row r="258" customFormat="1" spans="1:18">
      <c r="A258" s="621" t="s">
        <v>387</v>
      </c>
      <c r="B258" s="621" t="s">
        <v>620</v>
      </c>
      <c r="C258" s="621" t="s">
        <v>94</v>
      </c>
      <c r="D258" s="622">
        <v>59</v>
      </c>
      <c r="E258" s="621"/>
      <c r="F258" s="621" t="s">
        <v>387</v>
      </c>
      <c r="G258" s="621" t="s">
        <v>620</v>
      </c>
      <c r="H258" s="621" t="s">
        <v>95</v>
      </c>
      <c r="I258" s="622">
        <v>57</v>
      </c>
      <c r="J258" s="624"/>
      <c r="N258" s="621" t="s">
        <v>387</v>
      </c>
      <c r="O258" s="621" t="s">
        <v>620</v>
      </c>
      <c r="P258" s="621" t="s">
        <v>93</v>
      </c>
      <c r="Q258" s="622">
        <v>13</v>
      </c>
      <c r="R258" s="624"/>
    </row>
    <row r="259" customFormat="1" spans="1:18">
      <c r="A259" s="621" t="s">
        <v>387</v>
      </c>
      <c r="B259" s="621" t="s">
        <v>621</v>
      </c>
      <c r="C259" s="621" t="s">
        <v>94</v>
      </c>
      <c r="D259" s="622">
        <v>60</v>
      </c>
      <c r="E259" s="621"/>
      <c r="F259" s="621" t="s">
        <v>387</v>
      </c>
      <c r="G259" s="621" t="s">
        <v>621</v>
      </c>
      <c r="H259" s="621" t="s">
        <v>95</v>
      </c>
      <c r="I259" s="622">
        <v>69</v>
      </c>
      <c r="J259" s="624"/>
      <c r="N259" s="621" t="s">
        <v>387</v>
      </c>
      <c r="O259" s="621" t="s">
        <v>621</v>
      </c>
      <c r="P259" s="621" t="s">
        <v>93</v>
      </c>
      <c r="Q259" s="622">
        <v>11</v>
      </c>
      <c r="R259" s="624"/>
    </row>
    <row r="260" customFormat="1" spans="1:18">
      <c r="A260" s="621" t="s">
        <v>387</v>
      </c>
      <c r="B260" s="621" t="s">
        <v>622</v>
      </c>
      <c r="C260" s="621" t="s">
        <v>94</v>
      </c>
      <c r="D260" s="622">
        <v>57</v>
      </c>
      <c r="E260" s="621"/>
      <c r="F260" s="621" t="s">
        <v>387</v>
      </c>
      <c r="G260" s="621" t="s">
        <v>622</v>
      </c>
      <c r="H260" s="621" t="s">
        <v>95</v>
      </c>
      <c r="I260" s="622">
        <v>72</v>
      </c>
      <c r="J260" s="624"/>
      <c r="N260" s="621" t="s">
        <v>387</v>
      </c>
      <c r="O260" s="621" t="s">
        <v>622</v>
      </c>
      <c r="P260" s="621" t="s">
        <v>93</v>
      </c>
      <c r="Q260" s="622">
        <v>13</v>
      </c>
      <c r="R260" s="624"/>
    </row>
    <row r="261" customFormat="1" spans="1:18">
      <c r="A261" s="621" t="s">
        <v>387</v>
      </c>
      <c r="B261" s="621" t="s">
        <v>623</v>
      </c>
      <c r="C261" s="621" t="s">
        <v>94</v>
      </c>
      <c r="D261" s="622">
        <v>64</v>
      </c>
      <c r="E261" s="621"/>
      <c r="F261" s="621" t="s">
        <v>387</v>
      </c>
      <c r="G261" s="621" t="s">
        <v>623</v>
      </c>
      <c r="H261" s="621" t="s">
        <v>95</v>
      </c>
      <c r="I261" s="622">
        <v>65</v>
      </c>
      <c r="J261" s="624"/>
      <c r="N261" s="621" t="s">
        <v>387</v>
      </c>
      <c r="O261" s="621" t="s">
        <v>623</v>
      </c>
      <c r="P261" s="621" t="s">
        <v>93</v>
      </c>
      <c r="Q261" s="622">
        <v>14</v>
      </c>
      <c r="R261" s="624"/>
    </row>
    <row r="262" customFormat="1" spans="1:18">
      <c r="A262" s="621" t="s">
        <v>387</v>
      </c>
      <c r="B262" s="621" t="s">
        <v>624</v>
      </c>
      <c r="C262" s="621" t="s">
        <v>94</v>
      </c>
      <c r="D262" s="622">
        <v>76</v>
      </c>
      <c r="E262" s="621"/>
      <c r="F262" s="621" t="s">
        <v>387</v>
      </c>
      <c r="G262" s="621" t="s">
        <v>624</v>
      </c>
      <c r="H262" s="621" t="s">
        <v>95</v>
      </c>
      <c r="I262" s="622">
        <v>76</v>
      </c>
      <c r="J262" s="624"/>
      <c r="N262" s="621" t="s">
        <v>387</v>
      </c>
      <c r="O262" s="621" t="s">
        <v>624</v>
      </c>
      <c r="P262" s="621" t="s">
        <v>93</v>
      </c>
      <c r="Q262" s="622">
        <v>19</v>
      </c>
      <c r="R262" s="624"/>
    </row>
    <row r="263" customFormat="1" spans="1:18">
      <c r="A263" s="621" t="s">
        <v>387</v>
      </c>
      <c r="B263" s="621" t="s">
        <v>625</v>
      </c>
      <c r="C263" s="621" t="s">
        <v>94</v>
      </c>
      <c r="D263" s="622">
        <v>78</v>
      </c>
      <c r="E263" s="621"/>
      <c r="F263" s="621" t="s">
        <v>387</v>
      </c>
      <c r="G263" s="621" t="s">
        <v>625</v>
      </c>
      <c r="H263" s="621" t="s">
        <v>95</v>
      </c>
      <c r="I263" s="622">
        <v>80</v>
      </c>
      <c r="J263" s="624"/>
      <c r="N263" s="621" t="s">
        <v>387</v>
      </c>
      <c r="O263" s="621" t="s">
        <v>625</v>
      </c>
      <c r="P263" s="621" t="s">
        <v>93</v>
      </c>
      <c r="Q263" s="622">
        <v>26</v>
      </c>
      <c r="R263" s="624"/>
    </row>
    <row r="264" customFormat="1" spans="1:18">
      <c r="A264" s="621" t="s">
        <v>387</v>
      </c>
      <c r="B264" s="621" t="s">
        <v>626</v>
      </c>
      <c r="C264" s="621" t="s">
        <v>94</v>
      </c>
      <c r="D264" s="622">
        <v>84</v>
      </c>
      <c r="E264" s="621"/>
      <c r="F264" s="621" t="s">
        <v>387</v>
      </c>
      <c r="G264" s="621" t="s">
        <v>626</v>
      </c>
      <c r="H264" s="621" t="s">
        <v>95</v>
      </c>
      <c r="I264" s="622">
        <v>92</v>
      </c>
      <c r="J264" s="624"/>
      <c r="N264" s="621" t="s">
        <v>387</v>
      </c>
      <c r="O264" s="621" t="s">
        <v>626</v>
      </c>
      <c r="P264" s="621" t="s">
        <v>93</v>
      </c>
      <c r="Q264" s="622">
        <v>26</v>
      </c>
      <c r="R264" s="624"/>
    </row>
    <row r="265" customFormat="1" spans="1:18">
      <c r="A265" s="621" t="s">
        <v>387</v>
      </c>
      <c r="B265" s="621" t="s">
        <v>627</v>
      </c>
      <c r="C265" s="621" t="s">
        <v>94</v>
      </c>
      <c r="D265" s="622">
        <v>97</v>
      </c>
      <c r="E265" s="621"/>
      <c r="F265" s="621" t="s">
        <v>387</v>
      </c>
      <c r="G265" s="621" t="s">
        <v>627</v>
      </c>
      <c r="H265" s="621" t="s">
        <v>95</v>
      </c>
      <c r="I265" s="622">
        <v>100</v>
      </c>
      <c r="J265" s="624"/>
      <c r="N265" s="621" t="s">
        <v>387</v>
      </c>
      <c r="O265" s="621" t="s">
        <v>627</v>
      </c>
      <c r="P265" s="621" t="s">
        <v>93</v>
      </c>
      <c r="Q265" s="622">
        <v>31</v>
      </c>
      <c r="R265" s="624"/>
    </row>
    <row r="266" customFormat="1" spans="1:18">
      <c r="A266" s="621" t="s">
        <v>387</v>
      </c>
      <c r="B266" s="621" t="s">
        <v>628</v>
      </c>
      <c r="C266" s="621" t="s">
        <v>94</v>
      </c>
      <c r="D266" s="622">
        <v>92</v>
      </c>
      <c r="E266" s="621"/>
      <c r="F266" s="621" t="s">
        <v>387</v>
      </c>
      <c r="G266" s="621" t="s">
        <v>628</v>
      </c>
      <c r="H266" s="621" t="s">
        <v>95</v>
      </c>
      <c r="I266" s="622">
        <v>91</v>
      </c>
      <c r="J266" s="624"/>
      <c r="N266" s="621" t="s">
        <v>387</v>
      </c>
      <c r="O266" s="621" t="s">
        <v>628</v>
      </c>
      <c r="P266" s="621" t="s">
        <v>93</v>
      </c>
      <c r="Q266" s="622">
        <v>31</v>
      </c>
      <c r="R266" s="624"/>
    </row>
    <row r="267" customFormat="1" spans="1:18">
      <c r="A267" s="621" t="s">
        <v>387</v>
      </c>
      <c r="B267" s="621" t="s">
        <v>629</v>
      </c>
      <c r="C267" s="621" t="s">
        <v>94</v>
      </c>
      <c r="D267" s="622">
        <v>86</v>
      </c>
      <c r="E267" s="621"/>
      <c r="F267" s="621" t="s">
        <v>387</v>
      </c>
      <c r="G267" s="621" t="s">
        <v>629</v>
      </c>
      <c r="H267" s="621" t="s">
        <v>95</v>
      </c>
      <c r="I267" s="622">
        <v>71</v>
      </c>
      <c r="J267" s="624"/>
      <c r="N267" s="621" t="s">
        <v>387</v>
      </c>
      <c r="O267" s="621" t="s">
        <v>629</v>
      </c>
      <c r="P267" s="621" t="s">
        <v>93</v>
      </c>
      <c r="Q267" s="622">
        <v>32</v>
      </c>
      <c r="R267" s="624"/>
    </row>
    <row r="268" customFormat="1" spans="1:18">
      <c r="A268" s="621" t="s">
        <v>387</v>
      </c>
      <c r="B268" s="621" t="s">
        <v>630</v>
      </c>
      <c r="C268" s="621" t="s">
        <v>94</v>
      </c>
      <c r="D268" s="622">
        <v>84</v>
      </c>
      <c r="E268" s="621"/>
      <c r="F268" s="621" t="s">
        <v>387</v>
      </c>
      <c r="G268" s="621" t="s">
        <v>630</v>
      </c>
      <c r="H268" s="621" t="s">
        <v>95</v>
      </c>
      <c r="I268" s="622">
        <v>73</v>
      </c>
      <c r="J268" s="624"/>
      <c r="N268" s="621" t="s">
        <v>387</v>
      </c>
      <c r="O268" s="621" t="s">
        <v>630</v>
      </c>
      <c r="P268" s="621" t="s">
        <v>93</v>
      </c>
      <c r="Q268" s="622">
        <v>24</v>
      </c>
      <c r="R268" s="624"/>
    </row>
    <row r="269" customFormat="1" spans="1:18">
      <c r="A269" s="621" t="s">
        <v>387</v>
      </c>
      <c r="B269" s="621" t="s">
        <v>631</v>
      </c>
      <c r="C269" s="621" t="s">
        <v>94</v>
      </c>
      <c r="D269" s="622">
        <v>84</v>
      </c>
      <c r="E269" s="621"/>
      <c r="F269" s="621" t="s">
        <v>387</v>
      </c>
      <c r="G269" s="621" t="s">
        <v>631</v>
      </c>
      <c r="H269" s="621" t="s">
        <v>95</v>
      </c>
      <c r="I269" s="622">
        <v>83</v>
      </c>
      <c r="J269" s="624"/>
      <c r="N269" s="621" t="s">
        <v>387</v>
      </c>
      <c r="O269" s="621" t="s">
        <v>631</v>
      </c>
      <c r="P269" s="621" t="s">
        <v>93</v>
      </c>
      <c r="Q269" s="622">
        <v>22</v>
      </c>
      <c r="R269" s="624"/>
    </row>
    <row r="270" customFormat="1" spans="1:18">
      <c r="A270" s="621" t="s">
        <v>387</v>
      </c>
      <c r="B270" s="621" t="s">
        <v>632</v>
      </c>
      <c r="C270" s="621" t="s">
        <v>94</v>
      </c>
      <c r="D270" s="622">
        <v>79</v>
      </c>
      <c r="E270" s="621"/>
      <c r="F270" s="621" t="s">
        <v>387</v>
      </c>
      <c r="G270" s="621" t="s">
        <v>632</v>
      </c>
      <c r="H270" s="621" t="s">
        <v>95</v>
      </c>
      <c r="I270" s="622">
        <v>80</v>
      </c>
      <c r="J270" s="624"/>
      <c r="N270" s="621" t="s">
        <v>387</v>
      </c>
      <c r="O270" s="621" t="s">
        <v>632</v>
      </c>
      <c r="P270" s="621" t="s">
        <v>93</v>
      </c>
      <c r="Q270" s="622">
        <v>17</v>
      </c>
      <c r="R270" s="624"/>
    </row>
    <row r="271" customFormat="1" spans="1:18">
      <c r="A271" s="621" t="s">
        <v>387</v>
      </c>
      <c r="B271" s="621" t="s">
        <v>633</v>
      </c>
      <c r="C271" s="621" t="s">
        <v>94</v>
      </c>
      <c r="D271" s="622">
        <v>73</v>
      </c>
      <c r="E271" s="621"/>
      <c r="F271" s="621" t="s">
        <v>387</v>
      </c>
      <c r="G271" s="621" t="s">
        <v>633</v>
      </c>
      <c r="H271" s="621" t="s">
        <v>95</v>
      </c>
      <c r="I271" s="622">
        <v>77</v>
      </c>
      <c r="J271" s="624"/>
      <c r="N271" s="621" t="s">
        <v>387</v>
      </c>
      <c r="O271" s="621" t="s">
        <v>633</v>
      </c>
      <c r="P271" s="621" t="s">
        <v>93</v>
      </c>
      <c r="Q271" s="622">
        <v>16</v>
      </c>
      <c r="R271" s="624"/>
    </row>
    <row r="272" customFormat="1" spans="1:18">
      <c r="A272" s="621" t="s">
        <v>387</v>
      </c>
      <c r="B272" s="621" t="s">
        <v>634</v>
      </c>
      <c r="C272" s="621" t="s">
        <v>94</v>
      </c>
      <c r="D272" s="622">
        <v>86</v>
      </c>
      <c r="E272" s="621"/>
      <c r="F272" s="621" t="s">
        <v>387</v>
      </c>
      <c r="G272" s="621" t="s">
        <v>634</v>
      </c>
      <c r="H272" s="621" t="s">
        <v>95</v>
      </c>
      <c r="I272" s="622">
        <v>81</v>
      </c>
      <c r="J272" s="624"/>
      <c r="N272" s="621" t="s">
        <v>387</v>
      </c>
      <c r="O272" s="621" t="s">
        <v>634</v>
      </c>
      <c r="P272" s="621" t="s">
        <v>93</v>
      </c>
      <c r="Q272" s="622">
        <v>16</v>
      </c>
      <c r="R272" s="624"/>
    </row>
    <row r="273" customFormat="1" spans="1:18">
      <c r="A273" s="621" t="s">
        <v>387</v>
      </c>
      <c r="B273" s="621" t="s">
        <v>635</v>
      </c>
      <c r="C273" s="621" t="s">
        <v>94</v>
      </c>
      <c r="D273" s="622">
        <v>87</v>
      </c>
      <c r="E273" s="621"/>
      <c r="F273" s="621" t="s">
        <v>387</v>
      </c>
      <c r="G273" s="621" t="s">
        <v>635</v>
      </c>
      <c r="H273" s="621" t="s">
        <v>95</v>
      </c>
      <c r="I273" s="622">
        <v>94</v>
      </c>
      <c r="J273" s="624"/>
      <c r="N273" s="621" t="s">
        <v>387</v>
      </c>
      <c r="O273" s="621" t="s">
        <v>635</v>
      </c>
      <c r="P273" s="621" t="s">
        <v>93</v>
      </c>
      <c r="Q273" s="622">
        <v>14</v>
      </c>
      <c r="R273" s="624"/>
    </row>
    <row r="274" customFormat="1" spans="1:18">
      <c r="A274" s="621" t="s">
        <v>387</v>
      </c>
      <c r="B274" s="621" t="s">
        <v>636</v>
      </c>
      <c r="C274" s="621" t="s">
        <v>94</v>
      </c>
      <c r="D274" s="622">
        <v>88</v>
      </c>
      <c r="E274" s="621"/>
      <c r="F274" s="621" t="s">
        <v>387</v>
      </c>
      <c r="G274" s="621" t="s">
        <v>636</v>
      </c>
      <c r="H274" s="621" t="s">
        <v>95</v>
      </c>
      <c r="I274" s="622">
        <v>92</v>
      </c>
      <c r="J274" s="624"/>
      <c r="N274" s="621" t="s">
        <v>387</v>
      </c>
      <c r="O274" s="621" t="s">
        <v>636</v>
      </c>
      <c r="P274" s="621" t="s">
        <v>93</v>
      </c>
      <c r="Q274" s="622">
        <v>15</v>
      </c>
      <c r="R274" s="624"/>
    </row>
    <row r="275" customFormat="1" spans="1:18">
      <c r="A275" s="621" t="s">
        <v>387</v>
      </c>
      <c r="B275" s="621" t="s">
        <v>637</v>
      </c>
      <c r="C275" s="621" t="s">
        <v>94</v>
      </c>
      <c r="D275" s="622">
        <v>87</v>
      </c>
      <c r="E275" s="621"/>
      <c r="F275" s="621" t="s">
        <v>387</v>
      </c>
      <c r="G275" s="621" t="s">
        <v>637</v>
      </c>
      <c r="H275" s="621" t="s">
        <v>95</v>
      </c>
      <c r="I275" s="622">
        <v>88</v>
      </c>
      <c r="J275" s="624"/>
      <c r="N275" s="621" t="s">
        <v>387</v>
      </c>
      <c r="O275" s="621" t="s">
        <v>637</v>
      </c>
      <c r="P275" s="621" t="s">
        <v>93</v>
      </c>
      <c r="Q275" s="622">
        <v>13</v>
      </c>
      <c r="R275" s="624"/>
    </row>
    <row r="276" customFormat="1" spans="1:18">
      <c r="A276" s="621" t="s">
        <v>387</v>
      </c>
      <c r="B276" s="621" t="s">
        <v>638</v>
      </c>
      <c r="C276" s="621" t="s">
        <v>94</v>
      </c>
      <c r="D276" s="622">
        <v>90</v>
      </c>
      <c r="E276" s="621"/>
      <c r="F276" s="621" t="s">
        <v>387</v>
      </c>
      <c r="G276" s="621" t="s">
        <v>638</v>
      </c>
      <c r="H276" s="621" t="s">
        <v>95</v>
      </c>
      <c r="I276" s="622">
        <v>122</v>
      </c>
      <c r="J276" s="624"/>
      <c r="N276" s="621" t="s">
        <v>387</v>
      </c>
      <c r="O276" s="621" t="s">
        <v>638</v>
      </c>
      <c r="P276" s="621" t="s">
        <v>93</v>
      </c>
      <c r="Q276" s="622">
        <v>19</v>
      </c>
      <c r="R276" s="624"/>
    </row>
    <row r="277" customFormat="1" spans="1:18">
      <c r="A277" s="621" t="s">
        <v>387</v>
      </c>
      <c r="B277" s="621" t="s">
        <v>639</v>
      </c>
      <c r="C277" s="621" t="s">
        <v>94</v>
      </c>
      <c r="D277" s="622">
        <v>99</v>
      </c>
      <c r="E277" s="621"/>
      <c r="F277" s="621" t="s">
        <v>387</v>
      </c>
      <c r="G277" s="621" t="s">
        <v>639</v>
      </c>
      <c r="H277" s="621" t="s">
        <v>95</v>
      </c>
      <c r="I277" s="622">
        <v>121</v>
      </c>
      <c r="J277" s="624"/>
      <c r="N277" s="621" t="s">
        <v>387</v>
      </c>
      <c r="O277" s="621" t="s">
        <v>639</v>
      </c>
      <c r="P277" s="621" t="s">
        <v>93</v>
      </c>
      <c r="Q277" s="622">
        <v>20</v>
      </c>
      <c r="R277" s="624"/>
    </row>
    <row r="278" customFormat="1" spans="1:18">
      <c r="A278" s="621" t="s">
        <v>387</v>
      </c>
      <c r="B278" s="621" t="s">
        <v>640</v>
      </c>
      <c r="C278" s="621" t="s">
        <v>94</v>
      </c>
      <c r="D278" s="622">
        <v>102</v>
      </c>
      <c r="E278" s="621"/>
      <c r="F278" s="621" t="s">
        <v>387</v>
      </c>
      <c r="G278" s="621" t="s">
        <v>640</v>
      </c>
      <c r="H278" s="621" t="s">
        <v>95</v>
      </c>
      <c r="I278" s="622">
        <v>99</v>
      </c>
      <c r="J278" s="624"/>
      <c r="N278" s="621" t="s">
        <v>387</v>
      </c>
      <c r="O278" s="621" t="s">
        <v>640</v>
      </c>
      <c r="P278" s="621" t="s">
        <v>93</v>
      </c>
      <c r="Q278" s="622">
        <v>12</v>
      </c>
      <c r="R278" s="624"/>
    </row>
    <row r="279" customFormat="1" spans="1:18">
      <c r="A279" s="621" t="s">
        <v>387</v>
      </c>
      <c r="B279" s="621" t="s">
        <v>641</v>
      </c>
      <c r="C279" s="621" t="s">
        <v>94</v>
      </c>
      <c r="D279" s="622">
        <v>116</v>
      </c>
      <c r="E279" s="621"/>
      <c r="F279" s="621" t="s">
        <v>387</v>
      </c>
      <c r="G279" s="621" t="s">
        <v>641</v>
      </c>
      <c r="H279" s="621" t="s">
        <v>95</v>
      </c>
      <c r="I279" s="622">
        <v>102</v>
      </c>
      <c r="J279" s="624"/>
      <c r="N279" s="621" t="s">
        <v>387</v>
      </c>
      <c r="O279" s="621" t="s">
        <v>641</v>
      </c>
      <c r="P279" s="621" t="s">
        <v>93</v>
      </c>
      <c r="Q279" s="622">
        <v>15</v>
      </c>
      <c r="R279" s="624"/>
    </row>
    <row r="280" customFormat="1" spans="1:18">
      <c r="A280" s="621" t="s">
        <v>387</v>
      </c>
      <c r="B280" s="621" t="s">
        <v>642</v>
      </c>
      <c r="C280" s="621" t="s">
        <v>94</v>
      </c>
      <c r="D280" s="622">
        <v>106</v>
      </c>
      <c r="E280" s="621"/>
      <c r="F280" s="621" t="s">
        <v>387</v>
      </c>
      <c r="G280" s="621" t="s">
        <v>642</v>
      </c>
      <c r="H280" s="621" t="s">
        <v>95</v>
      </c>
      <c r="I280" s="622">
        <v>122</v>
      </c>
      <c r="J280" s="624"/>
      <c r="N280" s="621" t="s">
        <v>387</v>
      </c>
      <c r="O280" s="621" t="s">
        <v>642</v>
      </c>
      <c r="P280" s="621" t="s">
        <v>93</v>
      </c>
      <c r="Q280" s="622">
        <v>12</v>
      </c>
      <c r="R280" s="624"/>
    </row>
    <row r="281" customFormat="1" spans="1:18">
      <c r="A281" s="621" t="s">
        <v>387</v>
      </c>
      <c r="B281" s="621" t="s">
        <v>643</v>
      </c>
      <c r="C281" s="621" t="s">
        <v>94</v>
      </c>
      <c r="D281" s="622">
        <v>98</v>
      </c>
      <c r="E281" s="621"/>
      <c r="F281" s="621" t="s">
        <v>387</v>
      </c>
      <c r="G281" s="621" t="s">
        <v>643</v>
      </c>
      <c r="H281" s="621" t="s">
        <v>95</v>
      </c>
      <c r="I281" s="622">
        <v>118</v>
      </c>
      <c r="J281" s="624"/>
      <c r="N281" s="621" t="s">
        <v>387</v>
      </c>
      <c r="O281" s="621" t="s">
        <v>643</v>
      </c>
      <c r="P281" s="621" t="s">
        <v>93</v>
      </c>
      <c r="Q281" s="622">
        <v>11</v>
      </c>
      <c r="R281" s="624"/>
    </row>
    <row r="282" customFormat="1" spans="1:18">
      <c r="A282" s="621" t="s">
        <v>387</v>
      </c>
      <c r="B282" s="621" t="s">
        <v>644</v>
      </c>
      <c r="C282" s="621" t="s">
        <v>94</v>
      </c>
      <c r="D282" s="622">
        <v>87</v>
      </c>
      <c r="E282" s="621"/>
      <c r="F282" s="621" t="s">
        <v>387</v>
      </c>
      <c r="G282" s="621" t="s">
        <v>644</v>
      </c>
      <c r="H282" s="621" t="s">
        <v>95</v>
      </c>
      <c r="I282" s="622">
        <v>108</v>
      </c>
      <c r="J282" s="624"/>
      <c r="N282" s="621" t="s">
        <v>387</v>
      </c>
      <c r="O282" s="621" t="s">
        <v>644</v>
      </c>
      <c r="P282" s="621" t="s">
        <v>93</v>
      </c>
      <c r="Q282" s="622">
        <v>12</v>
      </c>
      <c r="R282" s="624"/>
    </row>
    <row r="283" customFormat="1" spans="1:18">
      <c r="A283" s="621" t="s">
        <v>387</v>
      </c>
      <c r="B283" s="621" t="s">
        <v>645</v>
      </c>
      <c r="C283" s="621" t="s">
        <v>94</v>
      </c>
      <c r="D283" s="622">
        <v>83</v>
      </c>
      <c r="E283" s="621"/>
      <c r="F283" s="621" t="s">
        <v>387</v>
      </c>
      <c r="G283" s="621" t="s">
        <v>645</v>
      </c>
      <c r="H283" s="621" t="s">
        <v>95</v>
      </c>
      <c r="I283" s="622">
        <v>101</v>
      </c>
      <c r="J283" s="624"/>
      <c r="N283" s="621" t="s">
        <v>387</v>
      </c>
      <c r="O283" s="621" t="s">
        <v>645</v>
      </c>
      <c r="P283" s="621" t="s">
        <v>93</v>
      </c>
      <c r="Q283" s="622">
        <v>12</v>
      </c>
      <c r="R283" s="624"/>
    </row>
    <row r="284" customFormat="1" spans="1:18">
      <c r="A284" s="621" t="s">
        <v>387</v>
      </c>
      <c r="B284" s="621" t="s">
        <v>646</v>
      </c>
      <c r="C284" s="621" t="s">
        <v>94</v>
      </c>
      <c r="D284" s="622">
        <v>85</v>
      </c>
      <c r="E284" s="621"/>
      <c r="F284" s="621" t="s">
        <v>387</v>
      </c>
      <c r="G284" s="621" t="s">
        <v>646</v>
      </c>
      <c r="H284" s="621" t="s">
        <v>95</v>
      </c>
      <c r="I284" s="622">
        <v>77</v>
      </c>
      <c r="J284" s="624"/>
      <c r="N284" s="621" t="s">
        <v>387</v>
      </c>
      <c r="O284" s="621" t="s">
        <v>646</v>
      </c>
      <c r="P284" s="621" t="s">
        <v>93</v>
      </c>
      <c r="Q284" s="622">
        <v>11</v>
      </c>
      <c r="R284" s="624"/>
    </row>
    <row r="285" customFormat="1" spans="1:18">
      <c r="A285" s="621" t="s">
        <v>387</v>
      </c>
      <c r="B285" s="621" t="s">
        <v>647</v>
      </c>
      <c r="C285" s="621" t="s">
        <v>94</v>
      </c>
      <c r="D285" s="622">
        <v>81</v>
      </c>
      <c r="E285" s="621"/>
      <c r="F285" s="621" t="s">
        <v>387</v>
      </c>
      <c r="G285" s="621" t="s">
        <v>647</v>
      </c>
      <c r="H285" s="621" t="s">
        <v>95</v>
      </c>
      <c r="I285" s="622">
        <v>71</v>
      </c>
      <c r="J285" s="624"/>
      <c r="N285" s="621" t="s">
        <v>387</v>
      </c>
      <c r="O285" s="621" t="s">
        <v>647</v>
      </c>
      <c r="P285" s="621" t="s">
        <v>93</v>
      </c>
      <c r="Q285" s="622">
        <v>12</v>
      </c>
      <c r="R285" s="624"/>
    </row>
    <row r="286" customFormat="1" spans="1:18">
      <c r="A286" s="621" t="s">
        <v>387</v>
      </c>
      <c r="B286" s="621" t="s">
        <v>648</v>
      </c>
      <c r="C286" s="621" t="s">
        <v>94</v>
      </c>
      <c r="D286" s="622">
        <v>82</v>
      </c>
      <c r="E286" s="621"/>
      <c r="F286" s="621" t="s">
        <v>387</v>
      </c>
      <c r="G286" s="621" t="s">
        <v>648</v>
      </c>
      <c r="H286" s="621" t="s">
        <v>95</v>
      </c>
      <c r="I286" s="622">
        <v>76</v>
      </c>
      <c r="J286" s="624"/>
      <c r="N286" s="621" t="s">
        <v>387</v>
      </c>
      <c r="O286" s="621" t="s">
        <v>648</v>
      </c>
      <c r="P286" s="621" t="s">
        <v>93</v>
      </c>
      <c r="Q286" s="622">
        <v>9</v>
      </c>
      <c r="R286" s="624"/>
    </row>
    <row r="287" customFormat="1" spans="1:18">
      <c r="A287" s="621" t="s">
        <v>387</v>
      </c>
      <c r="B287" s="621" t="s">
        <v>649</v>
      </c>
      <c r="C287" s="621" t="s">
        <v>94</v>
      </c>
      <c r="D287" s="622">
        <v>73</v>
      </c>
      <c r="E287" s="621"/>
      <c r="F287" s="621" t="s">
        <v>387</v>
      </c>
      <c r="G287" s="621" t="s">
        <v>649</v>
      </c>
      <c r="H287" s="621" t="s">
        <v>95</v>
      </c>
      <c r="I287" s="622">
        <v>84</v>
      </c>
      <c r="J287" s="624"/>
      <c r="N287" s="621" t="s">
        <v>387</v>
      </c>
      <c r="O287" s="621" t="s">
        <v>649</v>
      </c>
      <c r="P287" s="621" t="s">
        <v>93</v>
      </c>
      <c r="Q287" s="622">
        <v>3</v>
      </c>
      <c r="R287" s="624"/>
    </row>
    <row r="288" customFormat="1" spans="1:18">
      <c r="A288" s="621" t="s">
        <v>387</v>
      </c>
      <c r="B288" s="621" t="s">
        <v>650</v>
      </c>
      <c r="C288" s="621" t="s">
        <v>94</v>
      </c>
      <c r="D288" s="622">
        <v>67</v>
      </c>
      <c r="E288" s="621"/>
      <c r="F288" s="621" t="s">
        <v>387</v>
      </c>
      <c r="G288" s="621" t="s">
        <v>650</v>
      </c>
      <c r="H288" s="621" t="s">
        <v>95</v>
      </c>
      <c r="I288" s="622">
        <v>75</v>
      </c>
      <c r="J288" s="624"/>
      <c r="N288" s="621" t="s">
        <v>387</v>
      </c>
      <c r="O288" s="621" t="s">
        <v>650</v>
      </c>
      <c r="P288" s="621" t="s">
        <v>93</v>
      </c>
      <c r="Q288" s="622">
        <v>7</v>
      </c>
      <c r="R288" s="624"/>
    </row>
    <row r="289" customFormat="1" spans="1:18">
      <c r="A289" s="621" t="s">
        <v>387</v>
      </c>
      <c r="B289" s="621" t="s">
        <v>651</v>
      </c>
      <c r="C289" s="621" t="s">
        <v>94</v>
      </c>
      <c r="D289" s="622">
        <v>57</v>
      </c>
      <c r="E289" s="621"/>
      <c r="F289" s="621" t="s">
        <v>387</v>
      </c>
      <c r="G289" s="621" t="s">
        <v>651</v>
      </c>
      <c r="H289" s="621" t="s">
        <v>95</v>
      </c>
      <c r="I289" s="622">
        <v>58</v>
      </c>
      <c r="J289" s="624"/>
      <c r="N289" s="621" t="s">
        <v>387</v>
      </c>
      <c r="O289" s="621" t="s">
        <v>651</v>
      </c>
      <c r="P289" s="621" t="s">
        <v>93</v>
      </c>
      <c r="Q289" s="622">
        <v>7</v>
      </c>
      <c r="R289" s="624"/>
    </row>
    <row r="290" customFormat="1" spans="1:18">
      <c r="A290" s="621" t="s">
        <v>387</v>
      </c>
      <c r="B290" s="621" t="s">
        <v>652</v>
      </c>
      <c r="C290" s="621" t="s">
        <v>94</v>
      </c>
      <c r="D290" s="622">
        <v>60</v>
      </c>
      <c r="E290" s="621"/>
      <c r="F290" s="621" t="s">
        <v>387</v>
      </c>
      <c r="G290" s="621" t="s">
        <v>652</v>
      </c>
      <c r="H290" s="621" t="s">
        <v>95</v>
      </c>
      <c r="I290" s="622">
        <v>69</v>
      </c>
      <c r="J290" s="624"/>
      <c r="N290" s="621" t="s">
        <v>387</v>
      </c>
      <c r="O290" s="621" t="s">
        <v>652</v>
      </c>
      <c r="P290" s="621" t="s">
        <v>93</v>
      </c>
      <c r="Q290" s="622">
        <v>7</v>
      </c>
      <c r="R290" s="624"/>
    </row>
    <row r="291" customFormat="1" spans="1:18">
      <c r="A291" s="621" t="s">
        <v>387</v>
      </c>
      <c r="B291" s="621" t="s">
        <v>653</v>
      </c>
      <c r="C291" s="621" t="s">
        <v>94</v>
      </c>
      <c r="D291" s="622">
        <v>50</v>
      </c>
      <c r="E291" s="621"/>
      <c r="F291" s="621" t="s">
        <v>387</v>
      </c>
      <c r="G291" s="621" t="s">
        <v>653</v>
      </c>
      <c r="H291" s="621" t="s">
        <v>95</v>
      </c>
      <c r="I291" s="622">
        <v>47</v>
      </c>
      <c r="J291" s="624"/>
      <c r="N291" s="621" t="s">
        <v>387</v>
      </c>
      <c r="O291" s="621" t="s">
        <v>653</v>
      </c>
      <c r="P291" s="621" t="s">
        <v>93</v>
      </c>
      <c r="Q291" s="622">
        <v>7</v>
      </c>
      <c r="R291" s="624"/>
    </row>
    <row r="292" customFormat="1" spans="1:18">
      <c r="A292" s="621" t="s">
        <v>387</v>
      </c>
      <c r="B292" s="621" t="s">
        <v>654</v>
      </c>
      <c r="C292" s="621" t="s">
        <v>94</v>
      </c>
      <c r="D292" s="622">
        <v>59</v>
      </c>
      <c r="E292" s="621"/>
      <c r="F292" s="621" t="s">
        <v>387</v>
      </c>
      <c r="G292" s="621" t="s">
        <v>654</v>
      </c>
      <c r="H292" s="621" t="s">
        <v>95</v>
      </c>
      <c r="I292" s="622">
        <v>44</v>
      </c>
      <c r="J292" s="624"/>
      <c r="N292" s="621" t="s">
        <v>387</v>
      </c>
      <c r="O292" s="621" t="s">
        <v>654</v>
      </c>
      <c r="P292" s="621" t="s">
        <v>93</v>
      </c>
      <c r="Q292" s="622">
        <v>6</v>
      </c>
      <c r="R292" s="624"/>
    </row>
    <row r="293" customFormat="1" spans="1:18">
      <c r="A293" s="621" t="s">
        <v>387</v>
      </c>
      <c r="B293" s="621" t="s">
        <v>655</v>
      </c>
      <c r="C293" s="621" t="s">
        <v>94</v>
      </c>
      <c r="D293" s="622">
        <v>50</v>
      </c>
      <c r="E293" s="621"/>
      <c r="F293" s="621" t="s">
        <v>387</v>
      </c>
      <c r="G293" s="621" t="s">
        <v>655</v>
      </c>
      <c r="H293" s="621" t="s">
        <v>95</v>
      </c>
      <c r="I293" s="622">
        <v>42</v>
      </c>
      <c r="J293" s="624"/>
      <c r="N293" s="621" t="s">
        <v>387</v>
      </c>
      <c r="O293" s="621" t="s">
        <v>655</v>
      </c>
      <c r="P293" s="621" t="s">
        <v>93</v>
      </c>
      <c r="Q293" s="622">
        <v>7</v>
      </c>
      <c r="R293" s="624"/>
    </row>
    <row r="294" customFormat="1" spans="1:18">
      <c r="A294" s="621" t="s">
        <v>387</v>
      </c>
      <c r="B294" s="621" t="s">
        <v>656</v>
      </c>
      <c r="C294" s="621" t="s">
        <v>94</v>
      </c>
      <c r="D294" s="622">
        <v>35</v>
      </c>
      <c r="E294" s="621"/>
      <c r="F294" s="621" t="s">
        <v>387</v>
      </c>
      <c r="G294" s="621" t="s">
        <v>656</v>
      </c>
      <c r="H294" s="621" t="s">
        <v>95</v>
      </c>
      <c r="I294" s="622">
        <v>43</v>
      </c>
      <c r="J294" s="624"/>
      <c r="N294" s="621" t="s">
        <v>387</v>
      </c>
      <c r="O294" s="621" t="s">
        <v>656</v>
      </c>
      <c r="P294" s="621" t="s">
        <v>93</v>
      </c>
      <c r="Q294" s="622">
        <v>3</v>
      </c>
      <c r="R294" s="624"/>
    </row>
    <row r="295" customFormat="1" spans="1:18">
      <c r="A295" s="621" t="s">
        <v>387</v>
      </c>
      <c r="B295" s="621" t="s">
        <v>657</v>
      </c>
      <c r="C295" s="621" t="s">
        <v>94</v>
      </c>
      <c r="D295" s="622">
        <v>51</v>
      </c>
      <c r="E295" s="621"/>
      <c r="F295" s="621" t="s">
        <v>387</v>
      </c>
      <c r="G295" s="621" t="s">
        <v>657</v>
      </c>
      <c r="H295" s="621" t="s">
        <v>95</v>
      </c>
      <c r="I295" s="622">
        <v>49</v>
      </c>
      <c r="J295" s="624"/>
      <c r="N295" s="621" t="s">
        <v>387</v>
      </c>
      <c r="O295" s="621" t="s">
        <v>657</v>
      </c>
      <c r="P295" s="621" t="s">
        <v>93</v>
      </c>
      <c r="Q295" s="622">
        <v>2</v>
      </c>
      <c r="R295" s="624"/>
    </row>
    <row r="296" customFormat="1" spans="1:18">
      <c r="A296" s="621" t="s">
        <v>387</v>
      </c>
      <c r="B296" s="621" t="s">
        <v>658</v>
      </c>
      <c r="C296" s="621" t="s">
        <v>94</v>
      </c>
      <c r="D296" s="622">
        <v>45</v>
      </c>
      <c r="E296" s="621"/>
      <c r="F296" s="621" t="s">
        <v>387</v>
      </c>
      <c r="G296" s="621" t="s">
        <v>658</v>
      </c>
      <c r="H296" s="621" t="s">
        <v>95</v>
      </c>
      <c r="I296" s="622">
        <v>57</v>
      </c>
      <c r="J296" s="624"/>
      <c r="N296" s="621" t="s">
        <v>387</v>
      </c>
      <c r="O296" s="621" t="s">
        <v>658</v>
      </c>
      <c r="P296" s="621" t="s">
        <v>93</v>
      </c>
      <c r="Q296" s="622">
        <v>1</v>
      </c>
      <c r="R296" s="624"/>
    </row>
    <row r="297" customFormat="1" spans="1:18">
      <c r="A297" s="621" t="s">
        <v>387</v>
      </c>
      <c r="B297" s="621" t="s">
        <v>659</v>
      </c>
      <c r="C297" s="621" t="s">
        <v>94</v>
      </c>
      <c r="D297" s="622">
        <v>49</v>
      </c>
      <c r="E297" s="621"/>
      <c r="F297" s="621" t="s">
        <v>387</v>
      </c>
      <c r="G297" s="621" t="s">
        <v>659</v>
      </c>
      <c r="H297" s="621" t="s">
        <v>95</v>
      </c>
      <c r="I297" s="622">
        <v>58</v>
      </c>
      <c r="J297" s="624"/>
      <c r="N297" s="621" t="s">
        <v>387</v>
      </c>
      <c r="O297" s="621" t="s">
        <v>659</v>
      </c>
      <c r="P297" s="621" t="s">
        <v>93</v>
      </c>
      <c r="Q297" s="622">
        <v>1</v>
      </c>
      <c r="R297" s="624"/>
    </row>
    <row r="298" customFormat="1" spans="1:18">
      <c r="A298" s="621" t="s">
        <v>387</v>
      </c>
      <c r="B298" s="621" t="s">
        <v>660</v>
      </c>
      <c r="C298" s="621" t="s">
        <v>94</v>
      </c>
      <c r="D298" s="622">
        <v>47</v>
      </c>
      <c r="E298" s="621"/>
      <c r="F298" s="621" t="s">
        <v>387</v>
      </c>
      <c r="G298" s="621" t="s">
        <v>660</v>
      </c>
      <c r="H298" s="621" t="s">
        <v>95</v>
      </c>
      <c r="I298" s="622">
        <v>64</v>
      </c>
      <c r="J298" s="624"/>
      <c r="N298" s="621" t="s">
        <v>387</v>
      </c>
      <c r="O298" s="621" t="s">
        <v>660</v>
      </c>
      <c r="P298" s="621" t="s">
        <v>93</v>
      </c>
      <c r="Q298" s="622">
        <v>3</v>
      </c>
      <c r="R298" s="624"/>
    </row>
    <row r="299" customFormat="1" spans="1:18">
      <c r="A299" s="621" t="s">
        <v>387</v>
      </c>
      <c r="B299" s="621" t="s">
        <v>661</v>
      </c>
      <c r="C299" s="621" t="s">
        <v>94</v>
      </c>
      <c r="D299" s="622">
        <v>43</v>
      </c>
      <c r="E299" s="621"/>
      <c r="F299" s="621" t="s">
        <v>387</v>
      </c>
      <c r="G299" s="621" t="s">
        <v>661</v>
      </c>
      <c r="H299" s="621" t="s">
        <v>95</v>
      </c>
      <c r="I299" s="622">
        <v>61</v>
      </c>
      <c r="J299" s="624"/>
      <c r="N299" s="621" t="s">
        <v>387</v>
      </c>
      <c r="O299" s="621" t="s">
        <v>661</v>
      </c>
      <c r="P299" s="621" t="s">
        <v>93</v>
      </c>
      <c r="Q299" s="622">
        <v>1</v>
      </c>
      <c r="R299" s="624"/>
    </row>
    <row r="300" customFormat="1" spans="1:18">
      <c r="A300" s="621" t="s">
        <v>387</v>
      </c>
      <c r="B300" s="621" t="s">
        <v>662</v>
      </c>
      <c r="C300" s="621" t="s">
        <v>94</v>
      </c>
      <c r="D300" s="622">
        <v>45</v>
      </c>
      <c r="E300" s="621"/>
      <c r="F300" s="621" t="s">
        <v>387</v>
      </c>
      <c r="G300" s="621" t="s">
        <v>662</v>
      </c>
      <c r="H300" s="621" t="s">
        <v>95</v>
      </c>
      <c r="I300" s="622">
        <v>61</v>
      </c>
      <c r="J300" s="624"/>
      <c r="N300" s="621" t="s">
        <v>387</v>
      </c>
      <c r="O300" s="621" t="s">
        <v>662</v>
      </c>
      <c r="P300" s="621" t="s">
        <v>93</v>
      </c>
      <c r="Q300" s="622">
        <v>2</v>
      </c>
      <c r="R300" s="624"/>
    </row>
    <row r="301" customFormat="1" spans="1:18">
      <c r="A301" s="621" t="s">
        <v>387</v>
      </c>
      <c r="B301" s="621" t="s">
        <v>663</v>
      </c>
      <c r="C301" s="621" t="s">
        <v>94</v>
      </c>
      <c r="D301" s="622">
        <v>63</v>
      </c>
      <c r="E301" s="621"/>
      <c r="F301" s="621" t="s">
        <v>387</v>
      </c>
      <c r="G301" s="621" t="s">
        <v>663</v>
      </c>
      <c r="H301" s="621" t="s">
        <v>95</v>
      </c>
      <c r="I301" s="622">
        <v>79</v>
      </c>
      <c r="J301" s="624"/>
      <c r="N301" s="621" t="s">
        <v>387</v>
      </c>
      <c r="O301" s="621" t="s">
        <v>663</v>
      </c>
      <c r="P301" s="621" t="s">
        <v>93</v>
      </c>
      <c r="Q301" s="622">
        <v>1</v>
      </c>
      <c r="R301" s="624"/>
    </row>
    <row r="302" customFormat="1" spans="1:18">
      <c r="A302" s="621" t="s">
        <v>387</v>
      </c>
      <c r="B302" s="621" t="s">
        <v>664</v>
      </c>
      <c r="C302" s="621" t="s">
        <v>94</v>
      </c>
      <c r="D302" s="622">
        <v>59</v>
      </c>
      <c r="E302" s="621"/>
      <c r="F302" s="621" t="s">
        <v>387</v>
      </c>
      <c r="G302" s="621" t="s">
        <v>664</v>
      </c>
      <c r="H302" s="621" t="s">
        <v>95</v>
      </c>
      <c r="I302" s="622">
        <v>71</v>
      </c>
      <c r="J302" s="624"/>
      <c r="N302" s="621" t="s">
        <v>387</v>
      </c>
      <c r="O302" s="621" t="s">
        <v>664</v>
      </c>
      <c r="P302" s="621" t="s">
        <v>93</v>
      </c>
      <c r="Q302" s="622">
        <v>1</v>
      </c>
      <c r="R302" s="624"/>
    </row>
    <row r="303" customFormat="1" spans="1:18">
      <c r="A303" s="621" t="s">
        <v>387</v>
      </c>
      <c r="B303" s="621" t="s">
        <v>665</v>
      </c>
      <c r="C303" s="621" t="s">
        <v>94</v>
      </c>
      <c r="D303" s="622">
        <v>60</v>
      </c>
      <c r="E303" s="621"/>
      <c r="F303" s="621" t="s">
        <v>387</v>
      </c>
      <c r="G303" s="621" t="s">
        <v>665</v>
      </c>
      <c r="H303" s="621" t="s">
        <v>95</v>
      </c>
      <c r="I303" s="622">
        <v>72</v>
      </c>
      <c r="J303" s="624"/>
      <c r="N303" s="621" t="s">
        <v>387</v>
      </c>
      <c r="O303" s="621" t="s">
        <v>665</v>
      </c>
      <c r="P303" s="621" t="s">
        <v>93</v>
      </c>
      <c r="Q303" s="622">
        <v>1</v>
      </c>
      <c r="R303" s="624"/>
    </row>
    <row r="304" customFormat="1" spans="1:18">
      <c r="A304" s="621" t="s">
        <v>387</v>
      </c>
      <c r="B304" s="621" t="s">
        <v>666</v>
      </c>
      <c r="C304" s="621" t="s">
        <v>94</v>
      </c>
      <c r="D304" s="622">
        <v>54</v>
      </c>
      <c r="E304" s="621"/>
      <c r="F304" s="621" t="s">
        <v>387</v>
      </c>
      <c r="G304" s="621" t="s">
        <v>666</v>
      </c>
      <c r="H304" s="621" t="s">
        <v>95</v>
      </c>
      <c r="I304" s="622">
        <v>65</v>
      </c>
      <c r="J304" s="624"/>
      <c r="N304" s="621" t="s">
        <v>387</v>
      </c>
      <c r="O304" s="621" t="s">
        <v>666</v>
      </c>
      <c r="P304" s="621" t="s">
        <v>93</v>
      </c>
      <c r="Q304" s="622">
        <v>2</v>
      </c>
      <c r="R304" s="624"/>
    </row>
    <row r="305" customFormat="1" spans="1:18">
      <c r="A305" s="621" t="s">
        <v>387</v>
      </c>
      <c r="B305" s="621" t="s">
        <v>667</v>
      </c>
      <c r="C305" s="621" t="s">
        <v>94</v>
      </c>
      <c r="D305" s="622">
        <v>51</v>
      </c>
      <c r="E305" s="621"/>
      <c r="F305" s="621" t="s">
        <v>387</v>
      </c>
      <c r="G305" s="621" t="s">
        <v>667</v>
      </c>
      <c r="H305" s="621" t="s">
        <v>95</v>
      </c>
      <c r="I305" s="622">
        <v>71</v>
      </c>
      <c r="J305" s="624"/>
      <c r="N305" s="621" t="s">
        <v>387</v>
      </c>
      <c r="O305" s="621" t="s">
        <v>667</v>
      </c>
      <c r="P305" s="621" t="s">
        <v>93</v>
      </c>
      <c r="Q305" s="622">
        <v>2</v>
      </c>
      <c r="R305" s="624"/>
    </row>
    <row r="306" customFormat="1" spans="1:18">
      <c r="A306" s="621" t="s">
        <v>387</v>
      </c>
      <c r="B306" s="621" t="s">
        <v>668</v>
      </c>
      <c r="C306" s="621" t="s">
        <v>94</v>
      </c>
      <c r="D306" s="622">
        <v>47</v>
      </c>
      <c r="E306" s="621"/>
      <c r="F306" s="621" t="s">
        <v>387</v>
      </c>
      <c r="G306" s="621" t="s">
        <v>668</v>
      </c>
      <c r="H306" s="621" t="s">
        <v>95</v>
      </c>
      <c r="I306" s="622">
        <v>65</v>
      </c>
      <c r="J306" s="624"/>
      <c r="N306" s="621" t="s">
        <v>387</v>
      </c>
      <c r="O306" s="621" t="s">
        <v>668</v>
      </c>
      <c r="P306" s="621" t="s">
        <v>93</v>
      </c>
      <c r="Q306" s="622">
        <v>1</v>
      </c>
      <c r="R306" s="624"/>
    </row>
    <row r="307" customFormat="1" spans="1:18">
      <c r="A307" s="621" t="s">
        <v>387</v>
      </c>
      <c r="B307" s="621" t="s">
        <v>669</v>
      </c>
      <c r="C307" s="621" t="s">
        <v>94</v>
      </c>
      <c r="D307" s="622">
        <v>48</v>
      </c>
      <c r="E307" s="621"/>
      <c r="F307" s="621" t="s">
        <v>387</v>
      </c>
      <c r="G307" s="621" t="s">
        <v>669</v>
      </c>
      <c r="H307" s="621" t="s">
        <v>95</v>
      </c>
      <c r="I307" s="622">
        <v>53</v>
      </c>
      <c r="J307" s="624"/>
      <c r="N307" s="621" t="s">
        <v>387</v>
      </c>
      <c r="O307" s="621" t="s">
        <v>669</v>
      </c>
      <c r="P307" s="621" t="s">
        <v>93</v>
      </c>
      <c r="Q307" s="622">
        <v>1</v>
      </c>
      <c r="R307" s="624"/>
    </row>
    <row r="308" customFormat="1" spans="1:10">
      <c r="A308" s="621" t="s">
        <v>387</v>
      </c>
      <c r="B308" s="621" t="s">
        <v>670</v>
      </c>
      <c r="C308" s="621" t="s">
        <v>94</v>
      </c>
      <c r="D308" s="622">
        <v>38</v>
      </c>
      <c r="E308" s="621"/>
      <c r="F308" s="621" t="s">
        <v>387</v>
      </c>
      <c r="G308" s="621" t="s">
        <v>670</v>
      </c>
      <c r="H308" s="621" t="s">
        <v>95</v>
      </c>
      <c r="I308" s="622">
        <v>77</v>
      </c>
      <c r="J308" s="624"/>
    </row>
    <row r="309" customFormat="1" spans="1:10">
      <c r="A309" s="621" t="s">
        <v>387</v>
      </c>
      <c r="B309" s="621" t="s">
        <v>671</v>
      </c>
      <c r="C309" s="621" t="s">
        <v>94</v>
      </c>
      <c r="D309" s="622">
        <v>44</v>
      </c>
      <c r="E309" s="621"/>
      <c r="F309" s="621" t="s">
        <v>387</v>
      </c>
      <c r="G309" s="621" t="s">
        <v>671</v>
      </c>
      <c r="H309" s="621" t="s">
        <v>95</v>
      </c>
      <c r="I309" s="622">
        <v>56</v>
      </c>
      <c r="J309" s="624"/>
    </row>
    <row r="310" customFormat="1" spans="1:10">
      <c r="A310" s="621" t="s">
        <v>387</v>
      </c>
      <c r="B310" s="621" t="s">
        <v>672</v>
      </c>
      <c r="C310" s="621" t="s">
        <v>94</v>
      </c>
      <c r="D310" s="622">
        <v>46</v>
      </c>
      <c r="E310" s="621"/>
      <c r="F310" s="621" t="s">
        <v>387</v>
      </c>
      <c r="G310" s="621" t="s">
        <v>672</v>
      </c>
      <c r="H310" s="621" t="s">
        <v>95</v>
      </c>
      <c r="I310" s="622">
        <v>52</v>
      </c>
      <c r="J310" s="624"/>
    </row>
    <row r="311" customFormat="1" spans="1:10">
      <c r="A311" s="621" t="s">
        <v>387</v>
      </c>
      <c r="B311" s="621" t="s">
        <v>673</v>
      </c>
      <c r="C311" s="621" t="s">
        <v>94</v>
      </c>
      <c r="D311" s="622">
        <v>55</v>
      </c>
      <c r="E311" s="621"/>
      <c r="F311" s="621" t="s">
        <v>387</v>
      </c>
      <c r="G311" s="621" t="s">
        <v>673</v>
      </c>
      <c r="H311" s="621" t="s">
        <v>95</v>
      </c>
      <c r="I311" s="622">
        <v>62</v>
      </c>
      <c r="J311" s="624"/>
    </row>
    <row r="312" customFormat="1" spans="1:10">
      <c r="A312" s="621" t="s">
        <v>387</v>
      </c>
      <c r="B312" s="621" t="s">
        <v>674</v>
      </c>
      <c r="C312" s="621" t="s">
        <v>94</v>
      </c>
      <c r="D312" s="622">
        <v>66</v>
      </c>
      <c r="E312" s="621"/>
      <c r="F312" s="621" t="s">
        <v>387</v>
      </c>
      <c r="G312" s="621" t="s">
        <v>674</v>
      </c>
      <c r="H312" s="621" t="s">
        <v>95</v>
      </c>
      <c r="I312" s="622">
        <v>55</v>
      </c>
      <c r="J312" s="624"/>
    </row>
    <row r="313" customFormat="1" spans="1:10">
      <c r="A313" s="621" t="s">
        <v>387</v>
      </c>
      <c r="B313" s="621" t="s">
        <v>675</v>
      </c>
      <c r="C313" s="621" t="s">
        <v>94</v>
      </c>
      <c r="D313" s="622">
        <v>77</v>
      </c>
      <c r="E313" s="621"/>
      <c r="F313" s="621" t="s">
        <v>387</v>
      </c>
      <c r="G313" s="621" t="s">
        <v>675</v>
      </c>
      <c r="H313" s="621" t="s">
        <v>95</v>
      </c>
      <c r="I313" s="622">
        <v>54</v>
      </c>
      <c r="J313" s="624"/>
    </row>
    <row r="314" customFormat="1" spans="1:10">
      <c r="A314" s="621" t="s">
        <v>387</v>
      </c>
      <c r="B314" s="621" t="s">
        <v>676</v>
      </c>
      <c r="C314" s="621" t="s">
        <v>94</v>
      </c>
      <c r="D314" s="622">
        <v>83</v>
      </c>
      <c r="E314" s="621"/>
      <c r="F314" s="621" t="s">
        <v>387</v>
      </c>
      <c r="G314" s="621" t="s">
        <v>676</v>
      </c>
      <c r="H314" s="621" t="s">
        <v>95</v>
      </c>
      <c r="I314" s="622">
        <v>62</v>
      </c>
      <c r="J314" s="624"/>
    </row>
    <row r="315" customFormat="1" spans="1:10">
      <c r="A315" s="621" t="s">
        <v>387</v>
      </c>
      <c r="B315" s="621" t="s">
        <v>677</v>
      </c>
      <c r="C315" s="621" t="s">
        <v>94</v>
      </c>
      <c r="D315" s="622">
        <v>94</v>
      </c>
      <c r="E315" s="621"/>
      <c r="F315" s="621" t="s">
        <v>387</v>
      </c>
      <c r="G315" s="621" t="s">
        <v>677</v>
      </c>
      <c r="H315" s="621" t="s">
        <v>95</v>
      </c>
      <c r="I315" s="622">
        <v>66</v>
      </c>
      <c r="J315" s="624"/>
    </row>
    <row r="316" customFormat="1" spans="1:10">
      <c r="A316" s="621" t="s">
        <v>387</v>
      </c>
      <c r="B316" s="621" t="s">
        <v>678</v>
      </c>
      <c r="C316" s="621" t="s">
        <v>94</v>
      </c>
      <c r="D316" s="622">
        <v>86</v>
      </c>
      <c r="E316" s="621"/>
      <c r="F316" s="621" t="s">
        <v>387</v>
      </c>
      <c r="G316" s="621" t="s">
        <v>678</v>
      </c>
      <c r="H316" s="621" t="s">
        <v>95</v>
      </c>
      <c r="I316" s="622">
        <v>60</v>
      </c>
      <c r="J316" s="624"/>
    </row>
    <row r="317" customFormat="1" spans="1:10">
      <c r="A317" s="621" t="s">
        <v>387</v>
      </c>
      <c r="B317" s="621" t="s">
        <v>679</v>
      </c>
      <c r="C317" s="621" t="s">
        <v>94</v>
      </c>
      <c r="D317" s="622">
        <v>93</v>
      </c>
      <c r="E317" s="621"/>
      <c r="F317" s="621" t="s">
        <v>387</v>
      </c>
      <c r="G317" s="621" t="s">
        <v>679</v>
      </c>
      <c r="H317" s="621" t="s">
        <v>95</v>
      </c>
      <c r="I317" s="622">
        <v>47</v>
      </c>
      <c r="J317" s="624"/>
    </row>
    <row r="318" customFormat="1" spans="1:10">
      <c r="A318" s="621" t="s">
        <v>387</v>
      </c>
      <c r="B318" s="621" t="s">
        <v>680</v>
      </c>
      <c r="C318" s="621" t="s">
        <v>94</v>
      </c>
      <c r="D318" s="622">
        <v>108</v>
      </c>
      <c r="E318" s="621"/>
      <c r="F318" s="621" t="s">
        <v>387</v>
      </c>
      <c r="G318" s="621" t="s">
        <v>680</v>
      </c>
      <c r="H318" s="621" t="s">
        <v>95</v>
      </c>
      <c r="I318" s="622">
        <v>47</v>
      </c>
      <c r="J318" s="624"/>
    </row>
    <row r="319" customFormat="1" spans="1:10">
      <c r="A319" s="621" t="s">
        <v>387</v>
      </c>
      <c r="B319" s="621" t="s">
        <v>681</v>
      </c>
      <c r="C319" s="621" t="s">
        <v>94</v>
      </c>
      <c r="D319" s="622">
        <v>107</v>
      </c>
      <c r="E319" s="621"/>
      <c r="F319" s="621" t="s">
        <v>387</v>
      </c>
      <c r="G319" s="621" t="s">
        <v>681</v>
      </c>
      <c r="H319" s="621" t="s">
        <v>95</v>
      </c>
      <c r="I319" s="622">
        <v>56</v>
      </c>
      <c r="J319" s="624"/>
    </row>
    <row r="320" customFormat="1" spans="1:10">
      <c r="A320" s="621" t="s">
        <v>387</v>
      </c>
      <c r="B320" s="621" t="s">
        <v>682</v>
      </c>
      <c r="C320" s="621" t="s">
        <v>94</v>
      </c>
      <c r="D320" s="622">
        <v>89</v>
      </c>
      <c r="E320" s="621"/>
      <c r="F320" s="621" t="s">
        <v>387</v>
      </c>
      <c r="G320" s="621" t="s">
        <v>682</v>
      </c>
      <c r="H320" s="621" t="s">
        <v>95</v>
      </c>
      <c r="I320" s="622">
        <v>39</v>
      </c>
      <c r="J320" s="624"/>
    </row>
    <row r="321" customFormat="1" spans="1:10">
      <c r="A321" s="621" t="s">
        <v>387</v>
      </c>
      <c r="B321" s="621" t="s">
        <v>683</v>
      </c>
      <c r="C321" s="621" t="s">
        <v>94</v>
      </c>
      <c r="D321" s="622">
        <v>81</v>
      </c>
      <c r="E321" s="621"/>
      <c r="F321" s="621" t="s">
        <v>387</v>
      </c>
      <c r="G321" s="621" t="s">
        <v>683</v>
      </c>
      <c r="H321" s="621" t="s">
        <v>95</v>
      </c>
      <c r="I321" s="622">
        <v>44</v>
      </c>
      <c r="J321" s="624"/>
    </row>
    <row r="322" customFormat="1" spans="1:10">
      <c r="A322" s="621" t="s">
        <v>387</v>
      </c>
      <c r="B322" s="621" t="s">
        <v>684</v>
      </c>
      <c r="C322" s="621" t="s">
        <v>94</v>
      </c>
      <c r="D322" s="622">
        <v>80</v>
      </c>
      <c r="E322" s="621"/>
      <c r="F322" s="621" t="s">
        <v>387</v>
      </c>
      <c r="G322" s="621" t="s">
        <v>684</v>
      </c>
      <c r="H322" s="621" t="s">
        <v>95</v>
      </c>
      <c r="I322" s="622">
        <v>43</v>
      </c>
      <c r="J322" s="624"/>
    </row>
    <row r="323" customFormat="1" spans="1:10">
      <c r="A323" s="621" t="s">
        <v>387</v>
      </c>
      <c r="B323" s="621" t="s">
        <v>685</v>
      </c>
      <c r="C323" s="621" t="s">
        <v>94</v>
      </c>
      <c r="D323" s="622">
        <v>74</v>
      </c>
      <c r="E323" s="621"/>
      <c r="F323" s="621" t="s">
        <v>387</v>
      </c>
      <c r="G323" s="621" t="s">
        <v>685</v>
      </c>
      <c r="H323" s="621" t="s">
        <v>95</v>
      </c>
      <c r="I323" s="622">
        <v>44</v>
      </c>
      <c r="J323" s="624"/>
    </row>
    <row r="324" customFormat="1" spans="1:10">
      <c r="A324" s="621" t="s">
        <v>387</v>
      </c>
      <c r="B324" s="621" t="s">
        <v>686</v>
      </c>
      <c r="C324" s="621" t="s">
        <v>94</v>
      </c>
      <c r="D324" s="622">
        <v>70</v>
      </c>
      <c r="E324" s="621"/>
      <c r="F324" s="621" t="s">
        <v>387</v>
      </c>
      <c r="G324" s="621" t="s">
        <v>686</v>
      </c>
      <c r="H324" s="621" t="s">
        <v>95</v>
      </c>
      <c r="I324" s="622">
        <v>36</v>
      </c>
      <c r="J324" s="624"/>
    </row>
    <row r="325" customFormat="1" spans="1:10">
      <c r="A325" s="621" t="s">
        <v>387</v>
      </c>
      <c r="B325" s="621" t="s">
        <v>687</v>
      </c>
      <c r="C325" s="621" t="s">
        <v>94</v>
      </c>
      <c r="D325" s="622">
        <v>79</v>
      </c>
      <c r="E325" s="621"/>
      <c r="F325" s="621" t="s">
        <v>387</v>
      </c>
      <c r="G325" s="621" t="s">
        <v>687</v>
      </c>
      <c r="H325" s="621" t="s">
        <v>95</v>
      </c>
      <c r="I325" s="622">
        <v>35</v>
      </c>
      <c r="J325" s="624"/>
    </row>
    <row r="326" customFormat="1" spans="1:10">
      <c r="A326" s="621" t="s">
        <v>387</v>
      </c>
      <c r="B326" s="621" t="s">
        <v>688</v>
      </c>
      <c r="C326" s="621" t="s">
        <v>94</v>
      </c>
      <c r="D326" s="622">
        <v>70</v>
      </c>
      <c r="E326" s="621"/>
      <c r="F326" s="621" t="s">
        <v>387</v>
      </c>
      <c r="G326" s="621" t="s">
        <v>688</v>
      </c>
      <c r="H326" s="621" t="s">
        <v>95</v>
      </c>
      <c r="I326" s="622">
        <v>38</v>
      </c>
      <c r="J326" s="624"/>
    </row>
    <row r="327" customFormat="1" spans="1:10">
      <c r="A327" s="621" t="s">
        <v>387</v>
      </c>
      <c r="B327" s="621" t="s">
        <v>689</v>
      </c>
      <c r="C327" s="621" t="s">
        <v>94</v>
      </c>
      <c r="D327" s="622">
        <v>80</v>
      </c>
      <c r="E327" s="621"/>
      <c r="F327" s="621" t="s">
        <v>387</v>
      </c>
      <c r="G327" s="621" t="s">
        <v>689</v>
      </c>
      <c r="H327" s="621" t="s">
        <v>95</v>
      </c>
      <c r="I327" s="622">
        <v>41</v>
      </c>
      <c r="J327" s="624"/>
    </row>
    <row r="328" customFormat="1" spans="1:10">
      <c r="A328" s="621" t="s">
        <v>387</v>
      </c>
      <c r="B328" s="621" t="s">
        <v>690</v>
      </c>
      <c r="C328" s="621" t="s">
        <v>94</v>
      </c>
      <c r="D328" s="622">
        <v>82</v>
      </c>
      <c r="E328" s="621"/>
      <c r="F328" s="621" t="s">
        <v>387</v>
      </c>
      <c r="G328" s="621" t="s">
        <v>690</v>
      </c>
      <c r="H328" s="621" t="s">
        <v>95</v>
      </c>
      <c r="I328" s="622">
        <v>41</v>
      </c>
      <c r="J328" s="624"/>
    </row>
    <row r="329" customFormat="1" spans="1:10">
      <c r="A329" s="621" t="s">
        <v>387</v>
      </c>
      <c r="B329" s="621" t="s">
        <v>691</v>
      </c>
      <c r="C329" s="621" t="s">
        <v>94</v>
      </c>
      <c r="D329" s="622">
        <v>90</v>
      </c>
      <c r="E329" s="621"/>
      <c r="F329" s="621" t="s">
        <v>387</v>
      </c>
      <c r="G329" s="621" t="s">
        <v>691</v>
      </c>
      <c r="H329" s="621" t="s">
        <v>95</v>
      </c>
      <c r="I329" s="622">
        <v>56</v>
      </c>
      <c r="J329" s="624"/>
    </row>
    <row r="330" customFormat="1" spans="1:10">
      <c r="A330" s="621" t="s">
        <v>387</v>
      </c>
      <c r="B330" s="621" t="s">
        <v>692</v>
      </c>
      <c r="C330" s="621" t="s">
        <v>94</v>
      </c>
      <c r="D330" s="622">
        <v>72</v>
      </c>
      <c r="E330" s="621"/>
      <c r="F330" s="621" t="s">
        <v>387</v>
      </c>
      <c r="G330" s="621" t="s">
        <v>692</v>
      </c>
      <c r="H330" s="621" t="s">
        <v>95</v>
      </c>
      <c r="I330" s="622">
        <v>54</v>
      </c>
      <c r="J330" s="624"/>
    </row>
    <row r="331" customFormat="1" spans="1:10">
      <c r="A331" s="621" t="s">
        <v>387</v>
      </c>
      <c r="B331" s="621" t="s">
        <v>693</v>
      </c>
      <c r="C331" s="621" t="s">
        <v>94</v>
      </c>
      <c r="D331" s="622">
        <v>69</v>
      </c>
      <c r="E331" s="621"/>
      <c r="F331" s="621" t="s">
        <v>387</v>
      </c>
      <c r="G331" s="621" t="s">
        <v>693</v>
      </c>
      <c r="H331" s="621" t="s">
        <v>95</v>
      </c>
      <c r="I331" s="622">
        <v>50</v>
      </c>
      <c r="J331" s="624"/>
    </row>
    <row r="332" customFormat="1" spans="1:10">
      <c r="A332" s="621" t="s">
        <v>387</v>
      </c>
      <c r="B332" s="621" t="s">
        <v>694</v>
      </c>
      <c r="C332" s="621" t="s">
        <v>94</v>
      </c>
      <c r="D332" s="622">
        <v>79</v>
      </c>
      <c r="E332" s="621"/>
      <c r="F332" s="621" t="s">
        <v>387</v>
      </c>
      <c r="G332" s="621" t="s">
        <v>694</v>
      </c>
      <c r="H332" s="621" t="s">
        <v>95</v>
      </c>
      <c r="I332" s="622">
        <v>50</v>
      </c>
      <c r="J332" s="624"/>
    </row>
    <row r="333" customFormat="1" spans="1:10">
      <c r="A333" s="621" t="s">
        <v>387</v>
      </c>
      <c r="B333" s="621" t="s">
        <v>695</v>
      </c>
      <c r="C333" s="621" t="s">
        <v>94</v>
      </c>
      <c r="D333" s="622">
        <v>68</v>
      </c>
      <c r="E333" s="621"/>
      <c r="F333" s="621" t="s">
        <v>387</v>
      </c>
      <c r="G333" s="621" t="s">
        <v>695</v>
      </c>
      <c r="H333" s="621" t="s">
        <v>95</v>
      </c>
      <c r="I333" s="622">
        <v>42</v>
      </c>
      <c r="J333" s="624"/>
    </row>
    <row r="334" customFormat="1" spans="1:10">
      <c r="A334" s="621" t="s">
        <v>387</v>
      </c>
      <c r="B334" s="621" t="s">
        <v>696</v>
      </c>
      <c r="C334" s="621" t="s">
        <v>94</v>
      </c>
      <c r="D334" s="622">
        <v>61</v>
      </c>
      <c r="E334" s="621"/>
      <c r="F334" s="621" t="s">
        <v>387</v>
      </c>
      <c r="G334" s="621" t="s">
        <v>696</v>
      </c>
      <c r="H334" s="621" t="s">
        <v>95</v>
      </c>
      <c r="I334" s="622">
        <v>35</v>
      </c>
      <c r="J334" s="624"/>
    </row>
    <row r="335" customFormat="1" spans="1:10">
      <c r="A335" s="621" t="s">
        <v>387</v>
      </c>
      <c r="B335" s="621" t="s">
        <v>697</v>
      </c>
      <c r="C335" s="621" t="s">
        <v>94</v>
      </c>
      <c r="D335" s="622">
        <v>63</v>
      </c>
      <c r="E335" s="621"/>
      <c r="F335" s="621" t="s">
        <v>387</v>
      </c>
      <c r="G335" s="621" t="s">
        <v>697</v>
      </c>
      <c r="H335" s="621" t="s">
        <v>95</v>
      </c>
      <c r="I335" s="622">
        <v>35</v>
      </c>
      <c r="J335" s="624"/>
    </row>
    <row r="336" customFormat="1" spans="1:10">
      <c r="A336" s="621" t="s">
        <v>387</v>
      </c>
      <c r="B336" s="621" t="s">
        <v>698</v>
      </c>
      <c r="C336" s="621" t="s">
        <v>94</v>
      </c>
      <c r="D336" s="622">
        <v>54</v>
      </c>
      <c r="E336" s="621"/>
      <c r="F336" s="621" t="s">
        <v>387</v>
      </c>
      <c r="G336" s="621" t="s">
        <v>698</v>
      </c>
      <c r="H336" s="621" t="s">
        <v>95</v>
      </c>
      <c r="I336" s="622">
        <v>35</v>
      </c>
      <c r="J336" s="624"/>
    </row>
    <row r="337" customFormat="1" spans="1:10">
      <c r="A337" s="621" t="s">
        <v>387</v>
      </c>
      <c r="B337" s="621" t="s">
        <v>699</v>
      </c>
      <c r="C337" s="621" t="s">
        <v>94</v>
      </c>
      <c r="D337" s="622">
        <v>72</v>
      </c>
      <c r="E337" s="621"/>
      <c r="F337" s="621" t="s">
        <v>387</v>
      </c>
      <c r="G337" s="621" t="s">
        <v>699</v>
      </c>
      <c r="H337" s="621" t="s">
        <v>95</v>
      </c>
      <c r="I337" s="622">
        <v>42</v>
      </c>
      <c r="J337" s="624"/>
    </row>
    <row r="338" customFormat="1" spans="1:10">
      <c r="A338" s="621" t="s">
        <v>387</v>
      </c>
      <c r="B338" s="621" t="s">
        <v>700</v>
      </c>
      <c r="C338" s="621" t="s">
        <v>94</v>
      </c>
      <c r="D338" s="622">
        <v>70</v>
      </c>
      <c r="E338" s="621"/>
      <c r="F338" s="621" t="s">
        <v>387</v>
      </c>
      <c r="G338" s="621" t="s">
        <v>700</v>
      </c>
      <c r="H338" s="621" t="s">
        <v>95</v>
      </c>
      <c r="I338" s="622">
        <v>50</v>
      </c>
      <c r="J338" s="624"/>
    </row>
    <row r="339" customFormat="1" spans="1:10">
      <c r="A339" s="621" t="s">
        <v>387</v>
      </c>
      <c r="B339" s="621" t="s">
        <v>701</v>
      </c>
      <c r="C339" s="621" t="s">
        <v>94</v>
      </c>
      <c r="D339" s="622">
        <v>65</v>
      </c>
      <c r="E339" s="621"/>
      <c r="F339" s="621" t="s">
        <v>387</v>
      </c>
      <c r="G339" s="621" t="s">
        <v>701</v>
      </c>
      <c r="H339" s="621" t="s">
        <v>95</v>
      </c>
      <c r="I339" s="622">
        <v>49</v>
      </c>
      <c r="J339" s="624"/>
    </row>
    <row r="340" customFormat="1" spans="1:10">
      <c r="A340" s="621" t="s">
        <v>387</v>
      </c>
      <c r="B340" s="621" t="s">
        <v>702</v>
      </c>
      <c r="C340" s="621" t="s">
        <v>94</v>
      </c>
      <c r="D340" s="622">
        <v>71</v>
      </c>
      <c r="E340" s="621"/>
      <c r="F340" s="621" t="s">
        <v>387</v>
      </c>
      <c r="G340" s="621" t="s">
        <v>702</v>
      </c>
      <c r="H340" s="621" t="s">
        <v>95</v>
      </c>
      <c r="I340" s="622">
        <v>48</v>
      </c>
      <c r="J340" s="624"/>
    </row>
    <row r="341" customFormat="1" spans="1:10">
      <c r="A341" s="621" t="s">
        <v>387</v>
      </c>
      <c r="B341" s="621" t="s">
        <v>703</v>
      </c>
      <c r="C341" s="621" t="s">
        <v>94</v>
      </c>
      <c r="D341" s="622">
        <v>62</v>
      </c>
      <c r="E341" s="621"/>
      <c r="F341" s="621" t="s">
        <v>387</v>
      </c>
      <c r="G341" s="621" t="s">
        <v>703</v>
      </c>
      <c r="H341" s="621" t="s">
        <v>95</v>
      </c>
      <c r="I341" s="622">
        <v>53</v>
      </c>
      <c r="J341" s="624"/>
    </row>
    <row r="342" customFormat="1" spans="1:10">
      <c r="A342" s="621" t="s">
        <v>387</v>
      </c>
      <c r="B342" s="621" t="s">
        <v>704</v>
      </c>
      <c r="C342" s="621" t="s">
        <v>94</v>
      </c>
      <c r="D342" s="622">
        <v>33</v>
      </c>
      <c r="E342" s="623" t="s">
        <v>358</v>
      </c>
      <c r="F342" s="621" t="s">
        <v>387</v>
      </c>
      <c r="G342" s="621" t="s">
        <v>704</v>
      </c>
      <c r="H342" s="621" t="s">
        <v>95</v>
      </c>
      <c r="I342" s="622">
        <v>26</v>
      </c>
      <c r="J342" s="625" t="s">
        <v>358</v>
      </c>
    </row>
    <row r="343" customFormat="1" spans="1:10">
      <c r="A343" s="621" t="s">
        <v>387</v>
      </c>
      <c r="B343" s="621" t="s">
        <v>705</v>
      </c>
      <c r="C343" s="621" t="s">
        <v>94</v>
      </c>
      <c r="D343" s="622">
        <v>26</v>
      </c>
      <c r="E343" s="623" t="s">
        <v>358</v>
      </c>
      <c r="F343" s="621" t="s">
        <v>387</v>
      </c>
      <c r="G343" s="621" t="s">
        <v>705</v>
      </c>
      <c r="H343" s="621" t="s">
        <v>95</v>
      </c>
      <c r="I343" s="622">
        <v>21</v>
      </c>
      <c r="J343" s="625" t="s">
        <v>358</v>
      </c>
    </row>
    <row r="344" customFormat="1" spans="1:10">
      <c r="A344" s="621" t="s">
        <v>387</v>
      </c>
      <c r="B344" s="621" t="s">
        <v>706</v>
      </c>
      <c r="C344" s="621" t="s">
        <v>94</v>
      </c>
      <c r="D344" s="622">
        <v>36</v>
      </c>
      <c r="E344" s="621"/>
      <c r="F344" s="621" t="s">
        <v>387</v>
      </c>
      <c r="G344" s="621" t="s">
        <v>706</v>
      </c>
      <c r="H344" s="621" t="s">
        <v>95</v>
      </c>
      <c r="I344" s="622">
        <v>35</v>
      </c>
      <c r="J344" s="624"/>
    </row>
    <row r="345" customFormat="1" spans="1:10">
      <c r="A345" s="621" t="s">
        <v>387</v>
      </c>
      <c r="B345" s="621" t="s">
        <v>707</v>
      </c>
      <c r="C345" s="621" t="s">
        <v>94</v>
      </c>
      <c r="D345" s="622">
        <v>41</v>
      </c>
      <c r="E345" s="621"/>
      <c r="F345" s="621" t="s">
        <v>387</v>
      </c>
      <c r="G345" s="621" t="s">
        <v>707</v>
      </c>
      <c r="H345" s="621" t="s">
        <v>95</v>
      </c>
      <c r="I345" s="622">
        <v>31</v>
      </c>
      <c r="J345" s="624"/>
    </row>
    <row r="346" customFormat="1" spans="1:10">
      <c r="A346" s="621" t="s">
        <v>387</v>
      </c>
      <c r="B346" s="621" t="s">
        <v>708</v>
      </c>
      <c r="C346" s="621" t="s">
        <v>94</v>
      </c>
      <c r="D346" s="622">
        <v>44</v>
      </c>
      <c r="E346" s="621"/>
      <c r="F346" s="621" t="s">
        <v>387</v>
      </c>
      <c r="G346" s="621" t="s">
        <v>708</v>
      </c>
      <c r="H346" s="621" t="s">
        <v>95</v>
      </c>
      <c r="I346" s="622">
        <v>35</v>
      </c>
      <c r="J346" s="624"/>
    </row>
    <row r="347" customFormat="1" spans="1:10">
      <c r="A347" s="621" t="s">
        <v>387</v>
      </c>
      <c r="B347" s="621" t="s">
        <v>709</v>
      </c>
      <c r="C347" s="621" t="s">
        <v>94</v>
      </c>
      <c r="D347" s="622">
        <v>49</v>
      </c>
      <c r="E347" s="621"/>
      <c r="F347" s="621" t="s">
        <v>387</v>
      </c>
      <c r="G347" s="621" t="s">
        <v>709</v>
      </c>
      <c r="H347" s="621" t="s">
        <v>95</v>
      </c>
      <c r="I347" s="622">
        <v>45</v>
      </c>
      <c r="J347" s="624"/>
    </row>
    <row r="348" customFormat="1" spans="1:10">
      <c r="A348" s="621" t="s">
        <v>387</v>
      </c>
      <c r="B348" s="621" t="s">
        <v>710</v>
      </c>
      <c r="C348" s="621" t="s">
        <v>94</v>
      </c>
      <c r="D348" s="622">
        <v>49</v>
      </c>
      <c r="E348" s="621"/>
      <c r="F348" s="621" t="s">
        <v>387</v>
      </c>
      <c r="G348" s="621" t="s">
        <v>710</v>
      </c>
      <c r="H348" s="621" t="s">
        <v>95</v>
      </c>
      <c r="I348" s="622">
        <v>48</v>
      </c>
      <c r="J348" s="624"/>
    </row>
    <row r="349" customFormat="1" spans="1:10">
      <c r="A349" s="621" t="s">
        <v>387</v>
      </c>
      <c r="B349" s="621" t="s">
        <v>711</v>
      </c>
      <c r="C349" s="621" t="s">
        <v>94</v>
      </c>
      <c r="D349" s="622">
        <v>60</v>
      </c>
      <c r="E349" s="621"/>
      <c r="F349" s="621" t="s">
        <v>387</v>
      </c>
      <c r="G349" s="621" t="s">
        <v>711</v>
      </c>
      <c r="H349" s="621" t="s">
        <v>95</v>
      </c>
      <c r="I349" s="622">
        <v>56</v>
      </c>
      <c r="J349" s="624"/>
    </row>
    <row r="350" customFormat="1" spans="1:10">
      <c r="A350" s="621" t="s">
        <v>387</v>
      </c>
      <c r="B350" s="621" t="s">
        <v>712</v>
      </c>
      <c r="C350" s="621" t="s">
        <v>94</v>
      </c>
      <c r="D350" s="622">
        <v>52</v>
      </c>
      <c r="E350" s="621"/>
      <c r="F350" s="621" t="s">
        <v>387</v>
      </c>
      <c r="G350" s="621" t="s">
        <v>712</v>
      </c>
      <c r="H350" s="621" t="s">
        <v>95</v>
      </c>
      <c r="I350" s="622">
        <v>61</v>
      </c>
      <c r="J350" s="624"/>
    </row>
    <row r="351" customFormat="1" spans="1:10">
      <c r="A351" s="621" t="s">
        <v>387</v>
      </c>
      <c r="B351" s="621" t="s">
        <v>713</v>
      </c>
      <c r="C351" s="621" t="s">
        <v>94</v>
      </c>
      <c r="D351" s="622">
        <v>51</v>
      </c>
      <c r="E351" s="621"/>
      <c r="F351" s="621" t="s">
        <v>387</v>
      </c>
      <c r="G351" s="621" t="s">
        <v>713</v>
      </c>
      <c r="H351" s="621" t="s">
        <v>95</v>
      </c>
      <c r="I351" s="622">
        <v>49</v>
      </c>
      <c r="J351" s="624"/>
    </row>
    <row r="352" customFormat="1" spans="1:10">
      <c r="A352" s="621" t="s">
        <v>387</v>
      </c>
      <c r="B352" s="621" t="s">
        <v>714</v>
      </c>
      <c r="C352" s="621" t="s">
        <v>94</v>
      </c>
      <c r="D352" s="622">
        <v>56</v>
      </c>
      <c r="E352" s="621"/>
      <c r="F352" s="621" t="s">
        <v>387</v>
      </c>
      <c r="G352" s="621" t="s">
        <v>714</v>
      </c>
      <c r="H352" s="621" t="s">
        <v>95</v>
      </c>
      <c r="I352" s="622">
        <v>48</v>
      </c>
      <c r="J352" s="624"/>
    </row>
    <row r="353" customFormat="1" spans="1:10">
      <c r="A353" s="621" t="s">
        <v>387</v>
      </c>
      <c r="B353" s="621" t="s">
        <v>715</v>
      </c>
      <c r="C353" s="621" t="s">
        <v>94</v>
      </c>
      <c r="D353" s="622">
        <v>60</v>
      </c>
      <c r="E353" s="621"/>
      <c r="F353" s="621" t="s">
        <v>387</v>
      </c>
      <c r="G353" s="621" t="s">
        <v>715</v>
      </c>
      <c r="H353" s="621" t="s">
        <v>95</v>
      </c>
      <c r="I353" s="622">
        <v>54</v>
      </c>
      <c r="J353" s="624"/>
    </row>
    <row r="354" customFormat="1" spans="1:10">
      <c r="A354" s="621" t="s">
        <v>387</v>
      </c>
      <c r="B354" s="621" t="s">
        <v>716</v>
      </c>
      <c r="C354" s="621" t="s">
        <v>94</v>
      </c>
      <c r="D354" s="622">
        <v>54</v>
      </c>
      <c r="E354" s="621"/>
      <c r="F354" s="621" t="s">
        <v>387</v>
      </c>
      <c r="G354" s="621" t="s">
        <v>716</v>
      </c>
      <c r="H354" s="621" t="s">
        <v>95</v>
      </c>
      <c r="I354" s="622">
        <v>50</v>
      </c>
      <c r="J354" s="624"/>
    </row>
    <row r="355" customFormat="1" spans="1:10">
      <c r="A355" s="621" t="s">
        <v>387</v>
      </c>
      <c r="B355" s="621" t="s">
        <v>717</v>
      </c>
      <c r="C355" s="621" t="s">
        <v>94</v>
      </c>
      <c r="D355" s="622">
        <v>56</v>
      </c>
      <c r="E355" s="621"/>
      <c r="F355" s="621" t="s">
        <v>387</v>
      </c>
      <c r="G355" s="621" t="s">
        <v>717</v>
      </c>
      <c r="H355" s="621" t="s">
        <v>95</v>
      </c>
      <c r="I355" s="622">
        <v>46</v>
      </c>
      <c r="J355" s="624"/>
    </row>
    <row r="356" customFormat="1" spans="1:10">
      <c r="A356" s="621" t="s">
        <v>387</v>
      </c>
      <c r="B356" s="621" t="s">
        <v>718</v>
      </c>
      <c r="C356" s="621" t="s">
        <v>94</v>
      </c>
      <c r="D356" s="622">
        <v>64</v>
      </c>
      <c r="E356" s="621"/>
      <c r="F356" s="621" t="s">
        <v>387</v>
      </c>
      <c r="G356" s="621" t="s">
        <v>718</v>
      </c>
      <c r="H356" s="621" t="s">
        <v>95</v>
      </c>
      <c r="I356" s="622">
        <v>46</v>
      </c>
      <c r="J356" s="624"/>
    </row>
    <row r="357" customFormat="1" spans="1:10">
      <c r="A357" s="621" t="s">
        <v>387</v>
      </c>
      <c r="B357" s="621" t="s">
        <v>719</v>
      </c>
      <c r="C357" s="621" t="s">
        <v>94</v>
      </c>
      <c r="D357" s="622">
        <v>55</v>
      </c>
      <c r="E357" s="621"/>
      <c r="F357" s="621" t="s">
        <v>387</v>
      </c>
      <c r="G357" s="621" t="s">
        <v>719</v>
      </c>
      <c r="H357" s="621" t="s">
        <v>95</v>
      </c>
      <c r="I357" s="622">
        <v>53</v>
      </c>
      <c r="J357" s="624"/>
    </row>
    <row r="358" customFormat="1" spans="1:10">
      <c r="A358" s="621" t="s">
        <v>387</v>
      </c>
      <c r="B358" s="621" t="s">
        <v>720</v>
      </c>
      <c r="C358" s="621" t="s">
        <v>94</v>
      </c>
      <c r="D358" s="622">
        <v>51</v>
      </c>
      <c r="E358" s="621"/>
      <c r="F358" s="621" t="s">
        <v>387</v>
      </c>
      <c r="G358" s="621" t="s">
        <v>720</v>
      </c>
      <c r="H358" s="621" t="s">
        <v>95</v>
      </c>
      <c r="I358" s="622">
        <v>48</v>
      </c>
      <c r="J358" s="624"/>
    </row>
    <row r="359" spans="1:10">
      <c r="A359" s="621" t="s">
        <v>387</v>
      </c>
      <c r="B359" s="621" t="s">
        <v>721</v>
      </c>
      <c r="C359" s="621" t="s">
        <v>94</v>
      </c>
      <c r="D359" s="622">
        <v>53</v>
      </c>
      <c r="E359" s="621"/>
      <c r="F359" s="621" t="s">
        <v>387</v>
      </c>
      <c r="G359" s="621" t="s">
        <v>721</v>
      </c>
      <c r="H359" s="621" t="s">
        <v>95</v>
      </c>
      <c r="I359" s="622">
        <v>39</v>
      </c>
      <c r="J359" s="624"/>
    </row>
    <row r="360" customFormat="1" spans="1:10">
      <c r="A360" s="621" t="s">
        <v>387</v>
      </c>
      <c r="B360" s="621" t="s">
        <v>722</v>
      </c>
      <c r="C360" s="621" t="s">
        <v>94</v>
      </c>
      <c r="D360" s="622">
        <v>52</v>
      </c>
      <c r="E360" s="621"/>
      <c r="F360" s="621" t="s">
        <v>387</v>
      </c>
      <c r="G360" s="621" t="s">
        <v>722</v>
      </c>
      <c r="H360" s="621" t="s">
        <v>95</v>
      </c>
      <c r="I360" s="622">
        <v>45</v>
      </c>
      <c r="J360" s="624"/>
    </row>
    <row r="361" customFormat="1" spans="1:10">
      <c r="A361" s="621" t="s">
        <v>387</v>
      </c>
      <c r="B361" s="621" t="s">
        <v>723</v>
      </c>
      <c r="C361" s="621" t="s">
        <v>94</v>
      </c>
      <c r="D361" s="622">
        <v>50</v>
      </c>
      <c r="E361" s="621"/>
      <c r="F361" s="621" t="s">
        <v>387</v>
      </c>
      <c r="G361" s="621" t="s">
        <v>723</v>
      </c>
      <c r="H361" s="621" t="s">
        <v>95</v>
      </c>
      <c r="I361" s="622">
        <v>51</v>
      </c>
      <c r="J361" s="624"/>
    </row>
    <row r="362" customFormat="1" spans="1:10">
      <c r="A362" s="621" t="s">
        <v>387</v>
      </c>
      <c r="B362" s="621" t="s">
        <v>724</v>
      </c>
      <c r="C362" s="621" t="s">
        <v>94</v>
      </c>
      <c r="D362" s="622">
        <v>45</v>
      </c>
      <c r="E362" s="621"/>
      <c r="F362" s="621" t="s">
        <v>387</v>
      </c>
      <c r="G362" s="621" t="s">
        <v>724</v>
      </c>
      <c r="H362" s="621" t="s">
        <v>95</v>
      </c>
      <c r="I362" s="622">
        <v>45</v>
      </c>
      <c r="J362" s="624"/>
    </row>
    <row r="363" customFormat="1" spans="1:10">
      <c r="A363" s="621" t="s">
        <v>387</v>
      </c>
      <c r="B363" s="621" t="s">
        <v>725</v>
      </c>
      <c r="C363" s="621" t="s">
        <v>94</v>
      </c>
      <c r="D363" s="622">
        <v>49</v>
      </c>
      <c r="E363" s="621"/>
      <c r="F363" s="621" t="s">
        <v>387</v>
      </c>
      <c r="G363" s="621" t="s">
        <v>725</v>
      </c>
      <c r="H363" s="621" t="s">
        <v>95</v>
      </c>
      <c r="I363" s="622">
        <v>55</v>
      </c>
      <c r="J363" s="624"/>
    </row>
    <row r="364" customFormat="1" spans="1:10">
      <c r="A364" s="621" t="s">
        <v>387</v>
      </c>
      <c r="B364" s="621" t="s">
        <v>726</v>
      </c>
      <c r="C364" s="621" t="s">
        <v>94</v>
      </c>
      <c r="D364" s="622">
        <v>58</v>
      </c>
      <c r="E364" s="621"/>
      <c r="F364" s="621" t="s">
        <v>387</v>
      </c>
      <c r="G364" s="621" t="s">
        <v>726</v>
      </c>
      <c r="H364" s="621" t="s">
        <v>95</v>
      </c>
      <c r="I364" s="622">
        <v>61</v>
      </c>
      <c r="J364" s="624"/>
    </row>
    <row r="365" customFormat="1" spans="1:10">
      <c r="A365" s="621" t="s">
        <v>387</v>
      </c>
      <c r="B365" s="621" t="s">
        <v>727</v>
      </c>
      <c r="C365" s="621" t="s">
        <v>94</v>
      </c>
      <c r="D365" s="622">
        <v>53</v>
      </c>
      <c r="E365" s="621"/>
      <c r="F365" s="621" t="s">
        <v>387</v>
      </c>
      <c r="G365" s="621" t="s">
        <v>727</v>
      </c>
      <c r="H365" s="621" t="s">
        <v>95</v>
      </c>
      <c r="I365" s="622">
        <v>46</v>
      </c>
      <c r="J365" s="624"/>
    </row>
    <row r="366" customFormat="1" spans="1:10">
      <c r="A366" s="621" t="s">
        <v>387</v>
      </c>
      <c r="B366" s="621" t="s">
        <v>728</v>
      </c>
      <c r="C366" s="621" t="s">
        <v>94</v>
      </c>
      <c r="D366" s="622">
        <v>37</v>
      </c>
      <c r="E366" s="621"/>
      <c r="F366" s="621" t="s">
        <v>387</v>
      </c>
      <c r="G366" s="621" t="s">
        <v>728</v>
      </c>
      <c r="H366" s="621" t="s">
        <v>95</v>
      </c>
      <c r="I366" s="622">
        <v>50</v>
      </c>
      <c r="J366" s="624"/>
    </row>
    <row r="367" customFormat="1" spans="1:10">
      <c r="A367" s="621" t="s">
        <v>387</v>
      </c>
      <c r="B367" s="621" t="s">
        <v>729</v>
      </c>
      <c r="C367" s="621" t="s">
        <v>94</v>
      </c>
      <c r="D367" s="622">
        <v>35</v>
      </c>
      <c r="E367" s="621"/>
      <c r="F367" s="621" t="s">
        <v>387</v>
      </c>
      <c r="G367" s="621" t="s">
        <v>729</v>
      </c>
      <c r="H367" s="621" t="s">
        <v>95</v>
      </c>
      <c r="I367" s="622">
        <v>55</v>
      </c>
      <c r="J367" s="624"/>
    </row>
    <row r="368" customFormat="1" spans="1:10">
      <c r="A368" s="621" t="s">
        <v>387</v>
      </c>
      <c r="B368" s="621" t="s">
        <v>730</v>
      </c>
      <c r="C368" s="621" t="s">
        <v>94</v>
      </c>
      <c r="D368" s="622">
        <v>32</v>
      </c>
      <c r="E368" s="621"/>
      <c r="F368" s="621" t="s">
        <v>387</v>
      </c>
      <c r="G368" s="621" t="s">
        <v>730</v>
      </c>
      <c r="H368" s="621" t="s">
        <v>95</v>
      </c>
      <c r="I368" s="622">
        <v>49</v>
      </c>
      <c r="J368" s="624"/>
    </row>
    <row r="369" customFormat="1" spans="1:10">
      <c r="A369" s="621" t="s">
        <v>387</v>
      </c>
      <c r="B369" s="621" t="s">
        <v>731</v>
      </c>
      <c r="C369" s="621" t="s">
        <v>94</v>
      </c>
      <c r="D369" s="622">
        <v>27</v>
      </c>
      <c r="E369" s="621"/>
      <c r="F369" s="621" t="s">
        <v>387</v>
      </c>
      <c r="G369" s="621" t="s">
        <v>731</v>
      </c>
      <c r="H369" s="621" t="s">
        <v>95</v>
      </c>
      <c r="I369" s="622">
        <v>46</v>
      </c>
      <c r="J369" s="624"/>
    </row>
    <row r="370" customFormat="1" spans="1:10">
      <c r="A370" s="621" t="s">
        <v>387</v>
      </c>
      <c r="B370" s="621" t="s">
        <v>732</v>
      </c>
      <c r="C370" s="621" t="s">
        <v>94</v>
      </c>
      <c r="D370" s="622">
        <v>61</v>
      </c>
      <c r="E370" s="623" t="s">
        <v>733</v>
      </c>
      <c r="F370" s="621" t="s">
        <v>387</v>
      </c>
      <c r="G370" s="621" t="s">
        <v>732</v>
      </c>
      <c r="H370" s="621" t="s">
        <v>95</v>
      </c>
      <c r="I370" s="622">
        <v>120</v>
      </c>
      <c r="J370" s="625" t="s">
        <v>733</v>
      </c>
    </row>
    <row r="371" customFormat="1" spans="1:10">
      <c r="A371" s="621" t="s">
        <v>387</v>
      </c>
      <c r="B371" s="621" t="s">
        <v>734</v>
      </c>
      <c r="C371" s="621" t="s">
        <v>94</v>
      </c>
      <c r="D371" s="622">
        <v>33</v>
      </c>
      <c r="E371" s="623" t="s">
        <v>733</v>
      </c>
      <c r="F371" s="621" t="s">
        <v>387</v>
      </c>
      <c r="G371" s="621" t="s">
        <v>734</v>
      </c>
      <c r="H371" s="621" t="s">
        <v>95</v>
      </c>
      <c r="I371" s="622">
        <v>72</v>
      </c>
      <c r="J371" s="625" t="s">
        <v>733</v>
      </c>
    </row>
    <row r="372" customFormat="1" spans="1:10">
      <c r="A372" s="621" t="s">
        <v>387</v>
      </c>
      <c r="B372" s="621" t="s">
        <v>735</v>
      </c>
      <c r="C372" s="621" t="s">
        <v>94</v>
      </c>
      <c r="D372" s="622">
        <v>32</v>
      </c>
      <c r="E372" s="623" t="s">
        <v>733</v>
      </c>
      <c r="F372" s="621" t="s">
        <v>387</v>
      </c>
      <c r="G372" s="621" t="s">
        <v>735</v>
      </c>
      <c r="H372" s="621" t="s">
        <v>95</v>
      </c>
      <c r="I372" s="622">
        <v>65</v>
      </c>
      <c r="J372" s="625" t="s">
        <v>733</v>
      </c>
    </row>
    <row r="373" customFormat="1" spans="1:10">
      <c r="A373" s="621" t="s">
        <v>387</v>
      </c>
      <c r="B373" s="621" t="s">
        <v>736</v>
      </c>
      <c r="C373" s="621" t="s">
        <v>94</v>
      </c>
      <c r="D373" s="622">
        <v>56</v>
      </c>
      <c r="E373" s="623" t="s">
        <v>733</v>
      </c>
      <c r="F373" s="621" t="s">
        <v>387</v>
      </c>
      <c r="G373" s="621" t="s">
        <v>736</v>
      </c>
      <c r="H373" s="621" t="s">
        <v>95</v>
      </c>
      <c r="I373" s="622">
        <v>111</v>
      </c>
      <c r="J373" s="625" t="s">
        <v>733</v>
      </c>
    </row>
    <row r="374" customFormat="1" spans="1:10">
      <c r="A374" s="621" t="s">
        <v>387</v>
      </c>
      <c r="B374" s="621" t="s">
        <v>737</v>
      </c>
      <c r="C374" s="621" t="s">
        <v>94</v>
      </c>
      <c r="D374" s="622">
        <v>35</v>
      </c>
      <c r="E374" s="623" t="s">
        <v>733</v>
      </c>
      <c r="F374" s="621" t="s">
        <v>387</v>
      </c>
      <c r="G374" s="621" t="s">
        <v>737</v>
      </c>
      <c r="H374" s="621" t="s">
        <v>95</v>
      </c>
      <c r="I374" s="622">
        <v>65</v>
      </c>
      <c r="J374" s="625" t="s">
        <v>733</v>
      </c>
    </row>
    <row r="375" customFormat="1" spans="1:10">
      <c r="A375" s="621" t="s">
        <v>387</v>
      </c>
      <c r="B375" s="621" t="s">
        <v>738</v>
      </c>
      <c r="C375" s="621" t="s">
        <v>94</v>
      </c>
      <c r="D375" s="622">
        <v>38</v>
      </c>
      <c r="E375" s="623" t="s">
        <v>733</v>
      </c>
      <c r="F375" s="621" t="s">
        <v>387</v>
      </c>
      <c r="G375" s="621" t="s">
        <v>738</v>
      </c>
      <c r="H375" s="621" t="s">
        <v>95</v>
      </c>
      <c r="I375" s="622">
        <v>52</v>
      </c>
      <c r="J375" s="625" t="s">
        <v>733</v>
      </c>
    </row>
    <row r="376" customFormat="1" spans="1:10">
      <c r="A376" s="621" t="s">
        <v>387</v>
      </c>
      <c r="B376" s="621" t="s">
        <v>739</v>
      </c>
      <c r="C376" s="621" t="s">
        <v>94</v>
      </c>
      <c r="D376" s="622">
        <v>44</v>
      </c>
      <c r="E376" s="623" t="s">
        <v>733</v>
      </c>
      <c r="F376" s="621" t="s">
        <v>387</v>
      </c>
      <c r="G376" s="621" t="s">
        <v>739</v>
      </c>
      <c r="H376" s="621" t="s">
        <v>95</v>
      </c>
      <c r="I376" s="622">
        <v>63</v>
      </c>
      <c r="J376" s="625" t="s">
        <v>733</v>
      </c>
    </row>
    <row r="377" customFormat="1" spans="1:10">
      <c r="A377" s="621" t="s">
        <v>387</v>
      </c>
      <c r="B377" s="621" t="s">
        <v>740</v>
      </c>
      <c r="C377" s="621" t="s">
        <v>94</v>
      </c>
      <c r="D377" s="622">
        <v>54</v>
      </c>
      <c r="E377" s="623" t="s">
        <v>733</v>
      </c>
      <c r="F377" s="621" t="s">
        <v>387</v>
      </c>
      <c r="G377" s="621" t="s">
        <v>740</v>
      </c>
      <c r="H377" s="621" t="s">
        <v>95</v>
      </c>
      <c r="I377" s="622">
        <v>76</v>
      </c>
      <c r="J377" s="625" t="s">
        <v>733</v>
      </c>
    </row>
    <row r="378" customFormat="1" spans="1:10">
      <c r="A378" s="621" t="s">
        <v>387</v>
      </c>
      <c r="B378" s="621" t="s">
        <v>741</v>
      </c>
      <c r="C378" s="621" t="s">
        <v>94</v>
      </c>
      <c r="D378" s="622">
        <v>59</v>
      </c>
      <c r="E378" s="623" t="s">
        <v>733</v>
      </c>
      <c r="F378" s="621" t="s">
        <v>387</v>
      </c>
      <c r="G378" s="621" t="s">
        <v>741</v>
      </c>
      <c r="H378" s="621" t="s">
        <v>95</v>
      </c>
      <c r="I378" s="622">
        <v>71</v>
      </c>
      <c r="J378" s="625" t="s">
        <v>733</v>
      </c>
    </row>
    <row r="379" customFormat="1" spans="1:10">
      <c r="A379" s="621" t="s">
        <v>387</v>
      </c>
      <c r="B379" s="621" t="s">
        <v>742</v>
      </c>
      <c r="C379" s="621" t="s">
        <v>94</v>
      </c>
      <c r="D379" s="622">
        <v>53</v>
      </c>
      <c r="E379" s="623" t="s">
        <v>733</v>
      </c>
      <c r="F379" s="621" t="s">
        <v>387</v>
      </c>
      <c r="G379" s="621" t="s">
        <v>742</v>
      </c>
      <c r="H379" s="621" t="s">
        <v>95</v>
      </c>
      <c r="I379" s="622">
        <v>68</v>
      </c>
      <c r="J379" s="625" t="s">
        <v>733</v>
      </c>
    </row>
    <row r="380" customFormat="1" spans="1:10">
      <c r="A380" s="621" t="s">
        <v>387</v>
      </c>
      <c r="B380" s="621" t="s">
        <v>743</v>
      </c>
      <c r="C380" s="621" t="s">
        <v>94</v>
      </c>
      <c r="D380" s="622">
        <v>40</v>
      </c>
      <c r="E380" s="623" t="s">
        <v>733</v>
      </c>
      <c r="F380" s="621" t="s">
        <v>387</v>
      </c>
      <c r="G380" s="621" t="s">
        <v>743</v>
      </c>
      <c r="H380" s="621" t="s">
        <v>95</v>
      </c>
      <c r="I380" s="622">
        <v>68</v>
      </c>
      <c r="J380" s="625" t="s">
        <v>733</v>
      </c>
    </row>
    <row r="381" customFormat="1" spans="1:10">
      <c r="A381" s="621" t="s">
        <v>387</v>
      </c>
      <c r="B381" s="621" t="s">
        <v>744</v>
      </c>
      <c r="C381" s="621" t="s">
        <v>94</v>
      </c>
      <c r="D381" s="622">
        <v>46</v>
      </c>
      <c r="E381" s="621"/>
      <c r="F381" s="621" t="s">
        <v>387</v>
      </c>
      <c r="G381" s="621" t="s">
        <v>744</v>
      </c>
      <c r="H381" s="621" t="s">
        <v>95</v>
      </c>
      <c r="I381" s="622">
        <v>64</v>
      </c>
      <c r="J381" s="624"/>
    </row>
    <row r="382" customFormat="1" spans="1:10">
      <c r="A382" s="621" t="s">
        <v>387</v>
      </c>
      <c r="B382" s="621" t="s">
        <v>745</v>
      </c>
      <c r="C382" s="621" t="s">
        <v>94</v>
      </c>
      <c r="D382" s="622">
        <v>44</v>
      </c>
      <c r="E382" s="621"/>
      <c r="F382" s="621" t="s">
        <v>387</v>
      </c>
      <c r="G382" s="621" t="s">
        <v>745</v>
      </c>
      <c r="H382" s="621" t="s">
        <v>95</v>
      </c>
      <c r="I382" s="622">
        <v>60</v>
      </c>
      <c r="J382" s="624"/>
    </row>
    <row r="383" customFormat="1" spans="1:10">
      <c r="A383" s="621" t="s">
        <v>387</v>
      </c>
      <c r="B383" s="621" t="s">
        <v>746</v>
      </c>
      <c r="C383" s="621" t="s">
        <v>94</v>
      </c>
      <c r="D383" s="622">
        <v>38</v>
      </c>
      <c r="E383" s="621"/>
      <c r="F383" s="621" t="s">
        <v>387</v>
      </c>
      <c r="G383" s="621" t="s">
        <v>746</v>
      </c>
      <c r="H383" s="621" t="s">
        <v>95</v>
      </c>
      <c r="I383" s="622">
        <v>55</v>
      </c>
      <c r="J383" s="624"/>
    </row>
    <row r="384" customFormat="1" spans="1:10">
      <c r="A384" s="621" t="s">
        <v>387</v>
      </c>
      <c r="B384" s="621" t="s">
        <v>747</v>
      </c>
      <c r="C384" s="621" t="s">
        <v>94</v>
      </c>
      <c r="D384" s="622">
        <v>44</v>
      </c>
      <c r="E384" s="621"/>
      <c r="F384" s="621" t="s">
        <v>387</v>
      </c>
      <c r="G384" s="621" t="s">
        <v>747</v>
      </c>
      <c r="H384" s="621" t="s">
        <v>95</v>
      </c>
      <c r="I384" s="622">
        <v>58</v>
      </c>
      <c r="J384" s="624"/>
    </row>
    <row r="385" customFormat="1" spans="1:10">
      <c r="A385" s="621" t="s">
        <v>387</v>
      </c>
      <c r="B385" s="621" t="s">
        <v>748</v>
      </c>
      <c r="C385" s="621" t="s">
        <v>94</v>
      </c>
      <c r="D385" s="622">
        <v>60</v>
      </c>
      <c r="E385" s="621"/>
      <c r="F385" s="621" t="s">
        <v>387</v>
      </c>
      <c r="G385" s="621" t="s">
        <v>748</v>
      </c>
      <c r="H385" s="621" t="s">
        <v>95</v>
      </c>
      <c r="I385" s="622">
        <v>59</v>
      </c>
      <c r="J385" s="624"/>
    </row>
    <row r="386" customFormat="1" spans="1:10">
      <c r="A386" s="621" t="s">
        <v>387</v>
      </c>
      <c r="B386" s="621" t="s">
        <v>749</v>
      </c>
      <c r="C386" s="621" t="s">
        <v>94</v>
      </c>
      <c r="D386" s="622">
        <v>53</v>
      </c>
      <c r="E386" s="621"/>
      <c r="F386" s="621" t="s">
        <v>387</v>
      </c>
      <c r="G386" s="621" t="s">
        <v>749</v>
      </c>
      <c r="H386" s="621" t="s">
        <v>95</v>
      </c>
      <c r="I386" s="622">
        <v>60</v>
      </c>
      <c r="J386" s="624"/>
    </row>
    <row r="387" customFormat="1" spans="1:10">
      <c r="A387" s="621" t="s">
        <v>387</v>
      </c>
      <c r="B387" s="621" t="s">
        <v>750</v>
      </c>
      <c r="C387" s="621" t="s">
        <v>94</v>
      </c>
      <c r="D387" s="622">
        <v>50</v>
      </c>
      <c r="E387" s="621"/>
      <c r="F387" s="621" t="s">
        <v>387</v>
      </c>
      <c r="G387" s="621" t="s">
        <v>750</v>
      </c>
      <c r="H387" s="621" t="s">
        <v>95</v>
      </c>
      <c r="I387" s="622">
        <v>54</v>
      </c>
      <c r="J387" s="624"/>
    </row>
    <row r="388" customFormat="1" spans="1:10">
      <c r="A388" s="621" t="s">
        <v>387</v>
      </c>
      <c r="B388" s="621" t="s">
        <v>751</v>
      </c>
      <c r="C388" s="621" t="s">
        <v>94</v>
      </c>
      <c r="D388" s="622">
        <v>44</v>
      </c>
      <c r="E388" s="621"/>
      <c r="F388" s="621" t="s">
        <v>387</v>
      </c>
      <c r="G388" s="621" t="s">
        <v>751</v>
      </c>
      <c r="H388" s="621" t="s">
        <v>95</v>
      </c>
      <c r="I388" s="622">
        <v>47</v>
      </c>
      <c r="J388" s="624"/>
    </row>
    <row r="389" customFormat="1" spans="1:10">
      <c r="A389" s="621" t="s">
        <v>387</v>
      </c>
      <c r="B389" s="621" t="s">
        <v>752</v>
      </c>
      <c r="C389" s="621" t="s">
        <v>94</v>
      </c>
      <c r="D389" s="622">
        <v>59</v>
      </c>
      <c r="E389" s="621"/>
      <c r="F389" s="621" t="s">
        <v>387</v>
      </c>
      <c r="G389" s="621" t="s">
        <v>752</v>
      </c>
      <c r="H389" s="621" t="s">
        <v>95</v>
      </c>
      <c r="I389" s="622">
        <v>53</v>
      </c>
      <c r="J389" s="624"/>
    </row>
    <row r="390" customFormat="1" spans="1:10">
      <c r="A390" s="621" t="s">
        <v>387</v>
      </c>
      <c r="B390" s="621" t="s">
        <v>753</v>
      </c>
      <c r="C390" s="621" t="s">
        <v>94</v>
      </c>
      <c r="D390" s="622">
        <v>55</v>
      </c>
      <c r="E390" s="621"/>
      <c r="F390" s="621" t="s">
        <v>387</v>
      </c>
      <c r="G390" s="621" t="s">
        <v>753</v>
      </c>
      <c r="H390" s="621" t="s">
        <v>95</v>
      </c>
      <c r="I390" s="622">
        <v>46</v>
      </c>
      <c r="J390" s="624"/>
    </row>
    <row r="391" customFormat="1" spans="1:10">
      <c r="A391" s="621" t="s">
        <v>387</v>
      </c>
      <c r="B391" s="621" t="s">
        <v>754</v>
      </c>
      <c r="C391" s="621" t="s">
        <v>94</v>
      </c>
      <c r="D391" s="622">
        <v>55</v>
      </c>
      <c r="E391" s="621"/>
      <c r="F391" s="621" t="s">
        <v>387</v>
      </c>
      <c r="G391" s="621" t="s">
        <v>754</v>
      </c>
      <c r="H391" s="621" t="s">
        <v>95</v>
      </c>
      <c r="I391" s="622">
        <v>45</v>
      </c>
      <c r="J391" s="624"/>
    </row>
    <row r="392" customFormat="1" spans="1:10">
      <c r="A392" s="621" t="s">
        <v>387</v>
      </c>
      <c r="B392" s="621" t="s">
        <v>755</v>
      </c>
      <c r="C392" s="621" t="s">
        <v>94</v>
      </c>
      <c r="D392" s="622">
        <v>58</v>
      </c>
      <c r="E392" s="621"/>
      <c r="F392" s="621" t="s">
        <v>387</v>
      </c>
      <c r="G392" s="621" t="s">
        <v>755</v>
      </c>
      <c r="H392" s="621" t="s">
        <v>95</v>
      </c>
      <c r="I392" s="622">
        <v>47</v>
      </c>
      <c r="J392" s="624"/>
    </row>
    <row r="393" customFormat="1" spans="1:10">
      <c r="A393" s="621" t="s">
        <v>387</v>
      </c>
      <c r="B393" s="621" t="s">
        <v>756</v>
      </c>
      <c r="C393" s="621" t="s">
        <v>94</v>
      </c>
      <c r="D393" s="622">
        <v>52</v>
      </c>
      <c r="E393" s="621"/>
      <c r="F393" s="621" t="s">
        <v>387</v>
      </c>
      <c r="G393" s="621" t="s">
        <v>756</v>
      </c>
      <c r="H393" s="621" t="s">
        <v>95</v>
      </c>
      <c r="I393" s="622">
        <v>32</v>
      </c>
      <c r="J393" s="624"/>
    </row>
    <row r="394" customFormat="1" spans="1:10">
      <c r="A394" s="621" t="s">
        <v>387</v>
      </c>
      <c r="B394" s="621" t="s">
        <v>757</v>
      </c>
      <c r="C394" s="621" t="s">
        <v>94</v>
      </c>
      <c r="D394" s="622">
        <v>37</v>
      </c>
      <c r="E394" s="621"/>
      <c r="F394" s="621" t="s">
        <v>387</v>
      </c>
      <c r="G394" s="621" t="s">
        <v>757</v>
      </c>
      <c r="H394" s="621" t="s">
        <v>95</v>
      </c>
      <c r="I394" s="622">
        <v>29</v>
      </c>
      <c r="J394" s="624"/>
    </row>
    <row r="395" customFormat="1" spans="1:10">
      <c r="A395" s="621" t="s">
        <v>387</v>
      </c>
      <c r="B395" s="621" t="s">
        <v>758</v>
      </c>
      <c r="C395" s="621" t="s">
        <v>94</v>
      </c>
      <c r="D395" s="622">
        <v>39</v>
      </c>
      <c r="E395" s="621"/>
      <c r="F395" s="621" t="s">
        <v>387</v>
      </c>
      <c r="G395" s="621" t="s">
        <v>758</v>
      </c>
      <c r="H395" s="621" t="s">
        <v>95</v>
      </c>
      <c r="I395" s="622">
        <v>32</v>
      </c>
      <c r="J395" s="624"/>
    </row>
    <row r="396" customFormat="1" spans="1:10">
      <c r="A396" s="621" t="s">
        <v>387</v>
      </c>
      <c r="B396" s="621" t="s">
        <v>759</v>
      </c>
      <c r="C396" s="621" t="s">
        <v>94</v>
      </c>
      <c r="D396" s="622">
        <v>40</v>
      </c>
      <c r="E396" s="621"/>
      <c r="F396" s="621" t="s">
        <v>387</v>
      </c>
      <c r="G396" s="621" t="s">
        <v>759</v>
      </c>
      <c r="H396" s="621" t="s">
        <v>95</v>
      </c>
      <c r="I396" s="622">
        <v>32</v>
      </c>
      <c r="J396" s="624"/>
    </row>
    <row r="397" customFormat="1" spans="1:10">
      <c r="A397" s="621" t="s">
        <v>387</v>
      </c>
      <c r="B397" s="621" t="s">
        <v>760</v>
      </c>
      <c r="C397" s="621" t="s">
        <v>94</v>
      </c>
      <c r="D397" s="622">
        <v>32</v>
      </c>
      <c r="E397" s="621"/>
      <c r="F397" s="621" t="s">
        <v>387</v>
      </c>
      <c r="G397" s="621" t="s">
        <v>760</v>
      </c>
      <c r="H397" s="621" t="s">
        <v>95</v>
      </c>
      <c r="I397" s="622">
        <v>26</v>
      </c>
      <c r="J397" s="624"/>
    </row>
    <row r="398" customFormat="1" spans="1:10">
      <c r="A398" s="621" t="s">
        <v>387</v>
      </c>
      <c r="B398" s="621" t="s">
        <v>761</v>
      </c>
      <c r="C398" s="621" t="s">
        <v>94</v>
      </c>
      <c r="D398" s="622">
        <v>32</v>
      </c>
      <c r="E398" s="621"/>
      <c r="F398" s="621" t="s">
        <v>387</v>
      </c>
      <c r="G398" s="621" t="s">
        <v>761</v>
      </c>
      <c r="H398" s="621" t="s">
        <v>95</v>
      </c>
      <c r="I398" s="622">
        <v>27</v>
      </c>
      <c r="J398" s="624"/>
    </row>
    <row r="399" customFormat="1" spans="1:10">
      <c r="A399" s="621" t="s">
        <v>387</v>
      </c>
      <c r="B399" s="621" t="s">
        <v>762</v>
      </c>
      <c r="C399" s="621" t="s">
        <v>94</v>
      </c>
      <c r="D399" s="622">
        <v>32</v>
      </c>
      <c r="E399" s="621"/>
      <c r="F399" s="621" t="s">
        <v>387</v>
      </c>
      <c r="G399" s="621" t="s">
        <v>762</v>
      </c>
      <c r="H399" s="621" t="s">
        <v>95</v>
      </c>
      <c r="I399" s="622">
        <v>31</v>
      </c>
      <c r="J399" s="624"/>
    </row>
    <row r="400" customFormat="1" spans="1:10">
      <c r="A400" s="621" t="s">
        <v>387</v>
      </c>
      <c r="B400" s="621" t="s">
        <v>763</v>
      </c>
      <c r="C400" s="621" t="s">
        <v>94</v>
      </c>
      <c r="D400" s="622">
        <v>28</v>
      </c>
      <c r="E400" s="621"/>
      <c r="F400" s="621" t="s">
        <v>387</v>
      </c>
      <c r="G400" s="621" t="s">
        <v>763</v>
      </c>
      <c r="H400" s="621" t="s">
        <v>95</v>
      </c>
      <c r="I400" s="622">
        <v>27</v>
      </c>
      <c r="J400" s="624"/>
    </row>
    <row r="401" customFormat="1" spans="1:10">
      <c r="A401" s="621" t="s">
        <v>387</v>
      </c>
      <c r="B401" s="621" t="s">
        <v>764</v>
      </c>
      <c r="C401" s="621" t="s">
        <v>94</v>
      </c>
      <c r="D401" s="622">
        <v>23</v>
      </c>
      <c r="E401" s="621"/>
      <c r="F401" s="621" t="s">
        <v>387</v>
      </c>
      <c r="G401" s="621" t="s">
        <v>764</v>
      </c>
      <c r="H401" s="621" t="s">
        <v>95</v>
      </c>
      <c r="I401" s="622">
        <v>28</v>
      </c>
      <c r="J401" s="624"/>
    </row>
    <row r="402" customFormat="1" spans="1:10">
      <c r="A402" s="621" t="s">
        <v>387</v>
      </c>
      <c r="B402" s="621" t="s">
        <v>765</v>
      </c>
      <c r="C402" s="621" t="s">
        <v>94</v>
      </c>
      <c r="D402" s="622">
        <v>29</v>
      </c>
      <c r="E402" s="621"/>
      <c r="F402" s="621" t="s">
        <v>387</v>
      </c>
      <c r="G402" s="621" t="s">
        <v>765</v>
      </c>
      <c r="H402" s="621" t="s">
        <v>95</v>
      </c>
      <c r="I402" s="622">
        <v>26</v>
      </c>
      <c r="J402" s="624"/>
    </row>
    <row r="403" customFormat="1" spans="1:10">
      <c r="A403" s="621" t="s">
        <v>387</v>
      </c>
      <c r="B403" s="621" t="s">
        <v>766</v>
      </c>
      <c r="C403" s="621" t="s">
        <v>94</v>
      </c>
      <c r="D403" s="622">
        <v>36</v>
      </c>
      <c r="E403" s="621"/>
      <c r="F403" s="621" t="s">
        <v>387</v>
      </c>
      <c r="G403" s="621" t="s">
        <v>766</v>
      </c>
      <c r="H403" s="621" t="s">
        <v>95</v>
      </c>
      <c r="I403" s="622">
        <v>23</v>
      </c>
      <c r="J403" s="624"/>
    </row>
    <row r="404" customFormat="1" spans="1:10">
      <c r="A404" s="621" t="s">
        <v>387</v>
      </c>
      <c r="B404" s="621" t="s">
        <v>767</v>
      </c>
      <c r="C404" s="621" t="s">
        <v>94</v>
      </c>
      <c r="D404" s="622">
        <v>32</v>
      </c>
      <c r="E404" s="621"/>
      <c r="F404" s="621" t="s">
        <v>387</v>
      </c>
      <c r="G404" s="621" t="s">
        <v>767</v>
      </c>
      <c r="H404" s="621" t="s">
        <v>95</v>
      </c>
      <c r="I404" s="622">
        <v>24</v>
      </c>
      <c r="J404" s="624"/>
    </row>
    <row r="405" customFormat="1" spans="1:10">
      <c r="A405" s="621" t="s">
        <v>387</v>
      </c>
      <c r="B405" s="621" t="s">
        <v>768</v>
      </c>
      <c r="C405" s="621" t="s">
        <v>94</v>
      </c>
      <c r="D405" s="622">
        <v>31</v>
      </c>
      <c r="E405" s="621"/>
      <c r="F405" s="621" t="s">
        <v>387</v>
      </c>
      <c r="G405" s="621" t="s">
        <v>768</v>
      </c>
      <c r="H405" s="621" t="s">
        <v>95</v>
      </c>
      <c r="I405" s="622">
        <v>22</v>
      </c>
      <c r="J405" s="624"/>
    </row>
    <row r="406" customFormat="1" spans="1:10">
      <c r="A406" s="621" t="s">
        <v>387</v>
      </c>
      <c r="B406" s="621" t="s">
        <v>769</v>
      </c>
      <c r="C406" s="621" t="s">
        <v>94</v>
      </c>
      <c r="D406" s="622">
        <v>30</v>
      </c>
      <c r="E406" s="621"/>
      <c r="F406" s="621" t="s">
        <v>387</v>
      </c>
      <c r="G406" s="621" t="s">
        <v>769</v>
      </c>
      <c r="H406" s="621" t="s">
        <v>95</v>
      </c>
      <c r="I406" s="622">
        <v>17</v>
      </c>
      <c r="J406" s="624"/>
    </row>
    <row r="407" customFormat="1" spans="1:10">
      <c r="A407" s="621" t="s">
        <v>387</v>
      </c>
      <c r="B407" s="621" t="s">
        <v>770</v>
      </c>
      <c r="C407" s="621" t="s">
        <v>94</v>
      </c>
      <c r="D407" s="622">
        <v>28</v>
      </c>
      <c r="E407" s="621"/>
      <c r="F407" s="621" t="s">
        <v>387</v>
      </c>
      <c r="G407" s="621" t="s">
        <v>770</v>
      </c>
      <c r="H407" s="621" t="s">
        <v>95</v>
      </c>
      <c r="I407" s="622">
        <v>18</v>
      </c>
      <c r="J407" s="624"/>
    </row>
    <row r="408" customFormat="1" spans="1:10">
      <c r="A408" s="621" t="s">
        <v>387</v>
      </c>
      <c r="B408" s="621" t="s">
        <v>771</v>
      </c>
      <c r="C408" s="621" t="s">
        <v>94</v>
      </c>
      <c r="D408" s="622">
        <v>28</v>
      </c>
      <c r="E408" s="621"/>
      <c r="F408" s="621" t="s">
        <v>387</v>
      </c>
      <c r="G408" s="621" t="s">
        <v>771</v>
      </c>
      <c r="H408" s="621" t="s">
        <v>95</v>
      </c>
      <c r="I408" s="622">
        <v>15</v>
      </c>
      <c r="J408" s="624"/>
    </row>
    <row r="409" customFormat="1" spans="1:10">
      <c r="A409" s="621" t="s">
        <v>387</v>
      </c>
      <c r="B409" s="621" t="s">
        <v>772</v>
      </c>
      <c r="C409" s="621" t="s">
        <v>94</v>
      </c>
      <c r="D409" s="622">
        <v>35</v>
      </c>
      <c r="E409" s="621"/>
      <c r="F409" s="621" t="s">
        <v>387</v>
      </c>
      <c r="G409" s="621" t="s">
        <v>772</v>
      </c>
      <c r="H409" s="621" t="s">
        <v>95</v>
      </c>
      <c r="I409" s="622">
        <v>16</v>
      </c>
      <c r="J409" s="624"/>
    </row>
    <row r="410" customFormat="1" spans="1:10">
      <c r="A410" s="621" t="s">
        <v>387</v>
      </c>
      <c r="B410" s="621" t="s">
        <v>773</v>
      </c>
      <c r="C410" s="621" t="s">
        <v>94</v>
      </c>
      <c r="D410" s="622">
        <v>19</v>
      </c>
      <c r="E410" s="621"/>
      <c r="F410" s="621" t="s">
        <v>387</v>
      </c>
      <c r="G410" s="621" t="s">
        <v>773</v>
      </c>
      <c r="H410" s="621" t="s">
        <v>95</v>
      </c>
      <c r="I410" s="622">
        <v>18</v>
      </c>
      <c r="J410" s="624"/>
    </row>
    <row r="411" customFormat="1" spans="1:10">
      <c r="A411" s="621" t="s">
        <v>387</v>
      </c>
      <c r="B411" s="621" t="s">
        <v>774</v>
      </c>
      <c r="C411" s="621" t="s">
        <v>94</v>
      </c>
      <c r="D411" s="622">
        <v>23</v>
      </c>
      <c r="E411" s="621"/>
      <c r="F411" s="621" t="s">
        <v>387</v>
      </c>
      <c r="G411" s="621" t="s">
        <v>774</v>
      </c>
      <c r="H411" s="621" t="s">
        <v>95</v>
      </c>
      <c r="I411" s="622">
        <v>18</v>
      </c>
      <c r="J411" s="624"/>
    </row>
    <row r="412" customFormat="1" spans="1:10">
      <c r="A412" s="621" t="s">
        <v>387</v>
      </c>
      <c r="B412" s="621" t="s">
        <v>775</v>
      </c>
      <c r="C412" s="621" t="s">
        <v>94</v>
      </c>
      <c r="D412" s="622">
        <v>17</v>
      </c>
      <c r="E412" s="621"/>
      <c r="F412" s="621" t="s">
        <v>387</v>
      </c>
      <c r="G412" s="621" t="s">
        <v>775</v>
      </c>
      <c r="H412" s="621" t="s">
        <v>95</v>
      </c>
      <c r="I412" s="622">
        <v>15</v>
      </c>
      <c r="J412" s="624"/>
    </row>
    <row r="413" customFormat="1" spans="1:10">
      <c r="A413" s="621" t="s">
        <v>387</v>
      </c>
      <c r="B413" s="621" t="s">
        <v>776</v>
      </c>
      <c r="C413" s="621" t="s">
        <v>94</v>
      </c>
      <c r="D413" s="622">
        <v>18</v>
      </c>
      <c r="E413" s="621"/>
      <c r="F413" s="621" t="s">
        <v>387</v>
      </c>
      <c r="G413" s="621" t="s">
        <v>776</v>
      </c>
      <c r="H413" s="621" t="s">
        <v>95</v>
      </c>
      <c r="I413" s="622">
        <v>21</v>
      </c>
      <c r="J413" s="624"/>
    </row>
    <row r="414" customFormat="1" spans="1:10">
      <c r="A414" s="621" t="s">
        <v>387</v>
      </c>
      <c r="B414" s="621" t="s">
        <v>777</v>
      </c>
      <c r="C414" s="621" t="s">
        <v>94</v>
      </c>
      <c r="D414" s="622">
        <v>20</v>
      </c>
      <c r="E414" s="621"/>
      <c r="F414" s="621" t="s">
        <v>387</v>
      </c>
      <c r="G414" s="621" t="s">
        <v>777</v>
      </c>
      <c r="H414" s="621" t="s">
        <v>95</v>
      </c>
      <c r="I414" s="622">
        <v>14</v>
      </c>
      <c r="J414" s="624"/>
    </row>
    <row r="415" customFormat="1" spans="1:10">
      <c r="A415" s="621" t="s">
        <v>387</v>
      </c>
      <c r="B415" s="621" t="s">
        <v>778</v>
      </c>
      <c r="C415" s="621" t="s">
        <v>94</v>
      </c>
      <c r="D415" s="622">
        <v>16</v>
      </c>
      <c r="E415" s="621"/>
      <c r="F415" s="621" t="s">
        <v>387</v>
      </c>
      <c r="G415" s="621" t="s">
        <v>778</v>
      </c>
      <c r="H415" s="621" t="s">
        <v>95</v>
      </c>
      <c r="I415" s="622">
        <v>13</v>
      </c>
      <c r="J415" s="624"/>
    </row>
    <row r="416" customFormat="1" spans="1:10">
      <c r="A416" s="621" t="s">
        <v>387</v>
      </c>
      <c r="B416" s="621" t="s">
        <v>779</v>
      </c>
      <c r="C416" s="621" t="s">
        <v>94</v>
      </c>
      <c r="D416" s="622">
        <v>15</v>
      </c>
      <c r="E416" s="621"/>
      <c r="F416" s="621" t="s">
        <v>387</v>
      </c>
      <c r="G416" s="621" t="s">
        <v>779</v>
      </c>
      <c r="H416" s="621" t="s">
        <v>95</v>
      </c>
      <c r="I416" s="622">
        <v>13</v>
      </c>
      <c r="J416" s="625" t="s">
        <v>355</v>
      </c>
    </row>
    <row r="417" customFormat="1" spans="1:10">
      <c r="A417" s="621" t="s">
        <v>387</v>
      </c>
      <c r="B417" s="621" t="s">
        <v>780</v>
      </c>
      <c r="C417" s="621" t="s">
        <v>94</v>
      </c>
      <c r="D417" s="622">
        <v>32</v>
      </c>
      <c r="E417" s="623" t="s">
        <v>355</v>
      </c>
      <c r="F417" s="621" t="s">
        <v>387</v>
      </c>
      <c r="G417" s="621" t="s">
        <v>780</v>
      </c>
      <c r="H417" s="621" t="s">
        <v>95</v>
      </c>
      <c r="I417" s="622">
        <v>26</v>
      </c>
      <c r="J417" s="625" t="s">
        <v>355</v>
      </c>
    </row>
    <row r="418" customFormat="1" spans="1:10">
      <c r="A418" s="621" t="s">
        <v>387</v>
      </c>
      <c r="B418" s="621" t="s">
        <v>781</v>
      </c>
      <c r="C418" s="621" t="s">
        <v>94</v>
      </c>
      <c r="D418" s="622">
        <v>29</v>
      </c>
      <c r="E418" s="623" t="s">
        <v>355</v>
      </c>
      <c r="F418" s="621" t="s">
        <v>387</v>
      </c>
      <c r="G418" s="621" t="s">
        <v>781</v>
      </c>
      <c r="H418" s="621" t="s">
        <v>95</v>
      </c>
      <c r="I418" s="622">
        <v>31</v>
      </c>
      <c r="J418" s="624"/>
    </row>
    <row r="419" customFormat="1" spans="1:10">
      <c r="A419" s="621" t="s">
        <v>387</v>
      </c>
      <c r="B419" s="621" t="s">
        <v>782</v>
      </c>
      <c r="C419" s="621" t="s">
        <v>94</v>
      </c>
      <c r="D419" s="622">
        <v>24</v>
      </c>
      <c r="E419" s="621"/>
      <c r="F419" s="621" t="s">
        <v>387</v>
      </c>
      <c r="G419" s="621" t="s">
        <v>782</v>
      </c>
      <c r="H419" s="621" t="s">
        <v>95</v>
      </c>
      <c r="I419" s="622">
        <v>17</v>
      </c>
      <c r="J419" s="624"/>
    </row>
    <row r="420" customFormat="1" spans="1:10">
      <c r="A420" s="621" t="s">
        <v>387</v>
      </c>
      <c r="B420" s="621" t="s">
        <v>783</v>
      </c>
      <c r="C420" s="621" t="s">
        <v>94</v>
      </c>
      <c r="D420" s="622">
        <v>23</v>
      </c>
      <c r="E420" s="621"/>
      <c r="F420" s="621" t="s">
        <v>387</v>
      </c>
      <c r="G420" s="621" t="s">
        <v>783</v>
      </c>
      <c r="H420" s="621" t="s">
        <v>95</v>
      </c>
      <c r="I420" s="622">
        <v>13</v>
      </c>
      <c r="J420" s="624"/>
    </row>
    <row r="421" customFormat="1" spans="1:10">
      <c r="A421" s="621" t="s">
        <v>387</v>
      </c>
      <c r="B421" s="621" t="s">
        <v>784</v>
      </c>
      <c r="C421" s="621" t="s">
        <v>94</v>
      </c>
      <c r="D421" s="622">
        <v>24</v>
      </c>
      <c r="E421" s="621"/>
      <c r="F421" s="621" t="s">
        <v>387</v>
      </c>
      <c r="G421" s="621" t="s">
        <v>784</v>
      </c>
      <c r="H421" s="621" t="s">
        <v>95</v>
      </c>
      <c r="I421" s="622">
        <v>14</v>
      </c>
      <c r="J421" s="624"/>
    </row>
    <row r="422" customFormat="1" spans="1:10">
      <c r="A422" s="621" t="s">
        <v>387</v>
      </c>
      <c r="B422" s="621" t="s">
        <v>785</v>
      </c>
      <c r="C422" s="621" t="s">
        <v>94</v>
      </c>
      <c r="D422" s="622">
        <v>20</v>
      </c>
      <c r="E422" s="621"/>
      <c r="F422" s="621" t="s">
        <v>387</v>
      </c>
      <c r="G422" s="621" t="s">
        <v>785</v>
      </c>
      <c r="H422" s="621" t="s">
        <v>95</v>
      </c>
      <c r="I422" s="622">
        <v>14</v>
      </c>
      <c r="J422" s="624"/>
    </row>
    <row r="423" customFormat="1" spans="1:10">
      <c r="A423" s="621" t="s">
        <v>387</v>
      </c>
      <c r="B423" s="621" t="s">
        <v>786</v>
      </c>
      <c r="C423" s="621" t="s">
        <v>94</v>
      </c>
      <c r="D423" s="622">
        <v>22</v>
      </c>
      <c r="E423" s="621"/>
      <c r="F423" s="621" t="s">
        <v>387</v>
      </c>
      <c r="G423" s="621" t="s">
        <v>786</v>
      </c>
      <c r="H423" s="621" t="s">
        <v>95</v>
      </c>
      <c r="I423" s="622">
        <v>17</v>
      </c>
      <c r="J423" s="624"/>
    </row>
    <row r="424" customFormat="1" spans="1:10">
      <c r="A424" s="621" t="s">
        <v>387</v>
      </c>
      <c r="B424" s="621" t="s">
        <v>787</v>
      </c>
      <c r="C424" s="621" t="s">
        <v>94</v>
      </c>
      <c r="D424" s="622">
        <v>28</v>
      </c>
      <c r="E424" s="621"/>
      <c r="F424" s="621" t="s">
        <v>387</v>
      </c>
      <c r="G424" s="621" t="s">
        <v>787</v>
      </c>
      <c r="H424" s="621" t="s">
        <v>95</v>
      </c>
      <c r="I424" s="622">
        <v>14</v>
      </c>
      <c r="J424" s="624"/>
    </row>
    <row r="425" customFormat="1" spans="1:10">
      <c r="A425" s="621" t="s">
        <v>387</v>
      </c>
      <c r="B425" s="621" t="s">
        <v>788</v>
      </c>
      <c r="C425" s="621" t="s">
        <v>94</v>
      </c>
      <c r="D425" s="622">
        <v>32</v>
      </c>
      <c r="E425" s="621"/>
      <c r="F425" s="621" t="s">
        <v>387</v>
      </c>
      <c r="G425" s="621" t="s">
        <v>788</v>
      </c>
      <c r="H425" s="621" t="s">
        <v>95</v>
      </c>
      <c r="I425" s="622">
        <v>16</v>
      </c>
      <c r="J425" s="624"/>
    </row>
    <row r="426" customFormat="1" spans="1:10">
      <c r="A426" s="621" t="s">
        <v>387</v>
      </c>
      <c r="B426" s="621" t="s">
        <v>789</v>
      </c>
      <c r="C426" s="621" t="s">
        <v>94</v>
      </c>
      <c r="D426" s="622">
        <v>37</v>
      </c>
      <c r="E426" s="621"/>
      <c r="F426" s="621" t="s">
        <v>387</v>
      </c>
      <c r="G426" s="621" t="s">
        <v>789</v>
      </c>
      <c r="H426" s="621" t="s">
        <v>95</v>
      </c>
      <c r="I426" s="622">
        <v>11</v>
      </c>
      <c r="J426" s="624"/>
    </row>
    <row r="427" customFormat="1" spans="1:10">
      <c r="A427" s="621" t="s">
        <v>387</v>
      </c>
      <c r="B427" s="621" t="s">
        <v>790</v>
      </c>
      <c r="C427" s="621" t="s">
        <v>94</v>
      </c>
      <c r="D427" s="622">
        <v>31</v>
      </c>
      <c r="E427" s="621"/>
      <c r="F427" s="621" t="s">
        <v>387</v>
      </c>
      <c r="G427" s="621" t="s">
        <v>790</v>
      </c>
      <c r="H427" s="621" t="s">
        <v>95</v>
      </c>
      <c r="I427" s="622">
        <v>12</v>
      </c>
      <c r="J427" s="624"/>
    </row>
  </sheetData>
  <mergeCells count="24">
    <mergeCell ref="C8:D8"/>
    <mergeCell ref="C15:D15"/>
    <mergeCell ref="C22:D22"/>
    <mergeCell ref="A2:A8"/>
    <mergeCell ref="A9:A15"/>
    <mergeCell ref="A16:A22"/>
    <mergeCell ref="B2:B8"/>
    <mergeCell ref="B9:B15"/>
    <mergeCell ref="B16:B22"/>
    <mergeCell ref="E2:E8"/>
    <mergeCell ref="E9:E15"/>
    <mergeCell ref="E16:E22"/>
    <mergeCell ref="F2:F8"/>
    <mergeCell ref="F9:F15"/>
    <mergeCell ref="F16:F22"/>
    <mergeCell ref="G2:G8"/>
    <mergeCell ref="G9:G15"/>
    <mergeCell ref="G16:G22"/>
    <mergeCell ref="H2:H8"/>
    <mergeCell ref="H9:H15"/>
    <mergeCell ref="H16:H22"/>
    <mergeCell ref="I2:I8"/>
    <mergeCell ref="I9:I15"/>
    <mergeCell ref="I16:I22"/>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FF0000"/>
  </sheetPr>
  <dimension ref="A1:AE26"/>
  <sheetViews>
    <sheetView topLeftCell="A5" workbookViewId="0">
      <selection activeCell="O27" sqref="O27"/>
    </sheetView>
  </sheetViews>
  <sheetFormatPr defaultColWidth="9" defaultRowHeight="15.6"/>
  <cols>
    <col min="1" max="1" width="16.6296296296296" style="524" customWidth="1"/>
    <col min="2" max="2" width="18.8240740740741" style="524" customWidth="1"/>
    <col min="3" max="6" width="13.25" style="524" customWidth="1"/>
    <col min="7" max="12" width="9" style="524"/>
    <col min="13" max="13" width="10.6296296296296" style="524" customWidth="1"/>
    <col min="14" max="16" width="9" style="524"/>
    <col min="17" max="17" width="12.5092592592593" style="524"/>
    <col min="18" max="21" width="9" style="524"/>
    <col min="22" max="22" width="12.75" style="524" customWidth="1"/>
    <col min="23" max="16377" width="9" style="524"/>
    <col min="16378" max="16384" width="9" style="526"/>
  </cols>
  <sheetData>
    <row r="1" s="524" customFormat="1" ht="48" customHeight="1" spans="1:13">
      <c r="A1" s="527" t="str">
        <f>_xlfn.DISPIMG("ID_11B0E9C9CF6B4F85995A17C98EE8FEA6",1)</f>
        <v>=DISPIMG("ID_11B0E9C9CF6B4F85995A17C98EE8FEA6",1)</v>
      </c>
      <c r="B1" s="528"/>
      <c r="C1" s="528"/>
      <c r="D1" s="529" t="s">
        <v>791</v>
      </c>
      <c r="E1" s="530"/>
      <c r="F1" s="530"/>
      <c r="G1" s="530"/>
      <c r="H1" s="530"/>
      <c r="I1" s="561" t="s">
        <v>792</v>
      </c>
      <c r="J1" s="561"/>
      <c r="K1" s="562" t="s">
        <v>793</v>
      </c>
      <c r="L1" s="562"/>
      <c r="M1" s="562"/>
    </row>
    <row r="2" s="524" customFormat="1" ht="48" customHeight="1" spans="1:13">
      <c r="A2" s="531"/>
      <c r="B2" s="532"/>
      <c r="C2" s="532"/>
      <c r="D2" s="530"/>
      <c r="E2" s="530"/>
      <c r="F2" s="530"/>
      <c r="G2" s="530"/>
      <c r="H2" s="530"/>
      <c r="I2" s="563" t="s">
        <v>794</v>
      </c>
      <c r="J2" s="563"/>
      <c r="K2" s="563" t="s">
        <v>795</v>
      </c>
      <c r="L2" s="563"/>
      <c r="M2" s="563"/>
    </row>
    <row r="3" s="524" customFormat="1" ht="48" customHeight="1" spans="1:13">
      <c r="A3" s="533" t="s">
        <v>796</v>
      </c>
      <c r="B3" s="533" t="s">
        <v>303</v>
      </c>
      <c r="C3" s="534" t="s">
        <v>797</v>
      </c>
      <c r="D3" s="530"/>
      <c r="E3" s="530"/>
      <c r="F3" s="530"/>
      <c r="G3" s="530"/>
      <c r="H3" s="530"/>
      <c r="I3" s="564" t="s">
        <v>798</v>
      </c>
      <c r="J3" s="564"/>
      <c r="K3" s="564"/>
      <c r="L3" s="564"/>
      <c r="M3" s="564"/>
    </row>
    <row r="4" s="524" customFormat="1" ht="16.35" spans="1:13">
      <c r="A4" s="535" t="s">
        <v>799</v>
      </c>
      <c r="B4" s="535" t="s">
        <v>94</v>
      </c>
      <c r="C4" s="535" t="s">
        <v>800</v>
      </c>
      <c r="D4" s="536"/>
      <c r="E4" s="536"/>
      <c r="F4" s="536"/>
      <c r="G4" s="536"/>
      <c r="H4" s="536"/>
      <c r="I4" s="536"/>
      <c r="J4" s="536"/>
      <c r="K4" s="536"/>
      <c r="L4" s="536"/>
      <c r="M4" s="536"/>
    </row>
    <row r="5" s="524" customFormat="1" ht="204" customHeight="1" spans="1:29">
      <c r="A5" s="537" t="s">
        <v>801</v>
      </c>
      <c r="B5" s="538" t="str">
        <f>_xlfn.DISPIMG("ID_218FC67E0C504C1B90B12363E44DB4BC",1)</f>
        <v>=DISPIMG("ID_218FC67E0C504C1B90B12363E44DB4BC",1)</v>
      </c>
      <c r="C5" s="539"/>
      <c r="D5" s="539"/>
      <c r="E5" s="539"/>
      <c r="F5" s="539"/>
      <c r="G5" s="540"/>
      <c r="H5" s="541" t="str">
        <f>_xlfn.DISPIMG("ID_DFD78A542A25499A99DB7326D74B48C3",1)</f>
        <v>=DISPIMG("ID_DFD78A542A25499A99DB7326D74B48C3",1)</v>
      </c>
      <c r="I5" s="544"/>
      <c r="J5" s="544"/>
      <c r="K5" s="565"/>
      <c r="L5" s="565"/>
      <c r="M5" s="566"/>
      <c r="N5" s="567"/>
      <c r="O5" s="568" t="s">
        <v>802</v>
      </c>
      <c r="P5" s="569"/>
      <c r="Q5" s="569"/>
      <c r="R5" s="569"/>
      <c r="S5" s="569"/>
      <c r="T5" s="592"/>
      <c r="U5" s="592"/>
      <c r="V5" s="592"/>
      <c r="W5" s="592"/>
      <c r="X5" s="592"/>
      <c r="Y5" s="592"/>
      <c r="Z5" s="592"/>
      <c r="AA5" s="592"/>
      <c r="AB5" s="592"/>
      <c r="AC5" s="592"/>
    </row>
    <row r="6" s="524" customFormat="1" ht="284" customHeight="1" spans="1:30">
      <c r="A6" s="537" t="s">
        <v>803</v>
      </c>
      <c r="B6" s="542" t="str">
        <f>_xlfn.DISPIMG("ID_816FD132DE8B4A9895B44D1D40D4FC81",1)</f>
        <v>=DISPIMG("ID_816FD132DE8B4A9895B44D1D40D4FC81",1)</v>
      </c>
      <c r="C6" s="542"/>
      <c r="D6" s="542"/>
      <c r="E6" s="542"/>
      <c r="F6" s="542"/>
      <c r="G6" s="542"/>
      <c r="H6" s="542"/>
      <c r="I6" s="542"/>
      <c r="J6" s="542"/>
      <c r="K6" s="570" t="s">
        <v>804</v>
      </c>
      <c r="L6" s="570"/>
      <c r="M6" s="570"/>
      <c r="N6" s="570"/>
      <c r="O6" s="570"/>
      <c r="P6" s="570"/>
      <c r="Q6" s="570"/>
      <c r="R6" s="570"/>
      <c r="S6" s="570"/>
      <c r="T6" s="593"/>
      <c r="U6" s="593"/>
      <c r="V6" s="593"/>
      <c r="W6" s="592"/>
      <c r="X6" s="594"/>
      <c r="Y6" s="594"/>
      <c r="Z6" s="594"/>
      <c r="AA6" s="594"/>
      <c r="AB6" s="594"/>
      <c r="AC6" s="594"/>
      <c r="AD6" s="526"/>
    </row>
    <row r="7" s="525" customFormat="1" ht="119" customHeight="1" spans="1:29">
      <c r="A7" s="543" t="s">
        <v>805</v>
      </c>
      <c r="B7" s="546" t="str">
        <f>_xlfn.DISPIMG("ID_81181E073A7E4BFDA581DDAE348FDDB7",1)</f>
        <v>=DISPIMG("ID_81181E073A7E4BFDA581DDAE348FDDB7",1)</v>
      </c>
      <c r="C7" s="546"/>
      <c r="D7" s="546"/>
      <c r="E7" s="546" t="str">
        <f>_xlfn.DISPIMG("ID_1B6ED065D5C34582B6319A4D3BF952BB",1)</f>
        <v>=DISPIMG("ID_1B6ED065D5C34582B6319A4D3BF952BB",1)</v>
      </c>
      <c r="F7" s="546"/>
      <c r="G7" s="546"/>
      <c r="H7" s="546"/>
      <c r="I7" s="546" t="str">
        <f>_xlfn.DISPIMG("ID_AF650015AFE74AEAABCB682ECE2D624F",1)</f>
        <v>=DISPIMG("ID_AF650015AFE74AEAABCB682ECE2D624F",1)</v>
      </c>
      <c r="J7" s="546"/>
      <c r="K7" s="609"/>
      <c r="L7" s="609"/>
      <c r="M7" s="572" t="s">
        <v>806</v>
      </c>
      <c r="N7" s="572"/>
      <c r="O7" s="572"/>
      <c r="P7" s="572"/>
      <c r="Q7" s="572"/>
      <c r="R7" s="572"/>
      <c r="S7" s="572"/>
      <c r="T7" s="594"/>
      <c r="U7" s="595"/>
      <c r="V7" s="593"/>
      <c r="W7" s="593"/>
      <c r="X7" s="593"/>
      <c r="Y7" s="592"/>
      <c r="Z7" s="592"/>
      <c r="AA7" s="592"/>
      <c r="AB7" s="592"/>
      <c r="AC7" s="592"/>
    </row>
    <row r="8" s="524" customFormat="1" ht="239" customHeight="1" spans="1:31">
      <c r="A8" s="545" t="s">
        <v>807</v>
      </c>
      <c r="B8" s="546" t="str">
        <f>_xlfn.DISPIMG("ID_C4B528863E04408286DE061B55472EF8",1)</f>
        <v>=DISPIMG("ID_C4B528863E04408286DE061B55472EF8",1)</v>
      </c>
      <c r="C8" s="546"/>
      <c r="D8" s="546"/>
      <c r="E8" s="546"/>
      <c r="F8" s="546"/>
      <c r="G8" s="546"/>
      <c r="H8" s="546"/>
      <c r="I8" s="573" t="str">
        <f>_xlfn.DISPIMG("ID_B74CDA86B09F437B9EBC30D21FB65A43",1)</f>
        <v>=DISPIMG("ID_B74CDA86B09F437B9EBC30D21FB65A43",1)</v>
      </c>
      <c r="J8" s="573"/>
      <c r="K8" s="573"/>
      <c r="L8" s="573"/>
      <c r="M8" s="574"/>
      <c r="N8" s="574"/>
      <c r="O8" s="574"/>
      <c r="P8" s="574"/>
      <c r="Q8" s="596" t="s">
        <v>808</v>
      </c>
      <c r="R8" s="597"/>
      <c r="S8" s="598"/>
      <c r="T8" s="595"/>
      <c r="U8" s="595"/>
      <c r="V8" s="595"/>
      <c r="W8" s="595"/>
      <c r="X8" s="595"/>
      <c r="Y8" s="592"/>
      <c r="Z8" s="592"/>
      <c r="AA8" s="592"/>
      <c r="AB8" s="592"/>
      <c r="AC8" s="592"/>
      <c r="AD8" s="592"/>
      <c r="AE8" s="592"/>
    </row>
    <row r="9" s="524" customFormat="1" ht="27" customHeight="1" spans="1:24">
      <c r="A9" s="606" t="s">
        <v>809</v>
      </c>
      <c r="B9" s="548" t="s">
        <v>810</v>
      </c>
      <c r="C9" s="549" t="s">
        <v>811</v>
      </c>
      <c r="D9" s="550" t="s">
        <v>812</v>
      </c>
      <c r="E9" s="551"/>
      <c r="F9" s="551"/>
      <c r="G9" s="551"/>
      <c r="H9" s="551"/>
      <c r="I9" s="551"/>
      <c r="J9" s="551"/>
      <c r="K9" s="575"/>
      <c r="L9" s="576" t="s">
        <v>813</v>
      </c>
      <c r="M9" s="577" t="s">
        <v>814</v>
      </c>
      <c r="N9" s="578"/>
      <c r="O9" s="579"/>
      <c r="P9" s="580"/>
      <c r="Q9" s="554"/>
      <c r="R9" s="554"/>
      <c r="S9" s="599"/>
      <c r="T9" s="592"/>
      <c r="U9" s="592"/>
      <c r="V9" s="592"/>
      <c r="W9" s="592"/>
      <c r="X9" s="592"/>
    </row>
    <row r="10" s="524" customFormat="1" ht="37" customHeight="1" spans="1:24">
      <c r="A10" s="607"/>
      <c r="B10" s="553"/>
      <c r="C10" s="549" t="s">
        <v>815</v>
      </c>
      <c r="D10" s="550" t="s">
        <v>816</v>
      </c>
      <c r="E10" s="551"/>
      <c r="F10" s="551"/>
      <c r="G10" s="551"/>
      <c r="H10" s="551"/>
      <c r="I10" s="551"/>
      <c r="J10" s="551"/>
      <c r="K10" s="575"/>
      <c r="L10" s="581"/>
      <c r="M10" s="582"/>
      <c r="N10" s="583"/>
      <c r="O10" s="584"/>
      <c r="P10" s="574"/>
      <c r="Q10" s="554"/>
      <c r="R10" s="554"/>
      <c r="S10" s="599"/>
      <c r="T10" s="592"/>
      <c r="U10" s="592"/>
      <c r="V10" s="592"/>
      <c r="W10" s="592"/>
      <c r="X10" s="592"/>
    </row>
    <row r="11" s="524" customFormat="1" spans="1:24">
      <c r="A11" s="608"/>
      <c r="B11" s="548" t="s">
        <v>817</v>
      </c>
      <c r="C11" s="554" t="s">
        <v>818</v>
      </c>
      <c r="D11" s="555" t="s">
        <v>819</v>
      </c>
      <c r="E11" s="556"/>
      <c r="F11" s="556"/>
      <c r="G11" s="556"/>
      <c r="H11" s="556"/>
      <c r="I11" s="556"/>
      <c r="J11" s="556"/>
      <c r="K11" s="556"/>
      <c r="L11" s="585" t="s">
        <v>813</v>
      </c>
      <c r="M11" s="586" t="s">
        <v>820</v>
      </c>
      <c r="N11" s="587"/>
      <c r="O11" s="588"/>
      <c r="P11" s="589" t="s">
        <v>821</v>
      </c>
      <c r="Q11" s="600" t="str">
        <f>_xlfn.DISPIMG("ID_0C40702702104A77B73EA6FFDA451033",1)</f>
        <v>=DISPIMG("ID_0C40702702104A77B73EA6FFDA451033",1)</v>
      </c>
      <c r="R11" s="565"/>
      <c r="S11" s="565"/>
      <c r="T11" s="601"/>
      <c r="U11" s="592"/>
      <c r="V11" s="592"/>
      <c r="W11" s="592"/>
      <c r="X11" s="592"/>
    </row>
    <row r="12" s="524" customFormat="1" ht="66" customHeight="1" spans="1:24">
      <c r="A12" s="608"/>
      <c r="B12" s="553"/>
      <c r="C12" s="554" t="s">
        <v>822</v>
      </c>
      <c r="D12" s="557" t="s">
        <v>823</v>
      </c>
      <c r="E12" s="551"/>
      <c r="F12" s="551"/>
      <c r="G12" s="551"/>
      <c r="H12" s="551"/>
      <c r="I12" s="551"/>
      <c r="J12" s="551"/>
      <c r="K12" s="575"/>
      <c r="L12" s="576"/>
      <c r="M12" s="577"/>
      <c r="N12" s="578"/>
      <c r="O12" s="579"/>
      <c r="P12" s="590"/>
      <c r="Q12" s="602"/>
      <c r="R12" s="603"/>
      <c r="S12" s="603"/>
      <c r="T12" s="601"/>
      <c r="U12" s="592"/>
      <c r="V12" s="592"/>
      <c r="W12" s="592"/>
      <c r="X12" s="592"/>
    </row>
    <row r="13" s="524" customFormat="1" ht="16.2" spans="1:24">
      <c r="A13" s="608"/>
      <c r="B13" s="553"/>
      <c r="C13" s="549" t="s">
        <v>811</v>
      </c>
      <c r="D13" s="557" t="s">
        <v>824</v>
      </c>
      <c r="E13" s="551"/>
      <c r="F13" s="551"/>
      <c r="G13" s="551"/>
      <c r="H13" s="551"/>
      <c r="I13" s="551"/>
      <c r="J13" s="551"/>
      <c r="K13" s="575"/>
      <c r="L13" s="576"/>
      <c r="M13" s="577"/>
      <c r="N13" s="578"/>
      <c r="O13" s="579"/>
      <c r="P13" s="590"/>
      <c r="Q13" s="602"/>
      <c r="R13" s="603"/>
      <c r="S13" s="603"/>
      <c r="T13" s="601"/>
      <c r="U13" s="592"/>
      <c r="V13" s="592"/>
      <c r="W13" s="592"/>
      <c r="X13" s="592"/>
    </row>
    <row r="14" s="524" customFormat="1" ht="16.95" spans="1:24">
      <c r="A14" s="608"/>
      <c r="B14" s="553"/>
      <c r="C14" s="549" t="s">
        <v>815</v>
      </c>
      <c r="D14" s="557" t="s">
        <v>825</v>
      </c>
      <c r="E14" s="551"/>
      <c r="F14" s="551"/>
      <c r="G14" s="551"/>
      <c r="H14" s="551"/>
      <c r="I14" s="551"/>
      <c r="J14" s="551"/>
      <c r="K14" s="575"/>
      <c r="L14" s="581"/>
      <c r="M14" s="582"/>
      <c r="N14" s="583"/>
      <c r="O14" s="584"/>
      <c r="P14" s="591"/>
      <c r="Q14" s="604"/>
      <c r="R14" s="605"/>
      <c r="S14" s="605"/>
      <c r="T14" s="601"/>
      <c r="U14" s="592"/>
      <c r="V14" s="592"/>
      <c r="W14" s="592"/>
      <c r="X14" s="592"/>
    </row>
    <row r="15" s="524" customFormat="1" spans="1:24">
      <c r="A15" s="608"/>
      <c r="B15" s="548" t="s">
        <v>826</v>
      </c>
      <c r="C15" s="554" t="s">
        <v>818</v>
      </c>
      <c r="D15" s="555" t="s">
        <v>827</v>
      </c>
      <c r="E15" s="556"/>
      <c r="F15" s="556"/>
      <c r="G15" s="556"/>
      <c r="H15" s="556"/>
      <c r="I15" s="556"/>
      <c r="J15" s="556"/>
      <c r="K15" s="556"/>
      <c r="L15" s="585" t="s">
        <v>813</v>
      </c>
      <c r="M15" s="586" t="s">
        <v>828</v>
      </c>
      <c r="N15" s="587"/>
      <c r="O15" s="588"/>
      <c r="P15" s="589" t="s">
        <v>821</v>
      </c>
      <c r="Q15" s="600" t="str">
        <f>_xlfn.DISPIMG("ID_62DBF25E293941138C3F1EDB75319C55",1)</f>
        <v>=DISPIMG("ID_62DBF25E293941138C3F1EDB75319C55",1)</v>
      </c>
      <c r="R15" s="565"/>
      <c r="S15" s="565"/>
      <c r="T15" s="601"/>
      <c r="U15" s="592"/>
      <c r="V15" s="592"/>
      <c r="W15" s="592"/>
      <c r="X15" s="592"/>
    </row>
    <row r="16" s="524" customFormat="1" ht="84" customHeight="1" spans="1:24">
      <c r="A16" s="608"/>
      <c r="B16" s="553"/>
      <c r="C16" s="554" t="s">
        <v>822</v>
      </c>
      <c r="D16" s="557" t="s">
        <v>829</v>
      </c>
      <c r="E16" s="551"/>
      <c r="F16" s="551"/>
      <c r="G16" s="551"/>
      <c r="H16" s="551"/>
      <c r="I16" s="551"/>
      <c r="J16" s="551"/>
      <c r="K16" s="575"/>
      <c r="L16" s="576"/>
      <c r="M16" s="577"/>
      <c r="N16" s="578"/>
      <c r="O16" s="579"/>
      <c r="P16" s="590"/>
      <c r="Q16" s="602"/>
      <c r="R16" s="603"/>
      <c r="S16" s="603"/>
      <c r="T16" s="601"/>
      <c r="U16" s="592"/>
      <c r="V16" s="592"/>
      <c r="W16" s="592"/>
      <c r="X16" s="592"/>
    </row>
    <row r="17" s="524" customFormat="1" ht="34" customHeight="1" spans="1:24">
      <c r="A17" s="608"/>
      <c r="B17" s="553"/>
      <c r="C17" s="549" t="s">
        <v>811</v>
      </c>
      <c r="D17" s="557" t="s">
        <v>830</v>
      </c>
      <c r="E17" s="551"/>
      <c r="F17" s="551"/>
      <c r="G17" s="551"/>
      <c r="H17" s="551"/>
      <c r="I17" s="551"/>
      <c r="J17" s="551"/>
      <c r="K17" s="575"/>
      <c r="L17" s="576"/>
      <c r="M17" s="577"/>
      <c r="N17" s="578"/>
      <c r="O17" s="579"/>
      <c r="P17" s="590"/>
      <c r="Q17" s="602"/>
      <c r="R17" s="603"/>
      <c r="S17" s="603"/>
      <c r="T17" s="601"/>
      <c r="U17" s="592"/>
      <c r="V17" s="592"/>
      <c r="W17" s="592"/>
      <c r="X17" s="592"/>
    </row>
    <row r="18" s="524" customFormat="1" ht="16.95" spans="1:24">
      <c r="A18" s="608"/>
      <c r="B18" s="553"/>
      <c r="C18" s="549" t="s">
        <v>815</v>
      </c>
      <c r="D18" s="550" t="s">
        <v>831</v>
      </c>
      <c r="E18" s="551"/>
      <c r="F18" s="551"/>
      <c r="G18" s="551"/>
      <c r="H18" s="551"/>
      <c r="I18" s="551"/>
      <c r="J18" s="551"/>
      <c r="K18" s="575"/>
      <c r="L18" s="581"/>
      <c r="M18" s="582"/>
      <c r="N18" s="583"/>
      <c r="O18" s="584"/>
      <c r="P18" s="591"/>
      <c r="Q18" s="604"/>
      <c r="R18" s="605"/>
      <c r="S18" s="605"/>
      <c r="T18" s="601"/>
      <c r="U18" s="592"/>
      <c r="V18" s="592"/>
      <c r="W18" s="592"/>
      <c r="X18" s="592"/>
    </row>
    <row r="19" s="524" customFormat="1" ht="24" customHeight="1" spans="1:24">
      <c r="A19" s="608"/>
      <c r="B19" s="548" t="s">
        <v>832</v>
      </c>
      <c r="C19" s="554" t="s">
        <v>818</v>
      </c>
      <c r="D19" s="555" t="s">
        <v>833</v>
      </c>
      <c r="E19" s="556"/>
      <c r="F19" s="556"/>
      <c r="G19" s="556"/>
      <c r="H19" s="556"/>
      <c r="I19" s="556"/>
      <c r="J19" s="556"/>
      <c r="K19" s="556"/>
      <c r="L19" s="585"/>
      <c r="M19" s="586" t="s">
        <v>834</v>
      </c>
      <c r="N19" s="587"/>
      <c r="O19" s="588"/>
      <c r="P19" s="589" t="s">
        <v>821</v>
      </c>
      <c r="Q19" s="600" t="str">
        <f>_xlfn.DISPIMG("ID_E75705BDD4E64593BD39A05F73E41561",1)</f>
        <v>=DISPIMG("ID_E75705BDD4E64593BD39A05F73E41561",1)</v>
      </c>
      <c r="R19" s="565"/>
      <c r="S19" s="565"/>
      <c r="T19" s="601"/>
      <c r="U19" s="592"/>
      <c r="V19" s="592"/>
      <c r="W19" s="592"/>
      <c r="X19" s="592"/>
    </row>
    <row r="20" s="524" customFormat="1" ht="59" customHeight="1" spans="1:24">
      <c r="A20" s="608"/>
      <c r="B20" s="553"/>
      <c r="C20" s="554" t="s">
        <v>822</v>
      </c>
      <c r="D20" s="557" t="s">
        <v>835</v>
      </c>
      <c r="E20" s="551"/>
      <c r="F20" s="551"/>
      <c r="G20" s="551"/>
      <c r="H20" s="551"/>
      <c r="I20" s="551"/>
      <c r="J20" s="551"/>
      <c r="K20" s="575"/>
      <c r="L20" s="576"/>
      <c r="M20" s="577"/>
      <c r="N20" s="578"/>
      <c r="O20" s="579"/>
      <c r="P20" s="590"/>
      <c r="Q20" s="602"/>
      <c r="R20" s="603"/>
      <c r="S20" s="603"/>
      <c r="T20" s="601"/>
      <c r="U20" s="592"/>
      <c r="V20" s="592"/>
      <c r="W20" s="592"/>
      <c r="X20" s="592"/>
    </row>
    <row r="21" s="524" customFormat="1" ht="35" customHeight="1" spans="1:24">
      <c r="A21" s="608"/>
      <c r="B21" s="553"/>
      <c r="C21" s="549" t="s">
        <v>811</v>
      </c>
      <c r="D21" s="557" t="s">
        <v>836</v>
      </c>
      <c r="E21" s="551"/>
      <c r="F21" s="551"/>
      <c r="G21" s="551"/>
      <c r="H21" s="551"/>
      <c r="I21" s="551"/>
      <c r="J21" s="551"/>
      <c r="K21" s="575"/>
      <c r="L21" s="576"/>
      <c r="M21" s="577"/>
      <c r="N21" s="578"/>
      <c r="O21" s="579"/>
      <c r="P21" s="590"/>
      <c r="Q21" s="602"/>
      <c r="R21" s="603"/>
      <c r="S21" s="603"/>
      <c r="T21" s="601"/>
      <c r="U21" s="592"/>
      <c r="V21" s="592"/>
      <c r="W21" s="592"/>
      <c r="X21" s="592"/>
    </row>
    <row r="22" s="524" customFormat="1" ht="30" customHeight="1" spans="1:24">
      <c r="A22" s="608"/>
      <c r="B22" s="553"/>
      <c r="C22" s="549" t="s">
        <v>815</v>
      </c>
      <c r="D22" s="550" t="s">
        <v>837</v>
      </c>
      <c r="E22" s="551"/>
      <c r="F22" s="551"/>
      <c r="G22" s="551"/>
      <c r="H22" s="551"/>
      <c r="I22" s="551"/>
      <c r="J22" s="551"/>
      <c r="K22" s="575"/>
      <c r="L22" s="581"/>
      <c r="M22" s="582"/>
      <c r="N22" s="583"/>
      <c r="O22" s="584"/>
      <c r="P22" s="591"/>
      <c r="Q22" s="604"/>
      <c r="R22" s="605"/>
      <c r="S22" s="605"/>
      <c r="T22" s="601"/>
      <c r="U22" s="592"/>
      <c r="V22" s="592"/>
      <c r="W22" s="592"/>
      <c r="X22" s="592"/>
    </row>
    <row r="23" s="524" customFormat="1" ht="49" customHeight="1" spans="1:19">
      <c r="A23" s="559" t="s">
        <v>838</v>
      </c>
      <c r="B23" s="560" t="s">
        <v>839</v>
      </c>
      <c r="C23" s="554" t="s">
        <v>840</v>
      </c>
      <c r="D23" s="554"/>
      <c r="E23" s="554"/>
      <c r="F23" s="554"/>
      <c r="G23" s="554"/>
      <c r="H23" s="554"/>
      <c r="I23" s="554"/>
      <c r="J23" s="554"/>
      <c r="K23" s="554"/>
      <c r="L23" s="554"/>
      <c r="M23" s="554"/>
      <c r="N23" s="554"/>
      <c r="O23" s="572" t="s">
        <v>841</v>
      </c>
      <c r="P23" s="572"/>
      <c r="Q23" s="572"/>
      <c r="R23" s="572"/>
      <c r="S23" s="572"/>
    </row>
    <row r="24" s="524" customFormat="1" ht="260" customHeight="1" spans="1:19">
      <c r="A24" s="559"/>
      <c r="B24" s="560" t="s">
        <v>842</v>
      </c>
      <c r="C24" s="554"/>
      <c r="D24" s="554"/>
      <c r="E24" s="554"/>
      <c r="F24" s="554"/>
      <c r="G24" s="554"/>
      <c r="H24" s="554"/>
      <c r="I24" s="554"/>
      <c r="J24" s="554"/>
      <c r="K24" s="554"/>
      <c r="L24" s="554"/>
      <c r="M24" s="554"/>
      <c r="N24" s="554"/>
      <c r="O24" s="572"/>
      <c r="P24" s="572"/>
      <c r="Q24" s="572"/>
      <c r="R24" s="572"/>
      <c r="S24" s="572"/>
    </row>
    <row r="25" s="524" customFormat="1" ht="50" customHeight="1" spans="1:19">
      <c r="A25" s="559"/>
      <c r="B25" s="560" t="s">
        <v>843</v>
      </c>
      <c r="C25" s="536" t="s">
        <v>844</v>
      </c>
      <c r="D25" s="536"/>
      <c r="E25" s="536"/>
      <c r="F25" s="536"/>
      <c r="G25" s="536"/>
      <c r="H25" s="536"/>
      <c r="I25" s="536"/>
      <c r="J25" s="536"/>
      <c r="K25" s="536"/>
      <c r="L25" s="536"/>
      <c r="M25" s="536"/>
      <c r="N25" s="536"/>
      <c r="O25" s="536"/>
      <c r="P25" s="536"/>
      <c r="Q25" s="536"/>
      <c r="R25" s="536"/>
      <c r="S25" s="536"/>
    </row>
    <row r="26" s="524" customFormat="1" ht="20.4" spans="1:19">
      <c r="A26" s="559"/>
      <c r="B26" s="560" t="s">
        <v>845</v>
      </c>
      <c r="C26" s="536" t="s">
        <v>846</v>
      </c>
      <c r="D26" s="536"/>
      <c r="E26" s="536"/>
      <c r="F26" s="536"/>
      <c r="G26" s="536"/>
      <c r="H26" s="536"/>
      <c r="I26" s="536"/>
      <c r="J26" s="536"/>
      <c r="K26" s="536"/>
      <c r="L26" s="536"/>
      <c r="M26" s="536"/>
      <c r="N26" s="536"/>
      <c r="O26" s="536"/>
      <c r="P26" s="536"/>
      <c r="Q26" s="536"/>
      <c r="R26" s="536"/>
      <c r="S26" s="536"/>
    </row>
  </sheetData>
  <mergeCells count="55">
    <mergeCell ref="I1:J1"/>
    <mergeCell ref="K1:M1"/>
    <mergeCell ref="I2:J2"/>
    <mergeCell ref="K2:M2"/>
    <mergeCell ref="I3:M3"/>
    <mergeCell ref="B5:G5"/>
    <mergeCell ref="H5:M5"/>
    <mergeCell ref="O5:S5"/>
    <mergeCell ref="B6:J6"/>
    <mergeCell ref="K6:S6"/>
    <mergeCell ref="B7:D7"/>
    <mergeCell ref="E7:H7"/>
    <mergeCell ref="I7:L7"/>
    <mergeCell ref="M7:S7"/>
    <mergeCell ref="B8:H8"/>
    <mergeCell ref="I8:P8"/>
    <mergeCell ref="Q8:S8"/>
    <mergeCell ref="D9:K9"/>
    <mergeCell ref="D10:K10"/>
    <mergeCell ref="D11:K11"/>
    <mergeCell ref="D12:K12"/>
    <mergeCell ref="D13:K13"/>
    <mergeCell ref="D14:K14"/>
    <mergeCell ref="D15:K15"/>
    <mergeCell ref="D16:K16"/>
    <mergeCell ref="D17:K17"/>
    <mergeCell ref="D18:K18"/>
    <mergeCell ref="D19:K19"/>
    <mergeCell ref="D20:K20"/>
    <mergeCell ref="D21:K21"/>
    <mergeCell ref="D22:K22"/>
    <mergeCell ref="A9:A22"/>
    <mergeCell ref="A23:A26"/>
    <mergeCell ref="B9:B10"/>
    <mergeCell ref="B11:B14"/>
    <mergeCell ref="B15:B18"/>
    <mergeCell ref="B19:B22"/>
    <mergeCell ref="L9:L10"/>
    <mergeCell ref="L11:L14"/>
    <mergeCell ref="L15:L18"/>
    <mergeCell ref="L19:L22"/>
    <mergeCell ref="P9:P10"/>
    <mergeCell ref="P11:P14"/>
    <mergeCell ref="P15:P18"/>
    <mergeCell ref="P19:P22"/>
    <mergeCell ref="A1:C2"/>
    <mergeCell ref="D1:H3"/>
    <mergeCell ref="M9:O10"/>
    <mergeCell ref="O23:S24"/>
    <mergeCell ref="Q11:S14"/>
    <mergeCell ref="Q15:S18"/>
    <mergeCell ref="M11:O14"/>
    <mergeCell ref="Q19:S22"/>
    <mergeCell ref="M15:O18"/>
    <mergeCell ref="M19:O2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FF0000"/>
  </sheetPr>
  <dimension ref="A1:AE30"/>
  <sheetViews>
    <sheetView workbookViewId="0">
      <selection activeCell="O3" sqref="O3"/>
    </sheetView>
  </sheetViews>
  <sheetFormatPr defaultColWidth="9" defaultRowHeight="15.6"/>
  <cols>
    <col min="1" max="1" width="16.6296296296296" style="524" customWidth="1"/>
    <col min="2" max="2" width="18.8240740740741" style="524" customWidth="1"/>
    <col min="3" max="6" width="13.25" style="524" customWidth="1"/>
    <col min="7" max="12" width="9" style="524"/>
    <col min="13" max="13" width="10.6296296296296" style="524" customWidth="1"/>
    <col min="14" max="16" width="9" style="524"/>
    <col min="17" max="17" width="12.5092592592593" style="524"/>
    <col min="18" max="21" width="9" style="524"/>
    <col min="22" max="22" width="12.75" style="524" customWidth="1"/>
    <col min="23" max="16377" width="9" style="524"/>
    <col min="16378" max="16384" width="9" style="526"/>
  </cols>
  <sheetData>
    <row r="1" s="524" customFormat="1" ht="48" customHeight="1" spans="1:13">
      <c r="A1" s="527" t="str">
        <f>_xlfn.DISPIMG("ID_13804CCF1F6F4DF2AAB44757F01DC781",1)</f>
        <v>=DISPIMG("ID_13804CCF1F6F4DF2AAB44757F01DC781",1)</v>
      </c>
      <c r="B1" s="528"/>
      <c r="C1" s="528"/>
      <c r="D1" s="529" t="s">
        <v>847</v>
      </c>
      <c r="E1" s="530"/>
      <c r="F1" s="530"/>
      <c r="G1" s="530"/>
      <c r="H1" s="530"/>
      <c r="I1" s="561" t="s">
        <v>792</v>
      </c>
      <c r="J1" s="561"/>
      <c r="K1" s="562" t="s">
        <v>793</v>
      </c>
      <c r="L1" s="562"/>
      <c r="M1" s="562"/>
    </row>
    <row r="2" s="524" customFormat="1" ht="48" customHeight="1" spans="1:13">
      <c r="A2" s="531"/>
      <c r="B2" s="532"/>
      <c r="C2" s="532"/>
      <c r="D2" s="530"/>
      <c r="E2" s="530"/>
      <c r="F2" s="530"/>
      <c r="G2" s="530"/>
      <c r="H2" s="530"/>
      <c r="I2" s="563" t="s">
        <v>794</v>
      </c>
      <c r="J2" s="563"/>
      <c r="K2" s="563" t="s">
        <v>795</v>
      </c>
      <c r="L2" s="563"/>
      <c r="M2" s="563"/>
    </row>
    <row r="3" s="524" customFormat="1" ht="48" customHeight="1" spans="1:13">
      <c r="A3" s="533" t="s">
        <v>796</v>
      </c>
      <c r="B3" s="533" t="s">
        <v>303</v>
      </c>
      <c r="C3" s="534" t="s">
        <v>797</v>
      </c>
      <c r="D3" s="530"/>
      <c r="E3" s="530"/>
      <c r="F3" s="530"/>
      <c r="G3" s="530"/>
      <c r="H3" s="530"/>
      <c r="I3" s="564" t="s">
        <v>798</v>
      </c>
      <c r="J3" s="564"/>
      <c r="K3" s="564"/>
      <c r="L3" s="564"/>
      <c r="M3" s="564"/>
    </row>
    <row r="4" s="524" customFormat="1" ht="16.35" spans="1:13">
      <c r="A4" s="535" t="s">
        <v>799</v>
      </c>
      <c r="B4" s="535" t="s">
        <v>848</v>
      </c>
      <c r="C4" s="535" t="s">
        <v>849</v>
      </c>
      <c r="D4" s="536"/>
      <c r="E4" s="536"/>
      <c r="F4" s="536"/>
      <c r="G4" s="536"/>
      <c r="H4" s="536"/>
      <c r="I4" s="536"/>
      <c r="J4" s="536"/>
      <c r="K4" s="536"/>
      <c r="L4" s="536"/>
      <c r="M4" s="536"/>
    </row>
    <row r="5" s="524" customFormat="1" ht="204" customHeight="1" spans="1:29">
      <c r="A5" s="537" t="s">
        <v>801</v>
      </c>
      <c r="B5" s="538" t="str">
        <f>_xlfn.DISPIMG("ID_72E6FE6225B04FE3A73D340F1F11CD4B",1)</f>
        <v>=DISPIMG("ID_72E6FE6225B04FE3A73D340F1F11CD4B",1)</v>
      </c>
      <c r="C5" s="539"/>
      <c r="D5" s="539"/>
      <c r="E5" s="539"/>
      <c r="F5" s="539"/>
      <c r="G5" s="540"/>
      <c r="H5" s="541" t="str">
        <f>_xlfn.DISPIMG("ID_069C5FE4218B4E41961822405EC99E4E",1)</f>
        <v>=DISPIMG("ID_069C5FE4218B4E41961822405EC99E4E",1)</v>
      </c>
      <c r="I5" s="544"/>
      <c r="J5" s="544"/>
      <c r="K5" s="565"/>
      <c r="L5" s="565"/>
      <c r="M5" s="566"/>
      <c r="N5" s="567"/>
      <c r="O5" s="568" t="s">
        <v>850</v>
      </c>
      <c r="P5" s="569"/>
      <c r="Q5" s="569"/>
      <c r="R5" s="569"/>
      <c r="S5" s="569"/>
      <c r="T5" s="592"/>
      <c r="U5" s="592"/>
      <c r="V5" s="592"/>
      <c r="W5" s="592"/>
      <c r="X5" s="592"/>
      <c r="Y5" s="592"/>
      <c r="Z5" s="592"/>
      <c r="AA5" s="592"/>
      <c r="AB5" s="592"/>
      <c r="AC5" s="592"/>
    </row>
    <row r="6" s="524" customFormat="1" ht="284" customHeight="1" spans="1:30">
      <c r="A6" s="537" t="s">
        <v>803</v>
      </c>
      <c r="B6" s="542" t="str">
        <f>_xlfn.DISPIMG("ID_F8F721EBDA3647738E657F6AE66EFAE7",1)</f>
        <v>=DISPIMG("ID_F8F721EBDA3647738E657F6AE66EFAE7",1)</v>
      </c>
      <c r="C6" s="542"/>
      <c r="D6" s="542"/>
      <c r="E6" s="542"/>
      <c r="F6" s="542"/>
      <c r="G6" s="542"/>
      <c r="H6" s="542"/>
      <c r="I6" s="542"/>
      <c r="J6" s="542"/>
      <c r="K6" s="570" t="s">
        <v>851</v>
      </c>
      <c r="L6" s="570"/>
      <c r="M6" s="570"/>
      <c r="N6" s="570"/>
      <c r="O6" s="570"/>
      <c r="P6" s="570"/>
      <c r="Q6" s="570"/>
      <c r="R6" s="570"/>
      <c r="S6" s="570"/>
      <c r="T6" s="593"/>
      <c r="U6" s="593"/>
      <c r="V6" s="593"/>
      <c r="W6" s="592"/>
      <c r="X6" s="594"/>
      <c r="Y6" s="594"/>
      <c r="Z6" s="594"/>
      <c r="AA6" s="594"/>
      <c r="AB6" s="594"/>
      <c r="AC6" s="594"/>
      <c r="AD6" s="526"/>
    </row>
    <row r="7" s="525" customFormat="1" ht="119" customHeight="1" spans="1:29">
      <c r="A7" s="543" t="s">
        <v>805</v>
      </c>
      <c r="B7" s="541" t="str">
        <f>_xlfn.DISPIMG("ID_82F0EBA1EFBC4536A987C4B401D6559C",1)</f>
        <v>=DISPIMG("ID_82F0EBA1EFBC4536A987C4B401D6559C",1)</v>
      </c>
      <c r="C7" s="544"/>
      <c r="D7" s="544"/>
      <c r="E7" s="544"/>
      <c r="F7" s="544"/>
      <c r="G7" s="544"/>
      <c r="H7" s="544"/>
      <c r="I7" s="544"/>
      <c r="J7" s="544"/>
      <c r="K7" s="544"/>
      <c r="L7" s="571"/>
      <c r="M7" s="572" t="s">
        <v>852</v>
      </c>
      <c r="N7" s="572"/>
      <c r="O7" s="572"/>
      <c r="P7" s="572"/>
      <c r="Q7" s="572"/>
      <c r="R7" s="572"/>
      <c r="S7" s="572"/>
      <c r="T7" s="594"/>
      <c r="U7" s="595"/>
      <c r="V7" s="593"/>
      <c r="W7" s="593"/>
      <c r="X7" s="593"/>
      <c r="Y7" s="592"/>
      <c r="Z7" s="592"/>
      <c r="AA7" s="592"/>
      <c r="AB7" s="592"/>
      <c r="AC7" s="592"/>
    </row>
    <row r="8" s="524" customFormat="1" ht="239" customHeight="1" spans="1:31">
      <c r="A8" s="545" t="s">
        <v>807</v>
      </c>
      <c r="B8" s="546" t="str">
        <f>_xlfn.DISPIMG("ID_185C75B0F95546BD821F5B8887D8B941",1)</f>
        <v>=DISPIMG("ID_185C75B0F95546BD821F5B8887D8B941",1)</v>
      </c>
      <c r="C8" s="546"/>
      <c r="D8" s="546"/>
      <c r="E8" s="546"/>
      <c r="F8" s="546"/>
      <c r="G8" s="546"/>
      <c r="H8" s="546"/>
      <c r="I8" s="573" t="str">
        <f>_xlfn.DISPIMG("ID_CD36F4B537434C58AD83DABA155C1910",1)</f>
        <v>=DISPIMG("ID_CD36F4B537434C58AD83DABA155C1910",1)</v>
      </c>
      <c r="J8" s="573"/>
      <c r="K8" s="573"/>
      <c r="L8" s="573"/>
      <c r="M8" s="574"/>
      <c r="N8" s="574"/>
      <c r="O8" s="574"/>
      <c r="P8" s="574"/>
      <c r="Q8" s="596" t="s">
        <v>853</v>
      </c>
      <c r="R8" s="597"/>
      <c r="S8" s="598"/>
      <c r="T8" s="595"/>
      <c r="U8" s="595"/>
      <c r="V8" s="595"/>
      <c r="W8" s="595"/>
      <c r="X8" s="595"/>
      <c r="Y8" s="592"/>
      <c r="Z8" s="592"/>
      <c r="AA8" s="592"/>
      <c r="AB8" s="592"/>
      <c r="AC8" s="592"/>
      <c r="AD8" s="592"/>
      <c r="AE8" s="592"/>
    </row>
    <row r="9" s="524" customFormat="1" ht="27" customHeight="1" spans="1:24">
      <c r="A9" s="547" t="s">
        <v>809</v>
      </c>
      <c r="B9" s="548" t="s">
        <v>854</v>
      </c>
      <c r="C9" s="549" t="s">
        <v>811</v>
      </c>
      <c r="D9" s="550" t="s">
        <v>855</v>
      </c>
      <c r="E9" s="551"/>
      <c r="F9" s="551"/>
      <c r="G9" s="551"/>
      <c r="H9" s="551"/>
      <c r="I9" s="551"/>
      <c r="J9" s="551"/>
      <c r="K9" s="575"/>
      <c r="L9" s="576" t="s">
        <v>813</v>
      </c>
      <c r="M9" s="577" t="s">
        <v>856</v>
      </c>
      <c r="N9" s="578"/>
      <c r="O9" s="579"/>
      <c r="P9" s="580"/>
      <c r="Q9" s="554"/>
      <c r="R9" s="554"/>
      <c r="S9" s="599"/>
      <c r="T9" s="592"/>
      <c r="U9" s="592"/>
      <c r="V9" s="592"/>
      <c r="W9" s="592"/>
      <c r="X9" s="592"/>
    </row>
    <row r="10" s="524" customFormat="1" ht="37" customHeight="1" spans="1:24">
      <c r="A10" s="552"/>
      <c r="B10" s="553"/>
      <c r="C10" s="549" t="s">
        <v>815</v>
      </c>
      <c r="D10" s="550" t="s">
        <v>857</v>
      </c>
      <c r="E10" s="551"/>
      <c r="F10" s="551"/>
      <c r="G10" s="551"/>
      <c r="H10" s="551"/>
      <c r="I10" s="551"/>
      <c r="J10" s="551"/>
      <c r="K10" s="575"/>
      <c r="L10" s="581"/>
      <c r="M10" s="582"/>
      <c r="N10" s="583"/>
      <c r="O10" s="584"/>
      <c r="P10" s="574"/>
      <c r="Q10" s="554"/>
      <c r="R10" s="554"/>
      <c r="S10" s="599"/>
      <c r="T10" s="592"/>
      <c r="U10" s="592"/>
      <c r="V10" s="592"/>
      <c r="W10" s="592"/>
      <c r="X10" s="592"/>
    </row>
    <row r="11" s="524" customFormat="1" spans="1:24">
      <c r="A11" s="552"/>
      <c r="B11" s="548" t="s">
        <v>858</v>
      </c>
      <c r="C11" s="554" t="s">
        <v>818</v>
      </c>
      <c r="D11" s="555" t="s">
        <v>859</v>
      </c>
      <c r="E11" s="556"/>
      <c r="F11" s="556"/>
      <c r="G11" s="556"/>
      <c r="H11" s="556"/>
      <c r="I11" s="556"/>
      <c r="J11" s="556"/>
      <c r="K11" s="556"/>
      <c r="L11" s="585" t="s">
        <v>813</v>
      </c>
      <c r="M11" s="586" t="s">
        <v>860</v>
      </c>
      <c r="N11" s="587"/>
      <c r="O11" s="588"/>
      <c r="P11" s="589" t="s">
        <v>821</v>
      </c>
      <c r="Q11" s="600" t="str">
        <f>_xlfn.DISPIMG("ID_E433708EF0ED487892F77A50B58B9F0E",1)</f>
        <v>=DISPIMG("ID_E433708EF0ED487892F77A50B58B9F0E",1)</v>
      </c>
      <c r="R11" s="565"/>
      <c r="S11" s="565"/>
      <c r="T11" s="601"/>
      <c r="U11" s="592"/>
      <c r="V11" s="592"/>
      <c r="W11" s="592"/>
      <c r="X11" s="592"/>
    </row>
    <row r="12" s="524" customFormat="1" ht="66" customHeight="1" spans="1:24">
      <c r="A12" s="552"/>
      <c r="B12" s="553"/>
      <c r="C12" s="554" t="s">
        <v>822</v>
      </c>
      <c r="D12" s="557" t="s">
        <v>861</v>
      </c>
      <c r="E12" s="551"/>
      <c r="F12" s="551"/>
      <c r="G12" s="551"/>
      <c r="H12" s="551"/>
      <c r="I12" s="551"/>
      <c r="J12" s="551"/>
      <c r="K12" s="575"/>
      <c r="L12" s="576"/>
      <c r="M12" s="577"/>
      <c r="N12" s="578"/>
      <c r="O12" s="579"/>
      <c r="P12" s="590"/>
      <c r="Q12" s="602"/>
      <c r="R12" s="603"/>
      <c r="S12" s="603"/>
      <c r="T12" s="601"/>
      <c r="U12" s="592"/>
      <c r="V12" s="592"/>
      <c r="W12" s="592"/>
      <c r="X12" s="592"/>
    </row>
    <row r="13" s="524" customFormat="1" ht="16.2" spans="1:24">
      <c r="A13" s="552"/>
      <c r="B13" s="553"/>
      <c r="C13" s="549" t="s">
        <v>811</v>
      </c>
      <c r="D13" s="557" t="s">
        <v>862</v>
      </c>
      <c r="E13" s="551"/>
      <c r="F13" s="551"/>
      <c r="G13" s="551"/>
      <c r="H13" s="551"/>
      <c r="I13" s="551"/>
      <c r="J13" s="551"/>
      <c r="K13" s="575"/>
      <c r="L13" s="576"/>
      <c r="M13" s="577"/>
      <c r="N13" s="578"/>
      <c r="O13" s="579"/>
      <c r="P13" s="590"/>
      <c r="Q13" s="602"/>
      <c r="R13" s="603"/>
      <c r="S13" s="603"/>
      <c r="T13" s="601"/>
      <c r="U13" s="592"/>
      <c r="V13" s="592"/>
      <c r="W13" s="592"/>
      <c r="X13" s="592"/>
    </row>
    <row r="14" s="524" customFormat="1" ht="16.95" spans="1:24">
      <c r="A14" s="552"/>
      <c r="B14" s="553"/>
      <c r="C14" s="549" t="s">
        <v>815</v>
      </c>
      <c r="D14" s="557" t="s">
        <v>863</v>
      </c>
      <c r="E14" s="551"/>
      <c r="F14" s="551"/>
      <c r="G14" s="551"/>
      <c r="H14" s="551"/>
      <c r="I14" s="551"/>
      <c r="J14" s="551"/>
      <c r="K14" s="575"/>
      <c r="L14" s="581"/>
      <c r="M14" s="582"/>
      <c r="N14" s="583"/>
      <c r="O14" s="584"/>
      <c r="P14" s="591"/>
      <c r="Q14" s="604"/>
      <c r="R14" s="605"/>
      <c r="S14" s="605"/>
      <c r="T14" s="601"/>
      <c r="U14" s="592"/>
      <c r="V14" s="592"/>
      <c r="W14" s="592"/>
      <c r="X14" s="592"/>
    </row>
    <row r="15" s="524" customFormat="1" spans="1:24">
      <c r="A15" s="552"/>
      <c r="B15" s="548" t="s">
        <v>864</v>
      </c>
      <c r="C15" s="554" t="s">
        <v>818</v>
      </c>
      <c r="D15" s="555" t="s">
        <v>865</v>
      </c>
      <c r="E15" s="556"/>
      <c r="F15" s="556"/>
      <c r="G15" s="556"/>
      <c r="H15" s="556"/>
      <c r="I15" s="556"/>
      <c r="J15" s="556"/>
      <c r="K15" s="556"/>
      <c r="L15" s="585" t="s">
        <v>813</v>
      </c>
      <c r="M15" s="586" t="s">
        <v>866</v>
      </c>
      <c r="N15" s="587"/>
      <c r="O15" s="588"/>
      <c r="P15" s="589" t="s">
        <v>821</v>
      </c>
      <c r="Q15" s="600" t="str">
        <f>_xlfn.DISPIMG("ID_96C51F48C9374257A0F5D8F3A0A66C1E",1)</f>
        <v>=DISPIMG("ID_96C51F48C9374257A0F5D8F3A0A66C1E",1)</v>
      </c>
      <c r="R15" s="565"/>
      <c r="S15" s="565"/>
      <c r="T15" s="601"/>
      <c r="U15" s="592"/>
      <c r="V15" s="592"/>
      <c r="W15" s="592"/>
      <c r="X15" s="592"/>
    </row>
    <row r="16" s="524" customFormat="1" ht="84" customHeight="1" spans="1:24">
      <c r="A16" s="552"/>
      <c r="B16" s="553"/>
      <c r="C16" s="554" t="s">
        <v>822</v>
      </c>
      <c r="D16" s="557" t="s">
        <v>867</v>
      </c>
      <c r="E16" s="551"/>
      <c r="F16" s="551"/>
      <c r="G16" s="551"/>
      <c r="H16" s="551"/>
      <c r="I16" s="551"/>
      <c r="J16" s="551"/>
      <c r="K16" s="575"/>
      <c r="L16" s="576"/>
      <c r="M16" s="577"/>
      <c r="N16" s="578"/>
      <c r="O16" s="579"/>
      <c r="P16" s="590"/>
      <c r="Q16" s="602"/>
      <c r="R16" s="603"/>
      <c r="S16" s="603"/>
      <c r="T16" s="601"/>
      <c r="U16" s="592"/>
      <c r="V16" s="592"/>
      <c r="W16" s="592"/>
      <c r="X16" s="592"/>
    </row>
    <row r="17" s="524" customFormat="1" ht="34" customHeight="1" spans="1:24">
      <c r="A17" s="552"/>
      <c r="B17" s="553"/>
      <c r="C17" s="549" t="s">
        <v>811</v>
      </c>
      <c r="D17" s="557" t="s">
        <v>868</v>
      </c>
      <c r="E17" s="551"/>
      <c r="F17" s="551"/>
      <c r="G17" s="551"/>
      <c r="H17" s="551"/>
      <c r="I17" s="551"/>
      <c r="J17" s="551"/>
      <c r="K17" s="575"/>
      <c r="L17" s="576"/>
      <c r="M17" s="577"/>
      <c r="N17" s="578"/>
      <c r="O17" s="579"/>
      <c r="P17" s="590"/>
      <c r="Q17" s="602"/>
      <c r="R17" s="603"/>
      <c r="S17" s="603"/>
      <c r="T17" s="601"/>
      <c r="U17" s="592"/>
      <c r="V17" s="592"/>
      <c r="W17" s="592"/>
      <c r="X17" s="592"/>
    </row>
    <row r="18" s="524" customFormat="1" ht="16.95" spans="1:24">
      <c r="A18" s="552"/>
      <c r="B18" s="553"/>
      <c r="C18" s="549" t="s">
        <v>815</v>
      </c>
      <c r="D18" s="550" t="s">
        <v>869</v>
      </c>
      <c r="E18" s="551"/>
      <c r="F18" s="551"/>
      <c r="G18" s="551"/>
      <c r="H18" s="551"/>
      <c r="I18" s="551"/>
      <c r="J18" s="551"/>
      <c r="K18" s="575"/>
      <c r="L18" s="581"/>
      <c r="M18" s="582"/>
      <c r="N18" s="583"/>
      <c r="O18" s="584"/>
      <c r="P18" s="591"/>
      <c r="Q18" s="604"/>
      <c r="R18" s="605"/>
      <c r="S18" s="605"/>
      <c r="T18" s="601"/>
      <c r="U18" s="592"/>
      <c r="V18" s="592"/>
      <c r="W18" s="592"/>
      <c r="X18" s="592"/>
    </row>
    <row r="19" s="524" customFormat="1" ht="24" customHeight="1" spans="1:24">
      <c r="A19" s="552"/>
      <c r="B19" s="548" t="s">
        <v>870</v>
      </c>
      <c r="C19" s="554" t="s">
        <v>818</v>
      </c>
      <c r="D19" s="555" t="s">
        <v>871</v>
      </c>
      <c r="E19" s="556"/>
      <c r="F19" s="556"/>
      <c r="G19" s="556"/>
      <c r="H19" s="556"/>
      <c r="I19" s="556"/>
      <c r="J19" s="556"/>
      <c r="K19" s="556"/>
      <c r="L19" s="585"/>
      <c r="M19" s="586" t="s">
        <v>872</v>
      </c>
      <c r="N19" s="587"/>
      <c r="O19" s="588"/>
      <c r="P19" s="589" t="s">
        <v>821</v>
      </c>
      <c r="Q19" s="600" t="str">
        <f>_xlfn.DISPIMG("ID_06B5D7B4E6B74B0C95040C2D09CD3394",1)</f>
        <v>=DISPIMG("ID_06B5D7B4E6B74B0C95040C2D09CD3394",1)</v>
      </c>
      <c r="R19" s="565"/>
      <c r="S19" s="565"/>
      <c r="T19" s="601"/>
      <c r="U19" s="592"/>
      <c r="V19" s="592"/>
      <c r="W19" s="592"/>
      <c r="X19" s="592"/>
    </row>
    <row r="20" s="524" customFormat="1" ht="59" customHeight="1" spans="1:24">
      <c r="A20" s="552"/>
      <c r="B20" s="553"/>
      <c r="C20" s="554" t="s">
        <v>822</v>
      </c>
      <c r="D20" s="557" t="s">
        <v>873</v>
      </c>
      <c r="E20" s="551"/>
      <c r="F20" s="551"/>
      <c r="G20" s="551"/>
      <c r="H20" s="551"/>
      <c r="I20" s="551"/>
      <c r="J20" s="551"/>
      <c r="K20" s="575"/>
      <c r="L20" s="576"/>
      <c r="M20" s="577"/>
      <c r="N20" s="578"/>
      <c r="O20" s="579"/>
      <c r="P20" s="590"/>
      <c r="Q20" s="602"/>
      <c r="R20" s="603"/>
      <c r="S20" s="603"/>
      <c r="T20" s="601"/>
      <c r="U20" s="592"/>
      <c r="V20" s="592"/>
      <c r="W20" s="592"/>
      <c r="X20" s="592"/>
    </row>
    <row r="21" s="524" customFormat="1" ht="30" customHeight="1" spans="1:24">
      <c r="A21" s="552"/>
      <c r="B21" s="553"/>
      <c r="C21" s="549" t="s">
        <v>811</v>
      </c>
      <c r="D21" s="557" t="s">
        <v>874</v>
      </c>
      <c r="E21" s="551"/>
      <c r="F21" s="551"/>
      <c r="G21" s="551"/>
      <c r="H21" s="551"/>
      <c r="I21" s="551"/>
      <c r="J21" s="551"/>
      <c r="K21" s="575"/>
      <c r="L21" s="576"/>
      <c r="M21" s="577"/>
      <c r="N21" s="578"/>
      <c r="O21" s="579"/>
      <c r="P21" s="590"/>
      <c r="Q21" s="602"/>
      <c r="R21" s="603"/>
      <c r="S21" s="603"/>
      <c r="T21" s="601"/>
      <c r="U21" s="592"/>
      <c r="V21" s="592"/>
      <c r="W21" s="592"/>
      <c r="X21" s="592"/>
    </row>
    <row r="22" s="524" customFormat="1" ht="25" customHeight="1" spans="1:24">
      <c r="A22" s="552"/>
      <c r="B22" s="553"/>
      <c r="C22" s="549" t="s">
        <v>815</v>
      </c>
      <c r="D22" s="550" t="s">
        <v>875</v>
      </c>
      <c r="E22" s="551"/>
      <c r="F22" s="551"/>
      <c r="G22" s="551"/>
      <c r="H22" s="551"/>
      <c r="I22" s="551"/>
      <c r="J22" s="551"/>
      <c r="K22" s="575"/>
      <c r="L22" s="581"/>
      <c r="M22" s="582"/>
      <c r="N22" s="583"/>
      <c r="O22" s="584"/>
      <c r="P22" s="591"/>
      <c r="Q22" s="604"/>
      <c r="R22" s="605"/>
      <c r="S22" s="605"/>
      <c r="T22" s="601"/>
      <c r="U22" s="592"/>
      <c r="V22" s="592"/>
      <c r="W22" s="592"/>
      <c r="X22" s="592"/>
    </row>
    <row r="23" s="524" customFormat="1" ht="24" customHeight="1" spans="1:24">
      <c r="A23" s="552"/>
      <c r="B23" s="548" t="s">
        <v>876</v>
      </c>
      <c r="C23" s="554" t="s">
        <v>818</v>
      </c>
      <c r="D23" s="555" t="s">
        <v>877</v>
      </c>
      <c r="E23" s="556"/>
      <c r="F23" s="556"/>
      <c r="G23" s="556"/>
      <c r="H23" s="556"/>
      <c r="I23" s="556"/>
      <c r="J23" s="556"/>
      <c r="K23" s="556"/>
      <c r="L23" s="585"/>
      <c r="M23" s="586" t="s">
        <v>878</v>
      </c>
      <c r="N23" s="587"/>
      <c r="O23" s="588"/>
      <c r="P23" s="589" t="s">
        <v>821</v>
      </c>
      <c r="Q23" s="600" t="str">
        <f>_xlfn.DISPIMG("ID_FD8F115F67F646F29EFE33D2A61C09D5",1)</f>
        <v>=DISPIMG("ID_FD8F115F67F646F29EFE33D2A61C09D5",1)</v>
      </c>
      <c r="R23" s="565"/>
      <c r="S23" s="565"/>
      <c r="T23" s="601"/>
      <c r="U23" s="592"/>
      <c r="V23" s="592"/>
      <c r="W23" s="592"/>
      <c r="X23" s="592"/>
    </row>
    <row r="24" s="524" customFormat="1" ht="59" customHeight="1" spans="1:24">
      <c r="A24" s="552"/>
      <c r="B24" s="553"/>
      <c r="C24" s="554" t="s">
        <v>822</v>
      </c>
      <c r="D24" s="557" t="s">
        <v>879</v>
      </c>
      <c r="E24" s="551"/>
      <c r="F24" s="551"/>
      <c r="G24" s="551"/>
      <c r="H24" s="551"/>
      <c r="I24" s="551"/>
      <c r="J24" s="551"/>
      <c r="K24" s="575"/>
      <c r="L24" s="576"/>
      <c r="M24" s="577"/>
      <c r="N24" s="578"/>
      <c r="O24" s="579"/>
      <c r="P24" s="590"/>
      <c r="Q24" s="602"/>
      <c r="R24" s="603"/>
      <c r="S24" s="603"/>
      <c r="T24" s="601"/>
      <c r="U24" s="592"/>
      <c r="V24" s="592"/>
      <c r="W24" s="592"/>
      <c r="X24" s="592"/>
    </row>
    <row r="25" s="524" customFormat="1" ht="35" customHeight="1" spans="1:24">
      <c r="A25" s="552"/>
      <c r="B25" s="553"/>
      <c r="C25" s="549" t="s">
        <v>811</v>
      </c>
      <c r="D25" s="557" t="s">
        <v>880</v>
      </c>
      <c r="E25" s="551"/>
      <c r="F25" s="551"/>
      <c r="G25" s="551"/>
      <c r="H25" s="551"/>
      <c r="I25" s="551"/>
      <c r="J25" s="551"/>
      <c r="K25" s="575"/>
      <c r="L25" s="576"/>
      <c r="M25" s="577"/>
      <c r="N25" s="578"/>
      <c r="O25" s="579"/>
      <c r="P25" s="590"/>
      <c r="Q25" s="602"/>
      <c r="R25" s="603"/>
      <c r="S25" s="603"/>
      <c r="T25" s="601"/>
      <c r="U25" s="592"/>
      <c r="V25" s="592"/>
      <c r="W25" s="592"/>
      <c r="X25" s="592"/>
    </row>
    <row r="26" s="524" customFormat="1" ht="30" customHeight="1" spans="1:24">
      <c r="A26" s="558"/>
      <c r="B26" s="553"/>
      <c r="C26" s="549" t="s">
        <v>815</v>
      </c>
      <c r="D26" s="550" t="s">
        <v>881</v>
      </c>
      <c r="E26" s="551"/>
      <c r="F26" s="551"/>
      <c r="G26" s="551"/>
      <c r="H26" s="551"/>
      <c r="I26" s="551"/>
      <c r="J26" s="551"/>
      <c r="K26" s="575"/>
      <c r="L26" s="581"/>
      <c r="M26" s="582"/>
      <c r="N26" s="583"/>
      <c r="O26" s="584"/>
      <c r="P26" s="591"/>
      <c r="Q26" s="604"/>
      <c r="R26" s="605"/>
      <c r="S26" s="605"/>
      <c r="T26" s="601"/>
      <c r="U26" s="592"/>
      <c r="V26" s="592"/>
      <c r="W26" s="592"/>
      <c r="X26" s="592"/>
    </row>
    <row r="27" s="524" customFormat="1" ht="49" customHeight="1" spans="1:19">
      <c r="A27" s="559" t="s">
        <v>838</v>
      </c>
      <c r="B27" s="560" t="s">
        <v>839</v>
      </c>
      <c r="C27" s="554" t="s">
        <v>840</v>
      </c>
      <c r="D27" s="554"/>
      <c r="E27" s="554"/>
      <c r="F27" s="554"/>
      <c r="G27" s="554"/>
      <c r="H27" s="554"/>
      <c r="I27" s="554"/>
      <c r="J27" s="554"/>
      <c r="K27" s="554"/>
      <c r="L27" s="554"/>
      <c r="M27" s="554"/>
      <c r="N27" s="554"/>
      <c r="O27"/>
      <c r="P27"/>
      <c r="Q27"/>
      <c r="R27"/>
      <c r="S27"/>
    </row>
    <row r="28" s="524" customFormat="1" ht="36" customHeight="1" spans="1:19">
      <c r="A28" s="559"/>
      <c r="B28" s="560" t="s">
        <v>842</v>
      </c>
      <c r="C28" s="554" t="s">
        <v>841</v>
      </c>
      <c r="D28" s="554"/>
      <c r="E28" s="554"/>
      <c r="F28" s="554"/>
      <c r="G28" s="554"/>
      <c r="H28" s="554"/>
      <c r="I28" s="554"/>
      <c r="J28" s="554"/>
      <c r="K28" s="554"/>
      <c r="L28" s="554"/>
      <c r="M28" s="554"/>
      <c r="N28" s="554"/>
      <c r="O28"/>
      <c r="P28"/>
      <c r="Q28"/>
      <c r="R28"/>
      <c r="S28"/>
    </row>
    <row r="29" s="524" customFormat="1" ht="24" customHeight="1" spans="1:19">
      <c r="A29" s="559"/>
      <c r="B29" s="560" t="s">
        <v>843</v>
      </c>
      <c r="C29" s="536" t="s">
        <v>844</v>
      </c>
      <c r="D29" s="536"/>
      <c r="E29" s="536"/>
      <c r="F29" s="536"/>
      <c r="G29" s="536"/>
      <c r="H29" s="536"/>
      <c r="I29" s="536"/>
      <c r="J29" s="536"/>
      <c r="K29" s="536"/>
      <c r="L29" s="536"/>
      <c r="M29" s="536"/>
      <c r="N29" s="536"/>
      <c r="O29" s="536"/>
      <c r="P29" s="536"/>
      <c r="Q29" s="536"/>
      <c r="R29" s="536"/>
      <c r="S29" s="536"/>
    </row>
    <row r="30" s="524" customFormat="1" ht="20.4" spans="1:19">
      <c r="A30" s="559"/>
      <c r="B30" s="560" t="s">
        <v>845</v>
      </c>
      <c r="C30" s="536" t="s">
        <v>846</v>
      </c>
      <c r="D30" s="536"/>
      <c r="E30" s="536"/>
      <c r="F30" s="536"/>
      <c r="G30" s="536"/>
      <c r="H30" s="536"/>
      <c r="I30" s="536"/>
      <c r="J30" s="536"/>
      <c r="K30" s="536"/>
      <c r="L30" s="536"/>
      <c r="M30" s="536"/>
      <c r="N30" s="536"/>
      <c r="O30" s="536"/>
      <c r="P30" s="536"/>
      <c r="Q30" s="536"/>
      <c r="R30" s="536"/>
      <c r="S30" s="536"/>
    </row>
  </sheetData>
  <mergeCells count="61">
    <mergeCell ref="I1:J1"/>
    <mergeCell ref="K1:M1"/>
    <mergeCell ref="I2:J2"/>
    <mergeCell ref="K2:M2"/>
    <mergeCell ref="I3:M3"/>
    <mergeCell ref="B5:G5"/>
    <mergeCell ref="H5:M5"/>
    <mergeCell ref="O5:S5"/>
    <mergeCell ref="B6:J6"/>
    <mergeCell ref="K6:S6"/>
    <mergeCell ref="B7:L7"/>
    <mergeCell ref="M7:S7"/>
    <mergeCell ref="B8:H8"/>
    <mergeCell ref="I8:P8"/>
    <mergeCell ref="Q8:S8"/>
    <mergeCell ref="D9:K9"/>
    <mergeCell ref="D10:K10"/>
    <mergeCell ref="D11:K11"/>
    <mergeCell ref="D12:K12"/>
    <mergeCell ref="D13:K13"/>
    <mergeCell ref="D14:K14"/>
    <mergeCell ref="D15:K15"/>
    <mergeCell ref="D16:K16"/>
    <mergeCell ref="D17:K17"/>
    <mergeCell ref="D18:K18"/>
    <mergeCell ref="D19:K19"/>
    <mergeCell ref="D20:K20"/>
    <mergeCell ref="D21:K21"/>
    <mergeCell ref="D22:K22"/>
    <mergeCell ref="D23:K23"/>
    <mergeCell ref="D24:K24"/>
    <mergeCell ref="D25:K25"/>
    <mergeCell ref="D26:K26"/>
    <mergeCell ref="A9:A26"/>
    <mergeCell ref="A27:A30"/>
    <mergeCell ref="B9:B10"/>
    <mergeCell ref="B11:B14"/>
    <mergeCell ref="B15:B18"/>
    <mergeCell ref="B19:B22"/>
    <mergeCell ref="B23:B26"/>
    <mergeCell ref="L9:L10"/>
    <mergeCell ref="L11:L14"/>
    <mergeCell ref="L15:L18"/>
    <mergeCell ref="L19:L22"/>
    <mergeCell ref="L23:L26"/>
    <mergeCell ref="P9:P10"/>
    <mergeCell ref="P11:P14"/>
    <mergeCell ref="P15:P18"/>
    <mergeCell ref="P19:P22"/>
    <mergeCell ref="P23:P26"/>
    <mergeCell ref="A1:C2"/>
    <mergeCell ref="D1:H3"/>
    <mergeCell ref="M9:O10"/>
    <mergeCell ref="M11:O14"/>
    <mergeCell ref="Q11:S14"/>
    <mergeCell ref="Q15:S18"/>
    <mergeCell ref="Q19:S22"/>
    <mergeCell ref="Q23:S26"/>
    <mergeCell ref="M15:O18"/>
    <mergeCell ref="M19:O22"/>
    <mergeCell ref="M23:O2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sheetPr>
  <dimension ref="A1:U24"/>
  <sheetViews>
    <sheetView workbookViewId="0">
      <selection activeCell="W15" sqref="W15"/>
    </sheetView>
  </sheetViews>
  <sheetFormatPr defaultColWidth="9" defaultRowHeight="14.4"/>
  <cols>
    <col min="1" max="1" width="9" style="196"/>
    <col min="2" max="2" width="14" style="196" customWidth="1"/>
    <col min="3" max="3" width="10" style="196" customWidth="1"/>
    <col min="4" max="4" width="7.87962962962963" style="196" customWidth="1"/>
    <col min="5" max="5" width="7.12962962962963" style="196" customWidth="1"/>
    <col min="6" max="7" width="6.50925925925926" style="196" customWidth="1"/>
    <col min="8" max="8" width="6.62962962962963" style="196" customWidth="1"/>
    <col min="9" max="9" width="6.75" style="196" customWidth="1"/>
    <col min="10" max="10" width="7.12962962962963" style="196" customWidth="1"/>
    <col min="11" max="11" width="7.50925925925926" style="196" customWidth="1"/>
    <col min="12" max="12" width="5.87962962962963" style="196" customWidth="1"/>
    <col min="13" max="13" width="7.50925925925926" style="510" customWidth="1"/>
    <col min="14" max="14" width="10.25" style="510" customWidth="1"/>
    <col min="15" max="15" width="10.1296296296296" style="196" customWidth="1"/>
    <col min="16" max="17" width="10.75" style="510" customWidth="1"/>
    <col min="18" max="18" width="11" style="510" customWidth="1"/>
    <col min="19" max="20" width="8.50925925925926" style="511" customWidth="1"/>
    <col min="21" max="21" width="7.50925925925926" style="511" customWidth="1"/>
    <col min="22" max="16384" width="9" style="196"/>
  </cols>
  <sheetData>
    <row r="1" s="196" customFormat="1" ht="23" customHeight="1" spans="1:21">
      <c r="A1" s="512" t="s">
        <v>882</v>
      </c>
      <c r="B1" s="513" t="s">
        <v>883</v>
      </c>
      <c r="C1" s="514"/>
      <c r="D1" s="514"/>
      <c r="E1" s="514"/>
      <c r="F1" s="514"/>
      <c r="G1" s="514"/>
      <c r="H1" s="514"/>
      <c r="I1" s="514"/>
      <c r="J1" s="514"/>
      <c r="K1" s="516" t="s">
        <v>884</v>
      </c>
      <c r="L1" s="516"/>
      <c r="M1" s="516"/>
      <c r="N1" s="516"/>
      <c r="O1" s="516"/>
      <c r="P1" s="516"/>
      <c r="Q1" s="516"/>
      <c r="R1" s="521"/>
      <c r="S1" s="522" t="s">
        <v>885</v>
      </c>
      <c r="T1" s="522"/>
      <c r="U1" s="522"/>
    </row>
    <row r="2" s="196" customFormat="1" ht="23" customHeight="1" spans="1:21">
      <c r="A2" s="512"/>
      <c r="B2" s="514"/>
      <c r="C2" s="514"/>
      <c r="D2" s="514"/>
      <c r="E2" s="514"/>
      <c r="F2" s="514"/>
      <c r="G2" s="514"/>
      <c r="H2" s="514"/>
      <c r="I2" s="514"/>
      <c r="J2" s="514"/>
      <c r="K2" s="516"/>
      <c r="L2" s="516"/>
      <c r="M2" s="516"/>
      <c r="N2" s="516"/>
      <c r="O2" s="516"/>
      <c r="P2" s="516"/>
      <c r="Q2" s="516"/>
      <c r="R2" s="521"/>
      <c r="S2" s="522"/>
      <c r="T2" s="522"/>
      <c r="U2" s="522"/>
    </row>
    <row r="3" s="196" customFormat="1" ht="23" customHeight="1" spans="1:21">
      <c r="A3" s="512"/>
      <c r="B3" s="514"/>
      <c r="C3" s="514"/>
      <c r="D3" s="514"/>
      <c r="E3" s="514"/>
      <c r="F3" s="514"/>
      <c r="G3" s="514"/>
      <c r="H3" s="514"/>
      <c r="I3" s="514"/>
      <c r="J3" s="514"/>
      <c r="K3" s="516"/>
      <c r="L3" s="516"/>
      <c r="M3" s="516"/>
      <c r="N3" s="516"/>
      <c r="O3" s="516"/>
      <c r="P3" s="516"/>
      <c r="Q3" s="516"/>
      <c r="R3" s="521"/>
      <c r="S3" s="522"/>
      <c r="T3" s="522"/>
      <c r="U3" s="522"/>
    </row>
    <row r="4" s="196" customFormat="1" ht="23" customHeight="1" spans="1:21">
      <c r="A4" s="512"/>
      <c r="B4" s="514"/>
      <c r="C4" s="514"/>
      <c r="D4" s="514"/>
      <c r="E4" s="514"/>
      <c r="F4" s="514"/>
      <c r="G4" s="514"/>
      <c r="H4" s="514"/>
      <c r="I4" s="514"/>
      <c r="J4" s="514"/>
      <c r="K4" s="516"/>
      <c r="L4" s="516"/>
      <c r="M4" s="516"/>
      <c r="N4" s="516"/>
      <c r="O4" s="516"/>
      <c r="P4" s="516"/>
      <c r="Q4" s="516"/>
      <c r="R4" s="521"/>
      <c r="S4" s="522"/>
      <c r="T4" s="522"/>
      <c r="U4" s="522"/>
    </row>
    <row r="5" s="196" customFormat="1" ht="23" customHeight="1" spans="1:21">
      <c r="A5" s="512"/>
      <c r="B5" s="514"/>
      <c r="C5" s="514"/>
      <c r="D5" s="514"/>
      <c r="E5" s="514"/>
      <c r="F5" s="514"/>
      <c r="G5" s="514"/>
      <c r="H5" s="514"/>
      <c r="I5" s="514"/>
      <c r="J5" s="514"/>
      <c r="K5" s="516"/>
      <c r="L5" s="516"/>
      <c r="M5" s="516"/>
      <c r="N5" s="516"/>
      <c r="O5" s="516"/>
      <c r="P5" s="516"/>
      <c r="Q5" s="516"/>
      <c r="R5" s="521"/>
      <c r="S5" s="522"/>
      <c r="T5" s="522"/>
      <c r="U5" s="522"/>
    </row>
    <row r="6" s="196" customFormat="1" ht="23" customHeight="1" spans="1:21">
      <c r="A6" s="512"/>
      <c r="B6" s="514"/>
      <c r="C6" s="514"/>
      <c r="D6" s="514"/>
      <c r="E6" s="514"/>
      <c r="F6" s="514"/>
      <c r="G6" s="514"/>
      <c r="H6" s="514"/>
      <c r="I6" s="514"/>
      <c r="J6" s="514"/>
      <c r="K6" s="516"/>
      <c r="L6" s="516"/>
      <c r="M6" s="516"/>
      <c r="N6" s="516"/>
      <c r="O6" s="516"/>
      <c r="P6" s="516"/>
      <c r="Q6" s="516"/>
      <c r="R6" s="521"/>
      <c r="S6" s="522"/>
      <c r="T6" s="522"/>
      <c r="U6" s="522"/>
    </row>
    <row r="7" s="196" customFormat="1" ht="23" customHeight="1" spans="1:21">
      <c r="A7" s="512"/>
      <c r="B7" s="514"/>
      <c r="C7" s="514"/>
      <c r="D7" s="514"/>
      <c r="E7" s="514"/>
      <c r="F7" s="514"/>
      <c r="G7" s="514"/>
      <c r="H7" s="514"/>
      <c r="I7" s="514"/>
      <c r="J7" s="514"/>
      <c r="K7" s="516"/>
      <c r="L7" s="516"/>
      <c r="M7" s="516"/>
      <c r="N7" s="516"/>
      <c r="O7" s="516"/>
      <c r="P7" s="516"/>
      <c r="Q7" s="516"/>
      <c r="R7" s="521"/>
      <c r="S7" s="522"/>
      <c r="T7" s="522"/>
      <c r="U7" s="522"/>
    </row>
    <row r="8" customFormat="1" ht="23" customHeight="1" spans="1:21">
      <c r="A8" s="512"/>
      <c r="B8" s="514"/>
      <c r="C8" s="514"/>
      <c r="D8" s="514"/>
      <c r="E8" s="514"/>
      <c r="F8" s="514"/>
      <c r="G8" s="514"/>
      <c r="H8" s="514"/>
      <c r="I8" s="514"/>
      <c r="J8" s="514"/>
      <c r="K8" s="516"/>
      <c r="L8" s="516"/>
      <c r="M8" s="516"/>
      <c r="N8" s="516"/>
      <c r="O8" s="516"/>
      <c r="P8" s="516"/>
      <c r="Q8" s="516"/>
      <c r="R8" s="521"/>
      <c r="S8" s="522"/>
      <c r="T8" s="522"/>
      <c r="U8" s="522"/>
    </row>
    <row r="9" customFormat="1" ht="23" customHeight="1" spans="1:21">
      <c r="A9" s="512"/>
      <c r="B9" s="514"/>
      <c r="C9" s="514"/>
      <c r="D9" s="514"/>
      <c r="E9" s="514"/>
      <c r="F9" s="514"/>
      <c r="G9" s="514"/>
      <c r="H9" s="514"/>
      <c r="I9" s="514"/>
      <c r="J9" s="514"/>
      <c r="K9" s="516"/>
      <c r="L9" s="516"/>
      <c r="M9" s="516"/>
      <c r="N9" s="516"/>
      <c r="O9" s="516"/>
      <c r="P9" s="516"/>
      <c r="Q9" s="516"/>
      <c r="R9" s="521"/>
      <c r="S9" s="522"/>
      <c r="T9" s="522"/>
      <c r="U9" s="522"/>
    </row>
    <row r="10" customFormat="1" ht="23" customHeight="1" spans="1:21">
      <c r="A10" s="512"/>
      <c r="B10" s="514"/>
      <c r="C10" s="514"/>
      <c r="D10" s="514"/>
      <c r="E10" s="514"/>
      <c r="F10" s="514"/>
      <c r="G10" s="514"/>
      <c r="H10" s="514"/>
      <c r="I10" s="514"/>
      <c r="J10" s="514"/>
      <c r="K10" s="517" t="s">
        <v>886</v>
      </c>
      <c r="L10" s="518"/>
      <c r="M10" s="518"/>
      <c r="N10" s="518"/>
      <c r="O10" s="518"/>
      <c r="P10" s="518"/>
      <c r="Q10" s="518"/>
      <c r="R10" s="523"/>
      <c r="S10" s="522"/>
      <c r="T10" s="522"/>
      <c r="U10" s="522"/>
    </row>
    <row r="11" customFormat="1" ht="23" customHeight="1" spans="1:21">
      <c r="A11" s="512"/>
      <c r="B11" s="514"/>
      <c r="C11" s="514"/>
      <c r="D11" s="514"/>
      <c r="E11" s="514"/>
      <c r="F11" s="514"/>
      <c r="G11" s="514"/>
      <c r="H11" s="514"/>
      <c r="I11" s="514"/>
      <c r="J11" s="514"/>
      <c r="K11" s="517"/>
      <c r="L11" s="518"/>
      <c r="M11" s="518"/>
      <c r="N11" s="518"/>
      <c r="O11" s="518"/>
      <c r="P11" s="518"/>
      <c r="Q11" s="518"/>
      <c r="R11" s="523"/>
      <c r="S11" s="522"/>
      <c r="T11" s="522"/>
      <c r="U11" s="522"/>
    </row>
    <row r="12" customFormat="1" ht="23" customHeight="1" spans="1:21">
      <c r="A12" s="512"/>
      <c r="B12" s="514"/>
      <c r="C12" s="514"/>
      <c r="D12" s="514"/>
      <c r="E12" s="514"/>
      <c r="F12" s="514"/>
      <c r="G12" s="514"/>
      <c r="H12" s="514"/>
      <c r="I12" s="514"/>
      <c r="J12" s="514"/>
      <c r="K12" s="517"/>
      <c r="L12" s="518"/>
      <c r="M12" s="518"/>
      <c r="N12" s="518"/>
      <c r="O12" s="518"/>
      <c r="P12" s="518"/>
      <c r="Q12" s="518"/>
      <c r="R12" s="523"/>
      <c r="S12" s="522"/>
      <c r="T12" s="522"/>
      <c r="U12" s="522"/>
    </row>
    <row r="13" customFormat="1" ht="23" customHeight="1" spans="1:21">
      <c r="A13" s="512"/>
      <c r="B13" s="514"/>
      <c r="C13" s="514"/>
      <c r="D13" s="514"/>
      <c r="E13" s="514"/>
      <c r="F13" s="514"/>
      <c r="G13" s="514"/>
      <c r="H13" s="514"/>
      <c r="I13" s="514"/>
      <c r="J13" s="514"/>
      <c r="K13" s="517"/>
      <c r="L13" s="518"/>
      <c r="M13" s="518"/>
      <c r="N13" s="518"/>
      <c r="O13" s="518"/>
      <c r="P13" s="518"/>
      <c r="Q13" s="518"/>
      <c r="R13" s="523"/>
      <c r="S13" s="522"/>
      <c r="T13" s="522"/>
      <c r="U13" s="522"/>
    </row>
    <row r="14" customFormat="1" ht="23" customHeight="1" spans="1:21">
      <c r="A14" s="512"/>
      <c r="B14" s="514"/>
      <c r="C14" s="514"/>
      <c r="D14" s="514"/>
      <c r="E14" s="514"/>
      <c r="F14" s="514"/>
      <c r="G14" s="514"/>
      <c r="H14" s="514"/>
      <c r="I14" s="514"/>
      <c r="J14" s="514"/>
      <c r="K14" s="517"/>
      <c r="L14" s="518"/>
      <c r="M14" s="518"/>
      <c r="N14" s="518"/>
      <c r="O14" s="518"/>
      <c r="P14" s="518"/>
      <c r="Q14" s="518"/>
      <c r="R14" s="523"/>
      <c r="S14" s="522"/>
      <c r="T14" s="522"/>
      <c r="U14" s="522"/>
    </row>
    <row r="15" customFormat="1" ht="23" customHeight="1" spans="1:21">
      <c r="A15" s="512"/>
      <c r="B15" s="514"/>
      <c r="C15" s="514"/>
      <c r="D15" s="514"/>
      <c r="E15" s="514"/>
      <c r="F15" s="514"/>
      <c r="G15" s="514"/>
      <c r="H15" s="514"/>
      <c r="I15" s="514"/>
      <c r="J15" s="514"/>
      <c r="K15" s="517"/>
      <c r="L15" s="518"/>
      <c r="M15" s="518"/>
      <c r="N15" s="518"/>
      <c r="O15" s="518"/>
      <c r="P15" s="518"/>
      <c r="Q15" s="518"/>
      <c r="R15" s="523"/>
      <c r="S15" s="522"/>
      <c r="T15" s="522"/>
      <c r="U15" s="522"/>
    </row>
    <row r="16" customFormat="1" ht="23" customHeight="1" spans="1:21">
      <c r="A16" s="512"/>
      <c r="B16" s="514"/>
      <c r="C16" s="514"/>
      <c r="D16" s="514"/>
      <c r="E16" s="514"/>
      <c r="F16" s="514"/>
      <c r="G16" s="514"/>
      <c r="H16" s="514"/>
      <c r="I16" s="514"/>
      <c r="J16" s="514"/>
      <c r="K16" s="517"/>
      <c r="L16" s="518"/>
      <c r="M16" s="518"/>
      <c r="N16" s="518"/>
      <c r="O16" s="518"/>
      <c r="P16" s="518"/>
      <c r="Q16" s="518"/>
      <c r="R16" s="523"/>
      <c r="S16" s="522"/>
      <c r="T16" s="522"/>
      <c r="U16" s="522"/>
    </row>
    <row r="17" customFormat="1" ht="23" customHeight="1" spans="1:21">
      <c r="A17" s="512"/>
      <c r="B17" s="514"/>
      <c r="C17" s="514"/>
      <c r="D17" s="514"/>
      <c r="E17" s="514"/>
      <c r="F17" s="514"/>
      <c r="G17" s="514"/>
      <c r="H17" s="514"/>
      <c r="I17" s="514"/>
      <c r="J17" s="514"/>
      <c r="K17" s="519"/>
      <c r="L17" s="520"/>
      <c r="M17" s="520"/>
      <c r="N17" s="520"/>
      <c r="O17" s="520"/>
      <c r="P17" s="520"/>
      <c r="Q17" s="520"/>
      <c r="R17" s="520"/>
      <c r="S17" s="522"/>
      <c r="T17" s="522"/>
      <c r="U17" s="522"/>
    </row>
    <row r="18" s="196" customFormat="1" ht="15" customHeight="1" spans="13:21">
      <c r="M18" s="510"/>
      <c r="N18" s="510"/>
      <c r="O18" s="510"/>
      <c r="P18" s="510"/>
      <c r="Q18" s="510"/>
      <c r="R18" s="510"/>
      <c r="S18" s="511"/>
      <c r="T18" s="511"/>
      <c r="U18" s="511"/>
    </row>
    <row r="19" s="196" customFormat="1" spans="13:21">
      <c r="M19" s="510"/>
      <c r="N19" s="510"/>
      <c r="O19" s="510"/>
      <c r="P19" s="510"/>
      <c r="Q19" s="510"/>
      <c r="R19" s="510"/>
      <c r="S19" s="511"/>
      <c r="T19" s="511"/>
      <c r="U19" s="511"/>
    </row>
    <row r="20" s="196" customFormat="1" spans="2:21">
      <c r="B20" s="515"/>
      <c r="M20" s="510"/>
      <c r="N20" s="510"/>
      <c r="O20" s="510"/>
      <c r="P20" s="510"/>
      <c r="Q20" s="510"/>
      <c r="R20" s="510"/>
      <c r="S20" s="511"/>
      <c r="T20" s="511"/>
      <c r="U20" s="511"/>
    </row>
    <row r="21" s="196" customFormat="1" spans="13:21">
      <c r="M21" s="510"/>
      <c r="N21" s="510"/>
      <c r="O21" s="510"/>
      <c r="P21" s="510"/>
      <c r="Q21" s="510"/>
      <c r="R21" s="510"/>
      <c r="S21" s="511"/>
      <c r="T21" s="511"/>
      <c r="U21" s="511"/>
    </row>
    <row r="22" s="196" customFormat="1" spans="13:21">
      <c r="M22" s="510"/>
      <c r="N22" s="510"/>
      <c r="O22" s="510"/>
      <c r="P22" s="510"/>
      <c r="Q22" s="510"/>
      <c r="R22" s="510"/>
      <c r="S22" s="511"/>
      <c r="T22" s="511"/>
      <c r="U22" s="511"/>
    </row>
    <row r="23" s="196" customFormat="1" spans="13:21">
      <c r="M23" s="510"/>
      <c r="N23" s="510"/>
      <c r="O23" s="510"/>
      <c r="P23" s="510"/>
      <c r="Q23" s="510"/>
      <c r="R23" s="510"/>
      <c r="S23" s="511"/>
      <c r="T23" s="511"/>
      <c r="U23" s="511"/>
    </row>
    <row r="24" s="196" customFormat="1" spans="13:21">
      <c r="M24" s="510"/>
      <c r="N24" s="510"/>
      <c r="O24" s="510"/>
      <c r="P24" s="510"/>
      <c r="Q24" s="510"/>
      <c r="R24" s="510"/>
      <c r="S24" s="511"/>
      <c r="T24" s="511"/>
      <c r="U24" s="511"/>
    </row>
  </sheetData>
  <mergeCells count="5">
    <mergeCell ref="A1:A17"/>
    <mergeCell ref="B1:J17"/>
    <mergeCell ref="K1:R9"/>
    <mergeCell ref="K10:R17"/>
    <mergeCell ref="S1:U17"/>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FFFF00"/>
  </sheetPr>
  <dimension ref="A1:XFD197"/>
  <sheetViews>
    <sheetView workbookViewId="0">
      <pane ySplit="3" topLeftCell="A4" activePane="bottomLeft" state="frozen"/>
      <selection/>
      <selection pane="bottomLeft" activeCell="AE4" sqref="AE4"/>
    </sheetView>
  </sheetViews>
  <sheetFormatPr defaultColWidth="9" defaultRowHeight="15.6"/>
  <cols>
    <col min="1" max="1" width="9" style="414"/>
    <col min="2" max="2" width="10.6296296296296" style="415" customWidth="1"/>
    <col min="3" max="3" width="11.1296296296296" style="297"/>
    <col min="4" max="4" width="8.74074074074074" style="291" customWidth="1"/>
    <col min="5" max="5" width="8.74074074074074" style="229" customWidth="1"/>
    <col min="6" max="6" width="12.1851851851852" style="297" customWidth="1"/>
    <col min="7" max="7" width="11.1296296296296" style="229" customWidth="1"/>
    <col min="8" max="9" width="10.6851851851852" style="297" customWidth="1"/>
    <col min="10" max="10" width="11.1296296296296" style="229" customWidth="1"/>
    <col min="11" max="11" width="9" style="297"/>
    <col min="12" max="12" width="10.1296296296296" style="229"/>
    <col min="13" max="13" width="9" style="229"/>
    <col min="14" max="14" width="11.287037037037" style="229" customWidth="1"/>
    <col min="15" max="15" width="12.3703703703704" style="118" customWidth="1"/>
    <col min="16" max="16" width="9" style="229"/>
    <col min="17" max="17" width="9" style="291"/>
    <col min="18" max="18" width="9" style="297"/>
    <col min="19" max="19" width="9" style="229"/>
    <col min="20" max="20" width="8.75" style="229" customWidth="1"/>
    <col min="21" max="21" width="11.5092592592593" style="416"/>
    <col min="22" max="22" width="14.25" style="229" customWidth="1"/>
    <col min="23" max="31" width="9" style="229"/>
    <col min="32" max="32" width="20.8240740740741" style="229" customWidth="1"/>
    <col min="33" max="33" width="17.6481481481481" style="229" customWidth="1"/>
    <col min="34" max="16384" width="9" style="116"/>
  </cols>
  <sheetData>
    <row r="1" s="116" customFormat="1" spans="1:33">
      <c r="A1" s="417" t="s">
        <v>887</v>
      </c>
      <c r="B1" s="415"/>
      <c r="D1" s="291"/>
      <c r="E1" s="229"/>
      <c r="F1" s="297"/>
      <c r="G1" s="229"/>
      <c r="H1" s="297"/>
      <c r="I1" s="297"/>
      <c r="J1" s="229"/>
      <c r="K1" s="297"/>
      <c r="L1" s="229"/>
      <c r="M1" s="229"/>
      <c r="N1" s="229"/>
      <c r="O1" s="118"/>
      <c r="P1" s="229"/>
      <c r="Q1" s="291"/>
      <c r="R1" s="297"/>
      <c r="S1" s="229"/>
      <c r="T1" s="229"/>
      <c r="U1" s="416"/>
      <c r="V1" s="229"/>
      <c r="W1" s="229"/>
      <c r="X1" s="229"/>
      <c r="Y1" s="229"/>
      <c r="Z1" s="229"/>
      <c r="AA1" s="229"/>
      <c r="AB1" s="229"/>
      <c r="AC1" s="229"/>
      <c r="AD1" s="229"/>
      <c r="AE1" s="229"/>
      <c r="AF1" s="229"/>
      <c r="AG1" s="229"/>
    </row>
    <row r="2" s="297" customFormat="1" ht="24" customHeight="1" spans="1:33">
      <c r="A2" s="418" t="s">
        <v>0</v>
      </c>
      <c r="B2" s="419"/>
      <c r="C2" s="420" t="s">
        <v>888</v>
      </c>
      <c r="D2" s="421"/>
      <c r="E2" s="420"/>
      <c r="F2" s="420"/>
      <c r="G2" s="420"/>
      <c r="H2" s="420"/>
      <c r="I2" s="437" t="s">
        <v>889</v>
      </c>
      <c r="J2" s="438" t="s">
        <v>890</v>
      </c>
      <c r="K2" s="438"/>
      <c r="L2" s="439" t="s">
        <v>891</v>
      </c>
      <c r="M2" s="439" t="s">
        <v>892</v>
      </c>
      <c r="N2" s="440" t="s">
        <v>893</v>
      </c>
      <c r="O2" s="441"/>
      <c r="P2" s="440"/>
      <c r="Q2" s="459"/>
      <c r="R2" s="440"/>
      <c r="S2" s="440"/>
      <c r="T2" s="440"/>
      <c r="U2" s="460"/>
      <c r="V2" s="440"/>
      <c r="W2" s="440"/>
      <c r="X2" s="440"/>
      <c r="Y2" s="440"/>
      <c r="Z2" s="478" t="s">
        <v>894</v>
      </c>
      <c r="AA2" s="479"/>
      <c r="AB2" s="479"/>
      <c r="AC2" s="480"/>
      <c r="AD2" s="481" t="s">
        <v>895</v>
      </c>
      <c r="AE2" s="482"/>
      <c r="AF2" s="483" t="s">
        <v>301</v>
      </c>
      <c r="AG2" s="488" t="s">
        <v>896</v>
      </c>
    </row>
    <row r="3" s="229" customFormat="1" ht="31" customHeight="1" spans="1:16384">
      <c r="A3" s="422" t="s">
        <v>897</v>
      </c>
      <c r="B3" s="423" t="s">
        <v>898</v>
      </c>
      <c r="C3" s="418" t="s">
        <v>899</v>
      </c>
      <c r="D3" s="424" t="s">
        <v>900</v>
      </c>
      <c r="E3" s="422" t="s">
        <v>901</v>
      </c>
      <c r="F3" s="418" t="s">
        <v>902</v>
      </c>
      <c r="G3" s="422" t="s">
        <v>903</v>
      </c>
      <c r="H3" s="422" t="s">
        <v>904</v>
      </c>
      <c r="I3" s="437" t="s">
        <v>905</v>
      </c>
      <c r="J3" s="442" t="s">
        <v>906</v>
      </c>
      <c r="K3" s="438" t="s">
        <v>907</v>
      </c>
      <c r="L3" s="443"/>
      <c r="M3" s="443"/>
      <c r="N3" s="444" t="s">
        <v>302</v>
      </c>
      <c r="O3" s="445" t="s">
        <v>303</v>
      </c>
      <c r="P3" s="444" t="s">
        <v>304</v>
      </c>
      <c r="Q3" s="461" t="s">
        <v>305</v>
      </c>
      <c r="R3" s="462" t="s">
        <v>306</v>
      </c>
      <c r="S3" s="462" t="s">
        <v>308</v>
      </c>
      <c r="T3" s="462" t="s">
        <v>307</v>
      </c>
      <c r="U3" s="463" t="s">
        <v>309</v>
      </c>
      <c r="V3" s="444" t="s">
        <v>310</v>
      </c>
      <c r="W3" s="444" t="s">
        <v>311</v>
      </c>
      <c r="X3" s="444" t="s">
        <v>312</v>
      </c>
      <c r="Y3" s="444" t="s">
        <v>313</v>
      </c>
      <c r="Z3" s="484" t="s">
        <v>314</v>
      </c>
      <c r="AA3" s="484" t="s">
        <v>315</v>
      </c>
      <c r="AB3" s="484" t="s">
        <v>316</v>
      </c>
      <c r="AC3" s="484" t="s">
        <v>317</v>
      </c>
      <c r="AD3" s="485" t="s">
        <v>318</v>
      </c>
      <c r="AE3" s="485" t="s">
        <v>319</v>
      </c>
      <c r="AF3" s="486"/>
      <c r="AG3" s="483"/>
      <c r="AH3" s="297"/>
      <c r="AI3" s="297"/>
      <c r="AJ3" s="297"/>
      <c r="AK3" s="297"/>
      <c r="AL3" s="297"/>
      <c r="AM3" s="297"/>
      <c r="AN3" s="297"/>
      <c r="AO3" s="297"/>
      <c r="AP3" s="297"/>
      <c r="AQ3" s="297"/>
      <c r="AR3" s="297"/>
      <c r="AS3" s="297"/>
      <c r="AT3" s="297"/>
      <c r="AU3" s="297"/>
      <c r="AV3" s="297"/>
      <c r="AW3" s="297"/>
      <c r="AX3" s="297"/>
      <c r="AY3" s="297"/>
      <c r="AZ3" s="297"/>
      <c r="BA3" s="297"/>
      <c r="BB3" s="297"/>
      <c r="BC3" s="297"/>
      <c r="BD3" s="297"/>
      <c r="BE3" s="297"/>
      <c r="BF3" s="297"/>
      <c r="BG3" s="297"/>
      <c r="BH3" s="297"/>
      <c r="BI3" s="297"/>
      <c r="BJ3" s="297"/>
      <c r="BK3" s="297"/>
      <c r="BL3" s="297"/>
      <c r="BM3" s="297"/>
      <c r="BN3" s="297"/>
      <c r="BO3" s="297"/>
      <c r="BP3" s="297"/>
      <c r="BQ3" s="297"/>
      <c r="BR3" s="297"/>
      <c r="BS3" s="297"/>
      <c r="BT3" s="297"/>
      <c r="BU3" s="297"/>
      <c r="BV3" s="297"/>
      <c r="BW3" s="297"/>
      <c r="BX3" s="297"/>
      <c r="BY3" s="297"/>
      <c r="BZ3" s="297"/>
      <c r="CA3" s="297"/>
      <c r="CB3" s="297"/>
      <c r="CC3" s="297"/>
      <c r="CD3" s="297"/>
      <c r="CE3" s="297"/>
      <c r="CF3" s="297"/>
      <c r="CG3" s="297"/>
      <c r="CH3" s="297"/>
      <c r="CI3" s="297"/>
      <c r="CJ3" s="297"/>
      <c r="CK3" s="297"/>
      <c r="CL3" s="297"/>
      <c r="CM3" s="297"/>
      <c r="CN3" s="297"/>
      <c r="CO3" s="297"/>
      <c r="CP3" s="297"/>
      <c r="CQ3" s="297"/>
      <c r="CR3" s="297"/>
      <c r="CS3" s="297"/>
      <c r="CT3" s="297"/>
      <c r="CU3" s="297"/>
      <c r="CV3" s="297"/>
      <c r="CW3" s="297"/>
      <c r="CX3" s="297"/>
      <c r="CY3" s="297"/>
      <c r="CZ3" s="297"/>
      <c r="DA3" s="297"/>
      <c r="DB3" s="297"/>
      <c r="DC3" s="297"/>
      <c r="DD3" s="297"/>
      <c r="DE3" s="297"/>
      <c r="DF3" s="297"/>
      <c r="DG3" s="297"/>
      <c r="DH3" s="297"/>
      <c r="DI3" s="297"/>
      <c r="DJ3" s="297"/>
      <c r="DK3" s="297"/>
      <c r="DL3" s="297"/>
      <c r="DM3" s="297"/>
      <c r="DN3" s="297"/>
      <c r="DO3" s="297"/>
      <c r="DP3" s="297"/>
      <c r="DQ3" s="297"/>
      <c r="DR3" s="297"/>
      <c r="DS3" s="297"/>
      <c r="DT3" s="297"/>
      <c r="DU3" s="297"/>
      <c r="DV3" s="297"/>
      <c r="DW3" s="297"/>
      <c r="DX3" s="297"/>
      <c r="DY3" s="297"/>
      <c r="DZ3" s="297"/>
      <c r="EA3" s="297"/>
      <c r="EB3" s="297"/>
      <c r="EC3" s="297"/>
      <c r="ED3" s="297"/>
      <c r="EE3" s="297"/>
      <c r="EF3" s="297"/>
      <c r="EG3" s="297"/>
      <c r="EH3" s="297"/>
      <c r="EI3" s="297"/>
      <c r="EJ3" s="297"/>
      <c r="EK3" s="297"/>
      <c r="EL3" s="297"/>
      <c r="EM3" s="297"/>
      <c r="EN3" s="297"/>
      <c r="EO3" s="297"/>
      <c r="EP3" s="297"/>
      <c r="EQ3" s="297"/>
      <c r="ER3" s="297"/>
      <c r="ES3" s="297"/>
      <c r="ET3" s="297"/>
      <c r="EU3" s="297"/>
      <c r="EV3" s="297"/>
      <c r="EW3" s="297"/>
      <c r="EX3" s="297"/>
      <c r="EY3" s="297"/>
      <c r="EZ3" s="297"/>
      <c r="FA3" s="297"/>
      <c r="FB3" s="297"/>
      <c r="FC3" s="297"/>
      <c r="FD3" s="297"/>
      <c r="FE3" s="297"/>
      <c r="FF3" s="297"/>
      <c r="FG3" s="297"/>
      <c r="FH3" s="297"/>
      <c r="FI3" s="297"/>
      <c r="FJ3" s="297"/>
      <c r="FK3" s="297"/>
      <c r="FL3" s="297"/>
      <c r="FM3" s="297"/>
      <c r="FN3" s="297"/>
      <c r="FO3" s="297"/>
      <c r="FP3" s="297"/>
      <c r="FQ3" s="297"/>
      <c r="FR3" s="297"/>
      <c r="FS3" s="297"/>
      <c r="FT3" s="297"/>
      <c r="FU3" s="297"/>
      <c r="FV3" s="297"/>
      <c r="FW3" s="297"/>
      <c r="FX3" s="297"/>
      <c r="FY3" s="297"/>
      <c r="FZ3" s="297"/>
      <c r="GA3" s="297"/>
      <c r="GB3" s="297"/>
      <c r="GC3" s="297"/>
      <c r="GD3" s="297"/>
      <c r="GE3" s="297"/>
      <c r="GF3" s="297"/>
      <c r="GG3" s="297"/>
      <c r="GH3" s="297"/>
      <c r="GI3" s="297"/>
      <c r="GJ3" s="297"/>
      <c r="GK3" s="297"/>
      <c r="GL3" s="297"/>
      <c r="GM3" s="297"/>
      <c r="GN3" s="297"/>
      <c r="GO3" s="297"/>
      <c r="GP3" s="297"/>
      <c r="GQ3" s="297"/>
      <c r="GR3" s="297"/>
      <c r="GS3" s="297"/>
      <c r="GT3" s="297"/>
      <c r="GU3" s="297"/>
      <c r="GV3" s="297"/>
      <c r="GW3" s="297"/>
      <c r="GX3" s="297"/>
      <c r="GY3" s="297"/>
      <c r="GZ3" s="297"/>
      <c r="HA3" s="297"/>
      <c r="HB3" s="297"/>
      <c r="HC3" s="297"/>
      <c r="HD3" s="297"/>
      <c r="HE3" s="297"/>
      <c r="HF3" s="297"/>
      <c r="HG3" s="297"/>
      <c r="HH3" s="297"/>
      <c r="HI3" s="297"/>
      <c r="HJ3" s="297"/>
      <c r="HK3" s="297"/>
      <c r="HL3" s="297"/>
      <c r="HM3" s="297"/>
      <c r="HN3" s="297"/>
      <c r="HO3" s="297"/>
      <c r="HP3" s="297"/>
      <c r="HQ3" s="297"/>
      <c r="HR3" s="297"/>
      <c r="HS3" s="297"/>
      <c r="HT3" s="297"/>
      <c r="HU3" s="297"/>
      <c r="HV3" s="297"/>
      <c r="HW3" s="297"/>
      <c r="HX3" s="297"/>
      <c r="HY3" s="297"/>
      <c r="HZ3" s="297"/>
      <c r="IA3" s="297"/>
      <c r="IB3" s="297"/>
      <c r="IC3" s="297"/>
      <c r="ID3" s="297"/>
      <c r="IE3" s="297"/>
      <c r="IF3" s="297"/>
      <c r="IG3" s="297"/>
      <c r="IH3" s="297"/>
      <c r="II3" s="297"/>
      <c r="IJ3" s="297"/>
      <c r="IK3" s="297"/>
      <c r="IL3" s="297"/>
      <c r="IM3" s="297"/>
      <c r="IN3" s="297"/>
      <c r="IO3" s="297"/>
      <c r="IP3" s="297"/>
      <c r="IQ3" s="297"/>
      <c r="IR3" s="297"/>
      <c r="IS3" s="297"/>
      <c r="IT3" s="297"/>
      <c r="IU3" s="297"/>
      <c r="IV3" s="297"/>
      <c r="IW3" s="297"/>
      <c r="IX3" s="297"/>
      <c r="IY3" s="297"/>
      <c r="IZ3" s="297"/>
      <c r="JA3" s="297"/>
      <c r="JB3" s="297"/>
      <c r="JC3" s="297"/>
      <c r="JD3" s="297"/>
      <c r="JE3" s="297"/>
      <c r="JF3" s="297"/>
      <c r="JG3" s="297"/>
      <c r="JH3" s="297"/>
      <c r="JI3" s="297"/>
      <c r="JJ3" s="297"/>
      <c r="JK3" s="297"/>
      <c r="JL3" s="297"/>
      <c r="JM3" s="297"/>
      <c r="JN3" s="297"/>
      <c r="JO3" s="297"/>
      <c r="JP3" s="297"/>
      <c r="JQ3" s="297"/>
      <c r="JR3" s="297"/>
      <c r="JS3" s="297"/>
      <c r="JT3" s="297"/>
      <c r="JU3" s="297"/>
      <c r="JV3" s="297"/>
      <c r="JW3" s="297"/>
      <c r="JX3" s="297"/>
      <c r="JY3" s="297"/>
      <c r="JZ3" s="297"/>
      <c r="KA3" s="297"/>
      <c r="KB3" s="297"/>
      <c r="KC3" s="297"/>
      <c r="KD3" s="297"/>
      <c r="KE3" s="297"/>
      <c r="KF3" s="297"/>
      <c r="KG3" s="297"/>
      <c r="KH3" s="297"/>
      <c r="KI3" s="297"/>
      <c r="KJ3" s="297"/>
      <c r="KK3" s="297"/>
      <c r="KL3" s="297"/>
      <c r="KM3" s="297"/>
      <c r="KN3" s="297"/>
      <c r="KO3" s="297"/>
      <c r="KP3" s="297"/>
      <c r="KQ3" s="297"/>
      <c r="KR3" s="297"/>
      <c r="KS3" s="297"/>
      <c r="KT3" s="297"/>
      <c r="KU3" s="297"/>
      <c r="KV3" s="297"/>
      <c r="KW3" s="297"/>
      <c r="KX3" s="297"/>
      <c r="KY3" s="297"/>
      <c r="KZ3" s="297"/>
      <c r="LA3" s="297"/>
      <c r="LB3" s="297"/>
      <c r="LC3" s="297"/>
      <c r="LD3" s="297"/>
      <c r="LE3" s="297"/>
      <c r="LF3" s="297"/>
      <c r="LG3" s="297"/>
      <c r="LH3" s="297"/>
      <c r="LI3" s="297"/>
      <c r="LJ3" s="297"/>
      <c r="LK3" s="297"/>
      <c r="LL3" s="297"/>
      <c r="LM3" s="297"/>
      <c r="LN3" s="297"/>
      <c r="LO3" s="297"/>
      <c r="LP3" s="297"/>
      <c r="LQ3" s="297"/>
      <c r="LR3" s="297"/>
      <c r="LS3" s="297"/>
      <c r="LT3" s="297"/>
      <c r="LU3" s="297"/>
      <c r="LV3" s="297"/>
      <c r="LW3" s="297"/>
      <c r="LX3" s="297"/>
      <c r="LY3" s="297"/>
      <c r="LZ3" s="297"/>
      <c r="MA3" s="297"/>
      <c r="MB3" s="297"/>
      <c r="MC3" s="297"/>
      <c r="MD3" s="297"/>
      <c r="ME3" s="297"/>
      <c r="MF3" s="297"/>
      <c r="MG3" s="297"/>
      <c r="MH3" s="297"/>
      <c r="MI3" s="297"/>
      <c r="MJ3" s="297"/>
      <c r="MK3" s="297"/>
      <c r="ML3" s="297"/>
      <c r="MM3" s="297"/>
      <c r="MN3" s="297"/>
      <c r="MO3" s="297"/>
      <c r="MP3" s="297"/>
      <c r="MQ3" s="297"/>
      <c r="MR3" s="297"/>
      <c r="MS3" s="297"/>
      <c r="MT3" s="297"/>
      <c r="MU3" s="297"/>
      <c r="MV3" s="297"/>
      <c r="MW3" s="297"/>
      <c r="MX3" s="297"/>
      <c r="MY3" s="297"/>
      <c r="MZ3" s="297"/>
      <c r="NA3" s="297"/>
      <c r="NB3" s="297"/>
      <c r="NC3" s="297"/>
      <c r="ND3" s="297"/>
      <c r="NE3" s="297"/>
      <c r="NF3" s="297"/>
      <c r="NG3" s="297"/>
      <c r="NH3" s="297"/>
      <c r="NI3" s="297"/>
      <c r="NJ3" s="297"/>
      <c r="NK3" s="297"/>
      <c r="NL3" s="297"/>
      <c r="NM3" s="297"/>
      <c r="NN3" s="297"/>
      <c r="NO3" s="297"/>
      <c r="NP3" s="297"/>
      <c r="NQ3" s="297"/>
      <c r="NR3" s="297"/>
      <c r="NS3" s="297"/>
      <c r="NT3" s="297"/>
      <c r="NU3" s="297"/>
      <c r="NV3" s="297"/>
      <c r="NW3" s="297"/>
      <c r="NX3" s="297"/>
      <c r="NY3" s="297"/>
      <c r="NZ3" s="297"/>
      <c r="OA3" s="297"/>
      <c r="OB3" s="297"/>
      <c r="OC3" s="297"/>
      <c r="OD3" s="297"/>
      <c r="OE3" s="297"/>
      <c r="OF3" s="297"/>
      <c r="OG3" s="297"/>
      <c r="OH3" s="297"/>
      <c r="OI3" s="297"/>
      <c r="OJ3" s="297"/>
      <c r="OK3" s="297"/>
      <c r="OL3" s="297"/>
      <c r="OM3" s="297"/>
      <c r="ON3" s="297"/>
      <c r="OO3" s="297"/>
      <c r="OP3" s="297"/>
      <c r="OQ3" s="297"/>
      <c r="OR3" s="297"/>
      <c r="OS3" s="297"/>
      <c r="OT3" s="297"/>
      <c r="OU3" s="297"/>
      <c r="OV3" s="297"/>
      <c r="OW3" s="297"/>
      <c r="OX3" s="297"/>
      <c r="OY3" s="297"/>
      <c r="OZ3" s="297"/>
      <c r="PA3" s="297"/>
      <c r="PB3" s="297"/>
      <c r="PC3" s="297"/>
      <c r="PD3" s="297"/>
      <c r="PE3" s="297"/>
      <c r="PF3" s="297"/>
      <c r="PG3" s="297"/>
      <c r="PH3" s="297"/>
      <c r="PI3" s="297"/>
      <c r="PJ3" s="297"/>
      <c r="PK3" s="297"/>
      <c r="PL3" s="297"/>
      <c r="PM3" s="297"/>
      <c r="PN3" s="297"/>
      <c r="PO3" s="297"/>
      <c r="PP3" s="297"/>
      <c r="PQ3" s="297"/>
      <c r="PR3" s="297"/>
      <c r="PS3" s="297"/>
      <c r="PT3" s="297"/>
      <c r="PU3" s="297"/>
      <c r="PV3" s="297"/>
      <c r="PW3" s="297"/>
      <c r="PX3" s="297"/>
      <c r="PY3" s="297"/>
      <c r="PZ3" s="297"/>
      <c r="QA3" s="297"/>
      <c r="QB3" s="297"/>
      <c r="QC3" s="297"/>
      <c r="QD3" s="297"/>
      <c r="QE3" s="297"/>
      <c r="QF3" s="297"/>
      <c r="QG3" s="297"/>
      <c r="QH3" s="297"/>
      <c r="QI3" s="297"/>
      <c r="QJ3" s="297"/>
      <c r="QK3" s="297"/>
      <c r="QL3" s="297"/>
      <c r="QM3" s="297"/>
      <c r="QN3" s="297"/>
      <c r="QO3" s="297"/>
      <c r="QP3" s="297"/>
      <c r="QQ3" s="297"/>
      <c r="QR3" s="297"/>
      <c r="QS3" s="297"/>
      <c r="QT3" s="297"/>
      <c r="QU3" s="297"/>
      <c r="QV3" s="297"/>
      <c r="QW3" s="297"/>
      <c r="QX3" s="297"/>
      <c r="QY3" s="297"/>
      <c r="QZ3" s="297"/>
      <c r="RA3" s="297"/>
      <c r="RB3" s="297"/>
      <c r="RC3" s="297"/>
      <c r="RD3" s="297"/>
      <c r="RE3" s="297"/>
      <c r="RF3" s="297"/>
      <c r="RG3" s="297"/>
      <c r="RH3" s="297"/>
      <c r="RI3" s="297"/>
      <c r="RJ3" s="297"/>
      <c r="RK3" s="297"/>
      <c r="RL3" s="297"/>
      <c r="RM3" s="297"/>
      <c r="RN3" s="297"/>
      <c r="RO3" s="297"/>
      <c r="RP3" s="297"/>
      <c r="RQ3" s="297"/>
      <c r="RR3" s="297"/>
      <c r="RS3" s="297"/>
      <c r="RT3" s="297"/>
      <c r="RU3" s="297"/>
      <c r="RV3" s="297"/>
      <c r="RW3" s="297"/>
      <c r="RX3" s="297"/>
      <c r="RY3" s="297"/>
      <c r="RZ3" s="297"/>
      <c r="SA3" s="297"/>
      <c r="SB3" s="297"/>
      <c r="SC3" s="297"/>
      <c r="SD3" s="297"/>
      <c r="SE3" s="297"/>
      <c r="SF3" s="297"/>
      <c r="SG3" s="297"/>
      <c r="SH3" s="297"/>
      <c r="SI3" s="297"/>
      <c r="SJ3" s="297"/>
      <c r="SK3" s="297"/>
      <c r="SL3" s="297"/>
      <c r="SM3" s="297"/>
      <c r="SN3" s="297"/>
      <c r="SO3" s="297"/>
      <c r="SP3" s="297"/>
      <c r="SQ3" s="297"/>
      <c r="SR3" s="297"/>
      <c r="SS3" s="297"/>
      <c r="ST3" s="297"/>
      <c r="SU3" s="297"/>
      <c r="SV3" s="297"/>
      <c r="SW3" s="297"/>
      <c r="SX3" s="297"/>
      <c r="SY3" s="297"/>
      <c r="SZ3" s="297"/>
      <c r="TA3" s="297"/>
      <c r="TB3" s="297"/>
      <c r="TC3" s="297"/>
      <c r="TD3" s="297"/>
      <c r="TE3" s="297"/>
      <c r="TF3" s="297"/>
      <c r="TG3" s="297"/>
      <c r="TH3" s="297"/>
      <c r="TI3" s="297"/>
      <c r="TJ3" s="297"/>
      <c r="TK3" s="297"/>
      <c r="TL3" s="297"/>
      <c r="TM3" s="297"/>
      <c r="TN3" s="297"/>
      <c r="TO3" s="297"/>
      <c r="TP3" s="297"/>
      <c r="TQ3" s="297"/>
      <c r="TR3" s="297"/>
      <c r="TS3" s="297"/>
      <c r="TT3" s="297"/>
      <c r="TU3" s="297"/>
      <c r="TV3" s="297"/>
      <c r="TW3" s="297"/>
      <c r="TX3" s="297"/>
      <c r="TY3" s="297"/>
      <c r="TZ3" s="297"/>
      <c r="UA3" s="297"/>
      <c r="UB3" s="297"/>
      <c r="UC3" s="297"/>
      <c r="UD3" s="297"/>
      <c r="UE3" s="297"/>
      <c r="UF3" s="297"/>
      <c r="UG3" s="297"/>
      <c r="UH3" s="297"/>
      <c r="UI3" s="297"/>
      <c r="UJ3" s="297"/>
      <c r="UK3" s="297"/>
      <c r="UL3" s="297"/>
      <c r="UM3" s="297"/>
      <c r="UN3" s="297"/>
      <c r="UO3" s="297"/>
      <c r="UP3" s="297"/>
      <c r="UQ3" s="297"/>
      <c r="UR3" s="297"/>
      <c r="US3" s="297"/>
      <c r="UT3" s="297"/>
      <c r="UU3" s="297"/>
      <c r="UV3" s="297"/>
      <c r="UW3" s="297"/>
      <c r="UX3" s="297"/>
      <c r="UY3" s="297"/>
      <c r="UZ3" s="297"/>
      <c r="VA3" s="297"/>
      <c r="VB3" s="297"/>
      <c r="VC3" s="297"/>
      <c r="VD3" s="297"/>
      <c r="VE3" s="297"/>
      <c r="VF3" s="297"/>
      <c r="VG3" s="297"/>
      <c r="VH3" s="297"/>
      <c r="VI3" s="297"/>
      <c r="VJ3" s="297"/>
      <c r="VK3" s="297"/>
      <c r="VL3" s="297"/>
      <c r="VM3" s="297"/>
      <c r="VN3" s="297"/>
      <c r="VO3" s="297"/>
      <c r="VP3" s="297"/>
      <c r="VQ3" s="297"/>
      <c r="VR3" s="297"/>
      <c r="VS3" s="297"/>
      <c r="VT3" s="297"/>
      <c r="VU3" s="297"/>
      <c r="VV3" s="297"/>
      <c r="VW3" s="297"/>
      <c r="VX3" s="297"/>
      <c r="VY3" s="297"/>
      <c r="VZ3" s="297"/>
      <c r="WA3" s="297"/>
      <c r="WB3" s="297"/>
      <c r="WC3" s="297"/>
      <c r="WD3" s="297"/>
      <c r="WE3" s="297"/>
      <c r="WF3" s="297"/>
      <c r="WG3" s="297"/>
      <c r="WH3" s="297"/>
      <c r="WI3" s="297"/>
      <c r="WJ3" s="297"/>
      <c r="WK3" s="297"/>
      <c r="WL3" s="297"/>
      <c r="WM3" s="297"/>
      <c r="WN3" s="297"/>
      <c r="WO3" s="297"/>
      <c r="WP3" s="297"/>
      <c r="WQ3" s="297"/>
      <c r="WR3" s="297"/>
      <c r="WS3" s="297"/>
      <c r="WT3" s="297"/>
      <c r="WU3" s="297"/>
      <c r="WV3" s="297"/>
      <c r="WW3" s="297"/>
      <c r="WX3" s="297"/>
      <c r="WY3" s="297"/>
      <c r="WZ3" s="297"/>
      <c r="XA3" s="297"/>
      <c r="XB3" s="297"/>
      <c r="XC3" s="297"/>
      <c r="XD3" s="297"/>
      <c r="XE3" s="297"/>
      <c r="XF3" s="297"/>
      <c r="XG3" s="297"/>
      <c r="XH3" s="297"/>
      <c r="XI3" s="297"/>
      <c r="XJ3" s="297"/>
      <c r="XK3" s="297"/>
      <c r="XL3" s="297"/>
      <c r="XM3" s="297"/>
      <c r="XN3" s="297"/>
      <c r="XO3" s="297"/>
      <c r="XP3" s="297"/>
      <c r="XQ3" s="297"/>
      <c r="XR3" s="297"/>
      <c r="XS3" s="297"/>
      <c r="XT3" s="297"/>
      <c r="XU3" s="297"/>
      <c r="XV3" s="297"/>
      <c r="XW3" s="297"/>
      <c r="XX3" s="297"/>
      <c r="XY3" s="297"/>
      <c r="XZ3" s="297"/>
      <c r="YA3" s="297"/>
      <c r="YB3" s="297"/>
      <c r="YC3" s="297"/>
      <c r="YD3" s="297"/>
      <c r="YE3" s="297"/>
      <c r="YF3" s="297"/>
      <c r="YG3" s="297"/>
      <c r="YH3" s="297"/>
      <c r="YI3" s="297"/>
      <c r="YJ3" s="297"/>
      <c r="YK3" s="297"/>
      <c r="YL3" s="297"/>
      <c r="YM3" s="297"/>
      <c r="YN3" s="297"/>
      <c r="YO3" s="297"/>
      <c r="YP3" s="297"/>
      <c r="YQ3" s="297"/>
      <c r="YR3" s="297"/>
      <c r="YS3" s="297"/>
      <c r="YT3" s="297"/>
      <c r="YU3" s="297"/>
      <c r="YV3" s="297"/>
      <c r="YW3" s="297"/>
      <c r="YX3" s="297"/>
      <c r="YY3" s="297"/>
      <c r="YZ3" s="297"/>
      <c r="ZA3" s="297"/>
      <c r="ZB3" s="297"/>
      <c r="ZC3" s="297"/>
      <c r="ZD3" s="297"/>
      <c r="ZE3" s="297"/>
      <c r="ZF3" s="297"/>
      <c r="ZG3" s="297"/>
      <c r="ZH3" s="297"/>
      <c r="ZI3" s="297"/>
      <c r="ZJ3" s="297"/>
      <c r="ZK3" s="297"/>
      <c r="ZL3" s="297"/>
      <c r="ZM3" s="297"/>
      <c r="ZN3" s="297"/>
      <c r="ZO3" s="297"/>
      <c r="ZP3" s="297"/>
      <c r="ZQ3" s="297"/>
      <c r="ZR3" s="297"/>
      <c r="ZS3" s="297"/>
      <c r="ZT3" s="297"/>
      <c r="ZU3" s="297"/>
      <c r="ZV3" s="297"/>
      <c r="ZW3" s="297"/>
      <c r="ZX3" s="297"/>
      <c r="ZY3" s="297"/>
      <c r="ZZ3" s="297"/>
      <c r="AAA3" s="297"/>
      <c r="AAB3" s="297"/>
      <c r="AAC3" s="297"/>
      <c r="AAD3" s="297"/>
      <c r="AAE3" s="297"/>
      <c r="AAF3" s="297"/>
      <c r="AAG3" s="297"/>
      <c r="AAH3" s="297"/>
      <c r="AAI3" s="297"/>
      <c r="AAJ3" s="297"/>
      <c r="AAK3" s="297"/>
      <c r="AAL3" s="297"/>
      <c r="AAM3" s="297"/>
      <c r="AAN3" s="297"/>
      <c r="AAO3" s="297"/>
      <c r="AAP3" s="297"/>
      <c r="AAQ3" s="297"/>
      <c r="AAR3" s="297"/>
      <c r="AAS3" s="297"/>
      <c r="AAT3" s="297"/>
      <c r="AAU3" s="297"/>
      <c r="AAV3" s="297"/>
      <c r="AAW3" s="297"/>
      <c r="AAX3" s="297"/>
      <c r="AAY3" s="297"/>
      <c r="AAZ3" s="297"/>
      <c r="ABA3" s="297"/>
      <c r="ABB3" s="297"/>
      <c r="ABC3" s="297"/>
      <c r="ABD3" s="297"/>
      <c r="ABE3" s="297"/>
      <c r="ABF3" s="297"/>
      <c r="ABG3" s="297"/>
      <c r="ABH3" s="297"/>
      <c r="ABI3" s="297"/>
      <c r="ABJ3" s="297"/>
      <c r="ABK3" s="297"/>
      <c r="ABL3" s="297"/>
      <c r="ABM3" s="297"/>
      <c r="ABN3" s="297"/>
      <c r="ABO3" s="297"/>
      <c r="ABP3" s="297"/>
      <c r="ABQ3" s="297"/>
      <c r="ABR3" s="297"/>
      <c r="ABS3" s="297"/>
      <c r="ABT3" s="297"/>
      <c r="ABU3" s="297"/>
      <c r="ABV3" s="297"/>
      <c r="ABW3" s="297"/>
      <c r="ABX3" s="297"/>
      <c r="ABY3" s="297"/>
      <c r="ABZ3" s="297"/>
      <c r="ACA3" s="297"/>
      <c r="ACB3" s="297"/>
      <c r="ACC3" s="297"/>
      <c r="ACD3" s="297"/>
      <c r="ACE3" s="297"/>
      <c r="ACF3" s="297"/>
      <c r="ACG3" s="297"/>
      <c r="ACH3" s="297"/>
      <c r="ACI3" s="297"/>
      <c r="ACJ3" s="297"/>
      <c r="ACK3" s="297"/>
      <c r="ACL3" s="297"/>
      <c r="ACM3" s="297"/>
      <c r="ACN3" s="297"/>
      <c r="ACO3" s="297"/>
      <c r="ACP3" s="297"/>
      <c r="ACQ3" s="297"/>
      <c r="ACR3" s="297"/>
      <c r="ACS3" s="297"/>
      <c r="ACT3" s="297"/>
      <c r="ACU3" s="297"/>
      <c r="ACV3" s="297"/>
      <c r="ACW3" s="297"/>
      <c r="ACX3" s="297"/>
      <c r="ACY3" s="297"/>
      <c r="ACZ3" s="297"/>
      <c r="ADA3" s="297"/>
      <c r="ADB3" s="297"/>
      <c r="ADC3" s="297"/>
      <c r="ADD3" s="297"/>
      <c r="ADE3" s="297"/>
      <c r="ADF3" s="297"/>
      <c r="ADG3" s="297"/>
      <c r="ADH3" s="297"/>
      <c r="ADI3" s="297"/>
      <c r="ADJ3" s="297"/>
      <c r="ADK3" s="297"/>
      <c r="ADL3" s="297"/>
      <c r="ADM3" s="297"/>
      <c r="ADN3" s="297"/>
      <c r="ADO3" s="297"/>
      <c r="ADP3" s="297"/>
      <c r="ADQ3" s="297"/>
      <c r="ADR3" s="297"/>
      <c r="ADS3" s="297"/>
      <c r="ADT3" s="297"/>
      <c r="ADU3" s="297"/>
      <c r="ADV3" s="297"/>
      <c r="ADW3" s="297"/>
      <c r="ADX3" s="297"/>
      <c r="ADY3" s="297"/>
      <c r="ADZ3" s="297"/>
      <c r="AEA3" s="297"/>
      <c r="AEB3" s="297"/>
      <c r="XEW3" s="297"/>
      <c r="XEX3" s="297"/>
      <c r="XEY3" s="297"/>
      <c r="XEZ3" s="297"/>
      <c r="XFA3" s="297"/>
      <c r="XFB3" s="297"/>
      <c r="XFC3" s="297"/>
      <c r="XFD3" s="297"/>
    </row>
    <row r="4" s="118" customFormat="1" ht="19" customHeight="1" spans="1:33">
      <c r="A4" s="425" t="s">
        <v>908</v>
      </c>
      <c r="B4" s="426">
        <v>45689</v>
      </c>
      <c r="C4" s="427">
        <v>1</v>
      </c>
      <c r="D4" s="428">
        <f>C4/C4</f>
        <v>1</v>
      </c>
      <c r="E4" s="427">
        <f t="shared" ref="E4:E34" si="0">C4*F4</f>
        <v>1</v>
      </c>
      <c r="F4" s="429">
        <v>1</v>
      </c>
      <c r="G4" s="427">
        <f t="shared" ref="G4:G34" si="1">C4*(1-F4)</f>
        <v>0</v>
      </c>
      <c r="H4" s="123"/>
      <c r="I4" s="123">
        <v>30</v>
      </c>
      <c r="J4" s="427">
        <f t="shared" ref="J4:J31" si="2">C4</f>
        <v>1</v>
      </c>
      <c r="K4" s="446">
        <v>800</v>
      </c>
      <c r="L4" s="427">
        <f t="shared" ref="L4:L31" si="3">K4/J4</f>
        <v>800</v>
      </c>
      <c r="M4" s="123"/>
      <c r="N4" s="447" t="s">
        <v>76</v>
      </c>
      <c r="O4" s="448" t="s">
        <v>93</v>
      </c>
      <c r="P4" s="449">
        <v>54.99</v>
      </c>
      <c r="Q4" s="464">
        <v>0.2</v>
      </c>
      <c r="R4" s="447">
        <v>1052</v>
      </c>
      <c r="S4" s="447">
        <v>500</v>
      </c>
      <c r="T4" s="465">
        <f>K4/30</f>
        <v>26.6666666666667</v>
      </c>
      <c r="U4" s="466">
        <v>57849</v>
      </c>
      <c r="V4" s="467">
        <v>45263</v>
      </c>
      <c r="W4" s="450">
        <v>4.5</v>
      </c>
      <c r="X4" s="450">
        <v>234</v>
      </c>
      <c r="Y4" s="450">
        <v>7</v>
      </c>
      <c r="Z4" s="450">
        <v>502</v>
      </c>
      <c r="AA4" s="450">
        <v>439</v>
      </c>
      <c r="AB4" s="450">
        <v>164</v>
      </c>
      <c r="AC4" s="450">
        <v>42</v>
      </c>
      <c r="AD4" s="450" t="s">
        <v>330</v>
      </c>
      <c r="AE4" s="450" t="s">
        <v>331</v>
      </c>
      <c r="AF4" s="450"/>
      <c r="AG4" s="450"/>
    </row>
    <row r="5" s="118" customFormat="1" ht="15" spans="1:33">
      <c r="A5" s="425" t="s">
        <v>908</v>
      </c>
      <c r="B5" s="426">
        <v>45690</v>
      </c>
      <c r="C5" s="427">
        <v>2</v>
      </c>
      <c r="D5" s="428">
        <f t="shared" ref="D5:D34" si="4">(C5-C4)/C5</f>
        <v>0.5</v>
      </c>
      <c r="E5" s="427">
        <f t="shared" si="0"/>
        <v>1.8</v>
      </c>
      <c r="F5" s="429">
        <v>0.9</v>
      </c>
      <c r="G5" s="427">
        <f t="shared" si="1"/>
        <v>0.2</v>
      </c>
      <c r="H5" s="123"/>
      <c r="I5" s="123">
        <v>30</v>
      </c>
      <c r="J5" s="427">
        <f t="shared" si="2"/>
        <v>2</v>
      </c>
      <c r="K5" s="123">
        <f t="shared" ref="K5:K34" si="5">K4-J5</f>
        <v>798</v>
      </c>
      <c r="L5" s="427">
        <f t="shared" si="3"/>
        <v>399</v>
      </c>
      <c r="M5" s="123"/>
      <c r="N5" s="450"/>
      <c r="O5" s="448" t="s">
        <v>909</v>
      </c>
      <c r="P5" s="449">
        <v>49.49</v>
      </c>
      <c r="Q5" s="468"/>
      <c r="R5" s="447"/>
      <c r="S5" s="450"/>
      <c r="T5" s="447"/>
      <c r="U5" s="466"/>
      <c r="V5" s="467"/>
      <c r="W5" s="450"/>
      <c r="X5" s="450"/>
      <c r="Y5" s="450"/>
      <c r="Z5" s="450"/>
      <c r="AA5" s="450"/>
      <c r="AB5" s="450"/>
      <c r="AC5" s="450"/>
      <c r="AD5" s="450"/>
      <c r="AE5" s="450"/>
      <c r="AF5" s="450"/>
      <c r="AG5" s="450"/>
    </row>
    <row r="6" s="118" customFormat="1" ht="15" spans="1:33">
      <c r="A6" s="425" t="s">
        <v>908</v>
      </c>
      <c r="B6" s="426">
        <v>45691</v>
      </c>
      <c r="C6" s="430">
        <v>3</v>
      </c>
      <c r="D6" s="428">
        <f t="shared" si="4"/>
        <v>0.333333333333333</v>
      </c>
      <c r="E6" s="427">
        <f t="shared" si="0"/>
        <v>2.4</v>
      </c>
      <c r="F6" s="429">
        <v>0.8</v>
      </c>
      <c r="G6" s="427">
        <f t="shared" si="1"/>
        <v>0.6</v>
      </c>
      <c r="H6" s="123"/>
      <c r="I6" s="123">
        <v>30</v>
      </c>
      <c r="J6" s="427">
        <f t="shared" si="2"/>
        <v>3</v>
      </c>
      <c r="K6" s="123">
        <f t="shared" si="5"/>
        <v>795</v>
      </c>
      <c r="L6" s="427">
        <f t="shared" si="3"/>
        <v>265</v>
      </c>
      <c r="M6" s="123"/>
      <c r="N6" s="450"/>
      <c r="O6" s="448" t="s">
        <v>910</v>
      </c>
      <c r="P6" s="450"/>
      <c r="Q6" s="468"/>
      <c r="R6" s="447"/>
      <c r="S6" s="450"/>
      <c r="T6" s="450"/>
      <c r="U6" s="466"/>
      <c r="V6" s="450"/>
      <c r="W6" s="450"/>
      <c r="X6" s="450"/>
      <c r="Y6" s="450"/>
      <c r="Z6" s="450"/>
      <c r="AA6" s="450"/>
      <c r="AB6" s="450"/>
      <c r="AC6" s="450"/>
      <c r="AD6" s="450"/>
      <c r="AE6" s="450"/>
      <c r="AF6" s="450"/>
      <c r="AG6" s="450"/>
    </row>
    <row r="7" s="118" customFormat="1" ht="15" spans="1:33">
      <c r="A7" s="425" t="s">
        <v>908</v>
      </c>
      <c r="B7" s="426">
        <v>45692</v>
      </c>
      <c r="C7" s="430">
        <v>4</v>
      </c>
      <c r="D7" s="428">
        <f t="shared" si="4"/>
        <v>0.25</v>
      </c>
      <c r="E7" s="427">
        <f t="shared" si="0"/>
        <v>3.2</v>
      </c>
      <c r="F7" s="429">
        <v>0.8</v>
      </c>
      <c r="G7" s="427">
        <f t="shared" si="1"/>
        <v>0.8</v>
      </c>
      <c r="H7" s="123"/>
      <c r="I7" s="123">
        <v>30</v>
      </c>
      <c r="J7" s="427">
        <f t="shared" si="2"/>
        <v>4</v>
      </c>
      <c r="K7" s="123">
        <f t="shared" si="5"/>
        <v>791</v>
      </c>
      <c r="L7" s="427">
        <f t="shared" si="3"/>
        <v>197.75</v>
      </c>
      <c r="M7" s="123"/>
      <c r="N7" s="450"/>
      <c r="O7" s="448" t="s">
        <v>911</v>
      </c>
      <c r="P7" s="450"/>
      <c r="Q7" s="468"/>
      <c r="R7" s="447"/>
      <c r="S7" s="450"/>
      <c r="T7" s="450"/>
      <c r="U7" s="466"/>
      <c r="V7" s="450"/>
      <c r="W7" s="450"/>
      <c r="X7" s="450"/>
      <c r="Y7" s="450"/>
      <c r="Z7" s="450"/>
      <c r="AA7" s="450"/>
      <c r="AB7" s="450"/>
      <c r="AC7" s="450"/>
      <c r="AD7" s="450"/>
      <c r="AE7" s="450"/>
      <c r="AF7" s="450"/>
      <c r="AG7" s="450"/>
    </row>
    <row r="8" s="118" customFormat="1" ht="15" spans="1:33">
      <c r="A8" s="425" t="s">
        <v>908</v>
      </c>
      <c r="B8" s="426">
        <v>45693</v>
      </c>
      <c r="C8" s="430">
        <v>5</v>
      </c>
      <c r="D8" s="428">
        <f t="shared" si="4"/>
        <v>0.2</v>
      </c>
      <c r="E8" s="427">
        <f t="shared" si="0"/>
        <v>4</v>
      </c>
      <c r="F8" s="429">
        <v>0.8</v>
      </c>
      <c r="G8" s="427">
        <f t="shared" si="1"/>
        <v>1</v>
      </c>
      <c r="H8" s="123"/>
      <c r="I8" s="123">
        <v>30</v>
      </c>
      <c r="J8" s="427">
        <f t="shared" si="2"/>
        <v>5</v>
      </c>
      <c r="K8" s="123">
        <f t="shared" si="5"/>
        <v>786</v>
      </c>
      <c r="L8" s="427">
        <f t="shared" si="3"/>
        <v>157.2</v>
      </c>
      <c r="M8" s="123"/>
      <c r="N8" s="450"/>
      <c r="O8" s="448" t="s">
        <v>912</v>
      </c>
      <c r="P8" s="450"/>
      <c r="Q8" s="468"/>
      <c r="R8" s="447"/>
      <c r="S8" s="450"/>
      <c r="T8" s="450"/>
      <c r="U8" s="466"/>
      <c r="V8" s="450"/>
      <c r="W8" s="450"/>
      <c r="X8" s="450"/>
      <c r="Y8" s="450"/>
      <c r="Z8" s="450"/>
      <c r="AA8" s="450"/>
      <c r="AB8" s="450"/>
      <c r="AC8" s="450"/>
      <c r="AD8" s="450"/>
      <c r="AE8" s="450"/>
      <c r="AF8" s="450"/>
      <c r="AG8" s="450"/>
    </row>
    <row r="9" s="118" customFormat="1" ht="15" spans="1:33">
      <c r="A9" s="425" t="s">
        <v>908</v>
      </c>
      <c r="B9" s="426">
        <v>45694</v>
      </c>
      <c r="C9" s="430">
        <v>6</v>
      </c>
      <c r="D9" s="428">
        <f t="shared" si="4"/>
        <v>0.166666666666667</v>
      </c>
      <c r="E9" s="427">
        <f t="shared" si="0"/>
        <v>4.8</v>
      </c>
      <c r="F9" s="429">
        <v>0.8</v>
      </c>
      <c r="G9" s="427">
        <f t="shared" si="1"/>
        <v>1.2</v>
      </c>
      <c r="H9" s="123"/>
      <c r="I9" s="123">
        <v>30</v>
      </c>
      <c r="J9" s="427">
        <f t="shared" si="2"/>
        <v>6</v>
      </c>
      <c r="K9" s="123">
        <f t="shared" si="5"/>
        <v>780</v>
      </c>
      <c r="L9" s="427">
        <f t="shared" si="3"/>
        <v>130</v>
      </c>
      <c r="M9" s="123"/>
      <c r="N9" s="450"/>
      <c r="O9" s="448"/>
      <c r="P9" s="450"/>
      <c r="Q9" s="468"/>
      <c r="R9" s="447"/>
      <c r="S9" s="450"/>
      <c r="T9" s="450"/>
      <c r="U9" s="466"/>
      <c r="V9" s="450"/>
      <c r="W9" s="450"/>
      <c r="X9" s="450"/>
      <c r="Y9" s="450"/>
      <c r="Z9" s="450"/>
      <c r="AA9" s="450"/>
      <c r="AB9" s="450"/>
      <c r="AC9" s="450"/>
      <c r="AD9" s="450"/>
      <c r="AE9" s="450"/>
      <c r="AF9" s="450"/>
      <c r="AG9" s="450"/>
    </row>
    <row r="10" s="118" customFormat="1" ht="15" spans="1:33">
      <c r="A10" s="425" t="s">
        <v>908</v>
      </c>
      <c r="B10" s="426">
        <v>45695</v>
      </c>
      <c r="C10" s="430">
        <v>8</v>
      </c>
      <c r="D10" s="428">
        <f t="shared" si="4"/>
        <v>0.25</v>
      </c>
      <c r="E10" s="427">
        <f t="shared" si="0"/>
        <v>6.4</v>
      </c>
      <c r="F10" s="429">
        <v>0.8</v>
      </c>
      <c r="G10" s="427">
        <f t="shared" si="1"/>
        <v>1.6</v>
      </c>
      <c r="H10" s="123"/>
      <c r="I10" s="123">
        <v>30</v>
      </c>
      <c r="J10" s="427">
        <f t="shared" si="2"/>
        <v>8</v>
      </c>
      <c r="K10" s="123">
        <f t="shared" si="5"/>
        <v>772</v>
      </c>
      <c r="L10" s="427">
        <f t="shared" si="3"/>
        <v>96.5</v>
      </c>
      <c r="M10" s="123"/>
      <c r="N10" s="450"/>
      <c r="O10" s="448" t="s">
        <v>913</v>
      </c>
      <c r="P10" s="450"/>
      <c r="Q10" s="468"/>
      <c r="R10" s="447"/>
      <c r="S10" s="450"/>
      <c r="T10" s="450"/>
      <c r="U10" s="466"/>
      <c r="V10" s="450"/>
      <c r="W10" s="450"/>
      <c r="X10" s="450"/>
      <c r="Y10" s="450"/>
      <c r="Z10" s="450"/>
      <c r="AA10" s="450"/>
      <c r="AB10" s="450"/>
      <c r="AC10" s="450"/>
      <c r="AD10" s="450"/>
      <c r="AE10" s="450"/>
      <c r="AF10" s="450"/>
      <c r="AG10" s="450"/>
    </row>
    <row r="11" s="118" customFormat="1" ht="15" spans="1:33">
      <c r="A11" s="425" t="s">
        <v>908</v>
      </c>
      <c r="B11" s="431">
        <v>45696</v>
      </c>
      <c r="C11" s="430">
        <v>10</v>
      </c>
      <c r="D11" s="428">
        <f t="shared" si="4"/>
        <v>0.2</v>
      </c>
      <c r="E11" s="427">
        <f t="shared" si="0"/>
        <v>7</v>
      </c>
      <c r="F11" s="429">
        <v>0.7</v>
      </c>
      <c r="G11" s="427">
        <f t="shared" si="1"/>
        <v>3</v>
      </c>
      <c r="H11" s="123"/>
      <c r="I11" s="123">
        <v>30</v>
      </c>
      <c r="J11" s="427">
        <f t="shared" si="2"/>
        <v>10</v>
      </c>
      <c r="K11" s="123">
        <f t="shared" si="5"/>
        <v>762</v>
      </c>
      <c r="L11" s="427">
        <f t="shared" si="3"/>
        <v>76.2</v>
      </c>
      <c r="M11" s="123"/>
      <c r="N11" s="450"/>
      <c r="O11" s="448" t="s">
        <v>914</v>
      </c>
      <c r="P11" s="450" t="s">
        <v>19</v>
      </c>
      <c r="Q11" s="468"/>
      <c r="R11" s="468" t="s">
        <v>20</v>
      </c>
      <c r="S11" s="468"/>
      <c r="T11" s="468" t="s">
        <v>915</v>
      </c>
      <c r="U11" s="466"/>
      <c r="V11" s="450"/>
      <c r="W11" s="450"/>
      <c r="X11" s="450"/>
      <c r="Y11" s="450"/>
      <c r="Z11" s="450"/>
      <c r="AA11" s="450"/>
      <c r="AB11" s="450"/>
      <c r="AC11" s="450"/>
      <c r="AD11" s="450"/>
      <c r="AE11" s="450"/>
      <c r="AF11" s="450"/>
      <c r="AG11" s="450"/>
    </row>
    <row r="12" s="118" customFormat="1" ht="15" spans="1:33">
      <c r="A12" s="425" t="s">
        <v>908</v>
      </c>
      <c r="B12" s="431">
        <v>45697</v>
      </c>
      <c r="C12" s="430">
        <v>11</v>
      </c>
      <c r="D12" s="428">
        <f t="shared" si="4"/>
        <v>0.0909090909090909</v>
      </c>
      <c r="E12" s="427">
        <f t="shared" si="0"/>
        <v>7.7</v>
      </c>
      <c r="F12" s="429">
        <v>0.7</v>
      </c>
      <c r="G12" s="427">
        <f t="shared" si="1"/>
        <v>3.3</v>
      </c>
      <c r="H12" s="123"/>
      <c r="I12" s="123">
        <v>30</v>
      </c>
      <c r="J12" s="427">
        <f t="shared" si="2"/>
        <v>11</v>
      </c>
      <c r="K12" s="123">
        <f t="shared" si="5"/>
        <v>751</v>
      </c>
      <c r="L12" s="427">
        <f t="shared" si="3"/>
        <v>68.2727272727273</v>
      </c>
      <c r="M12" s="123"/>
      <c r="N12" s="450"/>
      <c r="O12" s="448" t="s">
        <v>916</v>
      </c>
      <c r="P12" s="450" t="s">
        <v>917</v>
      </c>
      <c r="Q12" s="469"/>
      <c r="R12" s="469" t="s">
        <v>918</v>
      </c>
      <c r="S12" s="469"/>
      <c r="T12" s="469" t="s">
        <v>919</v>
      </c>
      <c r="U12" s="466"/>
      <c r="V12" s="450"/>
      <c r="W12" s="450"/>
      <c r="X12" s="450"/>
      <c r="Y12" s="450"/>
      <c r="Z12" s="450"/>
      <c r="AA12" s="450"/>
      <c r="AB12" s="450"/>
      <c r="AC12" s="450"/>
      <c r="AD12" s="450"/>
      <c r="AE12" s="450"/>
      <c r="AF12" s="450"/>
      <c r="AG12" s="450"/>
    </row>
    <row r="13" s="118" customFormat="1" ht="15" spans="1:33">
      <c r="A13" s="425" t="s">
        <v>908</v>
      </c>
      <c r="B13" s="431">
        <v>45698</v>
      </c>
      <c r="C13" s="430">
        <v>13</v>
      </c>
      <c r="D13" s="428">
        <f t="shared" si="4"/>
        <v>0.153846153846154</v>
      </c>
      <c r="E13" s="427">
        <f t="shared" si="0"/>
        <v>9.1</v>
      </c>
      <c r="F13" s="429">
        <v>0.7</v>
      </c>
      <c r="G13" s="427">
        <f t="shared" si="1"/>
        <v>3.9</v>
      </c>
      <c r="H13" s="123"/>
      <c r="I13" s="123">
        <v>30</v>
      </c>
      <c r="J13" s="427">
        <f t="shared" si="2"/>
        <v>13</v>
      </c>
      <c r="K13" s="123">
        <f t="shared" si="5"/>
        <v>738</v>
      </c>
      <c r="L13" s="427">
        <f t="shared" si="3"/>
        <v>56.7692307692308</v>
      </c>
      <c r="M13" s="123"/>
      <c r="N13" s="450"/>
      <c r="O13" s="448" t="s">
        <v>920</v>
      </c>
      <c r="P13" s="450" t="s">
        <v>921</v>
      </c>
      <c r="Q13" s="469"/>
      <c r="R13" s="469" t="s">
        <v>922</v>
      </c>
      <c r="S13" s="469"/>
      <c r="T13" s="469" t="s">
        <v>923</v>
      </c>
      <c r="U13" s="466"/>
      <c r="V13" s="450"/>
      <c r="W13" s="450"/>
      <c r="X13" s="450"/>
      <c r="Y13" s="450"/>
      <c r="Z13" s="450"/>
      <c r="AA13" s="450"/>
      <c r="AB13" s="450"/>
      <c r="AC13" s="450"/>
      <c r="AD13" s="450"/>
      <c r="AE13" s="450"/>
      <c r="AF13" s="450"/>
      <c r="AG13" s="450"/>
    </row>
    <row r="14" s="118" customFormat="1" ht="15" spans="1:33">
      <c r="A14" s="425" t="s">
        <v>908</v>
      </c>
      <c r="B14" s="431">
        <v>45699</v>
      </c>
      <c r="C14" s="430">
        <v>15</v>
      </c>
      <c r="D14" s="428">
        <f t="shared" si="4"/>
        <v>0.133333333333333</v>
      </c>
      <c r="E14" s="427">
        <f t="shared" si="0"/>
        <v>10.5</v>
      </c>
      <c r="F14" s="429">
        <v>0.7</v>
      </c>
      <c r="G14" s="427">
        <f t="shared" si="1"/>
        <v>4.5</v>
      </c>
      <c r="H14" s="123"/>
      <c r="I14" s="123">
        <v>30</v>
      </c>
      <c r="J14" s="427">
        <f t="shared" si="2"/>
        <v>15</v>
      </c>
      <c r="K14" s="123">
        <f t="shared" si="5"/>
        <v>723</v>
      </c>
      <c r="L14" s="427">
        <f t="shared" si="3"/>
        <v>48.2</v>
      </c>
      <c r="M14" s="123"/>
      <c r="N14" s="450"/>
      <c r="O14" s="448" t="s">
        <v>924</v>
      </c>
      <c r="P14" s="450" t="s">
        <v>921</v>
      </c>
      <c r="Q14" s="468"/>
      <c r="R14" s="469" t="s">
        <v>925</v>
      </c>
      <c r="S14" s="450"/>
      <c r="T14" s="448" t="s">
        <v>926</v>
      </c>
      <c r="U14" s="466"/>
      <c r="V14" s="450"/>
      <c r="W14" s="450"/>
      <c r="X14" s="450"/>
      <c r="Y14" s="450"/>
      <c r="Z14" s="450"/>
      <c r="AA14" s="450"/>
      <c r="AB14" s="450"/>
      <c r="AC14" s="450"/>
      <c r="AD14" s="450"/>
      <c r="AE14" s="450"/>
      <c r="AF14" s="450"/>
      <c r="AG14" s="450"/>
    </row>
    <row r="15" s="118" customFormat="1" ht="15" spans="1:33">
      <c r="A15" s="425" t="s">
        <v>908</v>
      </c>
      <c r="B15" s="431">
        <v>45700</v>
      </c>
      <c r="C15" s="430">
        <v>16</v>
      </c>
      <c r="D15" s="428">
        <f t="shared" si="4"/>
        <v>0.0625</v>
      </c>
      <c r="E15" s="427">
        <f t="shared" si="0"/>
        <v>11.2</v>
      </c>
      <c r="F15" s="429">
        <v>0.7</v>
      </c>
      <c r="G15" s="427">
        <f t="shared" si="1"/>
        <v>4.8</v>
      </c>
      <c r="H15" s="123"/>
      <c r="I15" s="123">
        <v>30</v>
      </c>
      <c r="J15" s="427">
        <f t="shared" si="2"/>
        <v>16</v>
      </c>
      <c r="K15" s="123">
        <f t="shared" si="5"/>
        <v>707</v>
      </c>
      <c r="L15" s="427">
        <f t="shared" si="3"/>
        <v>44.1875</v>
      </c>
      <c r="M15" s="123"/>
      <c r="N15" s="450"/>
      <c r="O15" s="448" t="s">
        <v>927</v>
      </c>
      <c r="P15" s="450" t="s">
        <v>921</v>
      </c>
      <c r="Q15" s="468"/>
      <c r="R15" s="469" t="s">
        <v>928</v>
      </c>
      <c r="S15" s="450"/>
      <c r="T15" s="448" t="s">
        <v>929</v>
      </c>
      <c r="U15" s="466"/>
      <c r="V15" s="450"/>
      <c r="W15" s="450"/>
      <c r="X15" s="450"/>
      <c r="Y15" s="450"/>
      <c r="Z15" s="450"/>
      <c r="AA15" s="450"/>
      <c r="AB15" s="450"/>
      <c r="AC15" s="450"/>
      <c r="AD15" s="450"/>
      <c r="AE15" s="450"/>
      <c r="AF15" s="450"/>
      <c r="AG15" s="450"/>
    </row>
    <row r="16" s="118" customFormat="1" ht="15" spans="1:33">
      <c r="A16" s="425" t="s">
        <v>908</v>
      </c>
      <c r="B16" s="431">
        <v>45701</v>
      </c>
      <c r="C16" s="430">
        <v>18</v>
      </c>
      <c r="D16" s="428">
        <f t="shared" si="4"/>
        <v>0.111111111111111</v>
      </c>
      <c r="E16" s="427">
        <f t="shared" si="0"/>
        <v>12.6</v>
      </c>
      <c r="F16" s="429">
        <v>0.7</v>
      </c>
      <c r="G16" s="427">
        <f t="shared" si="1"/>
        <v>5.4</v>
      </c>
      <c r="H16" s="123"/>
      <c r="I16" s="123">
        <v>30</v>
      </c>
      <c r="J16" s="427">
        <f t="shared" si="2"/>
        <v>18</v>
      </c>
      <c r="K16" s="123">
        <f t="shared" si="5"/>
        <v>689</v>
      </c>
      <c r="L16" s="427">
        <f t="shared" si="3"/>
        <v>38.2777777777778</v>
      </c>
      <c r="M16" s="123"/>
      <c r="N16" s="450"/>
      <c r="O16" s="448"/>
      <c r="P16" s="450"/>
      <c r="Q16" s="468"/>
      <c r="R16" s="447"/>
      <c r="S16" s="450"/>
      <c r="T16" s="450"/>
      <c r="U16" s="466"/>
      <c r="V16" s="450"/>
      <c r="W16" s="450"/>
      <c r="X16" s="450"/>
      <c r="Y16" s="450"/>
      <c r="Z16" s="450"/>
      <c r="AA16" s="450"/>
      <c r="AB16" s="450"/>
      <c r="AC16" s="450"/>
      <c r="AD16" s="450"/>
      <c r="AE16" s="450"/>
      <c r="AF16" s="450"/>
      <c r="AG16" s="450"/>
    </row>
    <row r="17" s="118" customFormat="1" ht="15" spans="1:33">
      <c r="A17" s="425" t="s">
        <v>908</v>
      </c>
      <c r="B17" s="431">
        <v>45702</v>
      </c>
      <c r="C17" s="430">
        <v>20</v>
      </c>
      <c r="D17" s="428">
        <f t="shared" si="4"/>
        <v>0.1</v>
      </c>
      <c r="E17" s="427">
        <f t="shared" si="0"/>
        <v>14</v>
      </c>
      <c r="F17" s="429">
        <v>0.7</v>
      </c>
      <c r="G17" s="427">
        <f t="shared" si="1"/>
        <v>6</v>
      </c>
      <c r="H17" s="123"/>
      <c r="I17" s="123">
        <v>30</v>
      </c>
      <c r="J17" s="427">
        <f t="shared" si="2"/>
        <v>20</v>
      </c>
      <c r="K17" s="123">
        <f t="shared" si="5"/>
        <v>669</v>
      </c>
      <c r="L17" s="427">
        <f t="shared" si="3"/>
        <v>33.45</v>
      </c>
      <c r="M17" s="123"/>
      <c r="N17" s="450"/>
      <c r="O17" s="448"/>
      <c r="P17" s="450"/>
      <c r="Q17" s="468"/>
      <c r="R17" s="447"/>
      <c r="S17" s="450"/>
      <c r="T17" s="450"/>
      <c r="U17" s="466"/>
      <c r="V17" s="450"/>
      <c r="W17" s="450"/>
      <c r="X17" s="450"/>
      <c r="Y17" s="450"/>
      <c r="Z17" s="450"/>
      <c r="AA17" s="450"/>
      <c r="AB17" s="450"/>
      <c r="AC17" s="450"/>
      <c r="AD17" s="450"/>
      <c r="AE17" s="450"/>
      <c r="AF17" s="450"/>
      <c r="AG17" s="450"/>
    </row>
    <row r="18" s="118" customFormat="1" ht="15" spans="1:33">
      <c r="A18" s="425" t="s">
        <v>908</v>
      </c>
      <c r="B18" s="426">
        <v>45703</v>
      </c>
      <c r="C18" s="430">
        <v>23</v>
      </c>
      <c r="D18" s="428">
        <f t="shared" si="4"/>
        <v>0.130434782608696</v>
      </c>
      <c r="E18" s="427">
        <f t="shared" si="0"/>
        <v>16.1</v>
      </c>
      <c r="F18" s="429">
        <v>0.7</v>
      </c>
      <c r="G18" s="427">
        <f t="shared" si="1"/>
        <v>6.9</v>
      </c>
      <c r="H18" s="123"/>
      <c r="I18" s="123">
        <v>30</v>
      </c>
      <c r="J18" s="427">
        <f t="shared" si="2"/>
        <v>23</v>
      </c>
      <c r="K18" s="123">
        <f t="shared" si="5"/>
        <v>646</v>
      </c>
      <c r="L18" s="427">
        <f t="shared" si="3"/>
        <v>28.0869565217391</v>
      </c>
      <c r="M18" s="123"/>
      <c r="N18" s="450"/>
      <c r="O18" s="448"/>
      <c r="P18" s="450"/>
      <c r="Q18" s="468"/>
      <c r="R18" s="447"/>
      <c r="S18" s="450"/>
      <c r="T18" s="450"/>
      <c r="U18" s="466"/>
      <c r="V18" s="450"/>
      <c r="W18" s="450"/>
      <c r="X18" s="450"/>
      <c r="Y18" s="450"/>
      <c r="Z18" s="450"/>
      <c r="AA18" s="450"/>
      <c r="AB18" s="450"/>
      <c r="AC18" s="450"/>
      <c r="AD18" s="450"/>
      <c r="AE18" s="450"/>
      <c r="AF18" s="450"/>
      <c r="AG18" s="450"/>
    </row>
    <row r="19" s="118" customFormat="1" ht="15" spans="1:33">
      <c r="A19" s="425" t="s">
        <v>908</v>
      </c>
      <c r="B19" s="426">
        <v>45704</v>
      </c>
      <c r="C19" s="430">
        <v>25</v>
      </c>
      <c r="D19" s="428">
        <f t="shared" si="4"/>
        <v>0.08</v>
      </c>
      <c r="E19" s="427">
        <f t="shared" si="0"/>
        <v>17.5</v>
      </c>
      <c r="F19" s="429">
        <v>0.7</v>
      </c>
      <c r="G19" s="427">
        <f t="shared" si="1"/>
        <v>7.5</v>
      </c>
      <c r="H19" s="123"/>
      <c r="I19" s="123">
        <v>30</v>
      </c>
      <c r="J19" s="427">
        <f t="shared" si="2"/>
        <v>25</v>
      </c>
      <c r="K19" s="123">
        <f t="shared" si="5"/>
        <v>621</v>
      </c>
      <c r="L19" s="427">
        <f t="shared" si="3"/>
        <v>24.84</v>
      </c>
      <c r="M19" s="123"/>
      <c r="N19" s="450"/>
      <c r="O19" s="448"/>
      <c r="P19" s="450"/>
      <c r="Q19" s="468"/>
      <c r="R19" s="447"/>
      <c r="S19" s="450"/>
      <c r="T19" s="450"/>
      <c r="U19" s="466"/>
      <c r="V19" s="450"/>
      <c r="W19" s="450"/>
      <c r="X19" s="450"/>
      <c r="Y19" s="450"/>
      <c r="Z19" s="450"/>
      <c r="AA19" s="450"/>
      <c r="AB19" s="450"/>
      <c r="AC19" s="450"/>
      <c r="AD19" s="450"/>
      <c r="AE19" s="450"/>
      <c r="AF19" s="450"/>
      <c r="AG19" s="450"/>
    </row>
    <row r="20" s="118" customFormat="1" ht="15" spans="1:33">
      <c r="A20" s="425" t="s">
        <v>908</v>
      </c>
      <c r="B20" s="426">
        <v>45705</v>
      </c>
      <c r="C20" s="427">
        <v>25</v>
      </c>
      <c r="D20" s="428">
        <f t="shared" si="4"/>
        <v>0</v>
      </c>
      <c r="E20" s="427">
        <f t="shared" si="0"/>
        <v>17.5</v>
      </c>
      <c r="F20" s="429">
        <v>0.7</v>
      </c>
      <c r="G20" s="427">
        <f t="shared" si="1"/>
        <v>7.5</v>
      </c>
      <c r="H20" s="123"/>
      <c r="I20" s="123">
        <v>30</v>
      </c>
      <c r="J20" s="427">
        <f t="shared" si="2"/>
        <v>25</v>
      </c>
      <c r="K20" s="123">
        <f t="shared" si="5"/>
        <v>596</v>
      </c>
      <c r="L20" s="427">
        <f t="shared" si="3"/>
        <v>23.84</v>
      </c>
      <c r="M20" s="123"/>
      <c r="N20" s="450"/>
      <c r="O20" s="448"/>
      <c r="P20" s="450"/>
      <c r="Q20" s="468"/>
      <c r="R20" s="447"/>
      <c r="S20" s="450"/>
      <c r="T20" s="450"/>
      <c r="U20" s="466"/>
      <c r="V20" s="450"/>
      <c r="W20" s="450"/>
      <c r="X20" s="450"/>
      <c r="Y20" s="450"/>
      <c r="Z20" s="450"/>
      <c r="AA20" s="450"/>
      <c r="AB20" s="450"/>
      <c r="AC20" s="450"/>
      <c r="AD20" s="450"/>
      <c r="AE20" s="450"/>
      <c r="AF20" s="450"/>
      <c r="AG20" s="450"/>
    </row>
    <row r="21" s="118" customFormat="1" ht="15" spans="1:33">
      <c r="A21" s="425" t="s">
        <v>908</v>
      </c>
      <c r="B21" s="426">
        <v>45706</v>
      </c>
      <c r="C21" s="427">
        <v>26</v>
      </c>
      <c r="D21" s="428">
        <f t="shared" si="4"/>
        <v>0.0384615384615385</v>
      </c>
      <c r="E21" s="427">
        <f t="shared" si="0"/>
        <v>18.2</v>
      </c>
      <c r="F21" s="429">
        <v>0.7</v>
      </c>
      <c r="G21" s="427">
        <f t="shared" si="1"/>
        <v>7.8</v>
      </c>
      <c r="H21" s="123"/>
      <c r="I21" s="123">
        <v>30</v>
      </c>
      <c r="J21" s="427">
        <f t="shared" si="2"/>
        <v>26</v>
      </c>
      <c r="K21" s="123">
        <f t="shared" si="5"/>
        <v>570</v>
      </c>
      <c r="L21" s="427">
        <f t="shared" si="3"/>
        <v>21.9230769230769</v>
      </c>
      <c r="M21" s="123"/>
      <c r="N21" s="450"/>
      <c r="O21" s="448"/>
      <c r="P21" s="450"/>
      <c r="Q21" s="468"/>
      <c r="R21" s="447"/>
      <c r="S21" s="450"/>
      <c r="T21" s="450"/>
      <c r="U21" s="466"/>
      <c r="V21" s="450"/>
      <c r="W21" s="450"/>
      <c r="X21" s="450"/>
      <c r="Y21" s="450"/>
      <c r="Z21" s="450"/>
      <c r="AA21" s="450"/>
      <c r="AB21" s="450"/>
      <c r="AC21" s="450"/>
      <c r="AD21" s="450"/>
      <c r="AE21" s="450"/>
      <c r="AF21" s="450"/>
      <c r="AG21" s="450"/>
    </row>
    <row r="22" s="118" customFormat="1" ht="15" spans="1:33">
      <c r="A22" s="425" t="s">
        <v>908</v>
      </c>
      <c r="B22" s="426">
        <v>45707</v>
      </c>
      <c r="C22" s="427">
        <v>26</v>
      </c>
      <c r="D22" s="428">
        <f t="shared" si="4"/>
        <v>0</v>
      </c>
      <c r="E22" s="427">
        <f t="shared" si="0"/>
        <v>18.2</v>
      </c>
      <c r="F22" s="429">
        <v>0.7</v>
      </c>
      <c r="G22" s="427">
        <f t="shared" si="1"/>
        <v>7.8</v>
      </c>
      <c r="H22" s="123"/>
      <c r="I22" s="123">
        <v>30</v>
      </c>
      <c r="J22" s="427">
        <f t="shared" si="2"/>
        <v>26</v>
      </c>
      <c r="K22" s="123">
        <f t="shared" si="5"/>
        <v>544</v>
      </c>
      <c r="L22" s="427">
        <f t="shared" si="3"/>
        <v>20.9230769230769</v>
      </c>
      <c r="M22" s="123"/>
      <c r="N22" s="450"/>
      <c r="O22" s="448"/>
      <c r="P22" s="450"/>
      <c r="Q22" s="468"/>
      <c r="R22" s="447"/>
      <c r="S22" s="450"/>
      <c r="T22" s="450"/>
      <c r="U22" s="466"/>
      <c r="V22" s="450"/>
      <c r="W22" s="450"/>
      <c r="X22" s="450"/>
      <c r="Y22" s="450"/>
      <c r="Z22" s="450"/>
      <c r="AA22" s="450"/>
      <c r="AB22" s="450"/>
      <c r="AC22" s="450"/>
      <c r="AD22" s="450"/>
      <c r="AE22" s="450"/>
      <c r="AF22" s="450"/>
      <c r="AG22" s="450"/>
    </row>
    <row r="23" s="118" customFormat="1" ht="15" spans="1:33">
      <c r="A23" s="425" t="s">
        <v>908</v>
      </c>
      <c r="B23" s="426">
        <v>45708</v>
      </c>
      <c r="C23" s="427">
        <v>27</v>
      </c>
      <c r="D23" s="428">
        <f t="shared" si="4"/>
        <v>0.037037037037037</v>
      </c>
      <c r="E23" s="427">
        <f t="shared" si="0"/>
        <v>18.9</v>
      </c>
      <c r="F23" s="429">
        <v>0.7</v>
      </c>
      <c r="G23" s="427">
        <f t="shared" si="1"/>
        <v>8.1</v>
      </c>
      <c r="H23" s="123"/>
      <c r="I23" s="123">
        <v>30</v>
      </c>
      <c r="J23" s="427">
        <f t="shared" si="2"/>
        <v>27</v>
      </c>
      <c r="K23" s="123">
        <f t="shared" si="5"/>
        <v>517</v>
      </c>
      <c r="L23" s="427">
        <f t="shared" si="3"/>
        <v>19.1481481481481</v>
      </c>
      <c r="M23" s="123"/>
      <c r="N23" s="450"/>
      <c r="O23" s="448"/>
      <c r="P23" s="450"/>
      <c r="Q23" s="468"/>
      <c r="R23" s="447"/>
      <c r="S23" s="450"/>
      <c r="T23" s="450"/>
      <c r="U23" s="466"/>
      <c r="V23" s="450"/>
      <c r="W23" s="450"/>
      <c r="X23" s="450"/>
      <c r="Y23" s="450"/>
      <c r="Z23" s="450"/>
      <c r="AA23" s="450"/>
      <c r="AB23" s="450"/>
      <c r="AC23" s="450"/>
      <c r="AD23" s="450"/>
      <c r="AE23" s="450"/>
      <c r="AF23" s="450"/>
      <c r="AG23" s="450"/>
    </row>
    <row r="24" s="118" customFormat="1" ht="15" spans="1:33">
      <c r="A24" s="425" t="s">
        <v>908</v>
      </c>
      <c r="B24" s="426">
        <v>45709</v>
      </c>
      <c r="C24" s="427">
        <v>27</v>
      </c>
      <c r="D24" s="428">
        <f t="shared" si="4"/>
        <v>0</v>
      </c>
      <c r="E24" s="427">
        <f t="shared" si="0"/>
        <v>18.9</v>
      </c>
      <c r="F24" s="429">
        <v>0.7</v>
      </c>
      <c r="G24" s="427">
        <f t="shared" si="1"/>
        <v>8.1</v>
      </c>
      <c r="H24" s="123"/>
      <c r="I24" s="123">
        <v>30</v>
      </c>
      <c r="J24" s="427">
        <f t="shared" si="2"/>
        <v>27</v>
      </c>
      <c r="K24" s="123">
        <f t="shared" si="5"/>
        <v>490</v>
      </c>
      <c r="L24" s="427">
        <f t="shared" si="3"/>
        <v>18.1481481481481</v>
      </c>
      <c r="M24" s="123"/>
      <c r="N24" s="450"/>
      <c r="O24" s="448"/>
      <c r="P24" s="450"/>
      <c r="Q24" s="468"/>
      <c r="R24" s="447"/>
      <c r="S24" s="450"/>
      <c r="T24" s="450"/>
      <c r="U24" s="466"/>
      <c r="V24" s="450"/>
      <c r="W24" s="450"/>
      <c r="X24" s="450"/>
      <c r="Y24" s="450"/>
      <c r="Z24" s="450"/>
      <c r="AA24" s="450"/>
      <c r="AB24" s="450"/>
      <c r="AC24" s="450"/>
      <c r="AD24" s="450"/>
      <c r="AE24" s="450"/>
      <c r="AF24" s="450"/>
      <c r="AG24" s="450"/>
    </row>
    <row r="25" s="118" customFormat="1" ht="15" spans="1:33">
      <c r="A25" s="425" t="s">
        <v>908</v>
      </c>
      <c r="B25" s="431">
        <v>45710</v>
      </c>
      <c r="C25" s="427">
        <v>28</v>
      </c>
      <c r="D25" s="428">
        <f t="shared" si="4"/>
        <v>0.0357142857142857</v>
      </c>
      <c r="E25" s="427">
        <f t="shared" si="0"/>
        <v>19.6</v>
      </c>
      <c r="F25" s="429">
        <v>0.7</v>
      </c>
      <c r="G25" s="427">
        <f t="shared" si="1"/>
        <v>8.4</v>
      </c>
      <c r="H25" s="123"/>
      <c r="I25" s="123">
        <v>30</v>
      </c>
      <c r="J25" s="427">
        <f t="shared" si="2"/>
        <v>28</v>
      </c>
      <c r="K25" s="123">
        <f t="shared" si="5"/>
        <v>462</v>
      </c>
      <c r="L25" s="427">
        <f t="shared" si="3"/>
        <v>16.5</v>
      </c>
      <c r="M25" s="123"/>
      <c r="N25" s="450"/>
      <c r="O25" s="448"/>
      <c r="P25" s="450"/>
      <c r="Q25" s="468"/>
      <c r="R25" s="447"/>
      <c r="S25" s="450"/>
      <c r="T25" s="450"/>
      <c r="U25" s="466"/>
      <c r="V25" s="450"/>
      <c r="W25" s="450"/>
      <c r="X25" s="450"/>
      <c r="Y25" s="450"/>
      <c r="Z25" s="450"/>
      <c r="AA25" s="450"/>
      <c r="AB25" s="450"/>
      <c r="AC25" s="450"/>
      <c r="AD25" s="450"/>
      <c r="AE25" s="450"/>
      <c r="AF25" s="450"/>
      <c r="AG25" s="450"/>
    </row>
    <row r="26" s="118" customFormat="1" ht="15" spans="1:33">
      <c r="A26" s="425" t="s">
        <v>908</v>
      </c>
      <c r="B26" s="431">
        <v>45711</v>
      </c>
      <c r="C26" s="427">
        <v>28</v>
      </c>
      <c r="D26" s="428">
        <f t="shared" si="4"/>
        <v>0</v>
      </c>
      <c r="E26" s="427">
        <f t="shared" si="0"/>
        <v>19.6</v>
      </c>
      <c r="F26" s="429">
        <v>0.7</v>
      </c>
      <c r="G26" s="427">
        <f t="shared" si="1"/>
        <v>8.4</v>
      </c>
      <c r="H26" s="123"/>
      <c r="I26" s="123">
        <v>30</v>
      </c>
      <c r="J26" s="427">
        <f t="shared" si="2"/>
        <v>28</v>
      </c>
      <c r="K26" s="123">
        <f t="shared" si="5"/>
        <v>434</v>
      </c>
      <c r="L26" s="427">
        <f t="shared" si="3"/>
        <v>15.5</v>
      </c>
      <c r="M26" s="123"/>
      <c r="N26" s="450"/>
      <c r="O26" s="448"/>
      <c r="P26" s="450"/>
      <c r="Q26" s="468"/>
      <c r="R26" s="447"/>
      <c r="S26" s="450"/>
      <c r="T26" s="450"/>
      <c r="U26" s="466"/>
      <c r="V26" s="450"/>
      <c r="W26" s="450"/>
      <c r="X26" s="450"/>
      <c r="Y26" s="450"/>
      <c r="Z26" s="450"/>
      <c r="AA26" s="450"/>
      <c r="AB26" s="450"/>
      <c r="AC26" s="450"/>
      <c r="AD26" s="450"/>
      <c r="AE26" s="450"/>
      <c r="AF26" s="450"/>
      <c r="AG26" s="450"/>
    </row>
    <row r="27" s="118" customFormat="1" ht="15" spans="1:33">
      <c r="A27" s="425" t="s">
        <v>908</v>
      </c>
      <c r="B27" s="431">
        <v>45712</v>
      </c>
      <c r="C27" s="427">
        <v>29</v>
      </c>
      <c r="D27" s="428">
        <f t="shared" si="4"/>
        <v>0.0344827586206897</v>
      </c>
      <c r="E27" s="427">
        <f t="shared" si="0"/>
        <v>20.3</v>
      </c>
      <c r="F27" s="429">
        <v>0.7</v>
      </c>
      <c r="G27" s="427">
        <f t="shared" si="1"/>
        <v>8.7</v>
      </c>
      <c r="H27" s="123"/>
      <c r="I27" s="123">
        <v>30</v>
      </c>
      <c r="J27" s="427">
        <f t="shared" si="2"/>
        <v>29</v>
      </c>
      <c r="K27" s="123">
        <f t="shared" si="5"/>
        <v>405</v>
      </c>
      <c r="L27" s="427">
        <f t="shared" si="3"/>
        <v>13.9655172413793</v>
      </c>
      <c r="M27" s="123"/>
      <c r="N27" s="450"/>
      <c r="O27" s="448"/>
      <c r="P27" s="450"/>
      <c r="Q27" s="468"/>
      <c r="R27" s="447"/>
      <c r="S27" s="450"/>
      <c r="T27" s="450"/>
      <c r="U27" s="466"/>
      <c r="V27" s="450"/>
      <c r="W27" s="450"/>
      <c r="X27" s="450"/>
      <c r="Y27" s="450"/>
      <c r="Z27" s="450"/>
      <c r="AA27" s="450"/>
      <c r="AB27" s="450"/>
      <c r="AC27" s="450"/>
      <c r="AD27" s="450"/>
      <c r="AE27" s="450"/>
      <c r="AF27" s="450"/>
      <c r="AG27" s="450"/>
    </row>
    <row r="28" s="118" customFormat="1" ht="15" spans="1:33">
      <c r="A28" s="425" t="s">
        <v>908</v>
      </c>
      <c r="B28" s="431">
        <v>45713</v>
      </c>
      <c r="C28" s="427">
        <v>29</v>
      </c>
      <c r="D28" s="428">
        <f t="shared" si="4"/>
        <v>0</v>
      </c>
      <c r="E28" s="427">
        <f t="shared" si="0"/>
        <v>20.3</v>
      </c>
      <c r="F28" s="429">
        <v>0.7</v>
      </c>
      <c r="G28" s="427">
        <f t="shared" si="1"/>
        <v>8.7</v>
      </c>
      <c r="H28" s="123"/>
      <c r="I28" s="123">
        <v>30</v>
      </c>
      <c r="J28" s="427">
        <f t="shared" si="2"/>
        <v>29</v>
      </c>
      <c r="K28" s="123">
        <f t="shared" si="5"/>
        <v>376</v>
      </c>
      <c r="L28" s="427">
        <f t="shared" si="3"/>
        <v>12.9655172413793</v>
      </c>
      <c r="M28" s="123"/>
      <c r="N28" s="450"/>
      <c r="O28" s="448"/>
      <c r="P28" s="450"/>
      <c r="Q28" s="468"/>
      <c r="R28" s="447"/>
      <c r="S28" s="450"/>
      <c r="T28" s="450"/>
      <c r="U28" s="466"/>
      <c r="V28" s="450"/>
      <c r="W28" s="450"/>
      <c r="X28" s="450"/>
      <c r="Y28" s="450"/>
      <c r="Z28" s="450"/>
      <c r="AA28" s="450"/>
      <c r="AB28" s="450"/>
      <c r="AC28" s="450"/>
      <c r="AD28" s="450"/>
      <c r="AE28" s="450"/>
      <c r="AF28" s="450"/>
      <c r="AG28" s="450"/>
    </row>
    <row r="29" s="118" customFormat="1" ht="15" spans="1:33">
      <c r="A29" s="425" t="s">
        <v>908</v>
      </c>
      <c r="B29" s="431">
        <v>45714</v>
      </c>
      <c r="C29" s="427">
        <v>30</v>
      </c>
      <c r="D29" s="428">
        <f t="shared" si="4"/>
        <v>0.0333333333333333</v>
      </c>
      <c r="E29" s="427">
        <f t="shared" si="0"/>
        <v>21</v>
      </c>
      <c r="F29" s="429">
        <v>0.7</v>
      </c>
      <c r="G29" s="427">
        <f t="shared" si="1"/>
        <v>9</v>
      </c>
      <c r="H29" s="123"/>
      <c r="I29" s="123">
        <v>30</v>
      </c>
      <c r="J29" s="427">
        <f t="shared" si="2"/>
        <v>30</v>
      </c>
      <c r="K29" s="123">
        <f t="shared" si="5"/>
        <v>346</v>
      </c>
      <c r="L29" s="427">
        <f t="shared" si="3"/>
        <v>11.5333333333333</v>
      </c>
      <c r="M29" s="123"/>
      <c r="N29" s="450"/>
      <c r="O29" s="448"/>
      <c r="P29" s="450"/>
      <c r="Q29" s="468"/>
      <c r="R29" s="447"/>
      <c r="S29" s="450"/>
      <c r="T29" s="450"/>
      <c r="U29" s="466"/>
      <c r="V29" s="450"/>
      <c r="W29" s="450"/>
      <c r="X29" s="450"/>
      <c r="Y29" s="450"/>
      <c r="Z29" s="450"/>
      <c r="AA29" s="450"/>
      <c r="AB29" s="450"/>
      <c r="AC29" s="450"/>
      <c r="AD29" s="450"/>
      <c r="AE29" s="450"/>
      <c r="AF29" s="450"/>
      <c r="AG29" s="450"/>
    </row>
    <row r="30" s="118" customFormat="1" ht="15" spans="1:33">
      <c r="A30" s="425" t="s">
        <v>908</v>
      </c>
      <c r="B30" s="431">
        <v>45715</v>
      </c>
      <c r="C30" s="427">
        <v>30</v>
      </c>
      <c r="D30" s="428">
        <f t="shared" si="4"/>
        <v>0</v>
      </c>
      <c r="E30" s="427">
        <f t="shared" si="0"/>
        <v>21</v>
      </c>
      <c r="F30" s="429">
        <v>0.7</v>
      </c>
      <c r="G30" s="427">
        <f t="shared" si="1"/>
        <v>9</v>
      </c>
      <c r="H30" s="123"/>
      <c r="I30" s="123">
        <v>30</v>
      </c>
      <c r="J30" s="427">
        <f t="shared" si="2"/>
        <v>30</v>
      </c>
      <c r="K30" s="123">
        <f t="shared" si="5"/>
        <v>316</v>
      </c>
      <c r="L30" s="427">
        <f t="shared" si="3"/>
        <v>10.5333333333333</v>
      </c>
      <c r="M30" s="123"/>
      <c r="N30" s="450"/>
      <c r="O30" s="448"/>
      <c r="P30" s="450"/>
      <c r="Q30" s="468"/>
      <c r="R30" s="447"/>
      <c r="S30" s="450"/>
      <c r="T30" s="450"/>
      <c r="U30" s="466"/>
      <c r="V30" s="450"/>
      <c r="W30" s="450"/>
      <c r="X30" s="450"/>
      <c r="Y30" s="450"/>
      <c r="Z30" s="450"/>
      <c r="AA30" s="450"/>
      <c r="AB30" s="450"/>
      <c r="AC30" s="450"/>
      <c r="AD30" s="450"/>
      <c r="AE30" s="450"/>
      <c r="AF30" s="450"/>
      <c r="AG30" s="450"/>
    </row>
    <row r="31" s="118" customFormat="1" ht="15" spans="1:33">
      <c r="A31" s="425" t="s">
        <v>908</v>
      </c>
      <c r="B31" s="431">
        <v>45716</v>
      </c>
      <c r="C31" s="427">
        <v>32</v>
      </c>
      <c r="D31" s="428">
        <f t="shared" si="4"/>
        <v>0.0625</v>
      </c>
      <c r="E31" s="427">
        <f t="shared" si="0"/>
        <v>22.4</v>
      </c>
      <c r="F31" s="429">
        <v>0.7</v>
      </c>
      <c r="G31" s="427">
        <f t="shared" si="1"/>
        <v>9.6</v>
      </c>
      <c r="H31" s="123"/>
      <c r="I31" s="123">
        <v>30</v>
      </c>
      <c r="J31" s="427">
        <f t="shared" si="2"/>
        <v>32</v>
      </c>
      <c r="K31" s="123">
        <f t="shared" si="5"/>
        <v>284</v>
      </c>
      <c r="L31" s="427">
        <f t="shared" si="3"/>
        <v>8.875</v>
      </c>
      <c r="M31" s="123"/>
      <c r="N31" s="450"/>
      <c r="O31" s="448"/>
      <c r="P31" s="450"/>
      <c r="Q31" s="468"/>
      <c r="R31" s="447"/>
      <c r="S31" s="450"/>
      <c r="T31" s="450"/>
      <c r="U31" s="466"/>
      <c r="V31" s="450"/>
      <c r="W31" s="450"/>
      <c r="X31" s="450"/>
      <c r="Y31" s="450"/>
      <c r="Z31" s="450"/>
      <c r="AA31" s="450"/>
      <c r="AB31" s="450"/>
      <c r="AC31" s="450"/>
      <c r="AD31" s="450"/>
      <c r="AE31" s="450"/>
      <c r="AF31" s="450"/>
      <c r="AG31" s="450"/>
    </row>
    <row r="32" s="229" customFormat="1" ht="57" customHeight="1" spans="1:33">
      <c r="A32" s="432" t="s">
        <v>908</v>
      </c>
      <c r="B32" s="433" t="s">
        <v>930</v>
      </c>
      <c r="C32" s="434">
        <f>SUM(C4:C31)</f>
        <v>517</v>
      </c>
      <c r="D32" s="435"/>
      <c r="E32" s="434">
        <f>SUM(E4:E31)</f>
        <v>365.2</v>
      </c>
      <c r="F32" s="436">
        <f>E32/C32</f>
        <v>0.706382978723404</v>
      </c>
      <c r="G32" s="434">
        <f>SUM(G4:G31)</f>
        <v>151.8</v>
      </c>
      <c r="H32" s="432">
        <v>0</v>
      </c>
      <c r="I32" s="451" t="s">
        <v>91</v>
      </c>
      <c r="J32" s="452">
        <f t="shared" ref="J32:J94" si="6">C32</f>
        <v>517</v>
      </c>
      <c r="K32" s="442">
        <v>1316</v>
      </c>
      <c r="L32" s="453">
        <f t="shared" ref="L32:L94" si="7">K32/J32</f>
        <v>2.54545454545455</v>
      </c>
      <c r="M32" s="454"/>
      <c r="N32" s="454" t="s">
        <v>78</v>
      </c>
      <c r="O32" s="455" t="s">
        <v>95</v>
      </c>
      <c r="P32" s="454">
        <v>29.99</v>
      </c>
      <c r="Q32" s="470">
        <v>0.5</v>
      </c>
      <c r="R32" s="471">
        <v>2511</v>
      </c>
      <c r="S32" s="471">
        <v>1000</v>
      </c>
      <c r="T32" s="472">
        <f>K33/30</f>
        <v>53.3333333333333</v>
      </c>
      <c r="U32" s="473">
        <v>75305</v>
      </c>
      <c r="V32" s="474">
        <v>45134</v>
      </c>
      <c r="W32" s="454">
        <v>4.6</v>
      </c>
      <c r="X32" s="454">
        <v>293</v>
      </c>
      <c r="Y32" s="454">
        <v>3</v>
      </c>
      <c r="Z32" s="123">
        <v>432</v>
      </c>
      <c r="AA32" s="123">
        <v>409</v>
      </c>
      <c r="AB32" s="123">
        <v>52</v>
      </c>
      <c r="AC32" s="123">
        <v>1</v>
      </c>
      <c r="AD32" s="487" t="s">
        <v>337</v>
      </c>
      <c r="AE32" s="487" t="s">
        <v>338</v>
      </c>
      <c r="AF32" s="458"/>
      <c r="AG32" s="458"/>
    </row>
    <row r="33" s="118" customFormat="1" ht="15" spans="1:33">
      <c r="A33" s="425" t="s">
        <v>931</v>
      </c>
      <c r="B33" s="426">
        <v>45717</v>
      </c>
      <c r="C33" s="427">
        <v>33</v>
      </c>
      <c r="D33" s="428">
        <f>C33/C33</f>
        <v>1</v>
      </c>
      <c r="E33" s="427">
        <f t="shared" ref="E33:E63" si="8">C33*F33</f>
        <v>19.8</v>
      </c>
      <c r="F33" s="429">
        <v>0.6</v>
      </c>
      <c r="G33" s="427">
        <f t="shared" ref="G33:G63" si="9">C33*(1-F33)</f>
        <v>13.2</v>
      </c>
      <c r="H33" s="123"/>
      <c r="I33" s="123">
        <v>20</v>
      </c>
      <c r="J33" s="427">
        <f t="shared" si="6"/>
        <v>33</v>
      </c>
      <c r="K33" s="446">
        <f>K32+K31</f>
        <v>1600</v>
      </c>
      <c r="L33" s="427">
        <f t="shared" si="7"/>
        <v>48.4848484848485</v>
      </c>
      <c r="M33" s="123"/>
      <c r="N33" s="450"/>
      <c r="O33" s="448"/>
      <c r="P33" s="450"/>
      <c r="Q33" s="468"/>
      <c r="R33" s="447"/>
      <c r="S33" s="450"/>
      <c r="T33" s="450"/>
      <c r="U33" s="466"/>
      <c r="V33" s="467"/>
      <c r="W33" s="450"/>
      <c r="X33" s="450"/>
      <c r="Y33" s="450"/>
      <c r="Z33" s="450"/>
      <c r="AA33" s="450"/>
      <c r="AB33" s="450"/>
      <c r="AC33" s="450"/>
      <c r="AD33" s="450"/>
      <c r="AE33" s="450"/>
      <c r="AF33" s="450"/>
      <c r="AG33" s="450"/>
    </row>
    <row r="34" s="118" customFormat="1" ht="24" customHeight="1" spans="1:33">
      <c r="A34" s="425" t="s">
        <v>931</v>
      </c>
      <c r="B34" s="426">
        <v>45718</v>
      </c>
      <c r="C34" s="427">
        <v>34</v>
      </c>
      <c r="D34" s="428">
        <f t="shared" ref="D34:D63" si="10">(C34-C33)/C34</f>
        <v>0.0294117647058824</v>
      </c>
      <c r="E34" s="427">
        <f t="shared" si="8"/>
        <v>20.4</v>
      </c>
      <c r="F34" s="429">
        <v>0.6</v>
      </c>
      <c r="G34" s="427">
        <f t="shared" si="9"/>
        <v>13.6</v>
      </c>
      <c r="H34" s="123"/>
      <c r="I34" s="123">
        <v>20</v>
      </c>
      <c r="J34" s="427">
        <f t="shared" si="6"/>
        <v>34</v>
      </c>
      <c r="K34" s="123">
        <f t="shared" ref="K34:K63" si="11">K33-J34</f>
        <v>1566</v>
      </c>
      <c r="L34" s="427">
        <f t="shared" si="7"/>
        <v>46.0588235294118</v>
      </c>
      <c r="M34" s="123"/>
      <c r="N34" s="450"/>
      <c r="O34" s="448" t="s">
        <v>932</v>
      </c>
      <c r="P34" s="450"/>
      <c r="Q34" s="468"/>
      <c r="R34" s="450"/>
      <c r="S34" s="450"/>
      <c r="T34" s="475"/>
      <c r="U34" s="466"/>
      <c r="V34" s="450"/>
      <c r="W34" s="450"/>
      <c r="X34" s="450"/>
      <c r="Y34" s="450"/>
      <c r="Z34" s="450"/>
      <c r="AA34" s="450"/>
      <c r="AB34" s="450"/>
      <c r="AC34" s="450"/>
      <c r="AD34" s="450"/>
      <c r="AE34" s="450"/>
      <c r="AF34" s="450"/>
      <c r="AG34" s="450"/>
    </row>
    <row r="35" s="118" customFormat="1" ht="24" customHeight="1" spans="1:33">
      <c r="A35" s="425" t="s">
        <v>931</v>
      </c>
      <c r="B35" s="426">
        <v>45719</v>
      </c>
      <c r="C35" s="427">
        <v>34</v>
      </c>
      <c r="D35" s="428">
        <f t="shared" si="10"/>
        <v>0</v>
      </c>
      <c r="E35" s="427">
        <f t="shared" si="8"/>
        <v>20.4</v>
      </c>
      <c r="F35" s="429">
        <v>0.6</v>
      </c>
      <c r="G35" s="427">
        <f t="shared" si="9"/>
        <v>13.6</v>
      </c>
      <c r="H35" s="123"/>
      <c r="I35" s="123">
        <v>20</v>
      </c>
      <c r="J35" s="427">
        <f t="shared" si="6"/>
        <v>34</v>
      </c>
      <c r="K35" s="123">
        <f t="shared" si="11"/>
        <v>1532</v>
      </c>
      <c r="L35" s="427">
        <f t="shared" si="7"/>
        <v>45.0588235294118</v>
      </c>
      <c r="M35" s="123"/>
      <c r="N35" s="450"/>
      <c r="O35" s="456" t="s">
        <v>933</v>
      </c>
      <c r="P35" s="456"/>
      <c r="Q35" s="456"/>
      <c r="R35" s="456"/>
      <c r="S35" s="456"/>
      <c r="T35" s="456"/>
      <c r="U35" s="456"/>
      <c r="V35" s="450"/>
      <c r="W35" s="450"/>
      <c r="X35" s="450"/>
      <c r="Y35" s="450"/>
      <c r="Z35" s="450"/>
      <c r="AA35" s="450"/>
      <c r="AB35" s="450"/>
      <c r="AC35" s="450"/>
      <c r="AD35" s="450"/>
      <c r="AE35" s="450"/>
      <c r="AF35" s="450"/>
      <c r="AG35" s="450"/>
    </row>
    <row r="36" s="118" customFormat="1" ht="24" customHeight="1" spans="1:33">
      <c r="A36" s="425" t="s">
        <v>931</v>
      </c>
      <c r="B36" s="426">
        <v>45720</v>
      </c>
      <c r="C36" s="427">
        <v>35</v>
      </c>
      <c r="D36" s="428">
        <f t="shared" si="10"/>
        <v>0.0285714285714286</v>
      </c>
      <c r="E36" s="427">
        <f t="shared" si="8"/>
        <v>21</v>
      </c>
      <c r="F36" s="429">
        <v>0.6</v>
      </c>
      <c r="G36" s="427">
        <f t="shared" si="9"/>
        <v>14</v>
      </c>
      <c r="H36" s="123"/>
      <c r="I36" s="123">
        <v>20</v>
      </c>
      <c r="J36" s="427">
        <f t="shared" si="6"/>
        <v>35</v>
      </c>
      <c r="K36" s="123">
        <f t="shared" si="11"/>
        <v>1497</v>
      </c>
      <c r="L36" s="427">
        <f t="shared" si="7"/>
        <v>42.7714285714286</v>
      </c>
      <c r="M36" s="123"/>
      <c r="N36" s="450"/>
      <c r="O36" s="456"/>
      <c r="P36" s="456"/>
      <c r="Q36" s="456"/>
      <c r="R36" s="456"/>
      <c r="S36" s="456"/>
      <c r="T36" s="456"/>
      <c r="U36" s="456"/>
      <c r="V36" s="476"/>
      <c r="W36" s="450"/>
      <c r="X36" s="450"/>
      <c r="Y36" s="450"/>
      <c r="Z36" s="450"/>
      <c r="AA36" s="450"/>
      <c r="AB36" s="450"/>
      <c r="AC36" s="450"/>
      <c r="AD36" s="450"/>
      <c r="AE36" s="450"/>
      <c r="AF36" s="450"/>
      <c r="AG36" s="450"/>
    </row>
    <row r="37" s="118" customFormat="1" ht="24" customHeight="1" spans="1:33">
      <c r="A37" s="425" t="s">
        <v>931</v>
      </c>
      <c r="B37" s="426">
        <v>45721</v>
      </c>
      <c r="C37" s="427">
        <v>35</v>
      </c>
      <c r="D37" s="428">
        <f t="shared" si="10"/>
        <v>0</v>
      </c>
      <c r="E37" s="427">
        <f t="shared" si="8"/>
        <v>21</v>
      </c>
      <c r="F37" s="429">
        <v>0.6</v>
      </c>
      <c r="G37" s="427">
        <f t="shared" si="9"/>
        <v>14</v>
      </c>
      <c r="H37" s="123"/>
      <c r="I37" s="123">
        <v>20</v>
      </c>
      <c r="J37" s="427">
        <f t="shared" si="6"/>
        <v>35</v>
      </c>
      <c r="K37" s="123">
        <f t="shared" si="11"/>
        <v>1462</v>
      </c>
      <c r="L37" s="427">
        <f t="shared" si="7"/>
        <v>41.7714285714286</v>
      </c>
      <c r="M37" s="123"/>
      <c r="N37" s="450"/>
      <c r="O37" s="456"/>
      <c r="P37" s="456"/>
      <c r="Q37" s="456"/>
      <c r="R37" s="456"/>
      <c r="S37" s="456"/>
      <c r="T37" s="456"/>
      <c r="U37" s="456"/>
      <c r="V37" s="476"/>
      <c r="W37" s="450"/>
      <c r="X37" s="450"/>
      <c r="Y37" s="450"/>
      <c r="Z37" s="450"/>
      <c r="AA37" s="450"/>
      <c r="AB37" s="450"/>
      <c r="AC37" s="450"/>
      <c r="AD37" s="450"/>
      <c r="AE37" s="450"/>
      <c r="AF37" s="450"/>
      <c r="AG37" s="450"/>
    </row>
    <row r="38" s="118" customFormat="1" ht="24" customHeight="1" spans="1:33">
      <c r="A38" s="425" t="s">
        <v>931</v>
      </c>
      <c r="B38" s="426">
        <v>45722</v>
      </c>
      <c r="C38" s="427">
        <v>35</v>
      </c>
      <c r="D38" s="428">
        <f t="shared" si="10"/>
        <v>0</v>
      </c>
      <c r="E38" s="427">
        <f t="shared" si="8"/>
        <v>21</v>
      </c>
      <c r="F38" s="429">
        <v>0.6</v>
      </c>
      <c r="G38" s="427">
        <f t="shared" si="9"/>
        <v>14</v>
      </c>
      <c r="H38" s="123"/>
      <c r="I38" s="123">
        <v>20</v>
      </c>
      <c r="J38" s="427">
        <f t="shared" si="6"/>
        <v>35</v>
      </c>
      <c r="K38" s="123">
        <f t="shared" si="11"/>
        <v>1427</v>
      </c>
      <c r="L38" s="427">
        <f t="shared" si="7"/>
        <v>40.7714285714286</v>
      </c>
      <c r="M38" s="123"/>
      <c r="N38" s="450"/>
      <c r="O38" s="448"/>
      <c r="P38" s="450"/>
      <c r="Q38" s="468"/>
      <c r="R38" s="450"/>
      <c r="S38" s="450"/>
      <c r="T38" s="475"/>
      <c r="U38" s="466"/>
      <c r="V38" s="450"/>
      <c r="W38" s="450"/>
      <c r="X38" s="450"/>
      <c r="Y38" s="450"/>
      <c r="Z38" s="450"/>
      <c r="AA38" s="450"/>
      <c r="AB38" s="450"/>
      <c r="AC38" s="450"/>
      <c r="AD38" s="450"/>
      <c r="AE38" s="450"/>
      <c r="AF38" s="450"/>
      <c r="AG38" s="450"/>
    </row>
    <row r="39" s="118" customFormat="1" ht="24" customHeight="1" spans="1:33">
      <c r="A39" s="425" t="s">
        <v>931</v>
      </c>
      <c r="B39" s="426">
        <v>45723</v>
      </c>
      <c r="C39" s="427">
        <v>36</v>
      </c>
      <c r="D39" s="428">
        <f t="shared" si="10"/>
        <v>0.0277777777777778</v>
      </c>
      <c r="E39" s="427">
        <f t="shared" si="8"/>
        <v>21.6</v>
      </c>
      <c r="F39" s="429">
        <v>0.6</v>
      </c>
      <c r="G39" s="427">
        <f t="shared" si="9"/>
        <v>14.4</v>
      </c>
      <c r="H39" s="123"/>
      <c r="I39" s="123">
        <v>20</v>
      </c>
      <c r="J39" s="427">
        <f t="shared" si="6"/>
        <v>36</v>
      </c>
      <c r="K39" s="123">
        <f t="shared" si="11"/>
        <v>1391</v>
      </c>
      <c r="L39" s="427">
        <f t="shared" si="7"/>
        <v>38.6388888888889</v>
      </c>
      <c r="M39" s="123"/>
      <c r="N39" s="450"/>
      <c r="O39" s="448" t="s">
        <v>934</v>
      </c>
      <c r="P39" s="450" t="s">
        <v>19</v>
      </c>
      <c r="Q39" s="468"/>
      <c r="R39" s="468" t="s">
        <v>20</v>
      </c>
      <c r="S39" s="468"/>
      <c r="T39" s="468" t="s">
        <v>915</v>
      </c>
      <c r="U39" s="466"/>
      <c r="V39" s="450"/>
      <c r="W39" s="450"/>
      <c r="X39" s="450"/>
      <c r="Y39" s="450"/>
      <c r="Z39" s="450"/>
      <c r="AA39" s="450"/>
      <c r="AB39" s="450"/>
      <c r="AC39" s="450"/>
      <c r="AD39" s="450"/>
      <c r="AE39" s="450"/>
      <c r="AF39" s="450"/>
      <c r="AG39" s="450"/>
    </row>
    <row r="40" s="118" customFormat="1" ht="24" customHeight="1" spans="1:33">
      <c r="A40" s="425" t="s">
        <v>931</v>
      </c>
      <c r="B40" s="431">
        <v>45724</v>
      </c>
      <c r="C40" s="427">
        <v>36</v>
      </c>
      <c r="D40" s="428">
        <f t="shared" si="10"/>
        <v>0</v>
      </c>
      <c r="E40" s="427">
        <f t="shared" si="8"/>
        <v>21.6</v>
      </c>
      <c r="F40" s="429">
        <v>0.6</v>
      </c>
      <c r="G40" s="427">
        <f t="shared" si="9"/>
        <v>14.4</v>
      </c>
      <c r="H40" s="123"/>
      <c r="I40" s="123">
        <v>20</v>
      </c>
      <c r="J40" s="427">
        <f t="shared" si="6"/>
        <v>36</v>
      </c>
      <c r="K40" s="123">
        <f t="shared" si="11"/>
        <v>1355</v>
      </c>
      <c r="L40" s="427">
        <f t="shared" si="7"/>
        <v>37.6388888888889</v>
      </c>
      <c r="M40" s="123"/>
      <c r="N40" s="450"/>
      <c r="O40" s="448" t="s">
        <v>916</v>
      </c>
      <c r="P40" s="450" t="s">
        <v>921</v>
      </c>
      <c r="Q40" s="469"/>
      <c r="R40" s="469" t="s">
        <v>928</v>
      </c>
      <c r="S40" s="469"/>
      <c r="T40" s="469" t="s">
        <v>929</v>
      </c>
      <c r="U40" s="466"/>
      <c r="V40" s="450"/>
      <c r="W40" s="450"/>
      <c r="X40" s="450"/>
      <c r="Y40" s="450"/>
      <c r="Z40" s="450"/>
      <c r="AA40" s="450"/>
      <c r="AB40" s="450"/>
      <c r="AC40" s="450"/>
      <c r="AD40" s="450"/>
      <c r="AE40" s="450"/>
      <c r="AF40" s="450"/>
      <c r="AG40" s="450"/>
    </row>
    <row r="41" s="118" customFormat="1" ht="24" customHeight="1" spans="1:33">
      <c r="A41" s="425" t="s">
        <v>931</v>
      </c>
      <c r="B41" s="431">
        <v>45725</v>
      </c>
      <c r="C41" s="427">
        <v>36</v>
      </c>
      <c r="D41" s="428">
        <f t="shared" si="10"/>
        <v>0</v>
      </c>
      <c r="E41" s="427">
        <f t="shared" si="8"/>
        <v>21.6</v>
      </c>
      <c r="F41" s="429">
        <v>0.6</v>
      </c>
      <c r="G41" s="427">
        <f t="shared" si="9"/>
        <v>14.4</v>
      </c>
      <c r="H41" s="123"/>
      <c r="I41" s="123">
        <v>20</v>
      </c>
      <c r="J41" s="427">
        <f t="shared" si="6"/>
        <v>36</v>
      </c>
      <c r="K41" s="123">
        <f t="shared" si="11"/>
        <v>1319</v>
      </c>
      <c r="L41" s="427">
        <f t="shared" si="7"/>
        <v>36.6388888888889</v>
      </c>
      <c r="M41" s="123"/>
      <c r="N41" s="450"/>
      <c r="O41" s="448" t="s">
        <v>920</v>
      </c>
      <c r="P41" s="450" t="s">
        <v>921</v>
      </c>
      <c r="Q41" s="469"/>
      <c r="R41" s="469" t="s">
        <v>928</v>
      </c>
      <c r="S41" s="469"/>
      <c r="T41" s="469" t="s">
        <v>929</v>
      </c>
      <c r="U41" s="466"/>
      <c r="V41" s="450"/>
      <c r="W41" s="450"/>
      <c r="X41" s="450"/>
      <c r="Y41" s="450"/>
      <c r="Z41" s="450"/>
      <c r="AA41" s="450"/>
      <c r="AB41" s="450"/>
      <c r="AC41" s="450"/>
      <c r="AD41" s="450"/>
      <c r="AE41" s="450"/>
      <c r="AF41" s="450"/>
      <c r="AG41" s="450"/>
    </row>
    <row r="42" s="118" customFormat="1" ht="24" customHeight="1" spans="1:33">
      <c r="A42" s="425" t="s">
        <v>931</v>
      </c>
      <c r="B42" s="431">
        <v>45726</v>
      </c>
      <c r="C42" s="427">
        <v>36</v>
      </c>
      <c r="D42" s="428">
        <f t="shared" si="10"/>
        <v>0</v>
      </c>
      <c r="E42" s="427">
        <f t="shared" si="8"/>
        <v>21.6</v>
      </c>
      <c r="F42" s="429">
        <v>0.6</v>
      </c>
      <c r="G42" s="427">
        <f t="shared" si="9"/>
        <v>14.4</v>
      </c>
      <c r="H42" s="123"/>
      <c r="I42" s="123">
        <v>20</v>
      </c>
      <c r="J42" s="427">
        <f t="shared" si="6"/>
        <v>36</v>
      </c>
      <c r="K42" s="123">
        <f t="shared" si="11"/>
        <v>1283</v>
      </c>
      <c r="L42" s="427">
        <f t="shared" si="7"/>
        <v>35.6388888888889</v>
      </c>
      <c r="M42" s="123"/>
      <c r="N42" s="450"/>
      <c r="O42" s="448" t="s">
        <v>924</v>
      </c>
      <c r="P42" s="450" t="s">
        <v>921</v>
      </c>
      <c r="Q42" s="468"/>
      <c r="R42" s="469" t="s">
        <v>935</v>
      </c>
      <c r="S42" s="450"/>
      <c r="T42" s="448" t="s">
        <v>936</v>
      </c>
      <c r="U42" s="466"/>
      <c r="V42" s="450"/>
      <c r="W42" s="450"/>
      <c r="X42" s="450"/>
      <c r="Y42" s="450"/>
      <c r="Z42" s="450"/>
      <c r="AA42" s="450"/>
      <c r="AB42" s="450"/>
      <c r="AC42" s="450"/>
      <c r="AD42" s="450"/>
      <c r="AE42" s="450"/>
      <c r="AF42" s="450"/>
      <c r="AG42" s="450"/>
    </row>
    <row r="43" s="118" customFormat="1" ht="24" customHeight="1" spans="1:33">
      <c r="A43" s="425" t="s">
        <v>931</v>
      </c>
      <c r="B43" s="431">
        <v>45727</v>
      </c>
      <c r="C43" s="427">
        <v>37</v>
      </c>
      <c r="D43" s="428">
        <f t="shared" si="10"/>
        <v>0.027027027027027</v>
      </c>
      <c r="E43" s="427">
        <f t="shared" si="8"/>
        <v>22.2</v>
      </c>
      <c r="F43" s="429">
        <v>0.6</v>
      </c>
      <c r="G43" s="427">
        <f t="shared" si="9"/>
        <v>14.8</v>
      </c>
      <c r="H43" s="123"/>
      <c r="I43" s="123">
        <v>20</v>
      </c>
      <c r="J43" s="427">
        <f t="shared" si="6"/>
        <v>37</v>
      </c>
      <c r="K43" s="123">
        <f t="shared" si="11"/>
        <v>1246</v>
      </c>
      <c r="L43" s="427">
        <f t="shared" si="7"/>
        <v>33.6756756756757</v>
      </c>
      <c r="M43" s="123"/>
      <c r="N43" s="450"/>
      <c r="O43" s="448" t="s">
        <v>927</v>
      </c>
      <c r="P43" s="450" t="s">
        <v>921</v>
      </c>
      <c r="Q43" s="468"/>
      <c r="R43" s="469" t="s">
        <v>937</v>
      </c>
      <c r="S43" s="450"/>
      <c r="T43" s="448" t="s">
        <v>938</v>
      </c>
      <c r="U43" s="466"/>
      <c r="V43" s="450"/>
      <c r="W43" s="450"/>
      <c r="X43" s="450"/>
      <c r="Y43" s="450"/>
      <c r="Z43" s="450"/>
      <c r="AA43" s="450"/>
      <c r="AB43" s="450"/>
      <c r="AC43" s="450"/>
      <c r="AD43" s="450"/>
      <c r="AE43" s="450"/>
      <c r="AF43" s="450"/>
      <c r="AG43" s="450"/>
    </row>
    <row r="44" s="118" customFormat="1" ht="24" customHeight="1" spans="1:33">
      <c r="A44" s="425" t="s">
        <v>931</v>
      </c>
      <c r="B44" s="431">
        <v>45728</v>
      </c>
      <c r="C44" s="427">
        <v>37</v>
      </c>
      <c r="D44" s="428">
        <f t="shared" si="10"/>
        <v>0</v>
      </c>
      <c r="E44" s="427">
        <f t="shared" si="8"/>
        <v>22.2</v>
      </c>
      <c r="F44" s="429">
        <v>0.6</v>
      </c>
      <c r="G44" s="427">
        <f t="shared" si="9"/>
        <v>14.8</v>
      </c>
      <c r="H44" s="123"/>
      <c r="I44" s="123">
        <v>20</v>
      </c>
      <c r="J44" s="427">
        <f t="shared" si="6"/>
        <v>37</v>
      </c>
      <c r="K44" s="123">
        <f t="shared" si="11"/>
        <v>1209</v>
      </c>
      <c r="L44" s="427">
        <f t="shared" si="7"/>
        <v>32.6756756756757</v>
      </c>
      <c r="M44" s="123"/>
      <c r="N44" s="450"/>
      <c r="O44" s="448"/>
      <c r="P44" s="450"/>
      <c r="Q44" s="468"/>
      <c r="R44" s="450"/>
      <c r="S44" s="450"/>
      <c r="T44" s="475"/>
      <c r="U44" s="466"/>
      <c r="V44" s="450"/>
      <c r="W44" s="450"/>
      <c r="X44" s="450"/>
      <c r="Y44" s="450"/>
      <c r="Z44" s="450"/>
      <c r="AA44" s="450"/>
      <c r="AB44" s="450"/>
      <c r="AC44" s="450"/>
      <c r="AD44" s="450"/>
      <c r="AE44" s="450"/>
      <c r="AF44" s="450"/>
      <c r="AG44" s="450"/>
    </row>
    <row r="45" s="118" customFormat="1" ht="24" customHeight="1" spans="1:33">
      <c r="A45" s="425" t="s">
        <v>931</v>
      </c>
      <c r="B45" s="431">
        <v>45729</v>
      </c>
      <c r="C45" s="427">
        <v>38</v>
      </c>
      <c r="D45" s="428">
        <f t="shared" si="10"/>
        <v>0.0263157894736842</v>
      </c>
      <c r="E45" s="427">
        <f t="shared" si="8"/>
        <v>22.8</v>
      </c>
      <c r="F45" s="429">
        <v>0.6</v>
      </c>
      <c r="G45" s="427">
        <f t="shared" si="9"/>
        <v>15.2</v>
      </c>
      <c r="H45" s="123"/>
      <c r="I45" s="123">
        <v>20</v>
      </c>
      <c r="J45" s="427">
        <f t="shared" si="6"/>
        <v>38</v>
      </c>
      <c r="K45" s="123">
        <f t="shared" si="11"/>
        <v>1171</v>
      </c>
      <c r="L45" s="427">
        <f t="shared" si="7"/>
        <v>30.8157894736842</v>
      </c>
      <c r="M45" s="123"/>
      <c r="N45" s="450"/>
      <c r="O45" s="448"/>
      <c r="P45" s="450"/>
      <c r="Q45" s="468"/>
      <c r="R45" s="450"/>
      <c r="S45" s="450"/>
      <c r="T45" s="475"/>
      <c r="U45" s="466"/>
      <c r="V45" s="450"/>
      <c r="W45" s="450"/>
      <c r="X45" s="450"/>
      <c r="Y45" s="450"/>
      <c r="Z45" s="450"/>
      <c r="AA45" s="450"/>
      <c r="AB45" s="450"/>
      <c r="AC45" s="450"/>
      <c r="AD45" s="450"/>
      <c r="AE45" s="450"/>
      <c r="AF45" s="450"/>
      <c r="AG45" s="450"/>
    </row>
    <row r="46" s="118" customFormat="1" ht="24" customHeight="1" spans="1:33">
      <c r="A46" s="425" t="s">
        <v>931</v>
      </c>
      <c r="B46" s="431">
        <v>45730</v>
      </c>
      <c r="C46" s="427">
        <v>40</v>
      </c>
      <c r="D46" s="428">
        <f t="shared" si="10"/>
        <v>0.05</v>
      </c>
      <c r="E46" s="427">
        <f t="shared" si="8"/>
        <v>24</v>
      </c>
      <c r="F46" s="429">
        <v>0.6</v>
      </c>
      <c r="G46" s="427">
        <f t="shared" si="9"/>
        <v>16</v>
      </c>
      <c r="H46" s="123"/>
      <c r="I46" s="123">
        <v>20</v>
      </c>
      <c r="J46" s="427">
        <f t="shared" si="6"/>
        <v>40</v>
      </c>
      <c r="K46" s="123">
        <f t="shared" si="11"/>
        <v>1131</v>
      </c>
      <c r="L46" s="427">
        <f t="shared" si="7"/>
        <v>28.275</v>
      </c>
      <c r="M46" s="123"/>
      <c r="N46" s="450"/>
      <c r="O46" s="448"/>
      <c r="P46" s="450"/>
      <c r="Q46" s="468"/>
      <c r="R46" s="450"/>
      <c r="S46" s="450"/>
      <c r="T46" s="475"/>
      <c r="U46" s="466"/>
      <c r="V46" s="450"/>
      <c r="W46" s="450"/>
      <c r="X46" s="450"/>
      <c r="Y46" s="450"/>
      <c r="Z46" s="450"/>
      <c r="AA46" s="450"/>
      <c r="AB46" s="450"/>
      <c r="AC46" s="450"/>
      <c r="AD46" s="450"/>
      <c r="AE46" s="450"/>
      <c r="AF46" s="450"/>
      <c r="AG46" s="450"/>
    </row>
    <row r="47" s="118" customFormat="1" ht="24" customHeight="1" spans="1:33">
      <c r="A47" s="425" t="s">
        <v>931</v>
      </c>
      <c r="B47" s="426">
        <v>45731</v>
      </c>
      <c r="C47" s="427">
        <v>40</v>
      </c>
      <c r="D47" s="428">
        <f t="shared" si="10"/>
        <v>0</v>
      </c>
      <c r="E47" s="427">
        <f t="shared" si="8"/>
        <v>24</v>
      </c>
      <c r="F47" s="429">
        <v>0.6</v>
      </c>
      <c r="G47" s="427">
        <f t="shared" si="9"/>
        <v>16</v>
      </c>
      <c r="H47" s="123"/>
      <c r="I47" s="123">
        <v>20</v>
      </c>
      <c r="J47" s="427">
        <f t="shared" si="6"/>
        <v>40</v>
      </c>
      <c r="K47" s="123">
        <f t="shared" si="11"/>
        <v>1091</v>
      </c>
      <c r="L47" s="427">
        <f t="shared" si="7"/>
        <v>27.275</v>
      </c>
      <c r="M47" s="123"/>
      <c r="N47" s="450"/>
      <c r="O47" s="448"/>
      <c r="P47" s="450"/>
      <c r="Q47" s="468"/>
      <c r="R47" s="450"/>
      <c r="S47" s="450"/>
      <c r="T47" s="475"/>
      <c r="U47" s="466"/>
      <c r="V47" s="450"/>
      <c r="W47" s="450"/>
      <c r="X47" s="450"/>
      <c r="Y47" s="450"/>
      <c r="Z47" s="450"/>
      <c r="AA47" s="450"/>
      <c r="AB47" s="450"/>
      <c r="AC47" s="450"/>
      <c r="AD47" s="450"/>
      <c r="AE47" s="450"/>
      <c r="AF47" s="450"/>
      <c r="AG47" s="450"/>
    </row>
    <row r="48" s="118" customFormat="1" ht="24" customHeight="1" spans="1:33">
      <c r="A48" s="425" t="s">
        <v>931</v>
      </c>
      <c r="B48" s="426">
        <v>45732</v>
      </c>
      <c r="C48" s="427">
        <v>42</v>
      </c>
      <c r="D48" s="428">
        <f t="shared" si="10"/>
        <v>0.0476190476190476</v>
      </c>
      <c r="E48" s="427">
        <f t="shared" si="8"/>
        <v>25.2</v>
      </c>
      <c r="F48" s="429">
        <v>0.6</v>
      </c>
      <c r="G48" s="427">
        <f t="shared" si="9"/>
        <v>16.8</v>
      </c>
      <c r="H48" s="123"/>
      <c r="I48" s="123">
        <v>20</v>
      </c>
      <c r="J48" s="427">
        <f t="shared" si="6"/>
        <v>42</v>
      </c>
      <c r="K48" s="123">
        <f t="shared" si="11"/>
        <v>1049</v>
      </c>
      <c r="L48" s="427">
        <f t="shared" si="7"/>
        <v>24.9761904761905</v>
      </c>
      <c r="M48" s="123"/>
      <c r="N48" s="450"/>
      <c r="O48" s="448"/>
      <c r="P48" s="450"/>
      <c r="Q48" s="468"/>
      <c r="R48" s="450"/>
      <c r="S48" s="450"/>
      <c r="T48" s="475"/>
      <c r="U48" s="466"/>
      <c r="V48" s="450"/>
      <c r="W48" s="450"/>
      <c r="X48" s="450"/>
      <c r="Y48" s="450"/>
      <c r="Z48" s="450"/>
      <c r="AA48" s="450"/>
      <c r="AB48" s="450"/>
      <c r="AC48" s="450"/>
      <c r="AD48" s="450"/>
      <c r="AE48" s="450"/>
      <c r="AF48" s="450"/>
      <c r="AG48" s="450"/>
    </row>
    <row r="49" s="118" customFormat="1" ht="24" customHeight="1" spans="1:33">
      <c r="A49" s="425" t="s">
        <v>931</v>
      </c>
      <c r="B49" s="426">
        <v>45733</v>
      </c>
      <c r="C49" s="427">
        <v>42</v>
      </c>
      <c r="D49" s="428">
        <f t="shared" si="10"/>
        <v>0</v>
      </c>
      <c r="E49" s="427">
        <f t="shared" si="8"/>
        <v>25.2</v>
      </c>
      <c r="F49" s="429">
        <v>0.6</v>
      </c>
      <c r="G49" s="427">
        <f t="shared" si="9"/>
        <v>16.8</v>
      </c>
      <c r="H49" s="123"/>
      <c r="I49" s="123">
        <v>20</v>
      </c>
      <c r="J49" s="427">
        <f t="shared" si="6"/>
        <v>42</v>
      </c>
      <c r="K49" s="123">
        <f t="shared" si="11"/>
        <v>1007</v>
      </c>
      <c r="L49" s="427">
        <f t="shared" si="7"/>
        <v>23.9761904761905</v>
      </c>
      <c r="M49" s="123"/>
      <c r="N49" s="450"/>
      <c r="O49" s="448"/>
      <c r="P49" s="450"/>
      <c r="Q49" s="468"/>
      <c r="R49" s="450"/>
      <c r="S49" s="450"/>
      <c r="T49" s="475"/>
      <c r="U49" s="466"/>
      <c r="V49" s="450"/>
      <c r="W49" s="450"/>
      <c r="X49" s="450"/>
      <c r="Y49" s="450"/>
      <c r="Z49" s="450"/>
      <c r="AA49" s="450"/>
      <c r="AB49" s="450"/>
      <c r="AC49" s="450"/>
      <c r="AD49" s="450"/>
      <c r="AE49" s="450"/>
      <c r="AF49" s="450"/>
      <c r="AG49" s="450"/>
    </row>
    <row r="50" s="118" customFormat="1" ht="24" customHeight="1" spans="1:33">
      <c r="A50" s="425" t="s">
        <v>931</v>
      </c>
      <c r="B50" s="426">
        <v>45734</v>
      </c>
      <c r="C50" s="427">
        <v>43</v>
      </c>
      <c r="D50" s="428">
        <f t="shared" si="10"/>
        <v>0.0232558139534884</v>
      </c>
      <c r="E50" s="427">
        <f t="shared" si="8"/>
        <v>25.8</v>
      </c>
      <c r="F50" s="429">
        <v>0.6</v>
      </c>
      <c r="G50" s="427">
        <f t="shared" si="9"/>
        <v>17.2</v>
      </c>
      <c r="H50" s="123"/>
      <c r="I50" s="123">
        <v>20</v>
      </c>
      <c r="J50" s="427">
        <f t="shared" si="6"/>
        <v>43</v>
      </c>
      <c r="K50" s="123">
        <f t="shared" si="11"/>
        <v>964</v>
      </c>
      <c r="L50" s="427">
        <f t="shared" si="7"/>
        <v>22.4186046511628</v>
      </c>
      <c r="M50" s="123"/>
      <c r="N50" s="450"/>
      <c r="O50" s="448"/>
      <c r="P50" s="450"/>
      <c r="Q50" s="468"/>
      <c r="R50" s="450"/>
      <c r="S50" s="450"/>
      <c r="T50" s="475"/>
      <c r="U50" s="466"/>
      <c r="V50" s="450"/>
      <c r="W50" s="450"/>
      <c r="X50" s="450"/>
      <c r="Y50" s="450"/>
      <c r="Z50" s="450"/>
      <c r="AA50" s="450"/>
      <c r="AB50" s="450"/>
      <c r="AC50" s="450"/>
      <c r="AD50" s="450"/>
      <c r="AE50" s="450"/>
      <c r="AF50" s="450"/>
      <c r="AG50" s="450"/>
    </row>
    <row r="51" s="118" customFormat="1" ht="24" customHeight="1" spans="1:33">
      <c r="A51" s="425" t="s">
        <v>931</v>
      </c>
      <c r="B51" s="426">
        <v>45735</v>
      </c>
      <c r="C51" s="427">
        <v>43</v>
      </c>
      <c r="D51" s="428">
        <f t="shared" si="10"/>
        <v>0</v>
      </c>
      <c r="E51" s="427">
        <f t="shared" si="8"/>
        <v>25.8</v>
      </c>
      <c r="F51" s="429">
        <v>0.6</v>
      </c>
      <c r="G51" s="427">
        <f t="shared" si="9"/>
        <v>17.2</v>
      </c>
      <c r="H51" s="123"/>
      <c r="I51" s="123">
        <v>20</v>
      </c>
      <c r="J51" s="427">
        <f t="shared" si="6"/>
        <v>43</v>
      </c>
      <c r="K51" s="123">
        <f t="shared" si="11"/>
        <v>921</v>
      </c>
      <c r="L51" s="427">
        <f t="shared" si="7"/>
        <v>21.4186046511628</v>
      </c>
      <c r="M51" s="123"/>
      <c r="N51" s="450"/>
      <c r="O51" s="448"/>
      <c r="P51" s="450"/>
      <c r="Q51" s="468"/>
      <c r="R51" s="450"/>
      <c r="S51" s="450"/>
      <c r="T51" s="475"/>
      <c r="U51" s="466"/>
      <c r="V51" s="450"/>
      <c r="W51" s="450"/>
      <c r="X51" s="450"/>
      <c r="Y51" s="450"/>
      <c r="Z51" s="450"/>
      <c r="AA51" s="450"/>
      <c r="AB51" s="450"/>
      <c r="AC51" s="450"/>
      <c r="AD51" s="450"/>
      <c r="AE51" s="450"/>
      <c r="AF51" s="450"/>
      <c r="AG51" s="450"/>
    </row>
    <row r="52" s="118" customFormat="1" ht="24" customHeight="1" spans="1:33">
      <c r="A52" s="425" t="s">
        <v>931</v>
      </c>
      <c r="B52" s="426">
        <v>45736</v>
      </c>
      <c r="C52" s="427">
        <v>44</v>
      </c>
      <c r="D52" s="428">
        <f t="shared" si="10"/>
        <v>0.0227272727272727</v>
      </c>
      <c r="E52" s="427">
        <f t="shared" si="8"/>
        <v>26.4</v>
      </c>
      <c r="F52" s="429">
        <v>0.6</v>
      </c>
      <c r="G52" s="427">
        <f t="shared" si="9"/>
        <v>17.6</v>
      </c>
      <c r="H52" s="123"/>
      <c r="I52" s="123">
        <v>20</v>
      </c>
      <c r="J52" s="427">
        <f t="shared" si="6"/>
        <v>44</v>
      </c>
      <c r="K52" s="123">
        <f t="shared" si="11"/>
        <v>877</v>
      </c>
      <c r="L52" s="427">
        <f t="shared" si="7"/>
        <v>19.9318181818182</v>
      </c>
      <c r="M52" s="123"/>
      <c r="N52" s="450"/>
      <c r="O52" s="448"/>
      <c r="P52" s="450"/>
      <c r="Q52" s="468"/>
      <c r="R52" s="450"/>
      <c r="S52" s="450"/>
      <c r="T52" s="475"/>
      <c r="U52" s="466"/>
      <c r="V52" s="450"/>
      <c r="W52" s="450"/>
      <c r="X52" s="450"/>
      <c r="Y52" s="450"/>
      <c r="Z52" s="450"/>
      <c r="AA52" s="450"/>
      <c r="AB52" s="450"/>
      <c r="AC52" s="450"/>
      <c r="AD52" s="450"/>
      <c r="AE52" s="450"/>
      <c r="AF52" s="450"/>
      <c r="AG52" s="450"/>
    </row>
    <row r="53" s="118" customFormat="1" ht="24" customHeight="1" spans="1:33">
      <c r="A53" s="425" t="s">
        <v>931</v>
      </c>
      <c r="B53" s="426">
        <v>45737</v>
      </c>
      <c r="C53" s="427">
        <v>45</v>
      </c>
      <c r="D53" s="428">
        <f t="shared" si="10"/>
        <v>0.0222222222222222</v>
      </c>
      <c r="E53" s="427">
        <f t="shared" si="8"/>
        <v>27</v>
      </c>
      <c r="F53" s="429">
        <v>0.6</v>
      </c>
      <c r="G53" s="427">
        <f t="shared" si="9"/>
        <v>18</v>
      </c>
      <c r="H53" s="123"/>
      <c r="I53" s="123">
        <v>20</v>
      </c>
      <c r="J53" s="427">
        <f t="shared" si="6"/>
        <v>45</v>
      </c>
      <c r="K53" s="123">
        <f t="shared" si="11"/>
        <v>832</v>
      </c>
      <c r="L53" s="427">
        <f t="shared" si="7"/>
        <v>18.4888888888889</v>
      </c>
      <c r="M53" s="123"/>
      <c r="N53" s="450"/>
      <c r="O53" s="448"/>
      <c r="P53" s="450"/>
      <c r="Q53" s="468"/>
      <c r="R53" s="450"/>
      <c r="S53" s="450"/>
      <c r="T53" s="475"/>
      <c r="U53" s="466"/>
      <c r="V53" s="450"/>
      <c r="W53" s="450"/>
      <c r="X53" s="450"/>
      <c r="Y53" s="450"/>
      <c r="Z53" s="450"/>
      <c r="AA53" s="450"/>
      <c r="AB53" s="450"/>
      <c r="AC53" s="450"/>
      <c r="AD53" s="450"/>
      <c r="AE53" s="450"/>
      <c r="AF53" s="450"/>
      <c r="AG53" s="450"/>
    </row>
    <row r="54" s="118" customFormat="1" ht="24" customHeight="1" spans="1:33">
      <c r="A54" s="425" t="s">
        <v>931</v>
      </c>
      <c r="B54" s="431">
        <v>45738</v>
      </c>
      <c r="C54" s="427">
        <v>45</v>
      </c>
      <c r="D54" s="428">
        <f t="shared" si="10"/>
        <v>0</v>
      </c>
      <c r="E54" s="427">
        <f t="shared" si="8"/>
        <v>27</v>
      </c>
      <c r="F54" s="429">
        <v>0.6</v>
      </c>
      <c r="G54" s="427">
        <f t="shared" si="9"/>
        <v>18</v>
      </c>
      <c r="H54" s="123"/>
      <c r="I54" s="123">
        <v>20</v>
      </c>
      <c r="J54" s="427">
        <f t="shared" si="6"/>
        <v>45</v>
      </c>
      <c r="K54" s="123">
        <f t="shared" si="11"/>
        <v>787</v>
      </c>
      <c r="L54" s="427">
        <f t="shared" si="7"/>
        <v>17.4888888888889</v>
      </c>
      <c r="M54" s="123"/>
      <c r="N54" s="450"/>
      <c r="O54" s="448"/>
      <c r="P54" s="450"/>
      <c r="Q54" s="468"/>
      <c r="R54" s="450"/>
      <c r="S54" s="450"/>
      <c r="T54" s="475"/>
      <c r="U54" s="466"/>
      <c r="V54" s="450"/>
      <c r="W54" s="450"/>
      <c r="X54" s="450"/>
      <c r="Y54" s="450"/>
      <c r="Z54" s="450"/>
      <c r="AA54" s="450"/>
      <c r="AB54" s="450"/>
      <c r="AC54" s="450"/>
      <c r="AD54" s="450"/>
      <c r="AE54" s="450"/>
      <c r="AF54" s="450"/>
      <c r="AG54" s="450"/>
    </row>
    <row r="55" s="118" customFormat="1" ht="24" customHeight="1" spans="1:33">
      <c r="A55" s="425" t="s">
        <v>931</v>
      </c>
      <c r="B55" s="431">
        <v>45739</v>
      </c>
      <c r="C55" s="427">
        <v>45</v>
      </c>
      <c r="D55" s="428">
        <f t="shared" si="10"/>
        <v>0</v>
      </c>
      <c r="E55" s="427">
        <f t="shared" si="8"/>
        <v>27</v>
      </c>
      <c r="F55" s="429">
        <v>0.6</v>
      </c>
      <c r="G55" s="427">
        <f t="shared" si="9"/>
        <v>18</v>
      </c>
      <c r="H55" s="123"/>
      <c r="I55" s="123">
        <v>20</v>
      </c>
      <c r="J55" s="427">
        <f t="shared" si="6"/>
        <v>45</v>
      </c>
      <c r="K55" s="123">
        <f t="shared" si="11"/>
        <v>742</v>
      </c>
      <c r="L55" s="427">
        <f t="shared" si="7"/>
        <v>16.4888888888889</v>
      </c>
      <c r="M55" s="123"/>
      <c r="N55" s="450"/>
      <c r="O55" s="448"/>
      <c r="P55" s="450"/>
      <c r="Q55" s="468"/>
      <c r="R55" s="450"/>
      <c r="S55" s="450"/>
      <c r="T55" s="475"/>
      <c r="U55" s="466"/>
      <c r="V55" s="450"/>
      <c r="W55" s="450"/>
      <c r="X55" s="450"/>
      <c r="Y55" s="450"/>
      <c r="Z55" s="450"/>
      <c r="AA55" s="450"/>
      <c r="AB55" s="450"/>
      <c r="AC55" s="450"/>
      <c r="AD55" s="450"/>
      <c r="AE55" s="450"/>
      <c r="AF55" s="450"/>
      <c r="AG55" s="450"/>
    </row>
    <row r="56" s="118" customFormat="1" ht="24" customHeight="1" spans="1:33">
      <c r="A56" s="425" t="s">
        <v>931</v>
      </c>
      <c r="B56" s="431">
        <v>45740</v>
      </c>
      <c r="C56" s="427">
        <v>46</v>
      </c>
      <c r="D56" s="428">
        <f t="shared" si="10"/>
        <v>0.0217391304347826</v>
      </c>
      <c r="E56" s="427">
        <f t="shared" si="8"/>
        <v>27.6</v>
      </c>
      <c r="F56" s="429">
        <v>0.6</v>
      </c>
      <c r="G56" s="427">
        <f t="shared" si="9"/>
        <v>18.4</v>
      </c>
      <c r="H56" s="123"/>
      <c r="I56" s="123">
        <v>20</v>
      </c>
      <c r="J56" s="427">
        <f t="shared" si="6"/>
        <v>46</v>
      </c>
      <c r="K56" s="123">
        <f t="shared" si="11"/>
        <v>696</v>
      </c>
      <c r="L56" s="427">
        <f t="shared" si="7"/>
        <v>15.1304347826087</v>
      </c>
      <c r="M56" s="123"/>
      <c r="N56" s="450"/>
      <c r="O56" s="448"/>
      <c r="P56" s="450"/>
      <c r="Q56" s="468"/>
      <c r="R56" s="450"/>
      <c r="S56" s="450"/>
      <c r="T56" s="475"/>
      <c r="U56" s="466"/>
      <c r="V56" s="450"/>
      <c r="W56" s="450"/>
      <c r="X56" s="450"/>
      <c r="Y56" s="450"/>
      <c r="Z56" s="450"/>
      <c r="AA56" s="450"/>
      <c r="AB56" s="450"/>
      <c r="AC56" s="450"/>
      <c r="AD56" s="450"/>
      <c r="AE56" s="450"/>
      <c r="AF56" s="450"/>
      <c r="AG56" s="450"/>
    </row>
    <row r="57" s="118" customFormat="1" ht="24" customHeight="1" spans="1:33">
      <c r="A57" s="425" t="s">
        <v>931</v>
      </c>
      <c r="B57" s="431">
        <v>45741</v>
      </c>
      <c r="C57" s="427">
        <v>46</v>
      </c>
      <c r="D57" s="428">
        <f t="shared" si="10"/>
        <v>0</v>
      </c>
      <c r="E57" s="427">
        <f t="shared" si="8"/>
        <v>27.6</v>
      </c>
      <c r="F57" s="429">
        <v>0.6</v>
      </c>
      <c r="G57" s="427">
        <f t="shared" si="9"/>
        <v>18.4</v>
      </c>
      <c r="H57" s="123"/>
      <c r="I57" s="123">
        <v>20</v>
      </c>
      <c r="J57" s="427">
        <f t="shared" si="6"/>
        <v>46</v>
      </c>
      <c r="K57" s="123">
        <f t="shared" si="11"/>
        <v>650</v>
      </c>
      <c r="L57" s="427">
        <f t="shared" si="7"/>
        <v>14.1304347826087</v>
      </c>
      <c r="M57" s="123"/>
      <c r="N57" s="450"/>
      <c r="O57" s="448"/>
      <c r="P57" s="450"/>
      <c r="Q57" s="468"/>
      <c r="R57" s="450"/>
      <c r="S57" s="450"/>
      <c r="T57" s="475"/>
      <c r="U57" s="466"/>
      <c r="V57" s="450"/>
      <c r="W57" s="450"/>
      <c r="X57" s="450"/>
      <c r="Y57" s="450"/>
      <c r="Z57" s="450"/>
      <c r="AA57" s="450"/>
      <c r="AB57" s="450"/>
      <c r="AC57" s="450"/>
      <c r="AD57" s="450"/>
      <c r="AE57" s="450"/>
      <c r="AF57" s="450"/>
      <c r="AG57" s="450"/>
    </row>
    <row r="58" s="118" customFormat="1" ht="24" customHeight="1" spans="1:33">
      <c r="A58" s="425" t="s">
        <v>931</v>
      </c>
      <c r="B58" s="431">
        <v>45742</v>
      </c>
      <c r="C58" s="427">
        <v>46</v>
      </c>
      <c r="D58" s="428">
        <f t="shared" si="10"/>
        <v>0</v>
      </c>
      <c r="E58" s="427">
        <f t="shared" si="8"/>
        <v>27.6</v>
      </c>
      <c r="F58" s="429">
        <v>0.6</v>
      </c>
      <c r="G58" s="427">
        <f t="shared" si="9"/>
        <v>18.4</v>
      </c>
      <c r="H58" s="123"/>
      <c r="I58" s="123">
        <v>20</v>
      </c>
      <c r="J58" s="427">
        <f t="shared" si="6"/>
        <v>46</v>
      </c>
      <c r="K58" s="123">
        <f t="shared" si="11"/>
        <v>604</v>
      </c>
      <c r="L58" s="427">
        <f t="shared" si="7"/>
        <v>13.1304347826087</v>
      </c>
      <c r="M58" s="123"/>
      <c r="N58" s="450"/>
      <c r="O58" s="448"/>
      <c r="P58" s="450"/>
      <c r="Q58" s="468"/>
      <c r="R58" s="450"/>
      <c r="S58" s="450"/>
      <c r="T58" s="475"/>
      <c r="U58" s="466"/>
      <c r="V58" s="450"/>
      <c r="W58" s="450"/>
      <c r="X58" s="450"/>
      <c r="Y58" s="450"/>
      <c r="Z58" s="450"/>
      <c r="AA58" s="450"/>
      <c r="AB58" s="450"/>
      <c r="AC58" s="450"/>
      <c r="AD58" s="450"/>
      <c r="AE58" s="450"/>
      <c r="AF58" s="450"/>
      <c r="AG58" s="450"/>
    </row>
    <row r="59" s="118" customFormat="1" ht="24" customHeight="1" spans="1:33">
      <c r="A59" s="425" t="s">
        <v>931</v>
      </c>
      <c r="B59" s="431">
        <v>45743</v>
      </c>
      <c r="C59" s="427">
        <v>47</v>
      </c>
      <c r="D59" s="428">
        <f t="shared" si="10"/>
        <v>0.0212765957446809</v>
      </c>
      <c r="E59" s="427">
        <f t="shared" si="8"/>
        <v>28.2</v>
      </c>
      <c r="F59" s="429">
        <v>0.6</v>
      </c>
      <c r="G59" s="427">
        <f t="shared" si="9"/>
        <v>18.8</v>
      </c>
      <c r="H59" s="123"/>
      <c r="I59" s="123">
        <v>20</v>
      </c>
      <c r="J59" s="427">
        <f t="shared" si="6"/>
        <v>47</v>
      </c>
      <c r="K59" s="123">
        <f t="shared" si="11"/>
        <v>557</v>
      </c>
      <c r="L59" s="427">
        <f t="shared" si="7"/>
        <v>11.8510638297872</v>
      </c>
      <c r="M59" s="123"/>
      <c r="N59" s="450"/>
      <c r="O59" s="448"/>
      <c r="P59" s="450"/>
      <c r="Q59" s="468"/>
      <c r="R59" s="450"/>
      <c r="S59" s="450"/>
      <c r="T59" s="475"/>
      <c r="U59" s="466"/>
      <c r="V59" s="450"/>
      <c r="W59" s="450"/>
      <c r="X59" s="450"/>
      <c r="Y59" s="450"/>
      <c r="Z59" s="450"/>
      <c r="AA59" s="450"/>
      <c r="AB59" s="450"/>
      <c r="AC59" s="450"/>
      <c r="AD59" s="450"/>
      <c r="AE59" s="450"/>
      <c r="AF59" s="450"/>
      <c r="AG59" s="450"/>
    </row>
    <row r="60" s="118" customFormat="1" ht="24" customHeight="1" spans="1:33">
      <c r="A60" s="425" t="s">
        <v>931</v>
      </c>
      <c r="B60" s="431">
        <v>45744</v>
      </c>
      <c r="C60" s="427">
        <v>48</v>
      </c>
      <c r="D60" s="428">
        <f t="shared" si="10"/>
        <v>0.0208333333333333</v>
      </c>
      <c r="E60" s="427">
        <f t="shared" si="8"/>
        <v>28.8</v>
      </c>
      <c r="F60" s="429">
        <v>0.6</v>
      </c>
      <c r="G60" s="427">
        <f t="shared" si="9"/>
        <v>19.2</v>
      </c>
      <c r="H60" s="123"/>
      <c r="I60" s="123">
        <v>20</v>
      </c>
      <c r="J60" s="427">
        <f t="shared" si="6"/>
        <v>48</v>
      </c>
      <c r="K60" s="123">
        <f t="shared" si="11"/>
        <v>509</v>
      </c>
      <c r="L60" s="427">
        <f t="shared" si="7"/>
        <v>10.6041666666667</v>
      </c>
      <c r="M60" s="123"/>
      <c r="N60" s="450"/>
      <c r="O60" s="448"/>
      <c r="P60" s="450"/>
      <c r="Q60" s="468"/>
      <c r="R60" s="450"/>
      <c r="S60" s="450"/>
      <c r="T60" s="475"/>
      <c r="U60" s="466"/>
      <c r="V60" s="450"/>
      <c r="W60" s="450"/>
      <c r="X60" s="450"/>
      <c r="Y60" s="450"/>
      <c r="Z60" s="450"/>
      <c r="AA60" s="450"/>
      <c r="AB60" s="450"/>
      <c r="AC60" s="450"/>
      <c r="AD60" s="450"/>
      <c r="AE60" s="450"/>
      <c r="AF60" s="450"/>
      <c r="AG60" s="450"/>
    </row>
    <row r="61" s="118" customFormat="1" ht="24" customHeight="1" spans="1:33">
      <c r="A61" s="425" t="s">
        <v>931</v>
      </c>
      <c r="B61" s="431">
        <v>45745</v>
      </c>
      <c r="C61" s="427">
        <v>48</v>
      </c>
      <c r="D61" s="428">
        <f t="shared" si="10"/>
        <v>0</v>
      </c>
      <c r="E61" s="427">
        <f t="shared" si="8"/>
        <v>28.8</v>
      </c>
      <c r="F61" s="429">
        <v>0.6</v>
      </c>
      <c r="G61" s="427">
        <f t="shared" si="9"/>
        <v>19.2</v>
      </c>
      <c r="H61" s="123"/>
      <c r="I61" s="123">
        <v>20</v>
      </c>
      <c r="J61" s="427">
        <f t="shared" si="6"/>
        <v>48</v>
      </c>
      <c r="K61" s="123">
        <f t="shared" si="11"/>
        <v>461</v>
      </c>
      <c r="L61" s="427">
        <f t="shared" si="7"/>
        <v>9.60416666666667</v>
      </c>
      <c r="M61" s="123"/>
      <c r="N61" s="450"/>
      <c r="O61" s="448"/>
      <c r="P61" s="450"/>
      <c r="Q61" s="468"/>
      <c r="R61" s="450"/>
      <c r="S61" s="450"/>
      <c r="T61" s="475"/>
      <c r="U61" s="466"/>
      <c r="V61" s="450"/>
      <c r="W61" s="450"/>
      <c r="X61" s="450"/>
      <c r="Y61" s="450"/>
      <c r="Z61" s="450"/>
      <c r="AA61" s="450"/>
      <c r="AB61" s="450"/>
      <c r="AC61" s="450"/>
      <c r="AD61" s="450"/>
      <c r="AE61" s="450"/>
      <c r="AF61" s="450"/>
      <c r="AG61" s="450"/>
    </row>
    <row r="62" s="118" customFormat="1" ht="24" customHeight="1" spans="1:33">
      <c r="A62" s="425" t="s">
        <v>931</v>
      </c>
      <c r="B62" s="431">
        <v>45746</v>
      </c>
      <c r="C62" s="427">
        <v>49</v>
      </c>
      <c r="D62" s="428">
        <f t="shared" si="10"/>
        <v>0.0204081632653061</v>
      </c>
      <c r="E62" s="427">
        <f t="shared" si="8"/>
        <v>29.4</v>
      </c>
      <c r="F62" s="429">
        <v>0.6</v>
      </c>
      <c r="G62" s="427">
        <f t="shared" si="9"/>
        <v>19.6</v>
      </c>
      <c r="H62" s="123"/>
      <c r="I62" s="123">
        <v>20</v>
      </c>
      <c r="J62" s="427">
        <f t="shared" si="6"/>
        <v>49</v>
      </c>
      <c r="K62" s="123">
        <f t="shared" si="11"/>
        <v>412</v>
      </c>
      <c r="L62" s="427">
        <f t="shared" si="7"/>
        <v>8.40816326530612</v>
      </c>
      <c r="M62" s="123"/>
      <c r="N62" s="450"/>
      <c r="O62" s="448"/>
      <c r="P62" s="450"/>
      <c r="Q62" s="468"/>
      <c r="R62" s="450"/>
      <c r="S62" s="450"/>
      <c r="T62" s="475"/>
      <c r="U62" s="466"/>
      <c r="V62" s="450"/>
      <c r="W62" s="450"/>
      <c r="X62" s="450"/>
      <c r="Y62" s="450"/>
      <c r="Z62" s="450"/>
      <c r="AA62" s="450"/>
      <c r="AB62" s="450"/>
      <c r="AC62" s="450"/>
      <c r="AD62" s="450"/>
      <c r="AE62" s="450"/>
      <c r="AF62" s="450"/>
      <c r="AG62" s="450"/>
    </row>
    <row r="63" s="118" customFormat="1" ht="17" customHeight="1" spans="1:33">
      <c r="A63" s="425" t="s">
        <v>931</v>
      </c>
      <c r="B63" s="431">
        <v>45747</v>
      </c>
      <c r="C63" s="427">
        <v>50</v>
      </c>
      <c r="D63" s="428">
        <f t="shared" si="10"/>
        <v>0.02</v>
      </c>
      <c r="E63" s="427">
        <f t="shared" si="8"/>
        <v>30</v>
      </c>
      <c r="F63" s="429">
        <v>0.6</v>
      </c>
      <c r="G63" s="427">
        <f t="shared" si="9"/>
        <v>20</v>
      </c>
      <c r="H63" s="123"/>
      <c r="I63" s="123">
        <v>20</v>
      </c>
      <c r="J63" s="427">
        <f t="shared" si="6"/>
        <v>50</v>
      </c>
      <c r="K63" s="123">
        <f t="shared" si="11"/>
        <v>362</v>
      </c>
      <c r="L63" s="427">
        <f t="shared" si="7"/>
        <v>7.24</v>
      </c>
      <c r="M63" s="123"/>
      <c r="N63" s="450"/>
      <c r="O63" s="448"/>
      <c r="P63" s="450"/>
      <c r="Q63" s="468"/>
      <c r="R63" s="450"/>
      <c r="S63" s="450"/>
      <c r="T63" s="475"/>
      <c r="U63" s="466"/>
      <c r="V63" s="450"/>
      <c r="W63" s="450"/>
      <c r="X63" s="450"/>
      <c r="Y63" s="450"/>
      <c r="Z63" s="450"/>
      <c r="AA63" s="450"/>
      <c r="AB63" s="450"/>
      <c r="AC63" s="450"/>
      <c r="AD63" s="450"/>
      <c r="AE63" s="450"/>
      <c r="AF63" s="450"/>
      <c r="AG63" s="450"/>
    </row>
    <row r="64" s="115" customFormat="1" ht="57" customHeight="1" spans="1:33">
      <c r="A64" s="432" t="s">
        <v>931</v>
      </c>
      <c r="B64" s="433" t="s">
        <v>939</v>
      </c>
      <c r="C64" s="434">
        <f>SUM(C33:C63)</f>
        <v>1271</v>
      </c>
      <c r="D64" s="435"/>
      <c r="E64" s="434">
        <f>SUM(E33:E63)</f>
        <v>762.6</v>
      </c>
      <c r="F64" s="436">
        <f>E64/C64</f>
        <v>0.6</v>
      </c>
      <c r="G64" s="434">
        <f>SUM(G33:G63)</f>
        <v>508.4</v>
      </c>
      <c r="H64" s="432">
        <v>0</v>
      </c>
      <c r="I64" s="451">
        <v>60</v>
      </c>
      <c r="J64" s="452">
        <f t="shared" si="6"/>
        <v>1271</v>
      </c>
      <c r="K64" s="442">
        <v>2338</v>
      </c>
      <c r="L64" s="457">
        <f t="shared" si="7"/>
        <v>1.83949645948072</v>
      </c>
      <c r="M64" s="458"/>
      <c r="N64" s="454" t="s">
        <v>78</v>
      </c>
      <c r="O64" s="455" t="s">
        <v>95</v>
      </c>
      <c r="P64" s="454">
        <v>29.99</v>
      </c>
      <c r="Q64" s="477">
        <v>0.5</v>
      </c>
      <c r="R64" s="471">
        <v>2511</v>
      </c>
      <c r="S64" s="471">
        <v>1000</v>
      </c>
      <c r="T64" s="472">
        <v>80</v>
      </c>
      <c r="U64" s="473">
        <v>75305</v>
      </c>
      <c r="V64" s="474">
        <v>45134</v>
      </c>
      <c r="W64" s="454">
        <v>4.6</v>
      </c>
      <c r="X64" s="454">
        <v>293</v>
      </c>
      <c r="Y64" s="454">
        <v>3</v>
      </c>
      <c r="Z64" s="123">
        <v>432</v>
      </c>
      <c r="AA64" s="123">
        <v>409</v>
      </c>
      <c r="AB64" s="123">
        <v>52</v>
      </c>
      <c r="AC64" s="123">
        <v>1</v>
      </c>
      <c r="AD64" s="487" t="s">
        <v>337</v>
      </c>
      <c r="AE64" s="487" t="s">
        <v>338</v>
      </c>
      <c r="AF64" s="458"/>
      <c r="AG64" s="458"/>
    </row>
    <row r="65" s="115" customFormat="1" ht="17" customHeight="1" spans="1:33">
      <c r="A65" s="425" t="s">
        <v>940</v>
      </c>
      <c r="B65" s="426">
        <v>45748</v>
      </c>
      <c r="C65" s="427">
        <v>50</v>
      </c>
      <c r="D65" s="428">
        <f>C65/C65</f>
        <v>1</v>
      </c>
      <c r="E65" s="427">
        <f t="shared" ref="E65:E95" si="12">C65*F65</f>
        <v>25</v>
      </c>
      <c r="F65" s="429">
        <v>0.5</v>
      </c>
      <c r="G65" s="427">
        <f t="shared" ref="G65:G95" si="13">C65*(1-F65)</f>
        <v>25</v>
      </c>
      <c r="H65" s="123"/>
      <c r="I65" s="123">
        <v>15</v>
      </c>
      <c r="J65" s="427">
        <f t="shared" si="6"/>
        <v>50</v>
      </c>
      <c r="K65" s="494">
        <f>K64+K63</f>
        <v>2700</v>
      </c>
      <c r="L65" s="427">
        <f t="shared" si="7"/>
        <v>54</v>
      </c>
      <c r="M65" s="123"/>
      <c r="N65" s="450"/>
      <c r="O65" s="448"/>
      <c r="P65" s="450"/>
      <c r="Q65" s="464"/>
      <c r="R65" s="447"/>
      <c r="S65" s="447"/>
      <c r="T65" s="465"/>
      <c r="U65" s="466"/>
      <c r="V65" s="467"/>
      <c r="W65" s="450"/>
      <c r="X65" s="450"/>
      <c r="Y65" s="450"/>
      <c r="Z65" s="450"/>
      <c r="AA65" s="450"/>
      <c r="AB65" s="450"/>
      <c r="AC65" s="450"/>
      <c r="AD65" s="450"/>
      <c r="AE65" s="450"/>
      <c r="AF65" s="450"/>
      <c r="AG65" s="450"/>
    </row>
    <row r="66" s="115" customFormat="1" ht="17" customHeight="1" spans="1:33">
      <c r="A66" s="425" t="s">
        <v>940</v>
      </c>
      <c r="B66" s="426">
        <v>45749</v>
      </c>
      <c r="C66" s="427">
        <v>50</v>
      </c>
      <c r="D66" s="428">
        <f t="shared" ref="D66:D95" si="14">(C66-C65)/C66</f>
        <v>0</v>
      </c>
      <c r="E66" s="427">
        <f t="shared" si="12"/>
        <v>25</v>
      </c>
      <c r="F66" s="429">
        <v>0.5</v>
      </c>
      <c r="G66" s="427">
        <f t="shared" si="13"/>
        <v>25</v>
      </c>
      <c r="H66" s="123"/>
      <c r="I66" s="123">
        <v>15</v>
      </c>
      <c r="J66" s="427">
        <f t="shared" si="6"/>
        <v>50</v>
      </c>
      <c r="K66" s="123">
        <f t="shared" ref="K66:K95" si="15">K65-J66</f>
        <v>2650</v>
      </c>
      <c r="L66" s="427">
        <f t="shared" si="7"/>
        <v>53</v>
      </c>
      <c r="M66" s="123"/>
      <c r="N66" s="450"/>
      <c r="O66" s="448"/>
      <c r="P66" s="450"/>
      <c r="Q66" s="468"/>
      <c r="R66" s="450"/>
      <c r="S66" s="450"/>
      <c r="T66" s="475"/>
      <c r="U66" s="466"/>
      <c r="V66" s="450"/>
      <c r="W66" s="450"/>
      <c r="X66" s="450"/>
      <c r="Y66" s="450"/>
      <c r="Z66" s="450"/>
      <c r="AA66" s="450"/>
      <c r="AB66" s="450"/>
      <c r="AC66" s="450"/>
      <c r="AD66" s="450"/>
      <c r="AE66" s="450"/>
      <c r="AF66" s="450"/>
      <c r="AG66" s="450"/>
    </row>
    <row r="67" s="115" customFormat="1" ht="17" customHeight="1" spans="1:33">
      <c r="A67" s="425" t="s">
        <v>940</v>
      </c>
      <c r="B67" s="426">
        <v>45750</v>
      </c>
      <c r="C67" s="427">
        <v>50</v>
      </c>
      <c r="D67" s="428">
        <f t="shared" si="14"/>
        <v>0</v>
      </c>
      <c r="E67" s="427">
        <f t="shared" si="12"/>
        <v>25</v>
      </c>
      <c r="F67" s="429">
        <v>0.5</v>
      </c>
      <c r="G67" s="427">
        <f t="shared" si="13"/>
        <v>25</v>
      </c>
      <c r="H67" s="123"/>
      <c r="I67" s="123">
        <v>15</v>
      </c>
      <c r="J67" s="427">
        <f t="shared" si="6"/>
        <v>50</v>
      </c>
      <c r="K67" s="123">
        <f t="shared" si="15"/>
        <v>2600</v>
      </c>
      <c r="L67" s="427">
        <f t="shared" si="7"/>
        <v>52</v>
      </c>
      <c r="M67" s="123"/>
      <c r="N67" s="450"/>
      <c r="O67" s="495" t="s">
        <v>941</v>
      </c>
      <c r="P67" s="450"/>
      <c r="Q67" s="468"/>
      <c r="R67" s="450"/>
      <c r="S67" s="450"/>
      <c r="T67" s="475"/>
      <c r="U67" s="466"/>
      <c r="V67" s="450"/>
      <c r="W67" s="450"/>
      <c r="X67" s="450"/>
      <c r="Y67" s="450"/>
      <c r="Z67" s="450"/>
      <c r="AA67" s="450"/>
      <c r="AB67" s="450"/>
      <c r="AC67" s="450"/>
      <c r="AD67" s="450"/>
      <c r="AE67" s="450"/>
      <c r="AF67" s="450"/>
      <c r="AG67" s="450"/>
    </row>
    <row r="68" s="115" customFormat="1" ht="17" customHeight="1" spans="1:33">
      <c r="A68" s="425" t="s">
        <v>940</v>
      </c>
      <c r="B68" s="426">
        <v>45751</v>
      </c>
      <c r="C68" s="427">
        <v>50</v>
      </c>
      <c r="D68" s="428">
        <f t="shared" si="14"/>
        <v>0</v>
      </c>
      <c r="E68" s="427">
        <f t="shared" si="12"/>
        <v>25</v>
      </c>
      <c r="F68" s="429">
        <v>0.5</v>
      </c>
      <c r="G68" s="427">
        <f t="shared" si="13"/>
        <v>25</v>
      </c>
      <c r="H68" s="123"/>
      <c r="I68" s="123">
        <v>15</v>
      </c>
      <c r="J68" s="427">
        <f t="shared" si="6"/>
        <v>50</v>
      </c>
      <c r="K68" s="123">
        <f t="shared" si="15"/>
        <v>2550</v>
      </c>
      <c r="L68" s="427">
        <f t="shared" si="7"/>
        <v>51</v>
      </c>
      <c r="M68" s="123"/>
      <c r="N68" s="450"/>
      <c r="O68" s="448"/>
      <c r="P68" s="450"/>
      <c r="Q68" s="468"/>
      <c r="R68" s="450"/>
      <c r="S68" s="450"/>
      <c r="T68" s="475"/>
      <c r="U68" s="466"/>
      <c r="V68" s="450"/>
      <c r="W68" s="450"/>
      <c r="X68" s="450"/>
      <c r="Y68" s="450"/>
      <c r="Z68" s="450"/>
      <c r="AA68" s="450"/>
      <c r="AB68" s="450"/>
      <c r="AC68" s="450"/>
      <c r="AD68" s="450"/>
      <c r="AE68" s="450"/>
      <c r="AF68" s="450"/>
      <c r="AG68" s="450"/>
    </row>
    <row r="69" s="115" customFormat="1" ht="17" customHeight="1" spans="1:33">
      <c r="A69" s="425" t="s">
        <v>940</v>
      </c>
      <c r="B69" s="426">
        <v>45752</v>
      </c>
      <c r="C69" s="427">
        <v>50</v>
      </c>
      <c r="D69" s="428">
        <f t="shared" si="14"/>
        <v>0</v>
      </c>
      <c r="E69" s="427">
        <f t="shared" si="12"/>
        <v>25</v>
      </c>
      <c r="F69" s="429">
        <v>0.5</v>
      </c>
      <c r="G69" s="427">
        <f t="shared" si="13"/>
        <v>25</v>
      </c>
      <c r="H69" s="123"/>
      <c r="I69" s="123">
        <v>15</v>
      </c>
      <c r="J69" s="427">
        <f t="shared" si="6"/>
        <v>50</v>
      </c>
      <c r="K69" s="123">
        <f t="shared" si="15"/>
        <v>2500</v>
      </c>
      <c r="L69" s="427">
        <f t="shared" si="7"/>
        <v>50</v>
      </c>
      <c r="M69" s="123"/>
      <c r="N69" s="450"/>
      <c r="O69" s="456" t="s">
        <v>942</v>
      </c>
      <c r="P69" s="456"/>
      <c r="Q69" s="456"/>
      <c r="R69" s="456"/>
      <c r="S69" s="456"/>
      <c r="T69" s="456"/>
      <c r="U69" s="456"/>
      <c r="V69" s="450"/>
      <c r="W69" s="450"/>
      <c r="X69" s="450"/>
      <c r="Y69" s="450"/>
      <c r="Z69" s="450"/>
      <c r="AA69" s="450"/>
      <c r="AB69" s="450"/>
      <c r="AC69" s="450"/>
      <c r="AD69" s="450"/>
      <c r="AE69" s="450"/>
      <c r="AF69" s="450"/>
      <c r="AG69" s="450"/>
    </row>
    <row r="70" s="115" customFormat="1" ht="17" customHeight="1" spans="1:33">
      <c r="A70" s="425" t="s">
        <v>940</v>
      </c>
      <c r="B70" s="426">
        <v>45753</v>
      </c>
      <c r="C70" s="427">
        <v>70</v>
      </c>
      <c r="D70" s="428">
        <f t="shared" si="14"/>
        <v>0.285714285714286</v>
      </c>
      <c r="E70" s="427">
        <f t="shared" si="12"/>
        <v>35</v>
      </c>
      <c r="F70" s="429">
        <v>0.5</v>
      </c>
      <c r="G70" s="427">
        <f t="shared" si="13"/>
        <v>35</v>
      </c>
      <c r="H70" s="123"/>
      <c r="I70" s="123">
        <v>15</v>
      </c>
      <c r="J70" s="427">
        <f t="shared" si="6"/>
        <v>70</v>
      </c>
      <c r="K70" s="123">
        <f t="shared" si="15"/>
        <v>2430</v>
      </c>
      <c r="L70" s="427">
        <f t="shared" si="7"/>
        <v>34.7142857142857</v>
      </c>
      <c r="M70" s="123"/>
      <c r="N70" s="450"/>
      <c r="O70" s="456"/>
      <c r="P70" s="456"/>
      <c r="Q70" s="456"/>
      <c r="R70" s="456"/>
      <c r="S70" s="456"/>
      <c r="T70" s="456"/>
      <c r="U70" s="456"/>
      <c r="V70" s="450"/>
      <c r="W70" s="450"/>
      <c r="X70" s="450"/>
      <c r="Y70" s="450"/>
      <c r="Z70" s="450"/>
      <c r="AA70" s="450"/>
      <c r="AB70" s="450"/>
      <c r="AC70" s="450"/>
      <c r="AD70" s="450"/>
      <c r="AE70" s="450"/>
      <c r="AF70" s="450"/>
      <c r="AG70" s="450"/>
    </row>
    <row r="71" s="115" customFormat="1" ht="17" customHeight="1" spans="1:33">
      <c r="A71" s="425" t="s">
        <v>940</v>
      </c>
      <c r="B71" s="426">
        <v>45754</v>
      </c>
      <c r="C71" s="427">
        <v>70</v>
      </c>
      <c r="D71" s="428">
        <f t="shared" si="14"/>
        <v>0</v>
      </c>
      <c r="E71" s="427">
        <f t="shared" si="12"/>
        <v>35</v>
      </c>
      <c r="F71" s="429">
        <v>0.5</v>
      </c>
      <c r="G71" s="427">
        <f t="shared" si="13"/>
        <v>35</v>
      </c>
      <c r="H71" s="123"/>
      <c r="I71" s="123">
        <v>15</v>
      </c>
      <c r="J71" s="427">
        <f t="shared" si="6"/>
        <v>70</v>
      </c>
      <c r="K71" s="123">
        <f t="shared" si="15"/>
        <v>2360</v>
      </c>
      <c r="L71" s="427">
        <f t="shared" si="7"/>
        <v>33.7142857142857</v>
      </c>
      <c r="M71" s="123"/>
      <c r="N71" s="450"/>
      <c r="O71" s="456"/>
      <c r="P71" s="456"/>
      <c r="Q71" s="456"/>
      <c r="R71" s="456"/>
      <c r="S71" s="456"/>
      <c r="T71" s="456"/>
      <c r="U71" s="456"/>
      <c r="V71" s="450"/>
      <c r="W71" s="450"/>
      <c r="X71" s="450"/>
      <c r="Y71" s="450"/>
      <c r="Z71" s="450"/>
      <c r="AA71" s="450"/>
      <c r="AB71" s="450"/>
      <c r="AC71" s="450"/>
      <c r="AD71" s="450"/>
      <c r="AE71" s="450"/>
      <c r="AF71" s="450"/>
      <c r="AG71" s="450"/>
    </row>
    <row r="72" s="115" customFormat="1" ht="17" customHeight="1" spans="1:33">
      <c r="A72" s="425" t="s">
        <v>940</v>
      </c>
      <c r="B72" s="431">
        <v>45755</v>
      </c>
      <c r="C72" s="427">
        <v>70</v>
      </c>
      <c r="D72" s="428">
        <f t="shared" si="14"/>
        <v>0</v>
      </c>
      <c r="E72" s="427">
        <f t="shared" si="12"/>
        <v>35</v>
      </c>
      <c r="F72" s="429">
        <v>0.5</v>
      </c>
      <c r="G72" s="427">
        <f t="shared" si="13"/>
        <v>35</v>
      </c>
      <c r="H72" s="123"/>
      <c r="I72" s="123">
        <v>15</v>
      </c>
      <c r="J72" s="427">
        <f t="shared" si="6"/>
        <v>70</v>
      </c>
      <c r="K72" s="123">
        <f t="shared" si="15"/>
        <v>2290</v>
      </c>
      <c r="L72" s="427">
        <f t="shared" si="7"/>
        <v>32.7142857142857</v>
      </c>
      <c r="M72" s="123"/>
      <c r="N72" s="450"/>
      <c r="O72" s="456"/>
      <c r="P72" s="456"/>
      <c r="Q72" s="456"/>
      <c r="R72" s="456"/>
      <c r="S72" s="456"/>
      <c r="T72" s="456"/>
      <c r="U72" s="456"/>
      <c r="V72" s="450"/>
      <c r="W72" s="450"/>
      <c r="X72" s="450"/>
      <c r="Y72" s="450"/>
      <c r="Z72" s="450"/>
      <c r="AA72" s="450"/>
      <c r="AB72" s="450"/>
      <c r="AC72" s="450"/>
      <c r="AD72" s="450"/>
      <c r="AE72" s="450"/>
      <c r="AF72" s="450"/>
      <c r="AG72" s="450"/>
    </row>
    <row r="73" s="115" customFormat="1" ht="17" customHeight="1" spans="1:33">
      <c r="A73" s="425" t="s">
        <v>940</v>
      </c>
      <c r="B73" s="431">
        <v>45756</v>
      </c>
      <c r="C73" s="427">
        <v>70</v>
      </c>
      <c r="D73" s="428">
        <f t="shared" si="14"/>
        <v>0</v>
      </c>
      <c r="E73" s="427">
        <f t="shared" si="12"/>
        <v>35</v>
      </c>
      <c r="F73" s="429">
        <v>0.5</v>
      </c>
      <c r="G73" s="427">
        <f t="shared" si="13"/>
        <v>35</v>
      </c>
      <c r="H73" s="123"/>
      <c r="I73" s="123">
        <v>15</v>
      </c>
      <c r="J73" s="427">
        <f t="shared" si="6"/>
        <v>70</v>
      </c>
      <c r="K73" s="123">
        <f t="shared" si="15"/>
        <v>2220</v>
      </c>
      <c r="L73" s="427">
        <f t="shared" si="7"/>
        <v>31.7142857142857</v>
      </c>
      <c r="M73" s="123"/>
      <c r="N73" s="450"/>
      <c r="U73" s="466"/>
      <c r="V73" s="450"/>
      <c r="W73" s="450"/>
      <c r="X73" s="450"/>
      <c r="Y73" s="450"/>
      <c r="Z73" s="450"/>
      <c r="AA73" s="450"/>
      <c r="AB73" s="450"/>
      <c r="AC73" s="450"/>
      <c r="AD73" s="450"/>
      <c r="AE73" s="450"/>
      <c r="AF73" s="450"/>
      <c r="AG73" s="450"/>
    </row>
    <row r="74" s="115" customFormat="1" ht="17" customHeight="1" spans="1:33">
      <c r="A74" s="425" t="s">
        <v>940</v>
      </c>
      <c r="B74" s="431">
        <v>45757</v>
      </c>
      <c r="C74" s="427">
        <v>70</v>
      </c>
      <c r="D74" s="428">
        <f t="shared" si="14"/>
        <v>0</v>
      </c>
      <c r="E74" s="427">
        <f t="shared" si="12"/>
        <v>35</v>
      </c>
      <c r="F74" s="429">
        <v>0.5</v>
      </c>
      <c r="G74" s="427">
        <f t="shared" si="13"/>
        <v>35</v>
      </c>
      <c r="H74" s="123"/>
      <c r="I74" s="123">
        <v>15</v>
      </c>
      <c r="J74" s="427">
        <f t="shared" si="6"/>
        <v>70</v>
      </c>
      <c r="K74" s="123">
        <f t="shared" si="15"/>
        <v>2150</v>
      </c>
      <c r="L74" s="427">
        <f t="shared" si="7"/>
        <v>30.7142857142857</v>
      </c>
      <c r="M74" s="123"/>
      <c r="N74" s="450"/>
      <c r="O74" s="448" t="s">
        <v>943</v>
      </c>
      <c r="P74" s="450" t="s">
        <v>19</v>
      </c>
      <c r="Q74" s="468"/>
      <c r="R74" s="468" t="s">
        <v>20</v>
      </c>
      <c r="S74" s="468"/>
      <c r="T74" s="468" t="s">
        <v>915</v>
      </c>
      <c r="U74" s="466"/>
      <c r="V74" s="450"/>
      <c r="W74" s="450"/>
      <c r="X74" s="450"/>
      <c r="Y74" s="450"/>
      <c r="Z74" s="450"/>
      <c r="AA74" s="450"/>
      <c r="AB74" s="450"/>
      <c r="AC74" s="450"/>
      <c r="AD74" s="450"/>
      <c r="AE74" s="450"/>
      <c r="AF74" s="450"/>
      <c r="AG74" s="450"/>
    </row>
    <row r="75" s="115" customFormat="1" ht="17" customHeight="1" spans="1:33">
      <c r="A75" s="425" t="s">
        <v>940</v>
      </c>
      <c r="B75" s="431">
        <v>45758</v>
      </c>
      <c r="C75" s="427">
        <v>70</v>
      </c>
      <c r="D75" s="428">
        <f t="shared" si="14"/>
        <v>0</v>
      </c>
      <c r="E75" s="427">
        <f t="shared" si="12"/>
        <v>35</v>
      </c>
      <c r="F75" s="429">
        <v>0.5</v>
      </c>
      <c r="G75" s="427">
        <f t="shared" si="13"/>
        <v>35</v>
      </c>
      <c r="H75" s="123"/>
      <c r="I75" s="123">
        <v>15</v>
      </c>
      <c r="J75" s="427">
        <f t="shared" si="6"/>
        <v>70</v>
      </c>
      <c r="K75" s="123">
        <f t="shared" si="15"/>
        <v>2080</v>
      </c>
      <c r="L75" s="427">
        <f t="shared" si="7"/>
        <v>29.7142857142857</v>
      </c>
      <c r="M75" s="123"/>
      <c r="N75" s="450"/>
      <c r="O75" s="448" t="s">
        <v>916</v>
      </c>
      <c r="P75" s="450" t="s">
        <v>921</v>
      </c>
      <c r="Q75" s="469"/>
      <c r="R75" s="469" t="s">
        <v>937</v>
      </c>
      <c r="S75" s="450"/>
      <c r="T75" s="448" t="s">
        <v>938</v>
      </c>
      <c r="U75" s="466"/>
      <c r="V75" s="450"/>
      <c r="W75" s="450"/>
      <c r="X75" s="450"/>
      <c r="Y75" s="450"/>
      <c r="Z75" s="450"/>
      <c r="AA75" s="450"/>
      <c r="AB75" s="450"/>
      <c r="AC75" s="450"/>
      <c r="AD75" s="450"/>
      <c r="AE75" s="450"/>
      <c r="AF75" s="450"/>
      <c r="AG75" s="450"/>
    </row>
    <row r="76" s="115" customFormat="1" ht="17" customHeight="1" spans="1:33">
      <c r="A76" s="425" t="s">
        <v>940</v>
      </c>
      <c r="B76" s="431">
        <v>45759</v>
      </c>
      <c r="C76" s="427">
        <v>70</v>
      </c>
      <c r="D76" s="428">
        <f t="shared" si="14"/>
        <v>0</v>
      </c>
      <c r="E76" s="427">
        <f t="shared" si="12"/>
        <v>35</v>
      </c>
      <c r="F76" s="429">
        <v>0.5</v>
      </c>
      <c r="G76" s="427">
        <f t="shared" si="13"/>
        <v>35</v>
      </c>
      <c r="H76" s="123"/>
      <c r="I76" s="123">
        <v>15</v>
      </c>
      <c r="J76" s="427">
        <f t="shared" si="6"/>
        <v>70</v>
      </c>
      <c r="K76" s="123">
        <f t="shared" si="15"/>
        <v>2010</v>
      </c>
      <c r="L76" s="427">
        <f t="shared" si="7"/>
        <v>28.7142857142857</v>
      </c>
      <c r="M76" s="123"/>
      <c r="N76" s="450"/>
      <c r="O76" s="448" t="s">
        <v>920</v>
      </c>
      <c r="P76" s="450" t="s">
        <v>921</v>
      </c>
      <c r="Q76" s="469"/>
      <c r="R76" s="469" t="s">
        <v>937</v>
      </c>
      <c r="S76" s="450"/>
      <c r="T76" s="448" t="s">
        <v>938</v>
      </c>
      <c r="U76" s="466"/>
      <c r="V76" s="450"/>
      <c r="W76" s="450"/>
      <c r="X76" s="450"/>
      <c r="Y76" s="450"/>
      <c r="Z76" s="450"/>
      <c r="AA76" s="450"/>
      <c r="AB76" s="450"/>
      <c r="AC76" s="450"/>
      <c r="AD76" s="450"/>
      <c r="AE76" s="450"/>
      <c r="AF76" s="450"/>
      <c r="AG76" s="450"/>
    </row>
    <row r="77" s="115" customFormat="1" ht="17" customHeight="1" spans="1:33">
      <c r="A77" s="425" t="s">
        <v>940</v>
      </c>
      <c r="B77" s="431">
        <v>45760</v>
      </c>
      <c r="C77" s="427">
        <v>70</v>
      </c>
      <c r="D77" s="428">
        <f t="shared" si="14"/>
        <v>0</v>
      </c>
      <c r="E77" s="427">
        <f t="shared" si="12"/>
        <v>35</v>
      </c>
      <c r="F77" s="429">
        <v>0.5</v>
      </c>
      <c r="G77" s="427">
        <f t="shared" si="13"/>
        <v>35</v>
      </c>
      <c r="H77" s="123"/>
      <c r="I77" s="123">
        <v>15</v>
      </c>
      <c r="J77" s="427">
        <f t="shared" si="6"/>
        <v>70</v>
      </c>
      <c r="K77" s="123">
        <f t="shared" si="15"/>
        <v>1940</v>
      </c>
      <c r="L77" s="427">
        <f t="shared" si="7"/>
        <v>27.7142857142857</v>
      </c>
      <c r="M77" s="123"/>
      <c r="N77" s="450"/>
      <c r="O77" s="448" t="s">
        <v>924</v>
      </c>
      <c r="P77" s="450" t="s">
        <v>921</v>
      </c>
      <c r="Q77" s="468"/>
      <c r="R77" s="469" t="s">
        <v>944</v>
      </c>
      <c r="S77" s="450"/>
      <c r="T77" s="448" t="s">
        <v>945</v>
      </c>
      <c r="U77" s="466"/>
      <c r="V77" s="450"/>
      <c r="W77" s="450"/>
      <c r="X77" s="450"/>
      <c r="Y77" s="450"/>
      <c r="Z77" s="450"/>
      <c r="AA77" s="450"/>
      <c r="AB77" s="450"/>
      <c r="AC77" s="450"/>
      <c r="AD77" s="450"/>
      <c r="AE77" s="450"/>
      <c r="AF77" s="450"/>
      <c r="AG77" s="450"/>
    </row>
    <row r="78" s="115" customFormat="1" ht="17" customHeight="1" spans="1:33">
      <c r="A78" s="425" t="s">
        <v>940</v>
      </c>
      <c r="B78" s="431">
        <v>45761</v>
      </c>
      <c r="C78" s="427">
        <v>75</v>
      </c>
      <c r="D78" s="428">
        <f t="shared" si="14"/>
        <v>0.0666666666666667</v>
      </c>
      <c r="E78" s="427">
        <f t="shared" si="12"/>
        <v>37.5</v>
      </c>
      <c r="F78" s="429">
        <v>0.5</v>
      </c>
      <c r="G78" s="427">
        <f t="shared" si="13"/>
        <v>37.5</v>
      </c>
      <c r="H78" s="123"/>
      <c r="I78" s="123">
        <v>15</v>
      </c>
      <c r="J78" s="427">
        <f t="shared" si="6"/>
        <v>75</v>
      </c>
      <c r="K78" s="123">
        <f t="shared" si="15"/>
        <v>1865</v>
      </c>
      <c r="L78" s="427">
        <f t="shared" si="7"/>
        <v>24.8666666666667</v>
      </c>
      <c r="M78" s="123"/>
      <c r="N78" s="450"/>
      <c r="O78" s="448" t="s">
        <v>927</v>
      </c>
      <c r="P78" s="450" t="s">
        <v>921</v>
      </c>
      <c r="Q78" s="468"/>
      <c r="R78" s="469" t="s">
        <v>944</v>
      </c>
      <c r="S78" s="450"/>
      <c r="T78" s="448" t="s">
        <v>945</v>
      </c>
      <c r="U78" s="466"/>
      <c r="V78" s="450"/>
      <c r="W78" s="450"/>
      <c r="X78" s="450"/>
      <c r="Y78" s="450"/>
      <c r="Z78" s="450"/>
      <c r="AA78" s="450"/>
      <c r="AB78" s="450"/>
      <c r="AC78" s="450"/>
      <c r="AD78" s="450"/>
      <c r="AE78" s="450"/>
      <c r="AF78" s="450"/>
      <c r="AG78" s="450"/>
    </row>
    <row r="79" s="115" customFormat="1" ht="17" customHeight="1" spans="1:33">
      <c r="A79" s="425" t="s">
        <v>940</v>
      </c>
      <c r="B79" s="426">
        <v>45762</v>
      </c>
      <c r="C79" s="427">
        <v>75</v>
      </c>
      <c r="D79" s="428">
        <f t="shared" si="14"/>
        <v>0</v>
      </c>
      <c r="E79" s="427">
        <f t="shared" si="12"/>
        <v>37.5</v>
      </c>
      <c r="F79" s="429">
        <v>0.5</v>
      </c>
      <c r="G79" s="427">
        <f t="shared" si="13"/>
        <v>37.5</v>
      </c>
      <c r="H79" s="123"/>
      <c r="I79" s="123">
        <v>15</v>
      </c>
      <c r="J79" s="427">
        <f t="shared" si="6"/>
        <v>75</v>
      </c>
      <c r="K79" s="123">
        <f t="shared" si="15"/>
        <v>1790</v>
      </c>
      <c r="L79" s="427">
        <f t="shared" si="7"/>
        <v>23.8666666666667</v>
      </c>
      <c r="M79" s="123"/>
      <c r="N79" s="450"/>
      <c r="O79" s="448"/>
      <c r="P79" s="450"/>
      <c r="Q79" s="468"/>
      <c r="R79" s="450"/>
      <c r="S79" s="450"/>
      <c r="T79" s="475"/>
      <c r="U79" s="466"/>
      <c r="V79" s="450"/>
      <c r="W79" s="450"/>
      <c r="X79" s="450"/>
      <c r="Y79" s="450"/>
      <c r="Z79" s="450"/>
      <c r="AA79" s="450"/>
      <c r="AB79" s="450"/>
      <c r="AC79" s="450"/>
      <c r="AD79" s="450"/>
      <c r="AE79" s="450"/>
      <c r="AF79" s="450"/>
      <c r="AG79" s="450"/>
    </row>
    <row r="80" s="115" customFormat="1" ht="17" customHeight="1" spans="1:33">
      <c r="A80" s="425" t="s">
        <v>940</v>
      </c>
      <c r="B80" s="426">
        <v>45763</v>
      </c>
      <c r="C80" s="427">
        <v>75</v>
      </c>
      <c r="D80" s="428">
        <f t="shared" si="14"/>
        <v>0</v>
      </c>
      <c r="E80" s="427">
        <f t="shared" si="12"/>
        <v>37.5</v>
      </c>
      <c r="F80" s="429">
        <v>0.5</v>
      </c>
      <c r="G80" s="427">
        <f t="shared" si="13"/>
        <v>37.5</v>
      </c>
      <c r="H80" s="123"/>
      <c r="I80" s="123">
        <v>15</v>
      </c>
      <c r="J80" s="427">
        <f t="shared" si="6"/>
        <v>75</v>
      </c>
      <c r="K80" s="123">
        <f t="shared" si="15"/>
        <v>1715</v>
      </c>
      <c r="L80" s="427">
        <f t="shared" si="7"/>
        <v>22.8666666666667</v>
      </c>
      <c r="M80" s="123"/>
      <c r="N80" s="450"/>
      <c r="O80" s="448"/>
      <c r="P80" s="450"/>
      <c r="Q80" s="468"/>
      <c r="R80" s="450"/>
      <c r="S80" s="450"/>
      <c r="T80" s="475"/>
      <c r="U80" s="466"/>
      <c r="V80" s="450"/>
      <c r="W80" s="450"/>
      <c r="X80" s="450"/>
      <c r="Y80" s="450"/>
      <c r="Z80" s="450"/>
      <c r="AA80" s="450"/>
      <c r="AB80" s="450"/>
      <c r="AC80" s="450"/>
      <c r="AD80" s="450"/>
      <c r="AE80" s="450"/>
      <c r="AF80" s="450"/>
      <c r="AG80" s="450"/>
    </row>
    <row r="81" s="115" customFormat="1" ht="17" customHeight="1" spans="1:33">
      <c r="A81" s="425" t="s">
        <v>940</v>
      </c>
      <c r="B81" s="426">
        <v>45764</v>
      </c>
      <c r="C81" s="427">
        <v>75</v>
      </c>
      <c r="D81" s="428">
        <f t="shared" si="14"/>
        <v>0</v>
      </c>
      <c r="E81" s="427">
        <f t="shared" si="12"/>
        <v>37.5</v>
      </c>
      <c r="F81" s="429">
        <v>0.5</v>
      </c>
      <c r="G81" s="427">
        <f t="shared" si="13"/>
        <v>37.5</v>
      </c>
      <c r="H81" s="123"/>
      <c r="I81" s="123">
        <v>15</v>
      </c>
      <c r="J81" s="427">
        <f t="shared" si="6"/>
        <v>75</v>
      </c>
      <c r="K81" s="123">
        <f t="shared" si="15"/>
        <v>1640</v>
      </c>
      <c r="L81" s="427">
        <f t="shared" si="7"/>
        <v>21.8666666666667</v>
      </c>
      <c r="M81" s="123"/>
      <c r="N81" s="450"/>
      <c r="O81" s="448"/>
      <c r="P81" s="450"/>
      <c r="Q81" s="468"/>
      <c r="R81" s="450"/>
      <c r="S81" s="450"/>
      <c r="T81" s="475"/>
      <c r="U81" s="466"/>
      <c r="V81" s="450"/>
      <c r="W81" s="450"/>
      <c r="X81" s="450"/>
      <c r="Y81" s="450"/>
      <c r="Z81" s="450"/>
      <c r="AA81" s="450"/>
      <c r="AB81" s="450"/>
      <c r="AC81" s="450"/>
      <c r="AD81" s="450"/>
      <c r="AE81" s="450"/>
      <c r="AF81" s="450"/>
      <c r="AG81" s="450"/>
    </row>
    <row r="82" s="115" customFormat="1" ht="17" customHeight="1" spans="1:33">
      <c r="A82" s="425" t="s">
        <v>940</v>
      </c>
      <c r="B82" s="426">
        <v>45765</v>
      </c>
      <c r="C82" s="427">
        <v>75</v>
      </c>
      <c r="D82" s="428">
        <f t="shared" si="14"/>
        <v>0</v>
      </c>
      <c r="E82" s="427">
        <f t="shared" si="12"/>
        <v>37.5</v>
      </c>
      <c r="F82" s="429">
        <v>0.5</v>
      </c>
      <c r="G82" s="427">
        <f t="shared" si="13"/>
        <v>37.5</v>
      </c>
      <c r="H82" s="123"/>
      <c r="I82" s="123">
        <v>15</v>
      </c>
      <c r="J82" s="427">
        <f t="shared" si="6"/>
        <v>75</v>
      </c>
      <c r="K82" s="123">
        <f t="shared" si="15"/>
        <v>1565</v>
      </c>
      <c r="L82" s="427">
        <f t="shared" si="7"/>
        <v>20.8666666666667</v>
      </c>
      <c r="M82" s="123"/>
      <c r="N82" s="450"/>
      <c r="O82" s="448"/>
      <c r="P82" s="450"/>
      <c r="Q82" s="468"/>
      <c r="R82" s="450"/>
      <c r="S82" s="450"/>
      <c r="T82" s="475"/>
      <c r="U82" s="466"/>
      <c r="V82" s="450"/>
      <c r="W82" s="450"/>
      <c r="X82" s="450"/>
      <c r="Y82" s="450"/>
      <c r="Z82" s="450"/>
      <c r="AA82" s="450"/>
      <c r="AB82" s="450"/>
      <c r="AC82" s="450"/>
      <c r="AD82" s="450"/>
      <c r="AE82" s="450"/>
      <c r="AF82" s="450"/>
      <c r="AG82" s="450"/>
    </row>
    <row r="83" s="115" customFormat="1" ht="17" customHeight="1" spans="1:33">
      <c r="A83" s="425" t="s">
        <v>940</v>
      </c>
      <c r="B83" s="426">
        <v>45766</v>
      </c>
      <c r="C83" s="427">
        <v>80</v>
      </c>
      <c r="D83" s="428">
        <f t="shared" si="14"/>
        <v>0.0625</v>
      </c>
      <c r="E83" s="427">
        <f t="shared" si="12"/>
        <v>40</v>
      </c>
      <c r="F83" s="429">
        <v>0.5</v>
      </c>
      <c r="G83" s="427">
        <f t="shared" si="13"/>
        <v>40</v>
      </c>
      <c r="H83" s="123"/>
      <c r="I83" s="123">
        <v>15</v>
      </c>
      <c r="J83" s="427">
        <f t="shared" si="6"/>
        <v>80</v>
      </c>
      <c r="K83" s="123">
        <f t="shared" si="15"/>
        <v>1485</v>
      </c>
      <c r="L83" s="427">
        <f t="shared" si="7"/>
        <v>18.5625</v>
      </c>
      <c r="M83" s="123"/>
      <c r="N83" s="450"/>
      <c r="O83" s="448"/>
      <c r="P83" s="450"/>
      <c r="Q83" s="468"/>
      <c r="R83" s="450"/>
      <c r="S83" s="450"/>
      <c r="T83" s="475"/>
      <c r="U83" s="466"/>
      <c r="V83" s="450"/>
      <c r="W83" s="450"/>
      <c r="X83" s="450"/>
      <c r="Y83" s="450"/>
      <c r="Z83" s="450"/>
      <c r="AA83" s="450"/>
      <c r="AB83" s="450"/>
      <c r="AC83" s="450"/>
      <c r="AD83" s="450"/>
      <c r="AE83" s="450"/>
      <c r="AF83" s="450"/>
      <c r="AG83" s="450"/>
    </row>
    <row r="84" s="115" customFormat="1" ht="17" customHeight="1" spans="1:33">
      <c r="A84" s="425" t="s">
        <v>940</v>
      </c>
      <c r="B84" s="426">
        <v>45767</v>
      </c>
      <c r="C84" s="427">
        <v>80</v>
      </c>
      <c r="D84" s="428">
        <f t="shared" si="14"/>
        <v>0</v>
      </c>
      <c r="E84" s="427">
        <f t="shared" si="12"/>
        <v>40</v>
      </c>
      <c r="F84" s="429">
        <v>0.5</v>
      </c>
      <c r="G84" s="427">
        <f t="shared" si="13"/>
        <v>40</v>
      </c>
      <c r="H84" s="123"/>
      <c r="I84" s="123">
        <v>15</v>
      </c>
      <c r="J84" s="427">
        <f t="shared" si="6"/>
        <v>80</v>
      </c>
      <c r="K84" s="123">
        <f t="shared" si="15"/>
        <v>1405</v>
      </c>
      <c r="L84" s="427">
        <f t="shared" si="7"/>
        <v>17.5625</v>
      </c>
      <c r="M84" s="123"/>
      <c r="N84" s="450"/>
      <c r="O84" s="448"/>
      <c r="P84" s="450"/>
      <c r="Q84" s="468"/>
      <c r="R84" s="450"/>
      <c r="S84" s="450"/>
      <c r="T84" s="475"/>
      <c r="U84" s="466"/>
      <c r="V84" s="450"/>
      <c r="W84" s="450"/>
      <c r="X84" s="450"/>
      <c r="Y84" s="450"/>
      <c r="Z84" s="450"/>
      <c r="AA84" s="450"/>
      <c r="AB84" s="450"/>
      <c r="AC84" s="450"/>
      <c r="AD84" s="450"/>
      <c r="AE84" s="450"/>
      <c r="AF84" s="450"/>
      <c r="AG84" s="450"/>
    </row>
    <row r="85" s="115" customFormat="1" ht="17" customHeight="1" spans="1:33">
      <c r="A85" s="425" t="s">
        <v>940</v>
      </c>
      <c r="B85" s="426">
        <v>45768</v>
      </c>
      <c r="C85" s="427">
        <v>80</v>
      </c>
      <c r="D85" s="428">
        <f t="shared" si="14"/>
        <v>0</v>
      </c>
      <c r="E85" s="427">
        <f t="shared" si="12"/>
        <v>40</v>
      </c>
      <c r="F85" s="429">
        <v>0.5</v>
      </c>
      <c r="G85" s="427">
        <f t="shared" si="13"/>
        <v>40</v>
      </c>
      <c r="H85" s="123"/>
      <c r="I85" s="123">
        <v>15</v>
      </c>
      <c r="J85" s="427">
        <f t="shared" si="6"/>
        <v>80</v>
      </c>
      <c r="K85" s="123">
        <f t="shared" si="15"/>
        <v>1325</v>
      </c>
      <c r="L85" s="427">
        <f t="shared" si="7"/>
        <v>16.5625</v>
      </c>
      <c r="M85" s="123"/>
      <c r="N85" s="450"/>
      <c r="O85" s="448"/>
      <c r="P85" s="450"/>
      <c r="Q85" s="468"/>
      <c r="R85" s="450"/>
      <c r="S85" s="450"/>
      <c r="T85" s="475"/>
      <c r="U85" s="466"/>
      <c r="V85" s="450"/>
      <c r="W85" s="450"/>
      <c r="X85" s="450"/>
      <c r="Y85" s="450"/>
      <c r="Z85" s="450"/>
      <c r="AA85" s="450"/>
      <c r="AB85" s="450"/>
      <c r="AC85" s="450"/>
      <c r="AD85" s="450"/>
      <c r="AE85" s="450"/>
      <c r="AF85" s="450"/>
      <c r="AG85" s="450"/>
    </row>
    <row r="86" s="115" customFormat="1" ht="17" customHeight="1" spans="1:33">
      <c r="A86" s="425" t="s">
        <v>940</v>
      </c>
      <c r="B86" s="431">
        <v>45769</v>
      </c>
      <c r="C86" s="427">
        <v>80</v>
      </c>
      <c r="D86" s="428">
        <f t="shared" si="14"/>
        <v>0</v>
      </c>
      <c r="E86" s="427">
        <f t="shared" si="12"/>
        <v>40</v>
      </c>
      <c r="F86" s="429">
        <v>0.5</v>
      </c>
      <c r="G86" s="427">
        <f t="shared" si="13"/>
        <v>40</v>
      </c>
      <c r="H86" s="123"/>
      <c r="I86" s="123">
        <v>15</v>
      </c>
      <c r="J86" s="427">
        <f t="shared" si="6"/>
        <v>80</v>
      </c>
      <c r="K86" s="123">
        <f t="shared" si="15"/>
        <v>1245</v>
      </c>
      <c r="L86" s="427">
        <f t="shared" si="7"/>
        <v>15.5625</v>
      </c>
      <c r="M86" s="123"/>
      <c r="N86" s="450"/>
      <c r="O86" s="448"/>
      <c r="P86" s="450"/>
      <c r="Q86" s="468"/>
      <c r="R86" s="450"/>
      <c r="S86" s="450"/>
      <c r="T86" s="475"/>
      <c r="U86" s="466"/>
      <c r="V86" s="450"/>
      <c r="W86" s="450"/>
      <c r="X86" s="450"/>
      <c r="Y86" s="450"/>
      <c r="Z86" s="450"/>
      <c r="AA86" s="450"/>
      <c r="AB86" s="450"/>
      <c r="AC86" s="450"/>
      <c r="AD86" s="450"/>
      <c r="AE86" s="450"/>
      <c r="AF86" s="450"/>
      <c r="AG86" s="450"/>
    </row>
    <row r="87" s="115" customFormat="1" ht="17" customHeight="1" spans="1:33">
      <c r="A87" s="425" t="s">
        <v>940</v>
      </c>
      <c r="B87" s="431">
        <v>45770</v>
      </c>
      <c r="C87" s="427">
        <v>80</v>
      </c>
      <c r="D87" s="428">
        <f t="shared" si="14"/>
        <v>0</v>
      </c>
      <c r="E87" s="427">
        <f t="shared" si="12"/>
        <v>40</v>
      </c>
      <c r="F87" s="429">
        <v>0.5</v>
      </c>
      <c r="G87" s="427">
        <f t="shared" si="13"/>
        <v>40</v>
      </c>
      <c r="H87" s="123"/>
      <c r="I87" s="123">
        <v>15</v>
      </c>
      <c r="J87" s="427">
        <f t="shared" si="6"/>
        <v>80</v>
      </c>
      <c r="K87" s="123">
        <f t="shared" si="15"/>
        <v>1165</v>
      </c>
      <c r="L87" s="427">
        <f t="shared" si="7"/>
        <v>14.5625</v>
      </c>
      <c r="M87" s="123"/>
      <c r="N87" s="450"/>
      <c r="O87" s="448"/>
      <c r="P87" s="450"/>
      <c r="Q87" s="468"/>
      <c r="R87" s="450"/>
      <c r="S87" s="450"/>
      <c r="T87" s="475"/>
      <c r="U87" s="466"/>
      <c r="V87" s="450"/>
      <c r="W87" s="450"/>
      <c r="X87" s="450"/>
      <c r="Y87" s="450"/>
      <c r="Z87" s="450"/>
      <c r="AA87" s="450"/>
      <c r="AB87" s="450"/>
      <c r="AC87" s="450"/>
      <c r="AD87" s="450"/>
      <c r="AE87" s="450"/>
      <c r="AF87" s="450"/>
      <c r="AG87" s="450"/>
    </row>
    <row r="88" s="115" customFormat="1" ht="17" customHeight="1" spans="1:33">
      <c r="A88" s="425" t="s">
        <v>940</v>
      </c>
      <c r="B88" s="431">
        <v>45771</v>
      </c>
      <c r="C88" s="427">
        <v>80</v>
      </c>
      <c r="D88" s="428">
        <f t="shared" si="14"/>
        <v>0</v>
      </c>
      <c r="E88" s="427">
        <f t="shared" si="12"/>
        <v>40</v>
      </c>
      <c r="F88" s="429">
        <v>0.5</v>
      </c>
      <c r="G88" s="427">
        <f t="shared" si="13"/>
        <v>40</v>
      </c>
      <c r="H88" s="123"/>
      <c r="I88" s="123">
        <v>15</v>
      </c>
      <c r="J88" s="427">
        <f t="shared" si="6"/>
        <v>80</v>
      </c>
      <c r="K88" s="123">
        <f t="shared" si="15"/>
        <v>1085</v>
      </c>
      <c r="L88" s="427">
        <f t="shared" si="7"/>
        <v>13.5625</v>
      </c>
      <c r="M88" s="123"/>
      <c r="N88" s="450"/>
      <c r="O88" s="448"/>
      <c r="P88" s="450"/>
      <c r="Q88" s="468"/>
      <c r="R88" s="450"/>
      <c r="S88" s="450"/>
      <c r="T88" s="475"/>
      <c r="U88" s="466"/>
      <c r="V88" s="450"/>
      <c r="W88" s="450"/>
      <c r="X88" s="450"/>
      <c r="Y88" s="450"/>
      <c r="Z88" s="450"/>
      <c r="AA88" s="450"/>
      <c r="AB88" s="450"/>
      <c r="AC88" s="450"/>
      <c r="AD88" s="450"/>
      <c r="AE88" s="450"/>
      <c r="AF88" s="450"/>
      <c r="AG88" s="450"/>
    </row>
    <row r="89" s="115" customFormat="1" ht="17" customHeight="1" spans="1:33">
      <c r="A89" s="425" t="s">
        <v>940</v>
      </c>
      <c r="B89" s="431">
        <v>45772</v>
      </c>
      <c r="C89" s="427">
        <v>80</v>
      </c>
      <c r="D89" s="428">
        <f t="shared" si="14"/>
        <v>0</v>
      </c>
      <c r="E89" s="427">
        <f t="shared" si="12"/>
        <v>40</v>
      </c>
      <c r="F89" s="429">
        <v>0.5</v>
      </c>
      <c r="G89" s="427">
        <f t="shared" si="13"/>
        <v>40</v>
      </c>
      <c r="H89" s="123"/>
      <c r="I89" s="123">
        <v>15</v>
      </c>
      <c r="J89" s="427">
        <f t="shared" si="6"/>
        <v>80</v>
      </c>
      <c r="K89" s="123">
        <f t="shared" si="15"/>
        <v>1005</v>
      </c>
      <c r="L89" s="427">
        <f t="shared" si="7"/>
        <v>12.5625</v>
      </c>
      <c r="M89" s="123"/>
      <c r="N89" s="450"/>
      <c r="O89" s="448"/>
      <c r="P89" s="450"/>
      <c r="Q89" s="468"/>
      <c r="R89" s="450"/>
      <c r="S89" s="450"/>
      <c r="T89" s="475"/>
      <c r="U89" s="466"/>
      <c r="V89" s="450"/>
      <c r="W89" s="450"/>
      <c r="X89" s="450"/>
      <c r="Y89" s="450"/>
      <c r="Z89" s="450"/>
      <c r="AA89" s="450"/>
      <c r="AB89" s="450"/>
      <c r="AC89" s="450"/>
      <c r="AD89" s="450"/>
      <c r="AE89" s="450"/>
      <c r="AF89" s="450"/>
      <c r="AG89" s="450"/>
    </row>
    <row r="90" s="115" customFormat="1" ht="17" customHeight="1" spans="1:33">
      <c r="A90" s="425" t="s">
        <v>940</v>
      </c>
      <c r="B90" s="431">
        <v>45773</v>
      </c>
      <c r="C90" s="427">
        <v>80</v>
      </c>
      <c r="D90" s="428">
        <f t="shared" si="14"/>
        <v>0</v>
      </c>
      <c r="E90" s="427">
        <f t="shared" si="12"/>
        <v>40</v>
      </c>
      <c r="F90" s="429">
        <v>0.5</v>
      </c>
      <c r="G90" s="427">
        <f t="shared" si="13"/>
        <v>40</v>
      </c>
      <c r="H90" s="123"/>
      <c r="I90" s="123">
        <v>15</v>
      </c>
      <c r="J90" s="427">
        <f t="shared" si="6"/>
        <v>80</v>
      </c>
      <c r="K90" s="123">
        <f t="shared" si="15"/>
        <v>925</v>
      </c>
      <c r="L90" s="427">
        <f t="shared" si="7"/>
        <v>11.5625</v>
      </c>
      <c r="M90" s="123"/>
      <c r="N90" s="450"/>
      <c r="O90" s="448"/>
      <c r="P90" s="450"/>
      <c r="Q90" s="468"/>
      <c r="R90" s="450"/>
      <c r="S90" s="450"/>
      <c r="T90" s="475"/>
      <c r="U90" s="466"/>
      <c r="V90" s="450"/>
      <c r="W90" s="450"/>
      <c r="X90" s="450"/>
      <c r="Y90" s="450"/>
      <c r="Z90" s="450"/>
      <c r="AA90" s="450"/>
      <c r="AB90" s="450"/>
      <c r="AC90" s="450"/>
      <c r="AD90" s="450"/>
      <c r="AE90" s="450"/>
      <c r="AF90" s="450"/>
      <c r="AG90" s="450"/>
    </row>
    <row r="91" s="115" customFormat="1" ht="17" customHeight="1" spans="1:33">
      <c r="A91" s="425" t="s">
        <v>940</v>
      </c>
      <c r="B91" s="431">
        <v>45774</v>
      </c>
      <c r="C91" s="427">
        <v>80</v>
      </c>
      <c r="D91" s="428">
        <f t="shared" si="14"/>
        <v>0</v>
      </c>
      <c r="E91" s="427">
        <f t="shared" si="12"/>
        <v>40</v>
      </c>
      <c r="F91" s="429">
        <v>0.5</v>
      </c>
      <c r="G91" s="427">
        <f t="shared" si="13"/>
        <v>40</v>
      </c>
      <c r="H91" s="123"/>
      <c r="I91" s="123">
        <v>15</v>
      </c>
      <c r="J91" s="427">
        <f t="shared" si="6"/>
        <v>80</v>
      </c>
      <c r="K91" s="123">
        <f t="shared" si="15"/>
        <v>845</v>
      </c>
      <c r="L91" s="427">
        <f t="shared" si="7"/>
        <v>10.5625</v>
      </c>
      <c r="M91" s="123"/>
      <c r="N91" s="450"/>
      <c r="O91" s="448"/>
      <c r="P91" s="450"/>
      <c r="Q91" s="468"/>
      <c r="R91" s="450"/>
      <c r="S91" s="450"/>
      <c r="T91" s="475"/>
      <c r="U91" s="466"/>
      <c r="V91" s="450"/>
      <c r="W91" s="450"/>
      <c r="X91" s="450"/>
      <c r="Y91" s="450"/>
      <c r="Z91" s="450"/>
      <c r="AA91" s="450"/>
      <c r="AB91" s="450"/>
      <c r="AC91" s="450"/>
      <c r="AD91" s="450"/>
      <c r="AE91" s="450"/>
      <c r="AF91" s="450"/>
      <c r="AG91" s="450"/>
    </row>
    <row r="92" s="115" customFormat="1" ht="17" customHeight="1" spans="1:33">
      <c r="A92" s="425" t="s">
        <v>940</v>
      </c>
      <c r="B92" s="431">
        <v>45775</v>
      </c>
      <c r="C92" s="427">
        <v>80</v>
      </c>
      <c r="D92" s="428">
        <f t="shared" si="14"/>
        <v>0</v>
      </c>
      <c r="E92" s="427">
        <f t="shared" si="12"/>
        <v>40</v>
      </c>
      <c r="F92" s="429">
        <v>0.5</v>
      </c>
      <c r="G92" s="427">
        <f t="shared" si="13"/>
        <v>40</v>
      </c>
      <c r="H92" s="123"/>
      <c r="I92" s="123">
        <v>15</v>
      </c>
      <c r="J92" s="427">
        <f t="shared" si="6"/>
        <v>80</v>
      </c>
      <c r="K92" s="123">
        <f t="shared" si="15"/>
        <v>765</v>
      </c>
      <c r="L92" s="427">
        <f t="shared" si="7"/>
        <v>9.5625</v>
      </c>
      <c r="M92" s="123"/>
      <c r="N92" s="450"/>
      <c r="O92" s="448"/>
      <c r="P92" s="450"/>
      <c r="Q92" s="468"/>
      <c r="R92" s="450"/>
      <c r="S92" s="450"/>
      <c r="T92" s="475"/>
      <c r="U92" s="466"/>
      <c r="V92" s="450"/>
      <c r="W92" s="450"/>
      <c r="X92" s="450"/>
      <c r="Y92" s="450"/>
      <c r="Z92" s="450"/>
      <c r="AA92" s="450"/>
      <c r="AB92" s="450"/>
      <c r="AC92" s="450"/>
      <c r="AD92" s="450"/>
      <c r="AE92" s="450"/>
      <c r="AF92" s="450"/>
      <c r="AG92" s="450"/>
    </row>
    <row r="93" s="115" customFormat="1" ht="17" customHeight="1" spans="1:33">
      <c r="A93" s="425" t="s">
        <v>940</v>
      </c>
      <c r="B93" s="431">
        <v>45776</v>
      </c>
      <c r="C93" s="427">
        <v>80</v>
      </c>
      <c r="D93" s="428">
        <f t="shared" si="14"/>
        <v>0</v>
      </c>
      <c r="E93" s="427">
        <f t="shared" si="12"/>
        <v>40</v>
      </c>
      <c r="F93" s="429">
        <v>0.5</v>
      </c>
      <c r="G93" s="427">
        <f t="shared" si="13"/>
        <v>40</v>
      </c>
      <c r="H93" s="123"/>
      <c r="I93" s="123">
        <v>15</v>
      </c>
      <c r="J93" s="427">
        <f t="shared" si="6"/>
        <v>80</v>
      </c>
      <c r="K93" s="123">
        <f t="shared" si="15"/>
        <v>685</v>
      </c>
      <c r="L93" s="427">
        <f t="shared" si="7"/>
        <v>8.5625</v>
      </c>
      <c r="M93" s="123"/>
      <c r="N93" s="450"/>
      <c r="O93" s="448"/>
      <c r="P93" s="450"/>
      <c r="Q93" s="468"/>
      <c r="R93" s="450"/>
      <c r="S93" s="450"/>
      <c r="T93" s="475"/>
      <c r="U93" s="466"/>
      <c r="V93" s="450"/>
      <c r="W93" s="450"/>
      <c r="X93" s="450"/>
      <c r="Y93" s="450"/>
      <c r="Z93" s="450"/>
      <c r="AA93" s="450"/>
      <c r="AB93" s="450"/>
      <c r="AC93" s="450"/>
      <c r="AD93" s="450"/>
      <c r="AE93" s="450"/>
      <c r="AF93" s="450"/>
      <c r="AG93" s="450"/>
    </row>
    <row r="94" s="115" customFormat="1" ht="17" customHeight="1" spans="1:33">
      <c r="A94" s="425" t="s">
        <v>940</v>
      </c>
      <c r="B94" s="431">
        <v>45777</v>
      </c>
      <c r="C94" s="427">
        <v>80</v>
      </c>
      <c r="D94" s="428">
        <f t="shared" si="14"/>
        <v>0</v>
      </c>
      <c r="E94" s="427">
        <f t="shared" si="12"/>
        <v>40</v>
      </c>
      <c r="F94" s="429">
        <v>0.5</v>
      </c>
      <c r="G94" s="427">
        <f t="shared" si="13"/>
        <v>40</v>
      </c>
      <c r="H94" s="123"/>
      <c r="I94" s="123">
        <v>15</v>
      </c>
      <c r="J94" s="427">
        <f t="shared" si="6"/>
        <v>80</v>
      </c>
      <c r="K94" s="123">
        <f t="shared" si="15"/>
        <v>605</v>
      </c>
      <c r="L94" s="427">
        <f t="shared" si="7"/>
        <v>7.5625</v>
      </c>
      <c r="M94" s="123"/>
      <c r="N94" s="450"/>
      <c r="O94" s="448"/>
      <c r="P94" s="450"/>
      <c r="Q94" s="468"/>
      <c r="R94" s="450"/>
      <c r="S94" s="450"/>
      <c r="T94" s="475"/>
      <c r="U94" s="466"/>
      <c r="V94" s="450"/>
      <c r="W94" s="450"/>
      <c r="X94" s="450"/>
      <c r="Y94" s="450"/>
      <c r="Z94" s="450"/>
      <c r="AA94" s="450"/>
      <c r="AB94" s="450"/>
      <c r="AC94" s="450"/>
      <c r="AD94" s="450"/>
      <c r="AE94" s="450"/>
      <c r="AF94" s="450"/>
      <c r="AG94" s="450"/>
    </row>
    <row r="95" s="229" customFormat="1" ht="57" customHeight="1" spans="1:33">
      <c r="A95" s="489" t="s">
        <v>940</v>
      </c>
      <c r="B95" s="490" t="s">
        <v>946</v>
      </c>
      <c r="C95" s="491">
        <f>SUM(C65:C94)</f>
        <v>2145</v>
      </c>
      <c r="D95" s="492"/>
      <c r="E95" s="491">
        <f>SUM(E65:E94)</f>
        <v>1072.5</v>
      </c>
      <c r="F95" s="493">
        <f>E95/C95</f>
        <v>0.5</v>
      </c>
      <c r="G95" s="491">
        <f>SUM(G65:G94)</f>
        <v>1072.5</v>
      </c>
      <c r="H95" s="489">
        <v>0</v>
      </c>
      <c r="I95" s="451">
        <v>34</v>
      </c>
      <c r="J95" s="496">
        <f t="shared" ref="J95:J149" si="16">C95</f>
        <v>2145</v>
      </c>
      <c r="K95" s="442">
        <v>3200</v>
      </c>
      <c r="L95" s="457">
        <f t="shared" ref="L95:L149" si="17">K95/J95</f>
        <v>1.49184149184149</v>
      </c>
      <c r="M95" s="458"/>
      <c r="N95" s="454" t="s">
        <v>77</v>
      </c>
      <c r="O95" s="455" t="s">
        <v>94</v>
      </c>
      <c r="P95" s="454">
        <v>29.99</v>
      </c>
      <c r="Q95" s="470">
        <v>0</v>
      </c>
      <c r="R95" s="471">
        <v>4300</v>
      </c>
      <c r="S95" s="454">
        <v>3000</v>
      </c>
      <c r="T95" s="472">
        <v>100</v>
      </c>
      <c r="U95" s="473">
        <v>127218</v>
      </c>
      <c r="V95" s="474">
        <v>44963</v>
      </c>
      <c r="W95" s="454">
        <v>4.6</v>
      </c>
      <c r="X95" s="454">
        <v>400</v>
      </c>
      <c r="Y95" s="454">
        <v>4</v>
      </c>
      <c r="Z95" s="123">
        <v>470</v>
      </c>
      <c r="AA95" s="123">
        <v>469</v>
      </c>
      <c r="AB95" s="123">
        <v>10</v>
      </c>
      <c r="AC95" s="123">
        <v>0</v>
      </c>
      <c r="AD95" s="487" t="s">
        <v>344</v>
      </c>
      <c r="AE95" s="487" t="s">
        <v>345</v>
      </c>
      <c r="AF95" s="458"/>
      <c r="AG95" s="458"/>
    </row>
    <row r="96" s="115" customFormat="1" ht="19" customHeight="1" spans="1:33">
      <c r="A96" s="425" t="s">
        <v>947</v>
      </c>
      <c r="B96" s="426">
        <v>45778</v>
      </c>
      <c r="C96" s="427">
        <v>100</v>
      </c>
      <c r="D96" s="428"/>
      <c r="E96" s="427">
        <f t="shared" ref="E96:E126" si="18">C96*F96</f>
        <v>40</v>
      </c>
      <c r="F96" s="429">
        <v>0.4</v>
      </c>
      <c r="G96" s="427">
        <f t="shared" ref="G96:G157" si="19">C96*(1-F96)</f>
        <v>60</v>
      </c>
      <c r="H96" s="123"/>
      <c r="I96" s="123">
        <v>10</v>
      </c>
      <c r="J96" s="427">
        <f t="shared" si="16"/>
        <v>100</v>
      </c>
      <c r="K96" s="494">
        <f>K95+K94</f>
        <v>3805</v>
      </c>
      <c r="L96" s="427">
        <f t="shared" si="17"/>
        <v>38.05</v>
      </c>
      <c r="M96" s="123"/>
      <c r="N96" s="450"/>
      <c r="O96" s="448"/>
      <c r="P96" s="450"/>
      <c r="Q96" s="468"/>
      <c r="R96" s="450"/>
      <c r="S96" s="450"/>
      <c r="T96" s="475"/>
      <c r="U96" s="466"/>
      <c r="V96" s="450"/>
      <c r="W96" s="450"/>
      <c r="X96" s="450"/>
      <c r="Y96" s="450"/>
      <c r="Z96" s="450"/>
      <c r="AA96" s="450"/>
      <c r="AB96" s="450"/>
      <c r="AC96" s="450"/>
      <c r="AD96" s="450"/>
      <c r="AE96" s="450"/>
      <c r="AF96" s="450"/>
      <c r="AG96" s="450"/>
    </row>
    <row r="97" s="115" customFormat="1" ht="19" customHeight="1" spans="1:33">
      <c r="A97" s="425" t="s">
        <v>947</v>
      </c>
      <c r="B97" s="426">
        <v>45779</v>
      </c>
      <c r="C97" s="427">
        <v>100</v>
      </c>
      <c r="D97" s="428"/>
      <c r="E97" s="427">
        <f t="shared" si="18"/>
        <v>40</v>
      </c>
      <c r="F97" s="429">
        <v>0.4</v>
      </c>
      <c r="G97" s="427">
        <f t="shared" si="19"/>
        <v>60</v>
      </c>
      <c r="H97" s="123"/>
      <c r="I97" s="123">
        <v>10</v>
      </c>
      <c r="J97" s="427">
        <f t="shared" si="16"/>
        <v>100</v>
      </c>
      <c r="K97" s="123">
        <f t="shared" ref="K97:K126" si="20">K96-J97</f>
        <v>3705</v>
      </c>
      <c r="L97" s="427">
        <f t="shared" si="17"/>
        <v>37.05</v>
      </c>
      <c r="M97" s="123"/>
      <c r="N97" s="450"/>
      <c r="O97" s="448"/>
      <c r="P97" s="450"/>
      <c r="Q97" s="468"/>
      <c r="R97" s="450"/>
      <c r="S97" s="450"/>
      <c r="T97" s="475"/>
      <c r="U97" s="466"/>
      <c r="V97" s="450"/>
      <c r="W97" s="450"/>
      <c r="X97" s="450"/>
      <c r="Y97" s="450"/>
      <c r="Z97" s="450"/>
      <c r="AA97" s="450"/>
      <c r="AB97" s="450"/>
      <c r="AC97" s="450"/>
      <c r="AD97" s="450"/>
      <c r="AE97" s="450"/>
      <c r="AF97" s="450"/>
      <c r="AG97" s="450"/>
    </row>
    <row r="98" s="115" customFormat="1" ht="19" customHeight="1" spans="1:33">
      <c r="A98" s="425" t="s">
        <v>947</v>
      </c>
      <c r="B98" s="426">
        <v>45780</v>
      </c>
      <c r="C98" s="427">
        <v>100</v>
      </c>
      <c r="D98" s="428"/>
      <c r="E98" s="427">
        <f t="shared" si="18"/>
        <v>40</v>
      </c>
      <c r="F98" s="429">
        <v>0.4</v>
      </c>
      <c r="G98" s="427">
        <f t="shared" si="19"/>
        <v>60</v>
      </c>
      <c r="H98" s="123"/>
      <c r="I98" s="123">
        <v>10</v>
      </c>
      <c r="J98" s="427">
        <f t="shared" si="16"/>
        <v>100</v>
      </c>
      <c r="K98" s="123">
        <f t="shared" si="20"/>
        <v>3605</v>
      </c>
      <c r="L98" s="427">
        <f t="shared" si="17"/>
        <v>36.05</v>
      </c>
      <c r="M98" s="123"/>
      <c r="N98" s="450"/>
      <c r="O98" s="448" t="s">
        <v>948</v>
      </c>
      <c r="P98" s="450"/>
      <c r="Q98" s="468"/>
      <c r="R98" s="450"/>
      <c r="S98" s="450"/>
      <c r="T98" s="475"/>
      <c r="U98" s="466"/>
      <c r="V98" s="450"/>
      <c r="W98" s="450"/>
      <c r="X98" s="450"/>
      <c r="Y98" s="450"/>
      <c r="Z98" s="450"/>
      <c r="AA98" s="450"/>
      <c r="AB98" s="450"/>
      <c r="AC98" s="450"/>
      <c r="AD98" s="450"/>
      <c r="AE98" s="450"/>
      <c r="AF98" s="450"/>
      <c r="AG98" s="450"/>
    </row>
    <row r="99" s="115" customFormat="1" ht="19" customHeight="1" spans="1:33">
      <c r="A99" s="425" t="s">
        <v>947</v>
      </c>
      <c r="B99" s="426">
        <v>45781</v>
      </c>
      <c r="C99" s="427">
        <v>100</v>
      </c>
      <c r="D99" s="428"/>
      <c r="E99" s="427">
        <f t="shared" si="18"/>
        <v>40</v>
      </c>
      <c r="F99" s="429">
        <v>0.4</v>
      </c>
      <c r="G99" s="427">
        <f t="shared" si="19"/>
        <v>60</v>
      </c>
      <c r="H99" s="123"/>
      <c r="I99" s="123">
        <v>10</v>
      </c>
      <c r="J99" s="427">
        <f t="shared" si="16"/>
        <v>100</v>
      </c>
      <c r="K99" s="123">
        <f t="shared" si="20"/>
        <v>3505</v>
      </c>
      <c r="L99" s="427">
        <f t="shared" si="17"/>
        <v>35.05</v>
      </c>
      <c r="M99" s="123"/>
      <c r="N99" s="450"/>
      <c r="O99" s="456" t="s">
        <v>949</v>
      </c>
      <c r="P99" s="456"/>
      <c r="Q99" s="456"/>
      <c r="R99" s="456"/>
      <c r="S99" s="456"/>
      <c r="T99" s="456"/>
      <c r="U99" s="476"/>
      <c r="V99" s="450"/>
      <c r="W99" s="450"/>
      <c r="X99" s="450"/>
      <c r="Y99" s="450"/>
      <c r="Z99" s="450"/>
      <c r="AA99" s="450"/>
      <c r="AB99" s="450"/>
      <c r="AC99" s="450"/>
      <c r="AD99" s="450"/>
      <c r="AE99" s="450"/>
      <c r="AF99" s="450"/>
      <c r="AG99" s="450"/>
    </row>
    <row r="100" s="115" customFormat="1" ht="19" customHeight="1" spans="1:33">
      <c r="A100" s="425" t="s">
        <v>947</v>
      </c>
      <c r="B100" s="426">
        <v>45782</v>
      </c>
      <c r="C100" s="427">
        <v>100</v>
      </c>
      <c r="D100" s="428"/>
      <c r="E100" s="427">
        <f t="shared" si="18"/>
        <v>40</v>
      </c>
      <c r="F100" s="429">
        <v>0.4</v>
      </c>
      <c r="G100" s="427">
        <f t="shared" si="19"/>
        <v>60</v>
      </c>
      <c r="H100" s="123"/>
      <c r="I100" s="123">
        <v>10</v>
      </c>
      <c r="J100" s="427">
        <f t="shared" si="16"/>
        <v>100</v>
      </c>
      <c r="K100" s="123">
        <f t="shared" si="20"/>
        <v>3405</v>
      </c>
      <c r="L100" s="427">
        <f t="shared" si="17"/>
        <v>34.05</v>
      </c>
      <c r="M100" s="123"/>
      <c r="N100" s="450"/>
      <c r="O100" s="456"/>
      <c r="P100" s="456"/>
      <c r="Q100" s="456"/>
      <c r="R100" s="456"/>
      <c r="S100" s="456"/>
      <c r="T100" s="456"/>
      <c r="U100" s="476"/>
      <c r="V100" s="450"/>
      <c r="W100" s="450"/>
      <c r="X100" s="450"/>
      <c r="Y100" s="450"/>
      <c r="Z100" s="450"/>
      <c r="AA100" s="450"/>
      <c r="AB100" s="450"/>
      <c r="AC100" s="450"/>
      <c r="AD100" s="450"/>
      <c r="AE100" s="450"/>
      <c r="AF100" s="450"/>
      <c r="AG100" s="450"/>
    </row>
    <row r="101" s="115" customFormat="1" ht="19" customHeight="1" spans="1:33">
      <c r="A101" s="425" t="s">
        <v>947</v>
      </c>
      <c r="B101" s="426">
        <v>45783</v>
      </c>
      <c r="C101" s="427">
        <v>100</v>
      </c>
      <c r="D101" s="428"/>
      <c r="E101" s="427">
        <f t="shared" si="18"/>
        <v>40</v>
      </c>
      <c r="F101" s="429">
        <v>0.4</v>
      </c>
      <c r="G101" s="427">
        <f t="shared" si="19"/>
        <v>60</v>
      </c>
      <c r="H101" s="123"/>
      <c r="I101" s="123">
        <v>10</v>
      </c>
      <c r="J101" s="427">
        <f t="shared" si="16"/>
        <v>100</v>
      </c>
      <c r="K101" s="123">
        <f t="shared" si="20"/>
        <v>3305</v>
      </c>
      <c r="L101" s="427">
        <f t="shared" si="17"/>
        <v>33.05</v>
      </c>
      <c r="M101" s="123"/>
      <c r="N101" s="450"/>
      <c r="O101" s="456"/>
      <c r="P101" s="456"/>
      <c r="Q101" s="456"/>
      <c r="R101" s="456"/>
      <c r="S101" s="456"/>
      <c r="T101" s="456"/>
      <c r="U101" s="476"/>
      <c r="V101" s="450"/>
      <c r="W101" s="450"/>
      <c r="X101" s="450"/>
      <c r="Y101" s="450"/>
      <c r="Z101" s="450"/>
      <c r="AA101" s="450"/>
      <c r="AB101" s="450"/>
      <c r="AC101" s="450"/>
      <c r="AD101" s="450"/>
      <c r="AE101" s="450"/>
      <c r="AF101" s="450"/>
      <c r="AG101" s="450"/>
    </row>
    <row r="102" s="115" customFormat="1" ht="19" customHeight="1" spans="1:33">
      <c r="A102" s="425" t="s">
        <v>947</v>
      </c>
      <c r="B102" s="426">
        <v>45784</v>
      </c>
      <c r="C102" s="427">
        <v>100</v>
      </c>
      <c r="D102" s="428"/>
      <c r="E102" s="427">
        <f t="shared" si="18"/>
        <v>40</v>
      </c>
      <c r="F102" s="429">
        <v>0.4</v>
      </c>
      <c r="G102" s="427">
        <f t="shared" si="19"/>
        <v>60</v>
      </c>
      <c r="H102" s="123"/>
      <c r="I102" s="123">
        <v>10</v>
      </c>
      <c r="J102" s="427">
        <f t="shared" si="16"/>
        <v>100</v>
      </c>
      <c r="K102" s="123">
        <f t="shared" si="20"/>
        <v>3205</v>
      </c>
      <c r="L102" s="427">
        <f t="shared" si="17"/>
        <v>32.05</v>
      </c>
      <c r="M102" s="123"/>
      <c r="N102" s="450"/>
      <c r="O102" s="456"/>
      <c r="P102" s="456"/>
      <c r="Q102" s="456"/>
      <c r="R102" s="456"/>
      <c r="S102" s="456"/>
      <c r="T102" s="456"/>
      <c r="U102" s="476"/>
      <c r="V102" s="450"/>
      <c r="W102" s="450"/>
      <c r="X102" s="450"/>
      <c r="Y102" s="450"/>
      <c r="Z102" s="450"/>
      <c r="AA102" s="450"/>
      <c r="AB102" s="450"/>
      <c r="AC102" s="450"/>
      <c r="AD102" s="450"/>
      <c r="AE102" s="450"/>
      <c r="AF102" s="450"/>
      <c r="AG102" s="450"/>
    </row>
    <row r="103" s="115" customFormat="1" ht="19" customHeight="1" spans="1:33">
      <c r="A103" s="425" t="s">
        <v>947</v>
      </c>
      <c r="B103" s="431">
        <v>45785</v>
      </c>
      <c r="C103" s="427">
        <v>100</v>
      </c>
      <c r="D103" s="428"/>
      <c r="E103" s="427">
        <f t="shared" si="18"/>
        <v>40</v>
      </c>
      <c r="F103" s="429">
        <v>0.4</v>
      </c>
      <c r="G103" s="427">
        <f t="shared" si="19"/>
        <v>60</v>
      </c>
      <c r="H103" s="123"/>
      <c r="I103" s="123">
        <v>10</v>
      </c>
      <c r="J103" s="427">
        <f t="shared" si="16"/>
        <v>100</v>
      </c>
      <c r="K103" s="123">
        <f t="shared" si="20"/>
        <v>3105</v>
      </c>
      <c r="L103" s="427">
        <f t="shared" si="17"/>
        <v>31.05</v>
      </c>
      <c r="M103" s="123"/>
      <c r="N103" s="450"/>
      <c r="O103" s="456"/>
      <c r="P103" s="456"/>
      <c r="Q103" s="456"/>
      <c r="R103" s="456"/>
      <c r="S103" s="456"/>
      <c r="T103" s="456"/>
      <c r="U103" s="466"/>
      <c r="V103" s="450"/>
      <c r="W103" s="450"/>
      <c r="X103" s="450"/>
      <c r="Y103" s="450"/>
      <c r="Z103" s="450"/>
      <c r="AA103" s="450"/>
      <c r="AB103" s="450"/>
      <c r="AC103" s="450"/>
      <c r="AD103" s="450"/>
      <c r="AE103" s="450"/>
      <c r="AF103" s="450"/>
      <c r="AG103" s="450"/>
    </row>
    <row r="104" s="115" customFormat="1" ht="19" customHeight="1" spans="1:33">
      <c r="A104" s="425" t="s">
        <v>947</v>
      </c>
      <c r="B104" s="431">
        <v>45786</v>
      </c>
      <c r="C104" s="427">
        <v>100</v>
      </c>
      <c r="D104" s="428"/>
      <c r="E104" s="427">
        <f t="shared" si="18"/>
        <v>40</v>
      </c>
      <c r="F104" s="429">
        <v>0.4</v>
      </c>
      <c r="G104" s="427">
        <f t="shared" si="19"/>
        <v>60</v>
      </c>
      <c r="H104" s="123"/>
      <c r="I104" s="123">
        <v>10</v>
      </c>
      <c r="J104" s="427">
        <f t="shared" si="16"/>
        <v>100</v>
      </c>
      <c r="K104" s="123">
        <f t="shared" si="20"/>
        <v>3005</v>
      </c>
      <c r="L104" s="427">
        <f t="shared" si="17"/>
        <v>30.05</v>
      </c>
      <c r="M104" s="123"/>
      <c r="N104" s="450"/>
      <c r="O104" s="448" t="s">
        <v>950</v>
      </c>
      <c r="P104" s="450" t="s">
        <v>19</v>
      </c>
      <c r="Q104" s="468"/>
      <c r="R104" s="468" t="s">
        <v>20</v>
      </c>
      <c r="S104" s="468"/>
      <c r="T104" s="468" t="s">
        <v>915</v>
      </c>
      <c r="U104" s="466"/>
      <c r="V104" s="450"/>
      <c r="W104" s="450"/>
      <c r="X104" s="450"/>
      <c r="Y104" s="450"/>
      <c r="Z104" s="450"/>
      <c r="AA104" s="450"/>
      <c r="AB104" s="450"/>
      <c r="AC104" s="450"/>
      <c r="AD104" s="450"/>
      <c r="AE104" s="450"/>
      <c r="AF104" s="450"/>
      <c r="AG104" s="450"/>
    </row>
    <row r="105" s="115" customFormat="1" ht="19" customHeight="1" spans="1:33">
      <c r="A105" s="425" t="s">
        <v>947</v>
      </c>
      <c r="B105" s="431">
        <v>45787</v>
      </c>
      <c r="C105" s="427">
        <v>100</v>
      </c>
      <c r="D105" s="428"/>
      <c r="E105" s="427">
        <f t="shared" si="18"/>
        <v>40</v>
      </c>
      <c r="F105" s="429">
        <v>0.4</v>
      </c>
      <c r="G105" s="427">
        <f t="shared" si="19"/>
        <v>60</v>
      </c>
      <c r="H105" s="123"/>
      <c r="I105" s="123">
        <v>10</v>
      </c>
      <c r="J105" s="427">
        <f t="shared" si="16"/>
        <v>100</v>
      </c>
      <c r="K105" s="123">
        <f t="shared" si="20"/>
        <v>2905</v>
      </c>
      <c r="L105" s="427">
        <f t="shared" si="17"/>
        <v>29.05</v>
      </c>
      <c r="M105" s="123"/>
      <c r="N105" s="450"/>
      <c r="O105" s="448" t="s">
        <v>916</v>
      </c>
      <c r="P105" s="450" t="s">
        <v>91</v>
      </c>
      <c r="Q105" s="469"/>
      <c r="R105" s="469" t="s">
        <v>951</v>
      </c>
      <c r="S105" s="450"/>
      <c r="T105" s="448" t="s">
        <v>952</v>
      </c>
      <c r="U105" s="466"/>
      <c r="V105" s="450"/>
      <c r="W105" s="450"/>
      <c r="X105" s="450"/>
      <c r="Y105" s="450"/>
      <c r="Z105" s="450"/>
      <c r="AA105" s="450"/>
      <c r="AB105" s="450"/>
      <c r="AC105" s="450"/>
      <c r="AD105" s="450"/>
      <c r="AE105" s="450"/>
      <c r="AF105" s="450"/>
      <c r="AG105" s="450"/>
    </row>
    <row r="106" s="115" customFormat="1" ht="19" customHeight="1" spans="1:33">
      <c r="A106" s="425" t="s">
        <v>947</v>
      </c>
      <c r="B106" s="431">
        <v>45788</v>
      </c>
      <c r="C106" s="427">
        <v>100</v>
      </c>
      <c r="D106" s="428"/>
      <c r="E106" s="427">
        <f t="shared" si="18"/>
        <v>40</v>
      </c>
      <c r="F106" s="429">
        <v>0.4</v>
      </c>
      <c r="G106" s="427">
        <f t="shared" si="19"/>
        <v>60</v>
      </c>
      <c r="H106" s="123"/>
      <c r="I106" s="123">
        <v>10</v>
      </c>
      <c r="J106" s="427">
        <f t="shared" si="16"/>
        <v>100</v>
      </c>
      <c r="K106" s="123">
        <f t="shared" si="20"/>
        <v>2805</v>
      </c>
      <c r="L106" s="427">
        <f t="shared" si="17"/>
        <v>28.05</v>
      </c>
      <c r="M106" s="123"/>
      <c r="N106" s="450"/>
      <c r="O106" s="448" t="s">
        <v>920</v>
      </c>
      <c r="P106" s="450" t="s">
        <v>91</v>
      </c>
      <c r="Q106" s="469"/>
      <c r="R106" s="469" t="s">
        <v>951</v>
      </c>
      <c r="S106" s="450"/>
      <c r="T106" s="448" t="s">
        <v>952</v>
      </c>
      <c r="U106" s="466"/>
      <c r="V106" s="450"/>
      <c r="W106" s="450"/>
      <c r="X106" s="450"/>
      <c r="Y106" s="450"/>
      <c r="Z106" s="450"/>
      <c r="AA106" s="450"/>
      <c r="AB106" s="450"/>
      <c r="AC106" s="450"/>
      <c r="AD106" s="450"/>
      <c r="AE106" s="450"/>
      <c r="AF106" s="450"/>
      <c r="AG106" s="450"/>
    </row>
    <row r="107" s="115" customFormat="1" ht="19" customHeight="1" spans="1:33">
      <c r="A107" s="425" t="s">
        <v>947</v>
      </c>
      <c r="B107" s="431">
        <v>45789</v>
      </c>
      <c r="C107" s="427">
        <v>100</v>
      </c>
      <c r="D107" s="428"/>
      <c r="E107" s="427">
        <f t="shared" si="18"/>
        <v>40</v>
      </c>
      <c r="F107" s="429">
        <v>0.4</v>
      </c>
      <c r="G107" s="427">
        <f t="shared" si="19"/>
        <v>60</v>
      </c>
      <c r="H107" s="123"/>
      <c r="I107" s="123">
        <v>10</v>
      </c>
      <c r="J107" s="427">
        <f t="shared" si="16"/>
        <v>100</v>
      </c>
      <c r="K107" s="123">
        <f t="shared" si="20"/>
        <v>2705</v>
      </c>
      <c r="L107" s="427">
        <f t="shared" si="17"/>
        <v>27.05</v>
      </c>
      <c r="M107" s="123"/>
      <c r="N107" s="450"/>
      <c r="O107" s="448" t="s">
        <v>924</v>
      </c>
      <c r="P107" s="450" t="s">
        <v>91</v>
      </c>
      <c r="Q107" s="468"/>
      <c r="R107" s="469" t="s">
        <v>953</v>
      </c>
      <c r="S107" s="450"/>
      <c r="T107" s="448" t="s">
        <v>954</v>
      </c>
      <c r="U107" s="466"/>
      <c r="V107" s="450"/>
      <c r="W107" s="450"/>
      <c r="X107" s="450"/>
      <c r="Y107" s="450"/>
      <c r="Z107" s="450"/>
      <c r="AA107" s="450"/>
      <c r="AB107" s="450"/>
      <c r="AC107" s="450"/>
      <c r="AD107" s="450"/>
      <c r="AE107" s="450"/>
      <c r="AF107" s="450"/>
      <c r="AG107" s="450"/>
    </row>
    <row r="108" s="115" customFormat="1" ht="19" customHeight="1" spans="1:33">
      <c r="A108" s="425" t="s">
        <v>947</v>
      </c>
      <c r="B108" s="431">
        <v>45790</v>
      </c>
      <c r="C108" s="427">
        <v>100</v>
      </c>
      <c r="D108" s="428"/>
      <c r="E108" s="427">
        <f t="shared" si="18"/>
        <v>40</v>
      </c>
      <c r="F108" s="429">
        <v>0.4</v>
      </c>
      <c r="G108" s="427">
        <f t="shared" si="19"/>
        <v>60</v>
      </c>
      <c r="H108" s="123"/>
      <c r="I108" s="123">
        <v>10</v>
      </c>
      <c r="J108" s="427">
        <f t="shared" si="16"/>
        <v>100</v>
      </c>
      <c r="K108" s="123">
        <f t="shared" si="20"/>
        <v>2605</v>
      </c>
      <c r="L108" s="427">
        <f t="shared" si="17"/>
        <v>26.05</v>
      </c>
      <c r="M108" s="123"/>
      <c r="N108" s="450"/>
      <c r="O108" s="448" t="s">
        <v>927</v>
      </c>
      <c r="P108" s="450" t="s">
        <v>91</v>
      </c>
      <c r="Q108" s="468"/>
      <c r="R108" s="469" t="s">
        <v>953</v>
      </c>
      <c r="S108" s="450"/>
      <c r="T108" s="448" t="s">
        <v>954</v>
      </c>
      <c r="U108" s="466"/>
      <c r="V108" s="450"/>
      <c r="W108" s="450"/>
      <c r="X108" s="450"/>
      <c r="Y108" s="450"/>
      <c r="Z108" s="450"/>
      <c r="AA108" s="450"/>
      <c r="AB108" s="450"/>
      <c r="AC108" s="450"/>
      <c r="AD108" s="450"/>
      <c r="AE108" s="450"/>
      <c r="AF108" s="450"/>
      <c r="AG108" s="450"/>
    </row>
    <row r="109" s="115" customFormat="1" ht="19" customHeight="1" spans="1:33">
      <c r="A109" s="425" t="s">
        <v>947</v>
      </c>
      <c r="B109" s="431">
        <v>45791</v>
      </c>
      <c r="C109" s="427">
        <v>100</v>
      </c>
      <c r="D109" s="428"/>
      <c r="E109" s="427">
        <f t="shared" si="18"/>
        <v>40</v>
      </c>
      <c r="F109" s="429">
        <v>0.4</v>
      </c>
      <c r="G109" s="427">
        <f t="shared" si="19"/>
        <v>60</v>
      </c>
      <c r="H109" s="123"/>
      <c r="I109" s="123">
        <v>10</v>
      </c>
      <c r="J109" s="427">
        <f t="shared" si="16"/>
        <v>100</v>
      </c>
      <c r="K109" s="123">
        <f t="shared" si="20"/>
        <v>2505</v>
      </c>
      <c r="L109" s="427">
        <f t="shared" si="17"/>
        <v>25.05</v>
      </c>
      <c r="M109" s="123"/>
      <c r="N109" s="450"/>
      <c r="O109" s="448"/>
      <c r="P109" s="450"/>
      <c r="Q109" s="468"/>
      <c r="R109" s="450"/>
      <c r="S109" s="450"/>
      <c r="T109" s="475"/>
      <c r="U109" s="466"/>
      <c r="V109" s="450"/>
      <c r="W109" s="450"/>
      <c r="X109" s="450"/>
      <c r="Y109" s="450"/>
      <c r="Z109" s="450"/>
      <c r="AA109" s="450"/>
      <c r="AB109" s="450"/>
      <c r="AC109" s="450"/>
      <c r="AD109" s="450"/>
      <c r="AE109" s="450"/>
      <c r="AF109" s="450"/>
      <c r="AG109" s="450"/>
    </row>
    <row r="110" s="115" customFormat="1" ht="19" customHeight="1" spans="1:33">
      <c r="A110" s="425" t="s">
        <v>947</v>
      </c>
      <c r="B110" s="426">
        <v>45792</v>
      </c>
      <c r="C110" s="427">
        <v>100</v>
      </c>
      <c r="D110" s="428"/>
      <c r="E110" s="427">
        <f t="shared" si="18"/>
        <v>40</v>
      </c>
      <c r="F110" s="429">
        <v>0.4</v>
      </c>
      <c r="G110" s="427">
        <f t="shared" si="19"/>
        <v>60</v>
      </c>
      <c r="H110" s="123"/>
      <c r="I110" s="123">
        <v>10</v>
      </c>
      <c r="J110" s="427">
        <f t="shared" si="16"/>
        <v>100</v>
      </c>
      <c r="K110" s="123">
        <f t="shared" si="20"/>
        <v>2405</v>
      </c>
      <c r="L110" s="427">
        <f t="shared" si="17"/>
        <v>24.05</v>
      </c>
      <c r="M110" s="123"/>
      <c r="N110" s="450"/>
      <c r="O110" s="448"/>
      <c r="P110" s="450"/>
      <c r="Q110" s="468"/>
      <c r="R110" s="450"/>
      <c r="S110" s="450"/>
      <c r="T110" s="475"/>
      <c r="U110" s="466"/>
      <c r="V110" s="450"/>
      <c r="W110" s="450"/>
      <c r="X110" s="450"/>
      <c r="Y110" s="450"/>
      <c r="Z110" s="450"/>
      <c r="AA110" s="450"/>
      <c r="AB110" s="450"/>
      <c r="AC110" s="450"/>
      <c r="AD110" s="450"/>
      <c r="AE110" s="450"/>
      <c r="AF110" s="450"/>
      <c r="AG110" s="450"/>
    </row>
    <row r="111" s="115" customFormat="1" ht="19" customHeight="1" spans="1:33">
      <c r="A111" s="425" t="s">
        <v>947</v>
      </c>
      <c r="B111" s="426">
        <v>45793</v>
      </c>
      <c r="C111" s="427">
        <v>100</v>
      </c>
      <c r="D111" s="428"/>
      <c r="E111" s="427">
        <f t="shared" si="18"/>
        <v>40</v>
      </c>
      <c r="F111" s="429">
        <v>0.4</v>
      </c>
      <c r="G111" s="427">
        <f t="shared" si="19"/>
        <v>60</v>
      </c>
      <c r="H111" s="123"/>
      <c r="I111" s="123">
        <v>10</v>
      </c>
      <c r="J111" s="427">
        <f t="shared" si="16"/>
        <v>100</v>
      </c>
      <c r="K111" s="123">
        <f t="shared" si="20"/>
        <v>2305</v>
      </c>
      <c r="L111" s="427">
        <f t="shared" si="17"/>
        <v>23.05</v>
      </c>
      <c r="M111" s="123"/>
      <c r="N111" s="450"/>
      <c r="O111" s="448"/>
      <c r="P111" s="450"/>
      <c r="Q111" s="468"/>
      <c r="R111" s="450"/>
      <c r="S111" s="450"/>
      <c r="T111" s="475"/>
      <c r="U111" s="466"/>
      <c r="V111" s="450"/>
      <c r="W111" s="450"/>
      <c r="X111" s="450"/>
      <c r="Y111" s="450"/>
      <c r="Z111" s="450"/>
      <c r="AA111" s="450"/>
      <c r="AB111" s="450"/>
      <c r="AC111" s="450"/>
      <c r="AD111" s="450"/>
      <c r="AE111" s="450"/>
      <c r="AF111" s="450"/>
      <c r="AG111" s="450"/>
    </row>
    <row r="112" s="115" customFormat="1" ht="19" customHeight="1" spans="1:33">
      <c r="A112" s="425" t="s">
        <v>947</v>
      </c>
      <c r="B112" s="426">
        <v>45794</v>
      </c>
      <c r="C112" s="427">
        <v>100</v>
      </c>
      <c r="D112" s="428"/>
      <c r="E112" s="427">
        <f t="shared" si="18"/>
        <v>40</v>
      </c>
      <c r="F112" s="429">
        <v>0.4</v>
      </c>
      <c r="G112" s="427">
        <f t="shared" si="19"/>
        <v>60</v>
      </c>
      <c r="H112" s="123"/>
      <c r="I112" s="123">
        <v>10</v>
      </c>
      <c r="J112" s="427">
        <f t="shared" si="16"/>
        <v>100</v>
      </c>
      <c r="K112" s="123">
        <f t="shared" si="20"/>
        <v>2205</v>
      </c>
      <c r="L112" s="427">
        <f t="shared" si="17"/>
        <v>22.05</v>
      </c>
      <c r="M112" s="123"/>
      <c r="N112" s="450"/>
      <c r="O112" s="448"/>
      <c r="P112" s="450"/>
      <c r="Q112" s="468"/>
      <c r="R112" s="450"/>
      <c r="S112" s="450"/>
      <c r="T112" s="475"/>
      <c r="U112" s="466"/>
      <c r="V112" s="450"/>
      <c r="W112" s="450"/>
      <c r="X112" s="450"/>
      <c r="Y112" s="450"/>
      <c r="Z112" s="450"/>
      <c r="AA112" s="450"/>
      <c r="AB112" s="450"/>
      <c r="AC112" s="450"/>
      <c r="AD112" s="450"/>
      <c r="AE112" s="450"/>
      <c r="AF112" s="450"/>
      <c r="AG112" s="450"/>
    </row>
    <row r="113" s="115" customFormat="1" ht="19" customHeight="1" spans="1:33">
      <c r="A113" s="425" t="s">
        <v>947</v>
      </c>
      <c r="B113" s="426">
        <v>45795</v>
      </c>
      <c r="C113" s="427">
        <v>100</v>
      </c>
      <c r="D113" s="428"/>
      <c r="E113" s="427">
        <f t="shared" si="18"/>
        <v>40</v>
      </c>
      <c r="F113" s="429">
        <v>0.4</v>
      </c>
      <c r="G113" s="427">
        <f t="shared" si="19"/>
        <v>60</v>
      </c>
      <c r="H113" s="123"/>
      <c r="I113" s="123">
        <v>10</v>
      </c>
      <c r="J113" s="427">
        <f t="shared" si="16"/>
        <v>100</v>
      </c>
      <c r="K113" s="123">
        <f t="shared" si="20"/>
        <v>2105</v>
      </c>
      <c r="L113" s="427">
        <f t="shared" si="17"/>
        <v>21.05</v>
      </c>
      <c r="M113" s="123"/>
      <c r="N113" s="450"/>
      <c r="O113" s="448"/>
      <c r="P113" s="450"/>
      <c r="Q113" s="468"/>
      <c r="R113" s="450"/>
      <c r="S113" s="450"/>
      <c r="T113" s="475"/>
      <c r="U113" s="466"/>
      <c r="V113" s="450"/>
      <c r="W113" s="450"/>
      <c r="X113" s="450"/>
      <c r="Y113" s="450"/>
      <c r="Z113" s="450"/>
      <c r="AA113" s="450"/>
      <c r="AB113" s="450"/>
      <c r="AC113" s="450"/>
      <c r="AD113" s="450"/>
      <c r="AE113" s="450"/>
      <c r="AF113" s="450"/>
      <c r="AG113" s="450"/>
    </row>
    <row r="114" s="115" customFormat="1" ht="19" customHeight="1" spans="1:33">
      <c r="A114" s="425" t="s">
        <v>947</v>
      </c>
      <c r="B114" s="426">
        <v>45796</v>
      </c>
      <c r="C114" s="427">
        <v>100</v>
      </c>
      <c r="D114" s="428"/>
      <c r="E114" s="427">
        <f t="shared" si="18"/>
        <v>40</v>
      </c>
      <c r="F114" s="429">
        <v>0.4</v>
      </c>
      <c r="G114" s="427">
        <f t="shared" si="19"/>
        <v>60</v>
      </c>
      <c r="H114" s="123"/>
      <c r="I114" s="123">
        <v>10</v>
      </c>
      <c r="J114" s="427">
        <f t="shared" si="16"/>
        <v>100</v>
      </c>
      <c r="K114" s="123">
        <f t="shared" si="20"/>
        <v>2005</v>
      </c>
      <c r="L114" s="427">
        <f t="shared" si="17"/>
        <v>20.05</v>
      </c>
      <c r="M114" s="123"/>
      <c r="N114" s="450"/>
      <c r="O114" s="448"/>
      <c r="P114" s="450"/>
      <c r="Q114" s="468"/>
      <c r="R114" s="450"/>
      <c r="S114" s="450"/>
      <c r="T114" s="475"/>
      <c r="U114" s="466"/>
      <c r="V114" s="450"/>
      <c r="W114" s="450"/>
      <c r="X114" s="450"/>
      <c r="Y114" s="450"/>
      <c r="Z114" s="450"/>
      <c r="AA114" s="450"/>
      <c r="AB114" s="450"/>
      <c r="AC114" s="450"/>
      <c r="AD114" s="450"/>
      <c r="AE114" s="450"/>
      <c r="AF114" s="450"/>
      <c r="AG114" s="450"/>
    </row>
    <row r="115" s="115" customFormat="1" ht="19" customHeight="1" spans="1:33">
      <c r="A115" s="425" t="s">
        <v>947</v>
      </c>
      <c r="B115" s="426">
        <v>45797</v>
      </c>
      <c r="C115" s="427">
        <v>100</v>
      </c>
      <c r="D115" s="428"/>
      <c r="E115" s="427">
        <f t="shared" si="18"/>
        <v>40</v>
      </c>
      <c r="F115" s="429">
        <v>0.4</v>
      </c>
      <c r="G115" s="427">
        <f t="shared" si="19"/>
        <v>60</v>
      </c>
      <c r="H115" s="123"/>
      <c r="I115" s="123">
        <v>10</v>
      </c>
      <c r="J115" s="427">
        <f t="shared" si="16"/>
        <v>100</v>
      </c>
      <c r="K115" s="123">
        <f t="shared" si="20"/>
        <v>1905</v>
      </c>
      <c r="L115" s="427">
        <f t="shared" si="17"/>
        <v>19.05</v>
      </c>
      <c r="M115" s="123"/>
      <c r="N115" s="450"/>
      <c r="O115" s="448"/>
      <c r="P115" s="450"/>
      <c r="Q115" s="468"/>
      <c r="R115" s="450"/>
      <c r="S115" s="450"/>
      <c r="T115" s="475"/>
      <c r="U115" s="466"/>
      <c r="V115" s="450"/>
      <c r="W115" s="450"/>
      <c r="X115" s="450"/>
      <c r="Y115" s="450"/>
      <c r="Z115" s="450"/>
      <c r="AA115" s="450"/>
      <c r="AB115" s="450"/>
      <c r="AC115" s="450"/>
      <c r="AD115" s="450"/>
      <c r="AE115" s="450"/>
      <c r="AF115" s="450"/>
      <c r="AG115" s="450"/>
    </row>
    <row r="116" s="115" customFormat="1" ht="19" customHeight="1" spans="1:33">
      <c r="A116" s="425" t="s">
        <v>947</v>
      </c>
      <c r="B116" s="426">
        <v>45798</v>
      </c>
      <c r="C116" s="427">
        <v>100</v>
      </c>
      <c r="D116" s="428"/>
      <c r="E116" s="427">
        <f t="shared" si="18"/>
        <v>40</v>
      </c>
      <c r="F116" s="429">
        <v>0.4</v>
      </c>
      <c r="G116" s="427">
        <f t="shared" si="19"/>
        <v>60</v>
      </c>
      <c r="H116" s="123"/>
      <c r="I116" s="123">
        <v>10</v>
      </c>
      <c r="J116" s="427">
        <f t="shared" si="16"/>
        <v>100</v>
      </c>
      <c r="K116" s="123">
        <f t="shared" si="20"/>
        <v>1805</v>
      </c>
      <c r="L116" s="427">
        <f t="shared" si="17"/>
        <v>18.05</v>
      </c>
      <c r="M116" s="123"/>
      <c r="N116" s="450"/>
      <c r="O116" s="448"/>
      <c r="P116" s="450"/>
      <c r="Q116" s="468"/>
      <c r="R116" s="450"/>
      <c r="S116" s="450"/>
      <c r="T116" s="475"/>
      <c r="U116" s="466"/>
      <c r="V116" s="450"/>
      <c r="W116" s="450"/>
      <c r="X116" s="450"/>
      <c r="Y116" s="450"/>
      <c r="Z116" s="450"/>
      <c r="AA116" s="450"/>
      <c r="AB116" s="450"/>
      <c r="AC116" s="450"/>
      <c r="AD116" s="450"/>
      <c r="AE116" s="450"/>
      <c r="AF116" s="450"/>
      <c r="AG116" s="450"/>
    </row>
    <row r="117" s="115" customFormat="1" ht="19" customHeight="1" spans="1:33">
      <c r="A117" s="425" t="s">
        <v>947</v>
      </c>
      <c r="B117" s="431">
        <v>45799</v>
      </c>
      <c r="C117" s="427">
        <v>100</v>
      </c>
      <c r="D117" s="428"/>
      <c r="E117" s="427">
        <f t="shared" si="18"/>
        <v>40</v>
      </c>
      <c r="F117" s="429">
        <v>0.4</v>
      </c>
      <c r="G117" s="427">
        <f t="shared" si="19"/>
        <v>60</v>
      </c>
      <c r="H117" s="123"/>
      <c r="I117" s="123">
        <v>10</v>
      </c>
      <c r="J117" s="427">
        <f t="shared" si="16"/>
        <v>100</v>
      </c>
      <c r="K117" s="123">
        <f t="shared" si="20"/>
        <v>1705</v>
      </c>
      <c r="L117" s="427">
        <f t="shared" si="17"/>
        <v>17.05</v>
      </c>
      <c r="M117" s="123"/>
      <c r="N117" s="450"/>
      <c r="O117" s="448"/>
      <c r="P117" s="450"/>
      <c r="Q117" s="468"/>
      <c r="R117" s="450"/>
      <c r="S117" s="450"/>
      <c r="T117" s="475"/>
      <c r="U117" s="466"/>
      <c r="V117" s="450"/>
      <c r="W117" s="450"/>
      <c r="X117" s="450"/>
      <c r="Y117" s="450"/>
      <c r="Z117" s="450"/>
      <c r="AA117" s="450"/>
      <c r="AB117" s="450"/>
      <c r="AC117" s="450"/>
      <c r="AD117" s="450"/>
      <c r="AE117" s="450"/>
      <c r="AF117" s="450"/>
      <c r="AG117" s="450"/>
    </row>
    <row r="118" s="115" customFormat="1" ht="19" customHeight="1" spans="1:33">
      <c r="A118" s="425" t="s">
        <v>947</v>
      </c>
      <c r="B118" s="431">
        <v>45800</v>
      </c>
      <c r="C118" s="427">
        <v>100</v>
      </c>
      <c r="D118" s="428"/>
      <c r="E118" s="427">
        <f t="shared" si="18"/>
        <v>40</v>
      </c>
      <c r="F118" s="429">
        <v>0.4</v>
      </c>
      <c r="G118" s="427">
        <f t="shared" si="19"/>
        <v>60</v>
      </c>
      <c r="H118" s="123"/>
      <c r="I118" s="123">
        <v>10</v>
      </c>
      <c r="J118" s="427">
        <f t="shared" si="16"/>
        <v>100</v>
      </c>
      <c r="K118" s="123">
        <f t="shared" si="20"/>
        <v>1605</v>
      </c>
      <c r="L118" s="427">
        <f t="shared" si="17"/>
        <v>16.05</v>
      </c>
      <c r="M118" s="123"/>
      <c r="N118" s="450"/>
      <c r="O118" s="448"/>
      <c r="P118" s="450"/>
      <c r="Q118" s="468"/>
      <c r="R118" s="450"/>
      <c r="S118" s="450"/>
      <c r="T118" s="475"/>
      <c r="U118" s="466"/>
      <c r="V118" s="450"/>
      <c r="W118" s="450"/>
      <c r="X118" s="450"/>
      <c r="Y118" s="450"/>
      <c r="Z118" s="450"/>
      <c r="AA118" s="450"/>
      <c r="AB118" s="450"/>
      <c r="AC118" s="450"/>
      <c r="AD118" s="450"/>
      <c r="AE118" s="450"/>
      <c r="AF118" s="450"/>
      <c r="AG118" s="450"/>
    </row>
    <row r="119" s="115" customFormat="1" ht="19" customHeight="1" spans="1:33">
      <c r="A119" s="425" t="s">
        <v>947</v>
      </c>
      <c r="B119" s="431">
        <v>45801</v>
      </c>
      <c r="C119" s="427">
        <v>100</v>
      </c>
      <c r="D119" s="428"/>
      <c r="E119" s="427">
        <f t="shared" si="18"/>
        <v>40</v>
      </c>
      <c r="F119" s="429">
        <v>0.4</v>
      </c>
      <c r="G119" s="427">
        <f t="shared" si="19"/>
        <v>60</v>
      </c>
      <c r="H119" s="123"/>
      <c r="I119" s="123">
        <v>10</v>
      </c>
      <c r="J119" s="427">
        <f t="shared" si="16"/>
        <v>100</v>
      </c>
      <c r="K119" s="123">
        <f t="shared" si="20"/>
        <v>1505</v>
      </c>
      <c r="L119" s="427">
        <f t="shared" si="17"/>
        <v>15.05</v>
      </c>
      <c r="M119" s="123"/>
      <c r="N119" s="450"/>
      <c r="O119" s="448"/>
      <c r="P119" s="450"/>
      <c r="Q119" s="468"/>
      <c r="R119" s="450"/>
      <c r="S119" s="450"/>
      <c r="T119" s="475"/>
      <c r="U119" s="466"/>
      <c r="V119" s="450"/>
      <c r="W119" s="450"/>
      <c r="X119" s="450"/>
      <c r="Y119" s="450"/>
      <c r="Z119" s="450"/>
      <c r="AA119" s="450"/>
      <c r="AB119" s="450"/>
      <c r="AC119" s="450"/>
      <c r="AD119" s="450"/>
      <c r="AE119" s="450"/>
      <c r="AF119" s="450"/>
      <c r="AG119" s="450"/>
    </row>
    <row r="120" s="115" customFormat="1" ht="19" customHeight="1" spans="1:33">
      <c r="A120" s="425" t="s">
        <v>947</v>
      </c>
      <c r="B120" s="431">
        <v>45802</v>
      </c>
      <c r="C120" s="427">
        <v>100</v>
      </c>
      <c r="D120" s="428"/>
      <c r="E120" s="427">
        <f t="shared" si="18"/>
        <v>40</v>
      </c>
      <c r="F120" s="429">
        <v>0.4</v>
      </c>
      <c r="G120" s="427">
        <f t="shared" si="19"/>
        <v>60</v>
      </c>
      <c r="H120" s="123"/>
      <c r="I120" s="123">
        <v>10</v>
      </c>
      <c r="J120" s="427">
        <f t="shared" si="16"/>
        <v>100</v>
      </c>
      <c r="K120" s="123">
        <f t="shared" si="20"/>
        <v>1405</v>
      </c>
      <c r="L120" s="427">
        <f t="shared" si="17"/>
        <v>14.05</v>
      </c>
      <c r="M120" s="123"/>
      <c r="N120" s="450"/>
      <c r="O120" s="448"/>
      <c r="P120" s="450"/>
      <c r="Q120" s="468"/>
      <c r="R120" s="450"/>
      <c r="S120" s="450"/>
      <c r="T120" s="475"/>
      <c r="U120" s="466"/>
      <c r="V120" s="450"/>
      <c r="W120" s="450"/>
      <c r="X120" s="450"/>
      <c r="Y120" s="450"/>
      <c r="Z120" s="450"/>
      <c r="AA120" s="450"/>
      <c r="AB120" s="450"/>
      <c r="AC120" s="450"/>
      <c r="AD120" s="450"/>
      <c r="AE120" s="450"/>
      <c r="AF120" s="450"/>
      <c r="AG120" s="450"/>
    </row>
    <row r="121" s="115" customFormat="1" ht="19" customHeight="1" spans="1:33">
      <c r="A121" s="425" t="s">
        <v>947</v>
      </c>
      <c r="B121" s="431">
        <v>45803</v>
      </c>
      <c r="C121" s="427">
        <v>100</v>
      </c>
      <c r="D121" s="428"/>
      <c r="E121" s="427">
        <f t="shared" si="18"/>
        <v>40</v>
      </c>
      <c r="F121" s="429">
        <v>0.4</v>
      </c>
      <c r="G121" s="427">
        <f t="shared" si="19"/>
        <v>60</v>
      </c>
      <c r="H121" s="123"/>
      <c r="I121" s="123">
        <v>10</v>
      </c>
      <c r="J121" s="427">
        <f t="shared" si="16"/>
        <v>100</v>
      </c>
      <c r="K121" s="123">
        <f t="shared" si="20"/>
        <v>1305</v>
      </c>
      <c r="L121" s="427">
        <f t="shared" si="17"/>
        <v>13.05</v>
      </c>
      <c r="M121" s="123"/>
      <c r="N121" s="450"/>
      <c r="O121" s="448"/>
      <c r="P121" s="450"/>
      <c r="Q121" s="468"/>
      <c r="R121" s="450"/>
      <c r="S121" s="450"/>
      <c r="T121" s="475"/>
      <c r="U121" s="466"/>
      <c r="V121" s="450"/>
      <c r="W121" s="450"/>
      <c r="X121" s="450"/>
      <c r="Y121" s="450"/>
      <c r="Z121" s="450"/>
      <c r="AA121" s="450"/>
      <c r="AB121" s="450"/>
      <c r="AC121" s="450"/>
      <c r="AD121" s="450"/>
      <c r="AE121" s="450"/>
      <c r="AF121" s="450"/>
      <c r="AG121" s="450"/>
    </row>
    <row r="122" s="115" customFormat="1" ht="19" customHeight="1" spans="1:33">
      <c r="A122" s="425" t="s">
        <v>947</v>
      </c>
      <c r="B122" s="431">
        <v>45804</v>
      </c>
      <c r="C122" s="427">
        <v>100</v>
      </c>
      <c r="D122" s="428"/>
      <c r="E122" s="427">
        <f t="shared" si="18"/>
        <v>40</v>
      </c>
      <c r="F122" s="429">
        <v>0.4</v>
      </c>
      <c r="G122" s="427">
        <f t="shared" si="19"/>
        <v>60</v>
      </c>
      <c r="H122" s="123"/>
      <c r="I122" s="123">
        <v>10</v>
      </c>
      <c r="J122" s="427">
        <f t="shared" si="16"/>
        <v>100</v>
      </c>
      <c r="K122" s="123">
        <f t="shared" si="20"/>
        <v>1205</v>
      </c>
      <c r="L122" s="427">
        <f t="shared" si="17"/>
        <v>12.05</v>
      </c>
      <c r="M122" s="123"/>
      <c r="N122" s="450"/>
      <c r="O122" s="448"/>
      <c r="P122" s="450"/>
      <c r="Q122" s="468"/>
      <c r="R122" s="450"/>
      <c r="S122" s="450"/>
      <c r="T122" s="475"/>
      <c r="U122" s="466"/>
      <c r="V122" s="450"/>
      <c r="W122" s="450"/>
      <c r="X122" s="450"/>
      <c r="Y122" s="450"/>
      <c r="Z122" s="450"/>
      <c r="AA122" s="450"/>
      <c r="AB122" s="450"/>
      <c r="AC122" s="450"/>
      <c r="AD122" s="450"/>
      <c r="AE122" s="450"/>
      <c r="AF122" s="450"/>
      <c r="AG122" s="450"/>
    </row>
    <row r="123" s="115" customFormat="1" ht="19" customHeight="1" spans="1:33">
      <c r="A123" s="425" t="s">
        <v>947</v>
      </c>
      <c r="B123" s="431">
        <v>45805</v>
      </c>
      <c r="C123" s="427">
        <v>100</v>
      </c>
      <c r="D123" s="428"/>
      <c r="E123" s="427">
        <f t="shared" si="18"/>
        <v>40</v>
      </c>
      <c r="F123" s="429">
        <v>0.4</v>
      </c>
      <c r="G123" s="427">
        <f t="shared" si="19"/>
        <v>60</v>
      </c>
      <c r="H123" s="123"/>
      <c r="I123" s="123">
        <v>10</v>
      </c>
      <c r="J123" s="427">
        <f t="shared" si="16"/>
        <v>100</v>
      </c>
      <c r="K123" s="123">
        <f t="shared" si="20"/>
        <v>1105</v>
      </c>
      <c r="L123" s="427">
        <f t="shared" si="17"/>
        <v>11.05</v>
      </c>
      <c r="M123" s="123"/>
      <c r="N123" s="450"/>
      <c r="O123" s="448"/>
      <c r="P123" s="450"/>
      <c r="Q123" s="468"/>
      <c r="R123" s="450"/>
      <c r="S123" s="450"/>
      <c r="T123" s="475"/>
      <c r="U123" s="466"/>
      <c r="V123" s="450"/>
      <c r="W123" s="450"/>
      <c r="X123" s="450"/>
      <c r="Y123" s="450"/>
      <c r="Z123" s="450"/>
      <c r="AA123" s="450"/>
      <c r="AB123" s="450"/>
      <c r="AC123" s="450"/>
      <c r="AD123" s="450"/>
      <c r="AE123" s="450"/>
      <c r="AF123" s="450"/>
      <c r="AG123" s="450"/>
    </row>
    <row r="124" s="115" customFormat="1" ht="19" customHeight="1" spans="1:33">
      <c r="A124" s="425" t="s">
        <v>947</v>
      </c>
      <c r="B124" s="431">
        <v>45806</v>
      </c>
      <c r="C124" s="427">
        <v>100</v>
      </c>
      <c r="D124" s="428"/>
      <c r="E124" s="427">
        <f t="shared" si="18"/>
        <v>40</v>
      </c>
      <c r="F124" s="429">
        <v>0.4</v>
      </c>
      <c r="G124" s="427">
        <f t="shared" si="19"/>
        <v>60</v>
      </c>
      <c r="H124" s="123"/>
      <c r="I124" s="123">
        <v>10</v>
      </c>
      <c r="J124" s="427">
        <f t="shared" si="16"/>
        <v>100</v>
      </c>
      <c r="K124" s="123">
        <f t="shared" si="20"/>
        <v>1005</v>
      </c>
      <c r="L124" s="427">
        <f t="shared" si="17"/>
        <v>10.05</v>
      </c>
      <c r="M124" s="123"/>
      <c r="N124" s="450"/>
      <c r="O124" s="448"/>
      <c r="P124" s="450"/>
      <c r="Q124" s="468"/>
      <c r="R124" s="450"/>
      <c r="S124" s="450"/>
      <c r="T124" s="475"/>
      <c r="U124" s="466"/>
      <c r="V124" s="450"/>
      <c r="W124" s="450"/>
      <c r="X124" s="450"/>
      <c r="Y124" s="450"/>
      <c r="Z124" s="450"/>
      <c r="AA124" s="450"/>
      <c r="AB124" s="450"/>
      <c r="AC124" s="450"/>
      <c r="AD124" s="450"/>
      <c r="AE124" s="450"/>
      <c r="AF124" s="450"/>
      <c r="AG124" s="450"/>
    </row>
    <row r="125" s="115" customFormat="1" ht="19" customHeight="1" spans="1:33">
      <c r="A125" s="425" t="s">
        <v>947</v>
      </c>
      <c r="B125" s="431">
        <v>45807</v>
      </c>
      <c r="C125" s="427">
        <v>100</v>
      </c>
      <c r="D125" s="428"/>
      <c r="E125" s="427">
        <f t="shared" si="18"/>
        <v>40</v>
      </c>
      <c r="F125" s="429">
        <v>0.4</v>
      </c>
      <c r="G125" s="427">
        <f t="shared" si="19"/>
        <v>60</v>
      </c>
      <c r="H125" s="123"/>
      <c r="I125" s="123">
        <v>10</v>
      </c>
      <c r="J125" s="427">
        <f t="shared" si="16"/>
        <v>100</v>
      </c>
      <c r="K125" s="123">
        <f t="shared" si="20"/>
        <v>905</v>
      </c>
      <c r="L125" s="427">
        <f t="shared" si="17"/>
        <v>9.05</v>
      </c>
      <c r="M125" s="123"/>
      <c r="N125" s="450"/>
      <c r="O125" s="448"/>
      <c r="P125" s="450"/>
      <c r="Q125" s="468"/>
      <c r="R125" s="450"/>
      <c r="S125" s="450"/>
      <c r="T125" s="475"/>
      <c r="U125" s="466"/>
      <c r="V125" s="450"/>
      <c r="W125" s="450"/>
      <c r="X125" s="450"/>
      <c r="Y125" s="450"/>
      <c r="Z125" s="450"/>
      <c r="AA125" s="450"/>
      <c r="AB125" s="450"/>
      <c r="AC125" s="450"/>
      <c r="AD125" s="450"/>
      <c r="AE125" s="450"/>
      <c r="AF125" s="450"/>
      <c r="AG125" s="450"/>
    </row>
    <row r="126" s="115" customFormat="1" ht="19" customHeight="1" spans="1:33">
      <c r="A126" s="425" t="s">
        <v>947</v>
      </c>
      <c r="B126" s="431">
        <v>45808</v>
      </c>
      <c r="C126" s="427">
        <v>100</v>
      </c>
      <c r="D126" s="428"/>
      <c r="E126" s="427">
        <f t="shared" si="18"/>
        <v>40</v>
      </c>
      <c r="F126" s="429">
        <v>0.4</v>
      </c>
      <c r="G126" s="427">
        <f t="shared" si="19"/>
        <v>60</v>
      </c>
      <c r="H126" s="123"/>
      <c r="I126" s="123">
        <v>10</v>
      </c>
      <c r="J126" s="427">
        <f t="shared" si="16"/>
        <v>100</v>
      </c>
      <c r="K126" s="123">
        <f t="shared" si="20"/>
        <v>805</v>
      </c>
      <c r="L126" s="427">
        <f t="shared" si="17"/>
        <v>8.05</v>
      </c>
      <c r="M126" s="123"/>
      <c r="N126" s="450"/>
      <c r="O126" s="448"/>
      <c r="P126" s="450"/>
      <c r="Q126" s="468"/>
      <c r="R126" s="450"/>
      <c r="S126" s="450"/>
      <c r="T126" s="475"/>
      <c r="U126" s="466"/>
      <c r="V126" s="450"/>
      <c r="W126" s="450"/>
      <c r="X126" s="450"/>
      <c r="Y126" s="450"/>
      <c r="Z126" s="450"/>
      <c r="AA126" s="450"/>
      <c r="AB126" s="450"/>
      <c r="AC126" s="450"/>
      <c r="AD126" s="450"/>
      <c r="AE126" s="450"/>
      <c r="AF126" s="450"/>
      <c r="AG126" s="450"/>
    </row>
    <row r="127" s="229" customFormat="1" ht="60" customHeight="1" spans="1:33">
      <c r="A127" s="432" t="s">
        <v>947</v>
      </c>
      <c r="B127" s="433" t="s">
        <v>955</v>
      </c>
      <c r="C127" s="434">
        <f>SUM(C96:C126)</f>
        <v>3100</v>
      </c>
      <c r="D127" s="435"/>
      <c r="E127" s="434">
        <f>SUM(E96:E126)</f>
        <v>1240</v>
      </c>
      <c r="F127" s="436">
        <f>E127/C127</f>
        <v>0.4</v>
      </c>
      <c r="G127" s="434">
        <f t="shared" si="19"/>
        <v>1860</v>
      </c>
      <c r="H127" s="432">
        <v>0</v>
      </c>
      <c r="I127" s="451">
        <v>22</v>
      </c>
      <c r="J127" s="452">
        <f t="shared" si="16"/>
        <v>3100</v>
      </c>
      <c r="K127" s="442">
        <v>4000</v>
      </c>
      <c r="L127" s="457">
        <f t="shared" si="17"/>
        <v>1.29032258064516</v>
      </c>
      <c r="M127" s="458"/>
      <c r="N127" s="454" t="s">
        <v>77</v>
      </c>
      <c r="O127" s="455" t="s">
        <v>94</v>
      </c>
      <c r="P127" s="454">
        <v>29.99</v>
      </c>
      <c r="Q127" s="470">
        <v>0</v>
      </c>
      <c r="R127" s="471">
        <v>4300</v>
      </c>
      <c r="S127" s="454">
        <v>3000</v>
      </c>
      <c r="T127" s="472">
        <v>150</v>
      </c>
      <c r="U127" s="473">
        <v>127218</v>
      </c>
      <c r="V127" s="474">
        <v>44963</v>
      </c>
      <c r="W127" s="454">
        <v>4.6</v>
      </c>
      <c r="X127" s="454">
        <v>400</v>
      </c>
      <c r="Y127" s="454">
        <v>4</v>
      </c>
      <c r="Z127" s="123">
        <v>470</v>
      </c>
      <c r="AA127" s="123">
        <v>469</v>
      </c>
      <c r="AB127" s="123">
        <v>10</v>
      </c>
      <c r="AC127" s="123">
        <v>0</v>
      </c>
      <c r="AD127" s="487" t="s">
        <v>344</v>
      </c>
      <c r="AE127" s="487" t="s">
        <v>345</v>
      </c>
      <c r="AF127" s="458"/>
      <c r="AG127" s="458"/>
    </row>
    <row r="128" s="115" customFormat="1" ht="17" customHeight="1" spans="1:33">
      <c r="A128" s="425" t="s">
        <v>956</v>
      </c>
      <c r="B128" s="426">
        <v>45809</v>
      </c>
      <c r="C128" s="427">
        <v>110</v>
      </c>
      <c r="D128" s="428"/>
      <c r="E128" s="427">
        <f t="shared" ref="E128:E157" si="21">C128*F128</f>
        <v>33</v>
      </c>
      <c r="F128" s="429">
        <v>0.3</v>
      </c>
      <c r="G128" s="427">
        <f t="shared" si="19"/>
        <v>77</v>
      </c>
      <c r="H128" s="123"/>
      <c r="I128" s="123">
        <v>8</v>
      </c>
      <c r="J128" s="427">
        <f t="shared" si="16"/>
        <v>110</v>
      </c>
      <c r="K128" s="494">
        <f>K127+K126</f>
        <v>4805</v>
      </c>
      <c r="L128" s="427">
        <f t="shared" si="17"/>
        <v>43.6818181818182</v>
      </c>
      <c r="M128" s="123"/>
      <c r="N128" s="450"/>
      <c r="O128" s="448"/>
      <c r="P128" s="450"/>
      <c r="Q128" s="468"/>
      <c r="R128" s="450"/>
      <c r="S128" s="450"/>
      <c r="T128" s="475"/>
      <c r="U128" s="466"/>
      <c r="V128" s="450"/>
      <c r="W128" s="450"/>
      <c r="X128" s="450"/>
      <c r="Y128" s="450"/>
      <c r="Z128" s="450"/>
      <c r="AA128" s="450"/>
      <c r="AB128" s="450"/>
      <c r="AC128" s="450"/>
      <c r="AD128" s="497"/>
      <c r="AE128" s="497"/>
      <c r="AF128" s="450"/>
      <c r="AG128" s="450"/>
    </row>
    <row r="129" s="115" customFormat="1" ht="17" customHeight="1" spans="1:33">
      <c r="A129" s="425" t="s">
        <v>956</v>
      </c>
      <c r="B129" s="426">
        <v>45810</v>
      </c>
      <c r="C129" s="427">
        <v>110</v>
      </c>
      <c r="D129" s="428"/>
      <c r="E129" s="427">
        <f t="shared" si="21"/>
        <v>33</v>
      </c>
      <c r="F129" s="429">
        <v>0.3</v>
      </c>
      <c r="G129" s="427">
        <f t="shared" si="19"/>
        <v>77</v>
      </c>
      <c r="H129" s="123"/>
      <c r="I129" s="123">
        <v>8</v>
      </c>
      <c r="J129" s="427">
        <f t="shared" si="16"/>
        <v>110</v>
      </c>
      <c r="K129" s="123">
        <f t="shared" ref="K129:K156" si="22">K128-J129</f>
        <v>4695</v>
      </c>
      <c r="L129" s="427">
        <f t="shared" si="17"/>
        <v>42.6818181818182</v>
      </c>
      <c r="M129" s="123"/>
      <c r="N129" s="450"/>
      <c r="O129" s="448" t="s">
        <v>957</v>
      </c>
      <c r="P129" s="450"/>
      <c r="Q129" s="468"/>
      <c r="R129" s="450"/>
      <c r="S129" s="450"/>
      <c r="T129" s="475"/>
      <c r="U129" s="466"/>
      <c r="V129" s="450"/>
      <c r="W129" s="450"/>
      <c r="X129" s="450"/>
      <c r="Y129" s="450"/>
      <c r="Z129" s="450"/>
      <c r="AA129" s="450"/>
      <c r="AB129" s="450"/>
      <c r="AC129" s="450"/>
      <c r="AD129" s="497"/>
      <c r="AE129" s="497"/>
      <c r="AF129" s="450"/>
      <c r="AG129" s="450"/>
    </row>
    <row r="130" s="115" customFormat="1" ht="17" customHeight="1" spans="1:33">
      <c r="A130" s="425" t="s">
        <v>956</v>
      </c>
      <c r="B130" s="426">
        <v>45811</v>
      </c>
      <c r="C130" s="427">
        <v>110</v>
      </c>
      <c r="D130" s="428"/>
      <c r="E130" s="427">
        <f t="shared" si="21"/>
        <v>33</v>
      </c>
      <c r="F130" s="429">
        <v>0.3</v>
      </c>
      <c r="G130" s="427">
        <f t="shared" si="19"/>
        <v>77</v>
      </c>
      <c r="H130" s="123"/>
      <c r="I130" s="123">
        <v>8</v>
      </c>
      <c r="J130" s="427">
        <f t="shared" si="16"/>
        <v>110</v>
      </c>
      <c r="K130" s="123">
        <f t="shared" si="22"/>
        <v>4585</v>
      </c>
      <c r="L130" s="427">
        <f t="shared" si="17"/>
        <v>41.6818181818182</v>
      </c>
      <c r="M130" s="123"/>
      <c r="N130" s="450"/>
      <c r="O130" s="448"/>
      <c r="P130" s="450"/>
      <c r="Q130" s="468"/>
      <c r="R130" s="450"/>
      <c r="S130" s="450"/>
      <c r="T130" s="475"/>
      <c r="U130" s="466"/>
      <c r="V130" s="450"/>
      <c r="W130" s="450"/>
      <c r="X130" s="450"/>
      <c r="Y130" s="450"/>
      <c r="Z130" s="450"/>
      <c r="AA130" s="450"/>
      <c r="AB130" s="450"/>
      <c r="AC130" s="450"/>
      <c r="AD130" s="497"/>
      <c r="AE130" s="497"/>
      <c r="AF130" s="450"/>
      <c r="AG130" s="450"/>
    </row>
    <row r="131" s="115" customFormat="1" ht="17" customHeight="1" spans="1:33">
      <c r="A131" s="425" t="s">
        <v>956</v>
      </c>
      <c r="B131" s="426">
        <v>45812</v>
      </c>
      <c r="C131" s="427">
        <v>120</v>
      </c>
      <c r="D131" s="428"/>
      <c r="E131" s="427">
        <f t="shared" si="21"/>
        <v>36</v>
      </c>
      <c r="F131" s="429">
        <v>0.3</v>
      </c>
      <c r="G131" s="427">
        <f t="shared" si="19"/>
        <v>84</v>
      </c>
      <c r="H131" s="123"/>
      <c r="I131" s="123">
        <v>8</v>
      </c>
      <c r="J131" s="427">
        <f t="shared" si="16"/>
        <v>120</v>
      </c>
      <c r="K131" s="123">
        <f t="shared" si="22"/>
        <v>4465</v>
      </c>
      <c r="L131" s="427">
        <f t="shared" si="17"/>
        <v>37.2083333333333</v>
      </c>
      <c r="M131" s="123"/>
      <c r="N131" s="450"/>
      <c r="O131" s="456" t="s">
        <v>958</v>
      </c>
      <c r="P131" s="456"/>
      <c r="Q131" s="456"/>
      <c r="R131" s="456"/>
      <c r="S131" s="456"/>
      <c r="T131" s="456"/>
      <c r="U131" s="456"/>
      <c r="V131" s="450"/>
      <c r="W131" s="450"/>
      <c r="X131" s="450"/>
      <c r="Y131" s="450"/>
      <c r="Z131" s="450"/>
      <c r="AA131" s="450"/>
      <c r="AB131" s="450"/>
      <c r="AC131" s="450"/>
      <c r="AD131" s="497"/>
      <c r="AE131" s="497"/>
      <c r="AF131" s="450"/>
      <c r="AG131" s="450"/>
    </row>
    <row r="132" s="115" customFormat="1" ht="17" customHeight="1" spans="1:33">
      <c r="A132" s="425" t="s">
        <v>956</v>
      </c>
      <c r="B132" s="426">
        <v>45813</v>
      </c>
      <c r="C132" s="427">
        <v>120</v>
      </c>
      <c r="D132" s="428"/>
      <c r="E132" s="427">
        <f t="shared" si="21"/>
        <v>36</v>
      </c>
      <c r="F132" s="429">
        <v>0.3</v>
      </c>
      <c r="G132" s="427">
        <f t="shared" si="19"/>
        <v>84</v>
      </c>
      <c r="H132" s="123"/>
      <c r="I132" s="123">
        <v>5</v>
      </c>
      <c r="J132" s="427">
        <f t="shared" si="16"/>
        <v>120</v>
      </c>
      <c r="K132" s="123">
        <f t="shared" si="22"/>
        <v>4345</v>
      </c>
      <c r="L132" s="427">
        <f t="shared" si="17"/>
        <v>36.2083333333333</v>
      </c>
      <c r="M132" s="123"/>
      <c r="N132" s="450"/>
      <c r="O132" s="456"/>
      <c r="P132" s="456"/>
      <c r="Q132" s="456"/>
      <c r="R132" s="456"/>
      <c r="S132" s="456"/>
      <c r="T132" s="456"/>
      <c r="U132" s="456"/>
      <c r="V132" s="450"/>
      <c r="W132" s="450"/>
      <c r="X132" s="450"/>
      <c r="Y132" s="450"/>
      <c r="Z132" s="450"/>
      <c r="AA132" s="450"/>
      <c r="AB132" s="450"/>
      <c r="AC132" s="450"/>
      <c r="AD132" s="497"/>
      <c r="AE132" s="497"/>
      <c r="AF132" s="450"/>
      <c r="AG132" s="450"/>
    </row>
    <row r="133" s="115" customFormat="1" ht="17" customHeight="1" spans="1:33">
      <c r="A133" s="425" t="s">
        <v>956</v>
      </c>
      <c r="B133" s="426">
        <v>45814</v>
      </c>
      <c r="C133" s="427">
        <v>120</v>
      </c>
      <c r="D133" s="428"/>
      <c r="E133" s="427">
        <f t="shared" si="21"/>
        <v>36</v>
      </c>
      <c r="F133" s="429">
        <v>0.3</v>
      </c>
      <c r="G133" s="427">
        <f t="shared" si="19"/>
        <v>84</v>
      </c>
      <c r="H133" s="123"/>
      <c r="I133" s="123">
        <v>5</v>
      </c>
      <c r="J133" s="427">
        <f t="shared" si="16"/>
        <v>120</v>
      </c>
      <c r="K133" s="123">
        <f t="shared" si="22"/>
        <v>4225</v>
      </c>
      <c r="L133" s="427">
        <f t="shared" si="17"/>
        <v>35.2083333333333</v>
      </c>
      <c r="M133" s="123"/>
      <c r="N133" s="450"/>
      <c r="O133" s="456"/>
      <c r="P133" s="456"/>
      <c r="Q133" s="456"/>
      <c r="R133" s="456"/>
      <c r="S133" s="456"/>
      <c r="T133" s="456"/>
      <c r="U133" s="456"/>
      <c r="V133" s="450"/>
      <c r="W133" s="450"/>
      <c r="X133" s="450"/>
      <c r="Y133" s="450"/>
      <c r="Z133" s="450"/>
      <c r="AA133" s="450"/>
      <c r="AB133" s="450"/>
      <c r="AC133" s="450"/>
      <c r="AD133" s="497"/>
      <c r="AE133" s="497"/>
      <c r="AF133" s="450"/>
      <c r="AG133" s="450"/>
    </row>
    <row r="134" s="115" customFormat="1" ht="17" customHeight="1" spans="1:33">
      <c r="A134" s="425" t="s">
        <v>956</v>
      </c>
      <c r="B134" s="426">
        <v>45815</v>
      </c>
      <c r="C134" s="427">
        <v>120</v>
      </c>
      <c r="D134" s="428"/>
      <c r="E134" s="427">
        <f t="shared" si="21"/>
        <v>36</v>
      </c>
      <c r="F134" s="429">
        <v>0.3</v>
      </c>
      <c r="G134" s="427">
        <f t="shared" si="19"/>
        <v>84</v>
      </c>
      <c r="H134" s="123"/>
      <c r="I134" s="123">
        <v>5</v>
      </c>
      <c r="J134" s="427">
        <f t="shared" si="16"/>
        <v>120</v>
      </c>
      <c r="K134" s="123">
        <f t="shared" si="22"/>
        <v>4105</v>
      </c>
      <c r="L134" s="427">
        <f t="shared" si="17"/>
        <v>34.2083333333333</v>
      </c>
      <c r="M134" s="123"/>
      <c r="N134" s="450"/>
      <c r="O134" s="448"/>
      <c r="P134" s="450"/>
      <c r="Q134" s="468"/>
      <c r="R134" s="450"/>
      <c r="S134" s="450"/>
      <c r="T134" s="475"/>
      <c r="U134" s="466"/>
      <c r="V134" s="450"/>
      <c r="W134" s="450"/>
      <c r="X134" s="450"/>
      <c r="Y134" s="450"/>
      <c r="Z134" s="450"/>
      <c r="AA134" s="450"/>
      <c r="AB134" s="450"/>
      <c r="AC134" s="450"/>
      <c r="AD134" s="497"/>
      <c r="AE134" s="497"/>
      <c r="AF134" s="450"/>
      <c r="AG134" s="450"/>
    </row>
    <row r="135" s="115" customFormat="1" ht="17" customHeight="1" spans="1:33">
      <c r="A135" s="425" t="s">
        <v>956</v>
      </c>
      <c r="B135" s="431">
        <v>45816</v>
      </c>
      <c r="C135" s="427">
        <v>120</v>
      </c>
      <c r="D135" s="428"/>
      <c r="E135" s="427">
        <f t="shared" si="21"/>
        <v>36</v>
      </c>
      <c r="F135" s="429">
        <v>0.3</v>
      </c>
      <c r="G135" s="427">
        <f t="shared" si="19"/>
        <v>84</v>
      </c>
      <c r="H135" s="123"/>
      <c r="I135" s="123">
        <v>5</v>
      </c>
      <c r="J135" s="427">
        <f t="shared" si="16"/>
        <v>120</v>
      </c>
      <c r="K135" s="123">
        <f t="shared" si="22"/>
        <v>3985</v>
      </c>
      <c r="L135" s="427">
        <f t="shared" si="17"/>
        <v>33.2083333333333</v>
      </c>
      <c r="M135" s="123"/>
      <c r="N135" s="450"/>
      <c r="O135" s="448" t="s">
        <v>959</v>
      </c>
      <c r="P135" s="450" t="s">
        <v>19</v>
      </c>
      <c r="Q135" s="468"/>
      <c r="R135" s="468" t="s">
        <v>20</v>
      </c>
      <c r="S135" s="468"/>
      <c r="T135" s="468" t="s">
        <v>915</v>
      </c>
      <c r="U135" s="466"/>
      <c r="V135" s="450"/>
      <c r="W135" s="450"/>
      <c r="X135" s="450"/>
      <c r="Y135" s="450"/>
      <c r="Z135" s="450"/>
      <c r="AA135" s="450"/>
      <c r="AB135" s="450"/>
      <c r="AC135" s="450"/>
      <c r="AD135" s="497"/>
      <c r="AE135" s="497"/>
      <c r="AF135" s="450"/>
      <c r="AG135" s="450"/>
    </row>
    <row r="136" s="115" customFormat="1" ht="17" customHeight="1" spans="1:33">
      <c r="A136" s="425" t="s">
        <v>956</v>
      </c>
      <c r="B136" s="431">
        <v>45817</v>
      </c>
      <c r="C136" s="427">
        <v>120</v>
      </c>
      <c r="D136" s="428"/>
      <c r="E136" s="427">
        <f t="shared" si="21"/>
        <v>36</v>
      </c>
      <c r="F136" s="429">
        <v>0.3</v>
      </c>
      <c r="G136" s="427">
        <f t="shared" si="19"/>
        <v>84</v>
      </c>
      <c r="H136" s="123"/>
      <c r="I136" s="123">
        <v>5</v>
      </c>
      <c r="J136" s="427">
        <f t="shared" si="16"/>
        <v>120</v>
      </c>
      <c r="K136" s="123">
        <f t="shared" si="22"/>
        <v>3865</v>
      </c>
      <c r="L136" s="427">
        <f t="shared" si="17"/>
        <v>32.2083333333333</v>
      </c>
      <c r="M136" s="123"/>
      <c r="N136" s="450"/>
      <c r="O136" s="448" t="s">
        <v>916</v>
      </c>
      <c r="P136" s="450" t="s">
        <v>91</v>
      </c>
      <c r="Q136" s="469"/>
      <c r="R136" s="469" t="s">
        <v>953</v>
      </c>
      <c r="S136" s="450"/>
      <c r="T136" s="448" t="s">
        <v>954</v>
      </c>
      <c r="U136" s="466"/>
      <c r="V136" s="450"/>
      <c r="W136" s="450"/>
      <c r="X136" s="450"/>
      <c r="Y136" s="450"/>
      <c r="Z136" s="450"/>
      <c r="AA136" s="450"/>
      <c r="AB136" s="450"/>
      <c r="AC136" s="450"/>
      <c r="AD136" s="497"/>
      <c r="AE136" s="497"/>
      <c r="AF136" s="450"/>
      <c r="AG136" s="450"/>
    </row>
    <row r="137" s="115" customFormat="1" ht="17" customHeight="1" spans="1:33">
      <c r="A137" s="425" t="s">
        <v>956</v>
      </c>
      <c r="B137" s="431">
        <v>45818</v>
      </c>
      <c r="C137" s="427">
        <v>120</v>
      </c>
      <c r="D137" s="428"/>
      <c r="E137" s="427">
        <f t="shared" si="21"/>
        <v>36</v>
      </c>
      <c r="F137" s="429">
        <v>0.3</v>
      </c>
      <c r="G137" s="427">
        <f t="shared" si="19"/>
        <v>84</v>
      </c>
      <c r="H137" s="123"/>
      <c r="I137" s="123">
        <v>5</v>
      </c>
      <c r="J137" s="427">
        <f t="shared" si="16"/>
        <v>120</v>
      </c>
      <c r="K137" s="123">
        <f t="shared" si="22"/>
        <v>3745</v>
      </c>
      <c r="L137" s="427">
        <f t="shared" si="17"/>
        <v>31.2083333333333</v>
      </c>
      <c r="M137" s="123"/>
      <c r="N137" s="450"/>
      <c r="O137" s="448" t="s">
        <v>920</v>
      </c>
      <c r="P137" s="450" t="s">
        <v>91</v>
      </c>
      <c r="Q137" s="469"/>
      <c r="R137" s="469" t="s">
        <v>960</v>
      </c>
      <c r="S137" s="450"/>
      <c r="T137" s="448" t="s">
        <v>961</v>
      </c>
      <c r="U137" s="466"/>
      <c r="V137" s="450"/>
      <c r="W137" s="450"/>
      <c r="X137" s="450"/>
      <c r="Y137" s="450"/>
      <c r="Z137" s="450"/>
      <c r="AA137" s="450"/>
      <c r="AB137" s="450"/>
      <c r="AC137" s="450"/>
      <c r="AD137" s="497"/>
      <c r="AE137" s="497"/>
      <c r="AF137" s="450"/>
      <c r="AG137" s="450"/>
    </row>
    <row r="138" s="115" customFormat="1" ht="17" customHeight="1" spans="1:33">
      <c r="A138" s="425" t="s">
        <v>956</v>
      </c>
      <c r="B138" s="431">
        <v>45819</v>
      </c>
      <c r="C138" s="427">
        <v>120</v>
      </c>
      <c r="D138" s="428"/>
      <c r="E138" s="427">
        <f t="shared" si="21"/>
        <v>36</v>
      </c>
      <c r="F138" s="429">
        <v>0.3</v>
      </c>
      <c r="G138" s="427">
        <f t="shared" si="19"/>
        <v>84</v>
      </c>
      <c r="H138" s="123"/>
      <c r="I138" s="123">
        <v>5</v>
      </c>
      <c r="J138" s="427">
        <f t="shared" si="16"/>
        <v>120</v>
      </c>
      <c r="K138" s="123">
        <f t="shared" si="22"/>
        <v>3625</v>
      </c>
      <c r="L138" s="427">
        <f t="shared" si="17"/>
        <v>30.2083333333333</v>
      </c>
      <c r="M138" s="123"/>
      <c r="N138" s="450"/>
      <c r="O138" s="448" t="s">
        <v>924</v>
      </c>
      <c r="P138" s="450" t="s">
        <v>91</v>
      </c>
      <c r="Q138" s="468"/>
      <c r="R138" s="469" t="s">
        <v>962</v>
      </c>
      <c r="S138" s="450"/>
      <c r="T138" s="448" t="s">
        <v>963</v>
      </c>
      <c r="U138" s="466"/>
      <c r="V138" s="450"/>
      <c r="W138" s="450"/>
      <c r="X138" s="450"/>
      <c r="Y138" s="450"/>
      <c r="Z138" s="450"/>
      <c r="AA138" s="450"/>
      <c r="AB138" s="450"/>
      <c r="AC138" s="450"/>
      <c r="AD138" s="497"/>
      <c r="AE138" s="497"/>
      <c r="AF138" s="450"/>
      <c r="AG138" s="450"/>
    </row>
    <row r="139" s="115" customFormat="1" ht="17" customHeight="1" spans="1:33">
      <c r="A139" s="425" t="s">
        <v>956</v>
      </c>
      <c r="B139" s="431">
        <v>45820</v>
      </c>
      <c r="C139" s="427">
        <v>120</v>
      </c>
      <c r="D139" s="428"/>
      <c r="E139" s="427">
        <f t="shared" si="21"/>
        <v>36</v>
      </c>
      <c r="F139" s="429">
        <v>0.3</v>
      </c>
      <c r="G139" s="427">
        <f t="shared" si="19"/>
        <v>84</v>
      </c>
      <c r="H139" s="123"/>
      <c r="I139" s="123">
        <v>5</v>
      </c>
      <c r="J139" s="427">
        <f t="shared" si="16"/>
        <v>120</v>
      </c>
      <c r="K139" s="123">
        <f t="shared" si="22"/>
        <v>3505</v>
      </c>
      <c r="L139" s="427">
        <f t="shared" si="17"/>
        <v>29.2083333333333</v>
      </c>
      <c r="M139" s="123"/>
      <c r="N139" s="450"/>
      <c r="O139" s="448" t="s">
        <v>927</v>
      </c>
      <c r="P139" s="450" t="s">
        <v>91</v>
      </c>
      <c r="Q139" s="468"/>
      <c r="R139" s="469" t="s">
        <v>962</v>
      </c>
      <c r="S139" s="450"/>
      <c r="T139" s="448" t="s">
        <v>963</v>
      </c>
      <c r="U139" s="466"/>
      <c r="V139" s="450"/>
      <c r="W139" s="450"/>
      <c r="X139" s="450"/>
      <c r="Y139" s="450"/>
      <c r="Z139" s="450"/>
      <c r="AA139" s="450"/>
      <c r="AB139" s="450"/>
      <c r="AC139" s="450"/>
      <c r="AD139" s="497"/>
      <c r="AE139" s="497"/>
      <c r="AF139" s="450"/>
      <c r="AG139" s="450"/>
    </row>
    <row r="140" s="115" customFormat="1" ht="17" customHeight="1" spans="1:33">
      <c r="A140" s="425" t="s">
        <v>956</v>
      </c>
      <c r="B140" s="431">
        <v>45821</v>
      </c>
      <c r="C140" s="427">
        <v>120</v>
      </c>
      <c r="D140" s="428"/>
      <c r="E140" s="427">
        <f t="shared" si="21"/>
        <v>36</v>
      </c>
      <c r="F140" s="429">
        <v>0.3</v>
      </c>
      <c r="G140" s="427">
        <f t="shared" si="19"/>
        <v>84</v>
      </c>
      <c r="H140" s="123"/>
      <c r="I140" s="123">
        <v>5</v>
      </c>
      <c r="J140" s="427">
        <f t="shared" si="16"/>
        <v>120</v>
      </c>
      <c r="K140" s="123">
        <f t="shared" si="22"/>
        <v>3385</v>
      </c>
      <c r="L140" s="427">
        <f t="shared" si="17"/>
        <v>28.2083333333333</v>
      </c>
      <c r="M140" s="123"/>
      <c r="N140" s="450"/>
      <c r="O140" s="448"/>
      <c r="P140" s="450"/>
      <c r="Q140" s="468"/>
      <c r="R140" s="450"/>
      <c r="S140" s="450"/>
      <c r="T140" s="475"/>
      <c r="U140" s="466"/>
      <c r="V140" s="450"/>
      <c r="W140" s="450"/>
      <c r="X140" s="450"/>
      <c r="Y140" s="450"/>
      <c r="Z140" s="450"/>
      <c r="AA140" s="450"/>
      <c r="AB140" s="450"/>
      <c r="AC140" s="450"/>
      <c r="AD140" s="497"/>
      <c r="AE140" s="497"/>
      <c r="AF140" s="450"/>
      <c r="AG140" s="450"/>
    </row>
    <row r="141" s="115" customFormat="1" ht="17" customHeight="1" spans="1:33">
      <c r="A141" s="425" t="s">
        <v>956</v>
      </c>
      <c r="B141" s="431">
        <v>45822</v>
      </c>
      <c r="C141" s="427">
        <v>120</v>
      </c>
      <c r="D141" s="428"/>
      <c r="E141" s="427">
        <f t="shared" si="21"/>
        <v>36</v>
      </c>
      <c r="F141" s="429">
        <v>0.3</v>
      </c>
      <c r="G141" s="427">
        <f t="shared" si="19"/>
        <v>84</v>
      </c>
      <c r="H141" s="123"/>
      <c r="I141" s="123">
        <v>5</v>
      </c>
      <c r="J141" s="427">
        <f t="shared" si="16"/>
        <v>120</v>
      </c>
      <c r="K141" s="123">
        <f t="shared" si="22"/>
        <v>3265</v>
      </c>
      <c r="L141" s="427">
        <f t="shared" si="17"/>
        <v>27.2083333333333</v>
      </c>
      <c r="M141" s="123"/>
      <c r="N141" s="450"/>
      <c r="O141" s="448"/>
      <c r="P141" s="450"/>
      <c r="Q141" s="468"/>
      <c r="R141" s="450"/>
      <c r="S141" s="450"/>
      <c r="T141" s="475"/>
      <c r="U141" s="466"/>
      <c r="V141" s="450"/>
      <c r="W141" s="450"/>
      <c r="X141" s="450"/>
      <c r="Y141" s="450"/>
      <c r="Z141" s="450"/>
      <c r="AA141" s="450"/>
      <c r="AB141" s="450"/>
      <c r="AC141" s="450"/>
      <c r="AD141" s="497"/>
      <c r="AE141" s="497"/>
      <c r="AF141" s="450"/>
      <c r="AG141" s="450"/>
    </row>
    <row r="142" s="115" customFormat="1" ht="17" customHeight="1" spans="1:33">
      <c r="A142" s="425" t="s">
        <v>956</v>
      </c>
      <c r="B142" s="426">
        <v>45823</v>
      </c>
      <c r="C142" s="427">
        <v>120</v>
      </c>
      <c r="D142" s="428"/>
      <c r="E142" s="427">
        <f t="shared" si="21"/>
        <v>36</v>
      </c>
      <c r="F142" s="429">
        <v>0.3</v>
      </c>
      <c r="G142" s="427">
        <f t="shared" si="19"/>
        <v>84</v>
      </c>
      <c r="H142" s="123"/>
      <c r="I142" s="123">
        <v>5</v>
      </c>
      <c r="J142" s="427">
        <f t="shared" si="16"/>
        <v>120</v>
      </c>
      <c r="K142" s="123">
        <f t="shared" si="22"/>
        <v>3145</v>
      </c>
      <c r="L142" s="427">
        <f t="shared" si="17"/>
        <v>26.2083333333333</v>
      </c>
      <c r="M142" s="123"/>
      <c r="N142" s="450"/>
      <c r="O142" s="448"/>
      <c r="P142" s="450"/>
      <c r="Q142" s="468"/>
      <c r="R142" s="450"/>
      <c r="S142" s="450"/>
      <c r="T142" s="475"/>
      <c r="U142" s="466"/>
      <c r="V142" s="450"/>
      <c r="W142" s="450"/>
      <c r="X142" s="450"/>
      <c r="Y142" s="450"/>
      <c r="Z142" s="450"/>
      <c r="AA142" s="450"/>
      <c r="AB142" s="450"/>
      <c r="AC142" s="450"/>
      <c r="AD142" s="497"/>
      <c r="AE142" s="497"/>
      <c r="AF142" s="450"/>
      <c r="AG142" s="450"/>
    </row>
    <row r="143" s="115" customFormat="1" ht="17" customHeight="1" spans="1:33">
      <c r="A143" s="425" t="s">
        <v>956</v>
      </c>
      <c r="B143" s="426">
        <v>45824</v>
      </c>
      <c r="C143" s="427">
        <v>150</v>
      </c>
      <c r="D143" s="428"/>
      <c r="E143" s="427">
        <f t="shared" si="21"/>
        <v>45</v>
      </c>
      <c r="F143" s="429">
        <v>0.3</v>
      </c>
      <c r="G143" s="427">
        <f t="shared" si="19"/>
        <v>105</v>
      </c>
      <c r="H143" s="123"/>
      <c r="I143" s="123">
        <v>5</v>
      </c>
      <c r="J143" s="427">
        <f t="shared" si="16"/>
        <v>150</v>
      </c>
      <c r="K143" s="123">
        <f t="shared" si="22"/>
        <v>2995</v>
      </c>
      <c r="L143" s="427">
        <f t="shared" si="17"/>
        <v>19.9666666666667</v>
      </c>
      <c r="M143" s="123"/>
      <c r="N143" s="450"/>
      <c r="O143" s="448"/>
      <c r="P143" s="450"/>
      <c r="Q143" s="468"/>
      <c r="R143" s="450"/>
      <c r="S143" s="450"/>
      <c r="T143" s="475"/>
      <c r="U143" s="466"/>
      <c r="V143" s="450"/>
      <c r="W143" s="450"/>
      <c r="X143" s="450"/>
      <c r="Y143" s="450"/>
      <c r="Z143" s="450"/>
      <c r="AA143" s="450"/>
      <c r="AB143" s="450"/>
      <c r="AC143" s="450"/>
      <c r="AD143" s="497"/>
      <c r="AE143" s="497"/>
      <c r="AF143" s="450"/>
      <c r="AG143" s="450"/>
    </row>
    <row r="144" s="115" customFormat="1" ht="17" customHeight="1" spans="1:33">
      <c r="A144" s="425" t="s">
        <v>956</v>
      </c>
      <c r="B144" s="426">
        <v>45825</v>
      </c>
      <c r="C144" s="427">
        <v>150</v>
      </c>
      <c r="D144" s="428"/>
      <c r="E144" s="427">
        <f t="shared" si="21"/>
        <v>45</v>
      </c>
      <c r="F144" s="429">
        <v>0.3</v>
      </c>
      <c r="G144" s="427">
        <f t="shared" si="19"/>
        <v>105</v>
      </c>
      <c r="H144" s="123"/>
      <c r="I144" s="123">
        <v>5</v>
      </c>
      <c r="J144" s="427">
        <f t="shared" si="16"/>
        <v>150</v>
      </c>
      <c r="K144" s="123">
        <f t="shared" si="22"/>
        <v>2845</v>
      </c>
      <c r="L144" s="427">
        <f t="shared" si="17"/>
        <v>18.9666666666667</v>
      </c>
      <c r="M144" s="123"/>
      <c r="N144" s="450"/>
      <c r="O144" s="448"/>
      <c r="P144" s="450"/>
      <c r="Q144" s="468"/>
      <c r="R144" s="450"/>
      <c r="S144" s="450"/>
      <c r="T144" s="475"/>
      <c r="U144" s="466"/>
      <c r="V144" s="450"/>
      <c r="W144" s="450"/>
      <c r="X144" s="450"/>
      <c r="Y144" s="450"/>
      <c r="Z144" s="450"/>
      <c r="AA144" s="450"/>
      <c r="AB144" s="450"/>
      <c r="AC144" s="450"/>
      <c r="AD144" s="497"/>
      <c r="AE144" s="497"/>
      <c r="AF144" s="450"/>
      <c r="AG144" s="450"/>
    </row>
    <row r="145" s="115" customFormat="1" ht="17" customHeight="1" spans="1:33">
      <c r="A145" s="425" t="s">
        <v>956</v>
      </c>
      <c r="B145" s="426">
        <v>45826</v>
      </c>
      <c r="C145" s="427">
        <v>150</v>
      </c>
      <c r="D145" s="428"/>
      <c r="E145" s="427">
        <f t="shared" si="21"/>
        <v>45</v>
      </c>
      <c r="F145" s="429">
        <v>0.3</v>
      </c>
      <c r="G145" s="427">
        <f t="shared" si="19"/>
        <v>105</v>
      </c>
      <c r="H145" s="123"/>
      <c r="I145" s="123">
        <v>5</v>
      </c>
      <c r="J145" s="427">
        <f t="shared" si="16"/>
        <v>150</v>
      </c>
      <c r="K145" s="123">
        <f t="shared" si="22"/>
        <v>2695</v>
      </c>
      <c r="L145" s="427">
        <f t="shared" si="17"/>
        <v>17.9666666666667</v>
      </c>
      <c r="M145" s="123"/>
      <c r="N145" s="450"/>
      <c r="O145" s="448"/>
      <c r="P145" s="450"/>
      <c r="Q145" s="468"/>
      <c r="R145" s="450"/>
      <c r="S145" s="450"/>
      <c r="T145" s="475"/>
      <c r="U145" s="466"/>
      <c r="V145" s="450"/>
      <c r="W145" s="450"/>
      <c r="X145" s="450"/>
      <c r="Y145" s="450"/>
      <c r="Z145" s="450"/>
      <c r="AA145" s="450"/>
      <c r="AB145" s="450"/>
      <c r="AC145" s="450"/>
      <c r="AD145" s="497"/>
      <c r="AE145" s="497"/>
      <c r="AF145" s="450"/>
      <c r="AG145" s="450"/>
    </row>
    <row r="146" s="115" customFormat="1" ht="17" customHeight="1" spans="1:33">
      <c r="A146" s="425" t="s">
        <v>956</v>
      </c>
      <c r="B146" s="426">
        <v>45827</v>
      </c>
      <c r="C146" s="427">
        <v>150</v>
      </c>
      <c r="D146" s="428"/>
      <c r="E146" s="427">
        <f t="shared" si="21"/>
        <v>45</v>
      </c>
      <c r="F146" s="429">
        <v>0.3</v>
      </c>
      <c r="G146" s="427">
        <f t="shared" si="19"/>
        <v>105</v>
      </c>
      <c r="H146" s="123"/>
      <c r="I146" s="123">
        <v>5</v>
      </c>
      <c r="J146" s="427">
        <f t="shared" si="16"/>
        <v>150</v>
      </c>
      <c r="K146" s="123">
        <f t="shared" si="22"/>
        <v>2545</v>
      </c>
      <c r="L146" s="427">
        <f t="shared" si="17"/>
        <v>16.9666666666667</v>
      </c>
      <c r="M146" s="123"/>
      <c r="N146" s="450"/>
      <c r="O146" s="448"/>
      <c r="P146" s="450"/>
      <c r="Q146" s="468"/>
      <c r="R146" s="450"/>
      <c r="S146" s="450"/>
      <c r="T146" s="475"/>
      <c r="U146" s="466"/>
      <c r="V146" s="450"/>
      <c r="W146" s="450"/>
      <c r="X146" s="450"/>
      <c r="Y146" s="450"/>
      <c r="Z146" s="450"/>
      <c r="AA146" s="450"/>
      <c r="AB146" s="450"/>
      <c r="AC146" s="450"/>
      <c r="AD146" s="497"/>
      <c r="AE146" s="497"/>
      <c r="AF146" s="450"/>
      <c r="AG146" s="450"/>
    </row>
    <row r="147" s="115" customFormat="1" ht="17" customHeight="1" spans="1:33">
      <c r="A147" s="425" t="s">
        <v>956</v>
      </c>
      <c r="B147" s="426">
        <v>45828</v>
      </c>
      <c r="C147" s="427">
        <v>150</v>
      </c>
      <c r="D147" s="428"/>
      <c r="E147" s="427">
        <f t="shared" si="21"/>
        <v>45</v>
      </c>
      <c r="F147" s="429">
        <v>0.3</v>
      </c>
      <c r="G147" s="427">
        <f t="shared" si="19"/>
        <v>105</v>
      </c>
      <c r="H147" s="123"/>
      <c r="I147" s="123">
        <v>5</v>
      </c>
      <c r="J147" s="427">
        <f t="shared" si="16"/>
        <v>150</v>
      </c>
      <c r="K147" s="123">
        <f t="shared" si="22"/>
        <v>2395</v>
      </c>
      <c r="L147" s="427">
        <f t="shared" si="17"/>
        <v>15.9666666666667</v>
      </c>
      <c r="M147" s="123"/>
      <c r="N147" s="450"/>
      <c r="O147" s="448"/>
      <c r="P147" s="450"/>
      <c r="Q147" s="468"/>
      <c r="R147" s="450"/>
      <c r="S147" s="450"/>
      <c r="T147" s="475"/>
      <c r="U147" s="466"/>
      <c r="V147" s="450"/>
      <c r="W147" s="450"/>
      <c r="X147" s="450"/>
      <c r="Y147" s="450"/>
      <c r="Z147" s="450"/>
      <c r="AA147" s="450"/>
      <c r="AB147" s="450"/>
      <c r="AC147" s="450"/>
      <c r="AD147" s="497"/>
      <c r="AE147" s="497"/>
      <c r="AF147" s="450"/>
      <c r="AG147" s="450"/>
    </row>
    <row r="148" s="115" customFormat="1" ht="17" customHeight="1" spans="1:33">
      <c r="A148" s="425" t="s">
        <v>956</v>
      </c>
      <c r="B148" s="426">
        <v>45829</v>
      </c>
      <c r="C148" s="427">
        <v>150</v>
      </c>
      <c r="D148" s="428"/>
      <c r="E148" s="427">
        <f t="shared" si="21"/>
        <v>45</v>
      </c>
      <c r="F148" s="429">
        <v>0.3</v>
      </c>
      <c r="G148" s="427">
        <f t="shared" si="19"/>
        <v>105</v>
      </c>
      <c r="H148" s="123"/>
      <c r="I148" s="123">
        <v>5</v>
      </c>
      <c r="J148" s="427">
        <f t="shared" si="16"/>
        <v>150</v>
      </c>
      <c r="K148" s="123">
        <f t="shared" si="22"/>
        <v>2245</v>
      </c>
      <c r="L148" s="427">
        <f t="shared" si="17"/>
        <v>14.9666666666667</v>
      </c>
      <c r="M148" s="123"/>
      <c r="N148" s="450"/>
      <c r="O148" s="448"/>
      <c r="P148" s="450"/>
      <c r="Q148" s="468"/>
      <c r="R148" s="450"/>
      <c r="S148" s="450"/>
      <c r="T148" s="475"/>
      <c r="U148" s="466"/>
      <c r="V148" s="450"/>
      <c r="W148" s="450"/>
      <c r="X148" s="450"/>
      <c r="Y148" s="450"/>
      <c r="Z148" s="450"/>
      <c r="AA148" s="450"/>
      <c r="AB148" s="450"/>
      <c r="AC148" s="450"/>
      <c r="AD148" s="497"/>
      <c r="AE148" s="497"/>
      <c r="AF148" s="450"/>
      <c r="AG148" s="450"/>
    </row>
    <row r="149" s="115" customFormat="1" ht="17" customHeight="1" spans="1:33">
      <c r="A149" s="425" t="s">
        <v>956</v>
      </c>
      <c r="B149" s="431">
        <v>45830</v>
      </c>
      <c r="C149" s="427">
        <v>150</v>
      </c>
      <c r="D149" s="428"/>
      <c r="E149" s="427">
        <f t="shared" si="21"/>
        <v>45</v>
      </c>
      <c r="F149" s="429">
        <v>0.3</v>
      </c>
      <c r="G149" s="427">
        <f t="shared" si="19"/>
        <v>105</v>
      </c>
      <c r="H149" s="123"/>
      <c r="I149" s="123">
        <v>5</v>
      </c>
      <c r="J149" s="427">
        <f t="shared" si="16"/>
        <v>150</v>
      </c>
      <c r="K149" s="123">
        <f t="shared" si="22"/>
        <v>2095</v>
      </c>
      <c r="L149" s="427">
        <f t="shared" si="17"/>
        <v>13.9666666666667</v>
      </c>
      <c r="M149" s="123"/>
      <c r="N149" s="450"/>
      <c r="O149" s="448"/>
      <c r="P149" s="450"/>
      <c r="Q149" s="468"/>
      <c r="R149" s="450"/>
      <c r="S149" s="450"/>
      <c r="T149" s="475"/>
      <c r="U149" s="466"/>
      <c r="V149" s="450"/>
      <c r="W149" s="450"/>
      <c r="X149" s="450"/>
      <c r="Y149" s="450"/>
      <c r="Z149" s="450"/>
      <c r="AA149" s="450"/>
      <c r="AB149" s="450"/>
      <c r="AC149" s="450"/>
      <c r="AD149" s="497"/>
      <c r="AE149" s="497"/>
      <c r="AF149" s="450"/>
      <c r="AG149" s="450"/>
    </row>
    <row r="150" s="115" customFormat="1" ht="17" customHeight="1" spans="1:33">
      <c r="A150" s="425" t="s">
        <v>956</v>
      </c>
      <c r="B150" s="431">
        <v>45831</v>
      </c>
      <c r="C150" s="427">
        <v>150</v>
      </c>
      <c r="D150" s="428"/>
      <c r="E150" s="427">
        <f t="shared" si="21"/>
        <v>45</v>
      </c>
      <c r="F150" s="429">
        <v>0.3</v>
      </c>
      <c r="G150" s="427">
        <f t="shared" si="19"/>
        <v>105</v>
      </c>
      <c r="H150" s="123"/>
      <c r="I150" s="123">
        <v>5</v>
      </c>
      <c r="J150" s="427">
        <f t="shared" ref="J150:J156" si="23">C150</f>
        <v>150</v>
      </c>
      <c r="K150" s="123">
        <f t="shared" si="22"/>
        <v>1945</v>
      </c>
      <c r="L150" s="427">
        <f t="shared" ref="L150:L156" si="24">K150/J150</f>
        <v>12.9666666666667</v>
      </c>
      <c r="M150" s="123"/>
      <c r="N150" s="450"/>
      <c r="O150" s="448"/>
      <c r="P150" s="450"/>
      <c r="Q150" s="468"/>
      <c r="R150" s="450"/>
      <c r="S150" s="450"/>
      <c r="T150" s="475"/>
      <c r="U150" s="466"/>
      <c r="V150" s="450"/>
      <c r="W150" s="450"/>
      <c r="X150" s="450"/>
      <c r="Y150" s="450"/>
      <c r="Z150" s="450"/>
      <c r="AA150" s="450"/>
      <c r="AB150" s="450"/>
      <c r="AC150" s="450"/>
      <c r="AD150" s="497"/>
      <c r="AE150" s="497"/>
      <c r="AF150" s="450"/>
      <c r="AG150" s="450"/>
    </row>
    <row r="151" s="115" customFormat="1" ht="17" customHeight="1" spans="1:33">
      <c r="A151" s="425" t="s">
        <v>956</v>
      </c>
      <c r="B151" s="431">
        <v>45832</v>
      </c>
      <c r="C151" s="427">
        <v>150</v>
      </c>
      <c r="D151" s="428"/>
      <c r="E151" s="427">
        <f t="shared" si="21"/>
        <v>45</v>
      </c>
      <c r="F151" s="429">
        <v>0.3</v>
      </c>
      <c r="G151" s="427">
        <f t="shared" si="19"/>
        <v>105</v>
      </c>
      <c r="H151" s="123"/>
      <c r="I151" s="123">
        <v>5</v>
      </c>
      <c r="J151" s="427">
        <f t="shared" si="23"/>
        <v>150</v>
      </c>
      <c r="K151" s="123">
        <f t="shared" si="22"/>
        <v>1795</v>
      </c>
      <c r="L151" s="427">
        <f t="shared" si="24"/>
        <v>11.9666666666667</v>
      </c>
      <c r="M151" s="123"/>
      <c r="N151" s="450"/>
      <c r="O151" s="448"/>
      <c r="P151" s="450"/>
      <c r="Q151" s="468"/>
      <c r="R151" s="450"/>
      <c r="S151" s="450"/>
      <c r="T151" s="475"/>
      <c r="U151" s="466"/>
      <c r="V151" s="450"/>
      <c r="W151" s="450"/>
      <c r="X151" s="450"/>
      <c r="Y151" s="450"/>
      <c r="Z151" s="450"/>
      <c r="AA151" s="450"/>
      <c r="AB151" s="450"/>
      <c r="AC151" s="450"/>
      <c r="AD151" s="497"/>
      <c r="AE151" s="497"/>
      <c r="AF151" s="450"/>
      <c r="AG151" s="450"/>
    </row>
    <row r="152" s="115" customFormat="1" ht="17" customHeight="1" spans="1:33">
      <c r="A152" s="425" t="s">
        <v>956</v>
      </c>
      <c r="B152" s="431">
        <v>45833</v>
      </c>
      <c r="C152" s="427">
        <v>150</v>
      </c>
      <c r="D152" s="428"/>
      <c r="E152" s="427">
        <f t="shared" si="21"/>
        <v>45</v>
      </c>
      <c r="F152" s="429">
        <v>0.3</v>
      </c>
      <c r="G152" s="427">
        <f t="shared" si="19"/>
        <v>105</v>
      </c>
      <c r="H152" s="123"/>
      <c r="I152" s="123">
        <v>5</v>
      </c>
      <c r="J152" s="427">
        <f t="shared" si="23"/>
        <v>150</v>
      </c>
      <c r="K152" s="123">
        <f t="shared" si="22"/>
        <v>1645</v>
      </c>
      <c r="L152" s="427">
        <f t="shared" si="24"/>
        <v>10.9666666666667</v>
      </c>
      <c r="M152" s="123"/>
      <c r="N152" s="450"/>
      <c r="O152" s="448"/>
      <c r="P152" s="450"/>
      <c r="Q152" s="468"/>
      <c r="R152" s="450"/>
      <c r="S152" s="450"/>
      <c r="T152" s="475"/>
      <c r="U152" s="466"/>
      <c r="V152" s="450"/>
      <c r="W152" s="450"/>
      <c r="X152" s="450"/>
      <c r="Y152" s="450"/>
      <c r="Z152" s="450"/>
      <c r="AA152" s="450"/>
      <c r="AB152" s="450"/>
      <c r="AC152" s="450"/>
      <c r="AD152" s="497"/>
      <c r="AE152" s="497"/>
      <c r="AF152" s="450"/>
      <c r="AG152" s="450"/>
    </row>
    <row r="153" s="115" customFormat="1" ht="17" customHeight="1" spans="1:33">
      <c r="A153" s="425" t="s">
        <v>956</v>
      </c>
      <c r="B153" s="431">
        <v>45834</v>
      </c>
      <c r="C153" s="427">
        <v>150</v>
      </c>
      <c r="D153" s="428"/>
      <c r="E153" s="427">
        <f t="shared" si="21"/>
        <v>45</v>
      </c>
      <c r="F153" s="429">
        <v>0.3</v>
      </c>
      <c r="G153" s="427">
        <f t="shared" si="19"/>
        <v>105</v>
      </c>
      <c r="H153" s="123"/>
      <c r="I153" s="123">
        <v>5</v>
      </c>
      <c r="J153" s="427">
        <f t="shared" si="23"/>
        <v>150</v>
      </c>
      <c r="K153" s="123">
        <f t="shared" si="22"/>
        <v>1495</v>
      </c>
      <c r="L153" s="427">
        <f t="shared" si="24"/>
        <v>9.96666666666667</v>
      </c>
      <c r="M153" s="123"/>
      <c r="N153" s="450"/>
      <c r="O153" s="448"/>
      <c r="P153" s="450"/>
      <c r="Q153" s="468"/>
      <c r="R153" s="450"/>
      <c r="S153" s="450"/>
      <c r="T153" s="475"/>
      <c r="U153" s="466"/>
      <c r="V153" s="450"/>
      <c r="W153" s="450"/>
      <c r="X153" s="450"/>
      <c r="Y153" s="450"/>
      <c r="Z153" s="450"/>
      <c r="AA153" s="450"/>
      <c r="AB153" s="450"/>
      <c r="AC153" s="450"/>
      <c r="AD153" s="497"/>
      <c r="AE153" s="497"/>
      <c r="AF153" s="450"/>
      <c r="AG153" s="450"/>
    </row>
    <row r="154" s="115" customFormat="1" ht="17" customHeight="1" spans="1:33">
      <c r="A154" s="425" t="s">
        <v>956</v>
      </c>
      <c r="B154" s="431">
        <v>45835</v>
      </c>
      <c r="C154" s="427">
        <v>150</v>
      </c>
      <c r="D154" s="428"/>
      <c r="E154" s="427">
        <f t="shared" si="21"/>
        <v>45</v>
      </c>
      <c r="F154" s="429">
        <v>0.3</v>
      </c>
      <c r="G154" s="427">
        <f t="shared" si="19"/>
        <v>105</v>
      </c>
      <c r="H154" s="123"/>
      <c r="I154" s="123">
        <v>5</v>
      </c>
      <c r="J154" s="427">
        <f t="shared" si="23"/>
        <v>150</v>
      </c>
      <c r="K154" s="123">
        <f t="shared" si="22"/>
        <v>1345</v>
      </c>
      <c r="L154" s="427">
        <f t="shared" si="24"/>
        <v>8.96666666666667</v>
      </c>
      <c r="M154" s="123"/>
      <c r="N154" s="450"/>
      <c r="O154" s="448"/>
      <c r="P154" s="450"/>
      <c r="Q154" s="468"/>
      <c r="R154" s="450"/>
      <c r="S154" s="450"/>
      <c r="T154" s="475"/>
      <c r="U154" s="466"/>
      <c r="V154" s="450"/>
      <c r="W154" s="450"/>
      <c r="X154" s="450"/>
      <c r="Y154" s="450"/>
      <c r="Z154" s="450"/>
      <c r="AA154" s="450"/>
      <c r="AB154" s="450"/>
      <c r="AC154" s="450"/>
      <c r="AD154" s="497"/>
      <c r="AE154" s="497"/>
      <c r="AF154" s="450"/>
      <c r="AG154" s="450"/>
    </row>
    <row r="155" s="115" customFormat="1" ht="21" customHeight="1" spans="1:33">
      <c r="A155" s="425" t="s">
        <v>956</v>
      </c>
      <c r="B155" s="431">
        <v>45836</v>
      </c>
      <c r="C155" s="427">
        <v>150</v>
      </c>
      <c r="D155" s="428"/>
      <c r="E155" s="427">
        <f t="shared" si="21"/>
        <v>45</v>
      </c>
      <c r="F155" s="429">
        <v>0.3</v>
      </c>
      <c r="G155" s="427">
        <f t="shared" si="19"/>
        <v>105</v>
      </c>
      <c r="H155" s="123"/>
      <c r="I155" s="123">
        <v>5</v>
      </c>
      <c r="J155" s="427">
        <f t="shared" si="23"/>
        <v>150</v>
      </c>
      <c r="K155" s="123">
        <f t="shared" si="22"/>
        <v>1195</v>
      </c>
      <c r="L155" s="427">
        <f t="shared" si="24"/>
        <v>7.96666666666667</v>
      </c>
      <c r="M155" s="123"/>
      <c r="N155" s="450"/>
      <c r="O155" s="448"/>
      <c r="P155" s="450"/>
      <c r="Q155" s="468"/>
      <c r="R155" s="450"/>
      <c r="S155" s="450"/>
      <c r="T155" s="475"/>
      <c r="U155" s="466"/>
      <c r="V155" s="450"/>
      <c r="W155" s="450"/>
      <c r="X155" s="450"/>
      <c r="Y155" s="450"/>
      <c r="Z155" s="450"/>
      <c r="AA155" s="450"/>
      <c r="AB155" s="450"/>
      <c r="AC155" s="450"/>
      <c r="AD155" s="450"/>
      <c r="AE155" s="450"/>
      <c r="AF155" s="450"/>
      <c r="AG155" s="450"/>
    </row>
    <row r="156" s="115" customFormat="1" ht="21" customHeight="1" spans="1:33">
      <c r="A156" s="425" t="s">
        <v>956</v>
      </c>
      <c r="B156" s="431">
        <v>45837</v>
      </c>
      <c r="C156" s="427">
        <v>150</v>
      </c>
      <c r="D156" s="428"/>
      <c r="E156" s="427">
        <f t="shared" si="21"/>
        <v>45</v>
      </c>
      <c r="F156" s="429">
        <v>0.3</v>
      </c>
      <c r="G156" s="427">
        <f t="shared" si="19"/>
        <v>105</v>
      </c>
      <c r="H156" s="123"/>
      <c r="I156" s="123">
        <v>5</v>
      </c>
      <c r="J156" s="427">
        <f t="shared" si="23"/>
        <v>150</v>
      </c>
      <c r="K156" s="123">
        <f t="shared" si="22"/>
        <v>1045</v>
      </c>
      <c r="L156" s="427">
        <f t="shared" si="24"/>
        <v>6.96666666666667</v>
      </c>
      <c r="M156" s="123"/>
      <c r="N156" s="450"/>
      <c r="O156" s="448"/>
      <c r="P156" s="450"/>
      <c r="Q156" s="468"/>
      <c r="R156" s="450"/>
      <c r="S156" s="450"/>
      <c r="T156" s="475"/>
      <c r="U156" s="466"/>
      <c r="V156" s="450"/>
      <c r="W156" s="450"/>
      <c r="X156" s="450"/>
      <c r="Y156" s="450"/>
      <c r="Z156" s="450"/>
      <c r="AA156" s="450"/>
      <c r="AB156" s="450"/>
      <c r="AC156" s="450"/>
      <c r="AD156" s="450"/>
      <c r="AE156" s="450"/>
      <c r="AF156" s="450"/>
      <c r="AG156" s="450"/>
    </row>
    <row r="157" s="115" customFormat="1" ht="21" customHeight="1" spans="1:33">
      <c r="A157" s="425" t="s">
        <v>956</v>
      </c>
      <c r="B157" s="431">
        <v>45838</v>
      </c>
      <c r="C157" s="427">
        <v>150</v>
      </c>
      <c r="D157" s="428"/>
      <c r="E157" s="427">
        <f t="shared" si="21"/>
        <v>45</v>
      </c>
      <c r="F157" s="429">
        <v>0.3</v>
      </c>
      <c r="G157" s="427">
        <f t="shared" si="19"/>
        <v>105</v>
      </c>
      <c r="H157" s="123"/>
      <c r="I157" s="123">
        <v>5</v>
      </c>
      <c r="J157" s="427">
        <f t="shared" ref="J157:J190" si="25">C157</f>
        <v>150</v>
      </c>
      <c r="K157" s="123">
        <f>K154-J157</f>
        <v>1195</v>
      </c>
      <c r="L157" s="427">
        <f t="shared" ref="L157:L191" si="26">K157/J157</f>
        <v>7.96666666666667</v>
      </c>
      <c r="M157" s="123"/>
      <c r="N157" s="450"/>
      <c r="O157" s="448"/>
      <c r="P157" s="450"/>
      <c r="Q157" s="468"/>
      <c r="R157" s="450"/>
      <c r="S157" s="450"/>
      <c r="T157" s="475"/>
      <c r="U157" s="466"/>
      <c r="V157" s="450"/>
      <c r="W157" s="450"/>
      <c r="X157" s="450"/>
      <c r="Y157" s="450"/>
      <c r="Z157" s="450"/>
      <c r="AA157" s="450"/>
      <c r="AB157" s="450"/>
      <c r="AC157" s="450"/>
      <c r="AD157" s="450"/>
      <c r="AE157" s="450"/>
      <c r="AF157" s="450"/>
      <c r="AG157" s="450"/>
    </row>
    <row r="158" s="229" customFormat="1" ht="76" customHeight="1" spans="1:33">
      <c r="A158" s="432" t="s">
        <v>956</v>
      </c>
      <c r="B158" s="433" t="s">
        <v>964</v>
      </c>
      <c r="C158" s="434">
        <f>SUM(C128:C157)</f>
        <v>4020</v>
      </c>
      <c r="D158" s="435"/>
      <c r="E158" s="434">
        <f>SUM(E128:E157)</f>
        <v>1206</v>
      </c>
      <c r="F158" s="436">
        <f>E158/C158</f>
        <v>0.3</v>
      </c>
      <c r="G158" s="434">
        <f>SUM(G128:G157)</f>
        <v>2814</v>
      </c>
      <c r="H158" s="432">
        <v>0</v>
      </c>
      <c r="I158" s="451">
        <v>14</v>
      </c>
      <c r="J158" s="452">
        <f t="shared" si="25"/>
        <v>4020</v>
      </c>
      <c r="K158" s="442">
        <v>5000</v>
      </c>
      <c r="L158" s="457">
        <f t="shared" si="26"/>
        <v>1.24378109452736</v>
      </c>
      <c r="M158" s="458"/>
      <c r="N158" s="454" t="s">
        <v>77</v>
      </c>
      <c r="O158" s="455" t="s">
        <v>94</v>
      </c>
      <c r="P158" s="454">
        <v>29.99</v>
      </c>
      <c r="Q158" s="470">
        <v>0</v>
      </c>
      <c r="R158" s="471">
        <v>4300</v>
      </c>
      <c r="S158" s="454">
        <v>3000</v>
      </c>
      <c r="T158" s="472">
        <v>150</v>
      </c>
      <c r="U158" s="473">
        <v>127218</v>
      </c>
      <c r="V158" s="474">
        <v>44963</v>
      </c>
      <c r="W158" s="454">
        <v>4.6</v>
      </c>
      <c r="X158" s="454">
        <v>400</v>
      </c>
      <c r="Y158" s="454">
        <v>4</v>
      </c>
      <c r="Z158" s="123">
        <v>470</v>
      </c>
      <c r="AA158" s="123">
        <v>469</v>
      </c>
      <c r="AB158" s="123">
        <v>10</v>
      </c>
      <c r="AC158" s="123">
        <v>0</v>
      </c>
      <c r="AD158" s="487" t="s">
        <v>344</v>
      </c>
      <c r="AE158" s="487" t="s">
        <v>345</v>
      </c>
      <c r="AF158" s="458"/>
      <c r="AG158" s="458"/>
    </row>
    <row r="159" s="115" customFormat="1" ht="18" customHeight="1" spans="1:33">
      <c r="A159" s="425" t="s">
        <v>965</v>
      </c>
      <c r="B159" s="426">
        <v>45839</v>
      </c>
      <c r="C159" s="427">
        <v>150</v>
      </c>
      <c r="D159" s="428"/>
      <c r="E159" s="427">
        <f t="shared" ref="E159:E189" si="27">C159*F159</f>
        <v>30</v>
      </c>
      <c r="F159" s="429">
        <v>0.2</v>
      </c>
      <c r="G159" s="427">
        <f t="shared" ref="G159:G189" si="28">C159*(1-F159)</f>
        <v>120</v>
      </c>
      <c r="H159" s="123"/>
      <c r="I159" s="123">
        <v>5</v>
      </c>
      <c r="J159" s="427">
        <f t="shared" si="25"/>
        <v>150</v>
      </c>
      <c r="K159" s="494">
        <f>K158+K157</f>
        <v>6195</v>
      </c>
      <c r="L159" s="427">
        <f t="shared" si="26"/>
        <v>41.3</v>
      </c>
      <c r="M159" s="123"/>
      <c r="N159" s="450"/>
      <c r="O159" s="448"/>
      <c r="P159" s="450"/>
      <c r="Q159" s="468"/>
      <c r="R159" s="450"/>
      <c r="S159" s="450"/>
      <c r="T159" s="475"/>
      <c r="U159" s="466"/>
      <c r="V159" s="450"/>
      <c r="W159" s="450"/>
      <c r="X159" s="450"/>
      <c r="Y159" s="450"/>
      <c r="Z159" s="450"/>
      <c r="AA159" s="450"/>
      <c r="AB159" s="450"/>
      <c r="AC159" s="450"/>
      <c r="AD159" s="450"/>
      <c r="AE159" s="450"/>
      <c r="AF159" s="450"/>
      <c r="AG159" s="450"/>
    </row>
    <row r="160" s="115" customFormat="1" ht="18" customHeight="1" spans="1:33">
      <c r="A160" s="425" t="s">
        <v>965</v>
      </c>
      <c r="B160" s="426">
        <v>45840</v>
      </c>
      <c r="C160" s="427">
        <v>150</v>
      </c>
      <c r="D160" s="428"/>
      <c r="E160" s="427">
        <f t="shared" si="27"/>
        <v>30</v>
      </c>
      <c r="F160" s="429">
        <v>0.2</v>
      </c>
      <c r="G160" s="427">
        <f t="shared" si="28"/>
        <v>120</v>
      </c>
      <c r="H160" s="123"/>
      <c r="I160" s="123">
        <v>5</v>
      </c>
      <c r="J160" s="427">
        <f t="shared" si="25"/>
        <v>150</v>
      </c>
      <c r="K160" s="123">
        <f t="shared" ref="K160:K189" si="29">K159-J160</f>
        <v>6045</v>
      </c>
      <c r="L160" s="427">
        <f t="shared" si="26"/>
        <v>40.3</v>
      </c>
      <c r="M160" s="123"/>
      <c r="N160" s="450"/>
      <c r="O160" s="448"/>
      <c r="P160" s="450"/>
      <c r="Q160" s="468"/>
      <c r="R160" s="450"/>
      <c r="S160" s="450"/>
      <c r="T160" s="475"/>
      <c r="U160" s="466"/>
      <c r="V160" s="450"/>
      <c r="W160" s="450"/>
      <c r="X160" s="450"/>
      <c r="Y160" s="450"/>
      <c r="Z160" s="450"/>
      <c r="AA160" s="450"/>
      <c r="AB160" s="450"/>
      <c r="AC160" s="450"/>
      <c r="AD160" s="450"/>
      <c r="AE160" s="450"/>
      <c r="AF160" s="450"/>
      <c r="AG160" s="450"/>
    </row>
    <row r="161" s="115" customFormat="1" ht="18" customHeight="1" spans="1:33">
      <c r="A161" s="425" t="s">
        <v>965</v>
      </c>
      <c r="B161" s="426">
        <v>45841</v>
      </c>
      <c r="C161" s="427">
        <v>150</v>
      </c>
      <c r="D161" s="428"/>
      <c r="E161" s="427">
        <f t="shared" si="27"/>
        <v>30</v>
      </c>
      <c r="F161" s="429">
        <v>0.2</v>
      </c>
      <c r="G161" s="427">
        <f t="shared" si="28"/>
        <v>120</v>
      </c>
      <c r="H161" s="123"/>
      <c r="I161" s="123">
        <v>5</v>
      </c>
      <c r="J161" s="427">
        <f t="shared" si="25"/>
        <v>150</v>
      </c>
      <c r="K161" s="123">
        <f t="shared" si="29"/>
        <v>5895</v>
      </c>
      <c r="L161" s="427">
        <f t="shared" si="26"/>
        <v>39.3</v>
      </c>
      <c r="M161" s="123"/>
      <c r="N161" s="450"/>
      <c r="O161" s="456" t="s">
        <v>966</v>
      </c>
      <c r="P161" s="456"/>
      <c r="Q161" s="456"/>
      <c r="R161" s="456"/>
      <c r="S161" s="456"/>
      <c r="T161" s="456"/>
      <c r="U161" s="456"/>
      <c r="V161" s="450"/>
      <c r="W161" s="450"/>
      <c r="X161" s="450"/>
      <c r="Y161" s="450"/>
      <c r="Z161" s="450"/>
      <c r="AA161" s="450"/>
      <c r="AB161" s="450"/>
      <c r="AC161" s="450"/>
      <c r="AD161" s="450"/>
      <c r="AE161" s="450"/>
      <c r="AF161" s="450"/>
      <c r="AG161" s="450"/>
    </row>
    <row r="162" s="115" customFormat="1" ht="18" customHeight="1" spans="1:33">
      <c r="A162" s="425" t="s">
        <v>965</v>
      </c>
      <c r="B162" s="426">
        <v>45842</v>
      </c>
      <c r="C162" s="427">
        <v>150</v>
      </c>
      <c r="D162" s="428"/>
      <c r="E162" s="427">
        <f t="shared" si="27"/>
        <v>30</v>
      </c>
      <c r="F162" s="429">
        <v>0.2</v>
      </c>
      <c r="G162" s="427">
        <f t="shared" si="28"/>
        <v>120</v>
      </c>
      <c r="H162" s="123"/>
      <c r="I162" s="123">
        <v>5</v>
      </c>
      <c r="J162" s="427">
        <f t="shared" si="25"/>
        <v>150</v>
      </c>
      <c r="K162" s="123">
        <f t="shared" si="29"/>
        <v>5745</v>
      </c>
      <c r="L162" s="427">
        <f t="shared" si="26"/>
        <v>38.3</v>
      </c>
      <c r="M162" s="123"/>
      <c r="N162" s="450"/>
      <c r="O162" s="456"/>
      <c r="P162" s="456"/>
      <c r="Q162" s="456"/>
      <c r="R162" s="456"/>
      <c r="S162" s="456"/>
      <c r="T162" s="456"/>
      <c r="U162" s="456"/>
      <c r="V162" s="450"/>
      <c r="W162" s="450"/>
      <c r="X162" s="450"/>
      <c r="Y162" s="450"/>
      <c r="Z162" s="450"/>
      <c r="AA162" s="450"/>
      <c r="AB162" s="450"/>
      <c r="AC162" s="450"/>
      <c r="AD162" s="450"/>
      <c r="AE162" s="450"/>
      <c r="AF162" s="450"/>
      <c r="AG162" s="450"/>
    </row>
    <row r="163" s="115" customFormat="1" ht="18" customHeight="1" spans="1:33">
      <c r="A163" s="425" t="s">
        <v>965</v>
      </c>
      <c r="B163" s="426">
        <v>45843</v>
      </c>
      <c r="C163" s="427">
        <v>150</v>
      </c>
      <c r="D163" s="428"/>
      <c r="E163" s="427">
        <f t="shared" si="27"/>
        <v>30</v>
      </c>
      <c r="F163" s="429">
        <v>0.2</v>
      </c>
      <c r="G163" s="427">
        <f t="shared" si="28"/>
        <v>120</v>
      </c>
      <c r="H163" s="123"/>
      <c r="I163" s="123">
        <v>5</v>
      </c>
      <c r="J163" s="427">
        <f t="shared" si="25"/>
        <v>150</v>
      </c>
      <c r="K163" s="123">
        <f t="shared" si="29"/>
        <v>5595</v>
      </c>
      <c r="L163" s="427">
        <f t="shared" si="26"/>
        <v>37.3</v>
      </c>
      <c r="M163" s="123"/>
      <c r="N163" s="450"/>
      <c r="O163" s="456"/>
      <c r="P163" s="456"/>
      <c r="Q163" s="456"/>
      <c r="R163" s="456"/>
      <c r="S163" s="456"/>
      <c r="T163" s="456"/>
      <c r="U163" s="456"/>
      <c r="V163" s="450"/>
      <c r="W163" s="450"/>
      <c r="X163" s="450"/>
      <c r="Y163" s="450"/>
      <c r="Z163" s="450"/>
      <c r="AA163" s="450"/>
      <c r="AB163" s="450"/>
      <c r="AC163" s="450"/>
      <c r="AD163" s="450"/>
      <c r="AE163" s="450"/>
      <c r="AF163" s="450"/>
      <c r="AG163" s="450"/>
    </row>
    <row r="164" s="115" customFormat="1" ht="18" customHeight="1" spans="1:33">
      <c r="A164" s="425" t="s">
        <v>965</v>
      </c>
      <c r="B164" s="426">
        <v>45844</v>
      </c>
      <c r="C164" s="427">
        <v>150</v>
      </c>
      <c r="D164" s="428"/>
      <c r="E164" s="427">
        <f t="shared" si="27"/>
        <v>30</v>
      </c>
      <c r="F164" s="429">
        <v>0.2</v>
      </c>
      <c r="G164" s="427">
        <f t="shared" si="28"/>
        <v>120</v>
      </c>
      <c r="H164" s="123"/>
      <c r="I164" s="123">
        <v>5</v>
      </c>
      <c r="J164" s="427">
        <f t="shared" si="25"/>
        <v>150</v>
      </c>
      <c r="K164" s="123">
        <f t="shared" si="29"/>
        <v>5445</v>
      </c>
      <c r="L164" s="427">
        <f t="shared" si="26"/>
        <v>36.3</v>
      </c>
      <c r="M164" s="123"/>
      <c r="N164" s="450"/>
      <c r="O164" s="448"/>
      <c r="P164" s="450"/>
      <c r="Q164" s="468"/>
      <c r="R164" s="450"/>
      <c r="S164" s="450"/>
      <c r="T164" s="475"/>
      <c r="U164" s="466"/>
      <c r="V164" s="450"/>
      <c r="W164" s="450"/>
      <c r="X164" s="450"/>
      <c r="Y164" s="450"/>
      <c r="Z164" s="450"/>
      <c r="AA164" s="450"/>
      <c r="AB164" s="450"/>
      <c r="AC164" s="450"/>
      <c r="AD164" s="450"/>
      <c r="AE164" s="450"/>
      <c r="AF164" s="450"/>
      <c r="AG164" s="450"/>
    </row>
    <row r="165" s="115" customFormat="1" ht="18" customHeight="1" spans="1:33">
      <c r="A165" s="425" t="s">
        <v>965</v>
      </c>
      <c r="B165" s="426">
        <v>45845</v>
      </c>
      <c r="C165" s="427">
        <v>150</v>
      </c>
      <c r="D165" s="428"/>
      <c r="E165" s="427">
        <f t="shared" si="27"/>
        <v>30</v>
      </c>
      <c r="F165" s="429">
        <v>0.2</v>
      </c>
      <c r="G165" s="427">
        <f t="shared" si="28"/>
        <v>120</v>
      </c>
      <c r="H165" s="123"/>
      <c r="I165" s="123">
        <v>5</v>
      </c>
      <c r="J165" s="427">
        <f t="shared" si="25"/>
        <v>150</v>
      </c>
      <c r="K165" s="123">
        <f t="shared" si="29"/>
        <v>5295</v>
      </c>
      <c r="L165" s="427">
        <f t="shared" si="26"/>
        <v>35.3</v>
      </c>
      <c r="M165" s="123"/>
      <c r="N165" s="450"/>
      <c r="O165" s="448" t="s">
        <v>967</v>
      </c>
      <c r="P165" s="450" t="s">
        <v>19</v>
      </c>
      <c r="Q165" s="468"/>
      <c r="R165" s="468" t="s">
        <v>20</v>
      </c>
      <c r="S165" s="468"/>
      <c r="T165" s="468" t="s">
        <v>915</v>
      </c>
      <c r="U165" s="466"/>
      <c r="V165" s="450"/>
      <c r="W165" s="450"/>
      <c r="X165" s="450"/>
      <c r="Y165" s="450"/>
      <c r="Z165" s="450"/>
      <c r="AA165" s="450"/>
      <c r="AB165" s="450"/>
      <c r="AC165" s="450"/>
      <c r="AD165" s="450"/>
      <c r="AE165" s="450"/>
      <c r="AF165" s="450"/>
      <c r="AG165" s="450"/>
    </row>
    <row r="166" s="115" customFormat="1" ht="18" customHeight="1" spans="1:33">
      <c r="A166" s="425" t="s">
        <v>965</v>
      </c>
      <c r="B166" s="431">
        <v>45846</v>
      </c>
      <c r="C166" s="427">
        <v>150</v>
      </c>
      <c r="D166" s="428"/>
      <c r="E166" s="427">
        <f t="shared" si="27"/>
        <v>30</v>
      </c>
      <c r="F166" s="429">
        <v>0.2</v>
      </c>
      <c r="G166" s="427">
        <f t="shared" si="28"/>
        <v>120</v>
      </c>
      <c r="H166" s="123"/>
      <c r="I166" s="123">
        <v>5</v>
      </c>
      <c r="J166" s="427">
        <f t="shared" si="25"/>
        <v>150</v>
      </c>
      <c r="K166" s="123">
        <f t="shared" si="29"/>
        <v>5145</v>
      </c>
      <c r="L166" s="427">
        <f t="shared" si="26"/>
        <v>34.3</v>
      </c>
      <c r="M166" s="123"/>
      <c r="N166" s="450"/>
      <c r="O166" s="448" t="s">
        <v>916</v>
      </c>
      <c r="P166" s="450" t="s">
        <v>91</v>
      </c>
      <c r="Q166" s="469"/>
      <c r="R166" s="469" t="s">
        <v>962</v>
      </c>
      <c r="S166" s="450"/>
      <c r="T166" s="448" t="s">
        <v>963</v>
      </c>
      <c r="U166" s="466"/>
      <c r="V166" s="450"/>
      <c r="W166" s="450"/>
      <c r="X166" s="450"/>
      <c r="Y166" s="450"/>
      <c r="Z166" s="450"/>
      <c r="AA166" s="450"/>
      <c r="AB166" s="450"/>
      <c r="AC166" s="450"/>
      <c r="AD166" s="450"/>
      <c r="AE166" s="450"/>
      <c r="AF166" s="450"/>
      <c r="AG166" s="450"/>
    </row>
    <row r="167" s="115" customFormat="1" ht="18" customHeight="1" spans="1:33">
      <c r="A167" s="425" t="s">
        <v>965</v>
      </c>
      <c r="B167" s="431">
        <v>45847</v>
      </c>
      <c r="C167" s="427">
        <v>150</v>
      </c>
      <c r="D167" s="428"/>
      <c r="E167" s="427">
        <f t="shared" si="27"/>
        <v>30</v>
      </c>
      <c r="F167" s="429">
        <v>0.2</v>
      </c>
      <c r="G167" s="427">
        <f t="shared" si="28"/>
        <v>120</v>
      </c>
      <c r="H167" s="123"/>
      <c r="I167" s="123">
        <v>5</v>
      </c>
      <c r="J167" s="427">
        <f t="shared" si="25"/>
        <v>150</v>
      </c>
      <c r="K167" s="123">
        <f t="shared" si="29"/>
        <v>4995</v>
      </c>
      <c r="L167" s="427">
        <f t="shared" si="26"/>
        <v>33.3</v>
      </c>
      <c r="M167" s="123"/>
      <c r="N167" s="450"/>
      <c r="O167" s="448" t="s">
        <v>920</v>
      </c>
      <c r="P167" s="450" t="s">
        <v>91</v>
      </c>
      <c r="Q167" s="469"/>
      <c r="R167" s="469" t="s">
        <v>962</v>
      </c>
      <c r="S167" s="450"/>
      <c r="T167" s="448" t="s">
        <v>963</v>
      </c>
      <c r="U167" s="466"/>
      <c r="V167" s="450"/>
      <c r="W167" s="450"/>
      <c r="X167" s="450"/>
      <c r="Y167" s="450"/>
      <c r="Z167" s="450"/>
      <c r="AA167" s="450"/>
      <c r="AB167" s="450"/>
      <c r="AC167" s="450"/>
      <c r="AD167" s="450"/>
      <c r="AE167" s="450"/>
      <c r="AF167" s="450"/>
      <c r="AG167" s="450"/>
    </row>
    <row r="168" s="115" customFormat="1" ht="18" customHeight="1" spans="1:33">
      <c r="A168" s="425" t="s">
        <v>965</v>
      </c>
      <c r="B168" s="431">
        <v>45848</v>
      </c>
      <c r="C168" s="427">
        <v>150</v>
      </c>
      <c r="D168" s="428"/>
      <c r="E168" s="427">
        <f t="shared" si="27"/>
        <v>30</v>
      </c>
      <c r="F168" s="429">
        <v>0.2</v>
      </c>
      <c r="G168" s="427">
        <f t="shared" si="28"/>
        <v>120</v>
      </c>
      <c r="H168" s="123"/>
      <c r="I168" s="123">
        <v>5</v>
      </c>
      <c r="J168" s="427">
        <f t="shared" si="25"/>
        <v>150</v>
      </c>
      <c r="K168" s="123">
        <f t="shared" si="29"/>
        <v>4845</v>
      </c>
      <c r="L168" s="427">
        <f t="shared" si="26"/>
        <v>32.3</v>
      </c>
      <c r="M168" s="123"/>
      <c r="N168" s="450"/>
      <c r="O168" s="448" t="s">
        <v>924</v>
      </c>
      <c r="P168" s="450" t="s">
        <v>91</v>
      </c>
      <c r="Q168" s="468"/>
      <c r="R168" s="469" t="s">
        <v>962</v>
      </c>
      <c r="S168" s="450"/>
      <c r="T168" s="448" t="s">
        <v>963</v>
      </c>
      <c r="U168" s="466"/>
      <c r="V168" s="450"/>
      <c r="W168" s="450"/>
      <c r="X168" s="450"/>
      <c r="Y168" s="450"/>
      <c r="Z168" s="450"/>
      <c r="AA168" s="450"/>
      <c r="AB168" s="450"/>
      <c r="AC168" s="450"/>
      <c r="AD168" s="450"/>
      <c r="AE168" s="450"/>
      <c r="AF168" s="450"/>
      <c r="AG168" s="450"/>
    </row>
    <row r="169" s="115" customFormat="1" ht="18" customHeight="1" spans="1:33">
      <c r="A169" s="425" t="s">
        <v>965</v>
      </c>
      <c r="B169" s="431">
        <v>45849</v>
      </c>
      <c r="C169" s="427">
        <v>150</v>
      </c>
      <c r="D169" s="428"/>
      <c r="E169" s="427">
        <f t="shared" si="27"/>
        <v>30</v>
      </c>
      <c r="F169" s="429">
        <v>0.2</v>
      </c>
      <c r="G169" s="427">
        <f t="shared" si="28"/>
        <v>120</v>
      </c>
      <c r="H169" s="123"/>
      <c r="I169" s="123">
        <v>5</v>
      </c>
      <c r="J169" s="427">
        <f t="shared" si="25"/>
        <v>150</v>
      </c>
      <c r="K169" s="123">
        <f t="shared" si="29"/>
        <v>4695</v>
      </c>
      <c r="L169" s="427">
        <f t="shared" si="26"/>
        <v>31.3</v>
      </c>
      <c r="M169" s="123"/>
      <c r="N169" s="450"/>
      <c r="O169" s="448" t="s">
        <v>927</v>
      </c>
      <c r="P169" s="450" t="s">
        <v>91</v>
      </c>
      <c r="Q169" s="468"/>
      <c r="R169" s="469" t="s">
        <v>962</v>
      </c>
      <c r="S169" s="450"/>
      <c r="T169" s="448" t="s">
        <v>963</v>
      </c>
      <c r="U169" s="466"/>
      <c r="V169" s="450"/>
      <c r="W169" s="450"/>
      <c r="X169" s="450"/>
      <c r="Y169" s="450"/>
      <c r="Z169" s="450"/>
      <c r="AA169" s="450"/>
      <c r="AB169" s="450"/>
      <c r="AC169" s="450"/>
      <c r="AD169" s="450"/>
      <c r="AE169" s="450"/>
      <c r="AF169" s="450"/>
      <c r="AG169" s="450"/>
    </row>
    <row r="170" s="115" customFormat="1" ht="18" customHeight="1" spans="1:33">
      <c r="A170" s="425" t="s">
        <v>965</v>
      </c>
      <c r="B170" s="431">
        <v>45850</v>
      </c>
      <c r="C170" s="427">
        <v>150</v>
      </c>
      <c r="D170" s="428"/>
      <c r="E170" s="427">
        <f t="shared" si="27"/>
        <v>30</v>
      </c>
      <c r="F170" s="429">
        <v>0.2</v>
      </c>
      <c r="G170" s="427">
        <f t="shared" si="28"/>
        <v>120</v>
      </c>
      <c r="H170" s="123"/>
      <c r="I170" s="123">
        <v>5</v>
      </c>
      <c r="J170" s="427">
        <f t="shared" si="25"/>
        <v>150</v>
      </c>
      <c r="K170" s="123">
        <f t="shared" si="29"/>
        <v>4545</v>
      </c>
      <c r="L170" s="427">
        <f t="shared" si="26"/>
        <v>30.3</v>
      </c>
      <c r="M170" s="123"/>
      <c r="N170" s="450"/>
      <c r="O170" s="448"/>
      <c r="P170" s="450"/>
      <c r="Q170" s="468"/>
      <c r="R170" s="450"/>
      <c r="S170" s="450"/>
      <c r="T170" s="475"/>
      <c r="U170" s="466"/>
      <c r="V170" s="450"/>
      <c r="W170" s="450"/>
      <c r="X170" s="450"/>
      <c r="Y170" s="450"/>
      <c r="Z170" s="450"/>
      <c r="AA170" s="450"/>
      <c r="AB170" s="450"/>
      <c r="AC170" s="450"/>
      <c r="AD170" s="450"/>
      <c r="AE170" s="450"/>
      <c r="AF170" s="450"/>
      <c r="AG170" s="450"/>
    </row>
    <row r="171" s="115" customFormat="1" ht="18" customHeight="1" spans="1:33">
      <c r="A171" s="425" t="s">
        <v>965</v>
      </c>
      <c r="B171" s="431">
        <v>45851</v>
      </c>
      <c r="C171" s="427">
        <v>150</v>
      </c>
      <c r="D171" s="428"/>
      <c r="E171" s="427">
        <f t="shared" si="27"/>
        <v>30</v>
      </c>
      <c r="F171" s="429">
        <v>0.2</v>
      </c>
      <c r="G171" s="427">
        <f t="shared" si="28"/>
        <v>120</v>
      </c>
      <c r="H171" s="123"/>
      <c r="I171" s="123">
        <v>5</v>
      </c>
      <c r="J171" s="427">
        <f t="shared" si="25"/>
        <v>150</v>
      </c>
      <c r="K171" s="123">
        <f t="shared" si="29"/>
        <v>4395</v>
      </c>
      <c r="L171" s="427">
        <f t="shared" si="26"/>
        <v>29.3</v>
      </c>
      <c r="M171" s="123"/>
      <c r="N171" s="450"/>
      <c r="O171" s="448"/>
      <c r="P171" s="450"/>
      <c r="Q171" s="468"/>
      <c r="R171" s="450"/>
      <c r="S171" s="450"/>
      <c r="T171" s="475"/>
      <c r="U171" s="466"/>
      <c r="V171" s="450"/>
      <c r="W171" s="450"/>
      <c r="X171" s="450"/>
      <c r="Y171" s="450"/>
      <c r="Z171" s="450"/>
      <c r="AA171" s="450"/>
      <c r="AB171" s="450"/>
      <c r="AC171" s="450"/>
      <c r="AD171" s="450"/>
      <c r="AE171" s="450"/>
      <c r="AF171" s="450"/>
      <c r="AG171" s="450"/>
    </row>
    <row r="172" s="115" customFormat="1" ht="18" customHeight="1" spans="1:33">
      <c r="A172" s="425" t="s">
        <v>965</v>
      </c>
      <c r="B172" s="431">
        <v>45852</v>
      </c>
      <c r="C172" s="427">
        <v>150</v>
      </c>
      <c r="D172" s="428"/>
      <c r="E172" s="427">
        <f t="shared" si="27"/>
        <v>30</v>
      </c>
      <c r="F172" s="429">
        <v>0.2</v>
      </c>
      <c r="G172" s="427">
        <f t="shared" si="28"/>
        <v>120</v>
      </c>
      <c r="H172" s="123"/>
      <c r="I172" s="123">
        <v>5</v>
      </c>
      <c r="J172" s="427">
        <f t="shared" si="25"/>
        <v>150</v>
      </c>
      <c r="K172" s="123">
        <f t="shared" si="29"/>
        <v>4245</v>
      </c>
      <c r="L172" s="427">
        <f t="shared" si="26"/>
        <v>28.3</v>
      </c>
      <c r="M172" s="123"/>
      <c r="N172" s="450"/>
      <c r="O172" s="448"/>
      <c r="P172" s="450"/>
      <c r="Q172" s="468"/>
      <c r="R172" s="450"/>
      <c r="S172" s="450"/>
      <c r="T172" s="475"/>
      <c r="U172" s="466"/>
      <c r="V172" s="450"/>
      <c r="W172" s="450"/>
      <c r="X172" s="450"/>
      <c r="Y172" s="450"/>
      <c r="Z172" s="450"/>
      <c r="AA172" s="450"/>
      <c r="AB172" s="450"/>
      <c r="AC172" s="450"/>
      <c r="AD172" s="450"/>
      <c r="AE172" s="450"/>
      <c r="AF172" s="450"/>
      <c r="AG172" s="450"/>
    </row>
    <row r="173" s="115" customFormat="1" ht="18" customHeight="1" spans="1:33">
      <c r="A173" s="425" t="s">
        <v>965</v>
      </c>
      <c r="B173" s="426">
        <v>45853</v>
      </c>
      <c r="C173" s="427">
        <v>150</v>
      </c>
      <c r="D173" s="428"/>
      <c r="E173" s="427">
        <f t="shared" si="27"/>
        <v>30</v>
      </c>
      <c r="F173" s="429">
        <v>0.2</v>
      </c>
      <c r="G173" s="427">
        <f t="shared" si="28"/>
        <v>120</v>
      </c>
      <c r="H173" s="123"/>
      <c r="I173" s="123">
        <v>5</v>
      </c>
      <c r="J173" s="427">
        <f t="shared" si="25"/>
        <v>150</v>
      </c>
      <c r="K173" s="123">
        <f t="shared" si="29"/>
        <v>4095</v>
      </c>
      <c r="L173" s="427">
        <f t="shared" si="26"/>
        <v>27.3</v>
      </c>
      <c r="M173" s="123"/>
      <c r="N173" s="450"/>
      <c r="O173" s="448"/>
      <c r="P173" s="450"/>
      <c r="Q173" s="468"/>
      <c r="R173" s="450"/>
      <c r="S173" s="450"/>
      <c r="T173" s="475"/>
      <c r="U173" s="466"/>
      <c r="V173" s="450"/>
      <c r="W173" s="450"/>
      <c r="X173" s="450"/>
      <c r="Y173" s="450"/>
      <c r="Z173" s="450"/>
      <c r="AA173" s="450"/>
      <c r="AB173" s="450"/>
      <c r="AC173" s="450"/>
      <c r="AD173" s="450"/>
      <c r="AE173" s="450"/>
      <c r="AF173" s="450"/>
      <c r="AG173" s="450"/>
    </row>
    <row r="174" s="115" customFormat="1" ht="18" customHeight="1" spans="1:33">
      <c r="A174" s="425" t="s">
        <v>965</v>
      </c>
      <c r="B174" s="426">
        <v>45854</v>
      </c>
      <c r="C174" s="427">
        <v>150</v>
      </c>
      <c r="D174" s="428"/>
      <c r="E174" s="427">
        <f t="shared" si="27"/>
        <v>30</v>
      </c>
      <c r="F174" s="429">
        <v>0.2</v>
      </c>
      <c r="G174" s="427">
        <f t="shared" si="28"/>
        <v>120</v>
      </c>
      <c r="H174" s="123"/>
      <c r="I174" s="123">
        <v>5</v>
      </c>
      <c r="J174" s="427">
        <f t="shared" si="25"/>
        <v>150</v>
      </c>
      <c r="K174" s="123">
        <f t="shared" si="29"/>
        <v>3945</v>
      </c>
      <c r="L174" s="427">
        <f t="shared" si="26"/>
        <v>26.3</v>
      </c>
      <c r="M174" s="123"/>
      <c r="N174" s="450"/>
      <c r="O174" s="448"/>
      <c r="P174" s="450"/>
      <c r="Q174" s="468"/>
      <c r="R174" s="450"/>
      <c r="S174" s="450"/>
      <c r="T174" s="475"/>
      <c r="U174" s="466"/>
      <c r="V174" s="450"/>
      <c r="W174" s="450"/>
      <c r="X174" s="450"/>
      <c r="Y174" s="450"/>
      <c r="Z174" s="450"/>
      <c r="AA174" s="450"/>
      <c r="AB174" s="450"/>
      <c r="AC174" s="450"/>
      <c r="AD174" s="450"/>
      <c r="AE174" s="450"/>
      <c r="AF174" s="450"/>
      <c r="AG174" s="450"/>
    </row>
    <row r="175" s="115" customFormat="1" ht="18" customHeight="1" spans="1:33">
      <c r="A175" s="425" t="s">
        <v>965</v>
      </c>
      <c r="B175" s="426">
        <v>45855</v>
      </c>
      <c r="C175" s="427">
        <v>150</v>
      </c>
      <c r="D175" s="428"/>
      <c r="E175" s="427">
        <f t="shared" si="27"/>
        <v>30</v>
      </c>
      <c r="F175" s="429">
        <v>0.2</v>
      </c>
      <c r="G175" s="427">
        <f t="shared" si="28"/>
        <v>120</v>
      </c>
      <c r="H175" s="123"/>
      <c r="I175" s="123">
        <v>5</v>
      </c>
      <c r="J175" s="427">
        <f t="shared" si="25"/>
        <v>150</v>
      </c>
      <c r="K175" s="123">
        <f t="shared" si="29"/>
        <v>3795</v>
      </c>
      <c r="L175" s="427">
        <f t="shared" si="26"/>
        <v>25.3</v>
      </c>
      <c r="M175" s="123"/>
      <c r="N175" s="450"/>
      <c r="O175" s="448"/>
      <c r="P175" s="450"/>
      <c r="Q175" s="468"/>
      <c r="R175" s="450"/>
      <c r="S175" s="450"/>
      <c r="T175" s="475"/>
      <c r="U175" s="466"/>
      <c r="V175" s="450"/>
      <c r="W175" s="450"/>
      <c r="X175" s="450"/>
      <c r="Y175" s="450"/>
      <c r="Z175" s="450"/>
      <c r="AA175" s="450"/>
      <c r="AB175" s="450"/>
      <c r="AC175" s="450"/>
      <c r="AD175" s="450"/>
      <c r="AE175" s="450"/>
      <c r="AF175" s="450"/>
      <c r="AG175" s="450"/>
    </row>
    <row r="176" s="115" customFormat="1" ht="18" customHeight="1" spans="1:33">
      <c r="A176" s="425" t="s">
        <v>965</v>
      </c>
      <c r="B176" s="426">
        <v>45856</v>
      </c>
      <c r="C176" s="427">
        <v>150</v>
      </c>
      <c r="D176" s="428"/>
      <c r="E176" s="427">
        <f t="shared" si="27"/>
        <v>30</v>
      </c>
      <c r="F176" s="429">
        <v>0.2</v>
      </c>
      <c r="G176" s="427">
        <f t="shared" si="28"/>
        <v>120</v>
      </c>
      <c r="H176" s="123"/>
      <c r="I176" s="123">
        <v>5</v>
      </c>
      <c r="J176" s="427">
        <f t="shared" si="25"/>
        <v>150</v>
      </c>
      <c r="K176" s="123">
        <f t="shared" si="29"/>
        <v>3645</v>
      </c>
      <c r="L176" s="427">
        <f t="shared" si="26"/>
        <v>24.3</v>
      </c>
      <c r="M176" s="123"/>
      <c r="N176" s="450"/>
      <c r="O176" s="448"/>
      <c r="P176" s="450"/>
      <c r="Q176" s="468"/>
      <c r="R176" s="450"/>
      <c r="S176" s="450"/>
      <c r="T176" s="475"/>
      <c r="U176" s="466"/>
      <c r="V176" s="450"/>
      <c r="W176" s="450"/>
      <c r="X176" s="450"/>
      <c r="Y176" s="450"/>
      <c r="Z176" s="450"/>
      <c r="AA176" s="450"/>
      <c r="AB176" s="450"/>
      <c r="AC176" s="450"/>
      <c r="AD176" s="450"/>
      <c r="AE176" s="450"/>
      <c r="AF176" s="450"/>
      <c r="AG176" s="450"/>
    </row>
    <row r="177" s="115" customFormat="1" ht="18" customHeight="1" spans="1:33">
      <c r="A177" s="425" t="s">
        <v>965</v>
      </c>
      <c r="B177" s="426">
        <v>45857</v>
      </c>
      <c r="C177" s="427">
        <v>150</v>
      </c>
      <c r="D177" s="428"/>
      <c r="E177" s="427">
        <f t="shared" si="27"/>
        <v>30</v>
      </c>
      <c r="F177" s="429">
        <v>0.2</v>
      </c>
      <c r="G177" s="427">
        <f t="shared" si="28"/>
        <v>120</v>
      </c>
      <c r="H177" s="123"/>
      <c r="I177" s="123">
        <v>5</v>
      </c>
      <c r="J177" s="427">
        <f t="shared" si="25"/>
        <v>150</v>
      </c>
      <c r="K177" s="123">
        <f t="shared" si="29"/>
        <v>3495</v>
      </c>
      <c r="L177" s="427">
        <f t="shared" si="26"/>
        <v>23.3</v>
      </c>
      <c r="M177" s="123"/>
      <c r="N177" s="450"/>
      <c r="O177" s="448"/>
      <c r="P177" s="450"/>
      <c r="Q177" s="468"/>
      <c r="R177" s="450"/>
      <c r="S177" s="450"/>
      <c r="T177" s="475"/>
      <c r="U177" s="466"/>
      <c r="V177" s="450"/>
      <c r="W177" s="450"/>
      <c r="X177" s="450"/>
      <c r="Y177" s="450"/>
      <c r="Z177" s="450"/>
      <c r="AA177" s="450"/>
      <c r="AB177" s="450"/>
      <c r="AC177" s="450"/>
      <c r="AD177" s="450"/>
      <c r="AE177" s="450"/>
      <c r="AF177" s="450"/>
      <c r="AG177" s="450"/>
    </row>
    <row r="178" s="115" customFormat="1" ht="18" customHeight="1" spans="1:33">
      <c r="A178" s="425" t="s">
        <v>965</v>
      </c>
      <c r="B178" s="426">
        <v>45858</v>
      </c>
      <c r="C178" s="427">
        <v>150</v>
      </c>
      <c r="D178" s="428"/>
      <c r="E178" s="427">
        <f t="shared" si="27"/>
        <v>30</v>
      </c>
      <c r="F178" s="429">
        <v>0.2</v>
      </c>
      <c r="G178" s="427">
        <f t="shared" si="28"/>
        <v>120</v>
      </c>
      <c r="H178" s="123"/>
      <c r="I178" s="123">
        <v>5</v>
      </c>
      <c r="J178" s="427">
        <f t="shared" si="25"/>
        <v>150</v>
      </c>
      <c r="K178" s="123">
        <f t="shared" si="29"/>
        <v>3345</v>
      </c>
      <c r="L178" s="427">
        <f t="shared" si="26"/>
        <v>22.3</v>
      </c>
      <c r="M178" s="123"/>
      <c r="N178" s="450"/>
      <c r="O178" s="448"/>
      <c r="P178" s="450"/>
      <c r="Q178" s="468"/>
      <c r="R178" s="450"/>
      <c r="S178" s="450"/>
      <c r="T178" s="475"/>
      <c r="U178" s="466"/>
      <c r="V178" s="450"/>
      <c r="W178" s="450"/>
      <c r="X178" s="450"/>
      <c r="Y178" s="450"/>
      <c r="Z178" s="450"/>
      <c r="AA178" s="450"/>
      <c r="AB178" s="450"/>
      <c r="AC178" s="450"/>
      <c r="AD178" s="450"/>
      <c r="AE178" s="450"/>
      <c r="AF178" s="450"/>
      <c r="AG178" s="450"/>
    </row>
    <row r="179" s="115" customFormat="1" ht="18" customHeight="1" spans="1:33">
      <c r="A179" s="425" t="s">
        <v>965</v>
      </c>
      <c r="B179" s="426">
        <v>45859</v>
      </c>
      <c r="C179" s="427">
        <v>150</v>
      </c>
      <c r="D179" s="428"/>
      <c r="E179" s="427">
        <f t="shared" si="27"/>
        <v>30</v>
      </c>
      <c r="F179" s="429">
        <v>0.2</v>
      </c>
      <c r="G179" s="427">
        <f t="shared" si="28"/>
        <v>120</v>
      </c>
      <c r="H179" s="123"/>
      <c r="I179" s="123">
        <v>5</v>
      </c>
      <c r="J179" s="427">
        <f t="shared" si="25"/>
        <v>150</v>
      </c>
      <c r="K179" s="123">
        <f t="shared" si="29"/>
        <v>3195</v>
      </c>
      <c r="L179" s="427">
        <f t="shared" si="26"/>
        <v>21.3</v>
      </c>
      <c r="M179" s="123"/>
      <c r="N179" s="450"/>
      <c r="O179" s="448"/>
      <c r="P179" s="450"/>
      <c r="Q179" s="468"/>
      <c r="R179" s="450"/>
      <c r="S179" s="450"/>
      <c r="T179" s="475"/>
      <c r="U179" s="466"/>
      <c r="V179" s="450"/>
      <c r="W179" s="450"/>
      <c r="X179" s="450"/>
      <c r="Y179" s="450"/>
      <c r="Z179" s="450"/>
      <c r="AA179" s="450"/>
      <c r="AB179" s="450"/>
      <c r="AC179" s="450"/>
      <c r="AD179" s="450"/>
      <c r="AE179" s="450"/>
      <c r="AF179" s="450"/>
      <c r="AG179" s="450"/>
    </row>
    <row r="180" s="115" customFormat="1" ht="18" customHeight="1" spans="1:33">
      <c r="A180" s="425" t="s">
        <v>965</v>
      </c>
      <c r="B180" s="431">
        <v>45860</v>
      </c>
      <c r="C180" s="427">
        <v>150</v>
      </c>
      <c r="D180" s="428"/>
      <c r="E180" s="427">
        <f t="shared" si="27"/>
        <v>30</v>
      </c>
      <c r="F180" s="429">
        <v>0.2</v>
      </c>
      <c r="G180" s="427">
        <f t="shared" si="28"/>
        <v>120</v>
      </c>
      <c r="H180" s="123"/>
      <c r="I180" s="123">
        <v>5</v>
      </c>
      <c r="J180" s="427">
        <f t="shared" si="25"/>
        <v>150</v>
      </c>
      <c r="K180" s="123">
        <f t="shared" si="29"/>
        <v>3045</v>
      </c>
      <c r="L180" s="427">
        <f t="shared" si="26"/>
        <v>20.3</v>
      </c>
      <c r="M180" s="123"/>
      <c r="N180" s="450"/>
      <c r="O180" s="448"/>
      <c r="P180" s="450"/>
      <c r="Q180" s="468"/>
      <c r="R180" s="450"/>
      <c r="S180" s="450"/>
      <c r="T180" s="475"/>
      <c r="U180" s="466"/>
      <c r="V180" s="450"/>
      <c r="W180" s="450"/>
      <c r="X180" s="450"/>
      <c r="Y180" s="450"/>
      <c r="Z180" s="450"/>
      <c r="AA180" s="450"/>
      <c r="AB180" s="450"/>
      <c r="AC180" s="450"/>
      <c r="AD180" s="450"/>
      <c r="AE180" s="450"/>
      <c r="AF180" s="450"/>
      <c r="AG180" s="450"/>
    </row>
    <row r="181" s="115" customFormat="1" ht="18" customHeight="1" spans="1:33">
      <c r="A181" s="425" t="s">
        <v>965</v>
      </c>
      <c r="B181" s="431">
        <v>45861</v>
      </c>
      <c r="C181" s="427">
        <v>150</v>
      </c>
      <c r="D181" s="428"/>
      <c r="E181" s="427">
        <f t="shared" si="27"/>
        <v>30</v>
      </c>
      <c r="F181" s="429">
        <v>0.2</v>
      </c>
      <c r="G181" s="427">
        <f t="shared" si="28"/>
        <v>120</v>
      </c>
      <c r="H181" s="123"/>
      <c r="I181" s="123">
        <v>5</v>
      </c>
      <c r="J181" s="427">
        <f t="shared" si="25"/>
        <v>150</v>
      </c>
      <c r="K181" s="123">
        <f t="shared" si="29"/>
        <v>2895</v>
      </c>
      <c r="L181" s="427">
        <f t="shared" si="26"/>
        <v>19.3</v>
      </c>
      <c r="M181" s="123"/>
      <c r="N181" s="450"/>
      <c r="O181" s="448"/>
      <c r="P181" s="450"/>
      <c r="Q181" s="468"/>
      <c r="R181" s="450"/>
      <c r="S181" s="450"/>
      <c r="T181" s="475"/>
      <c r="U181" s="466"/>
      <c r="V181" s="450"/>
      <c r="W181" s="450"/>
      <c r="X181" s="450"/>
      <c r="Y181" s="450"/>
      <c r="Z181" s="450"/>
      <c r="AA181" s="450"/>
      <c r="AB181" s="450"/>
      <c r="AC181" s="450"/>
      <c r="AD181" s="450"/>
      <c r="AE181" s="450"/>
      <c r="AF181" s="450"/>
      <c r="AG181" s="450"/>
    </row>
    <row r="182" s="115" customFormat="1" ht="18" customHeight="1" spans="1:33">
      <c r="A182" s="425" t="s">
        <v>965</v>
      </c>
      <c r="B182" s="431">
        <v>45862</v>
      </c>
      <c r="C182" s="427">
        <v>150</v>
      </c>
      <c r="D182" s="428"/>
      <c r="E182" s="427">
        <f t="shared" si="27"/>
        <v>30</v>
      </c>
      <c r="F182" s="429">
        <v>0.2</v>
      </c>
      <c r="G182" s="427">
        <f t="shared" si="28"/>
        <v>120</v>
      </c>
      <c r="H182" s="123"/>
      <c r="I182" s="123">
        <v>5</v>
      </c>
      <c r="J182" s="427">
        <f t="shared" si="25"/>
        <v>150</v>
      </c>
      <c r="K182" s="123">
        <f t="shared" si="29"/>
        <v>2745</v>
      </c>
      <c r="L182" s="427">
        <f t="shared" si="26"/>
        <v>18.3</v>
      </c>
      <c r="M182" s="123"/>
      <c r="N182" s="450"/>
      <c r="O182" s="448"/>
      <c r="P182" s="450"/>
      <c r="Q182" s="468"/>
      <c r="R182" s="450"/>
      <c r="S182" s="450"/>
      <c r="T182" s="475"/>
      <c r="U182" s="466"/>
      <c r="V182" s="450"/>
      <c r="W182" s="450"/>
      <c r="X182" s="450"/>
      <c r="Y182" s="450"/>
      <c r="Z182" s="450"/>
      <c r="AA182" s="450"/>
      <c r="AB182" s="450"/>
      <c r="AC182" s="450"/>
      <c r="AD182" s="450"/>
      <c r="AE182" s="450"/>
      <c r="AF182" s="450"/>
      <c r="AG182" s="450"/>
    </row>
    <row r="183" s="115" customFormat="1" ht="18" customHeight="1" spans="1:33">
      <c r="A183" s="425" t="s">
        <v>965</v>
      </c>
      <c r="B183" s="431">
        <v>45863</v>
      </c>
      <c r="C183" s="427">
        <v>150</v>
      </c>
      <c r="D183" s="428"/>
      <c r="E183" s="427">
        <f t="shared" si="27"/>
        <v>30</v>
      </c>
      <c r="F183" s="429">
        <v>0.2</v>
      </c>
      <c r="G183" s="427">
        <f t="shared" si="28"/>
        <v>120</v>
      </c>
      <c r="H183" s="123"/>
      <c r="I183" s="123">
        <v>5</v>
      </c>
      <c r="J183" s="427">
        <f t="shared" si="25"/>
        <v>150</v>
      </c>
      <c r="K183" s="123">
        <f t="shared" si="29"/>
        <v>2595</v>
      </c>
      <c r="L183" s="427">
        <f t="shared" si="26"/>
        <v>17.3</v>
      </c>
      <c r="M183" s="123"/>
      <c r="N183" s="450"/>
      <c r="O183" s="448"/>
      <c r="P183" s="450"/>
      <c r="Q183" s="468"/>
      <c r="R183" s="450"/>
      <c r="S183" s="450"/>
      <c r="T183" s="475"/>
      <c r="U183" s="466"/>
      <c r="V183" s="450"/>
      <c r="W183" s="450"/>
      <c r="X183" s="450"/>
      <c r="Y183" s="450"/>
      <c r="Z183" s="450"/>
      <c r="AA183" s="450"/>
      <c r="AB183" s="450"/>
      <c r="AC183" s="450"/>
      <c r="AD183" s="450"/>
      <c r="AE183" s="450"/>
      <c r="AF183" s="450"/>
      <c r="AG183" s="450"/>
    </row>
    <row r="184" s="115" customFormat="1" ht="18" customHeight="1" spans="1:33">
      <c r="A184" s="425" t="s">
        <v>965</v>
      </c>
      <c r="B184" s="431">
        <v>45864</v>
      </c>
      <c r="C184" s="427">
        <v>150</v>
      </c>
      <c r="D184" s="428"/>
      <c r="E184" s="427">
        <f t="shared" si="27"/>
        <v>30</v>
      </c>
      <c r="F184" s="429">
        <v>0.2</v>
      </c>
      <c r="G184" s="427">
        <f t="shared" si="28"/>
        <v>120</v>
      </c>
      <c r="H184" s="123"/>
      <c r="I184" s="123">
        <v>5</v>
      </c>
      <c r="J184" s="427">
        <f t="shared" si="25"/>
        <v>150</v>
      </c>
      <c r="K184" s="123">
        <f t="shared" si="29"/>
        <v>2445</v>
      </c>
      <c r="L184" s="427">
        <f t="shared" si="26"/>
        <v>16.3</v>
      </c>
      <c r="M184" s="123"/>
      <c r="N184" s="450"/>
      <c r="O184" s="448"/>
      <c r="P184" s="450"/>
      <c r="Q184" s="468"/>
      <c r="R184" s="450"/>
      <c r="S184" s="450"/>
      <c r="T184" s="475"/>
      <c r="U184" s="466"/>
      <c r="V184" s="450"/>
      <c r="W184" s="450"/>
      <c r="X184" s="450"/>
      <c r="Y184" s="450"/>
      <c r="Z184" s="450"/>
      <c r="AA184" s="450"/>
      <c r="AB184" s="450"/>
      <c r="AC184" s="450"/>
      <c r="AD184" s="450"/>
      <c r="AE184" s="450"/>
      <c r="AF184" s="450"/>
      <c r="AG184" s="450"/>
    </row>
    <row r="185" s="115" customFormat="1" ht="18" customHeight="1" spans="1:33">
      <c r="A185" s="425" t="s">
        <v>965</v>
      </c>
      <c r="B185" s="431">
        <v>45865</v>
      </c>
      <c r="C185" s="427">
        <v>150</v>
      </c>
      <c r="D185" s="428"/>
      <c r="E185" s="427">
        <f t="shared" si="27"/>
        <v>30</v>
      </c>
      <c r="F185" s="429">
        <v>0.2</v>
      </c>
      <c r="G185" s="427">
        <f t="shared" si="28"/>
        <v>120</v>
      </c>
      <c r="H185" s="123"/>
      <c r="I185" s="123">
        <v>5</v>
      </c>
      <c r="J185" s="427">
        <f t="shared" si="25"/>
        <v>150</v>
      </c>
      <c r="K185" s="123">
        <f t="shared" si="29"/>
        <v>2295</v>
      </c>
      <c r="L185" s="427">
        <f t="shared" si="26"/>
        <v>15.3</v>
      </c>
      <c r="M185" s="123"/>
      <c r="N185" s="450"/>
      <c r="O185" s="448"/>
      <c r="P185" s="450"/>
      <c r="Q185" s="468"/>
      <c r="R185" s="450"/>
      <c r="S185" s="450"/>
      <c r="T185" s="475"/>
      <c r="U185" s="466"/>
      <c r="V185" s="450"/>
      <c r="W185" s="450"/>
      <c r="X185" s="450"/>
      <c r="Y185" s="450"/>
      <c r="Z185" s="450"/>
      <c r="AA185" s="450"/>
      <c r="AB185" s="450"/>
      <c r="AC185" s="450"/>
      <c r="AD185" s="450"/>
      <c r="AE185" s="450"/>
      <c r="AF185" s="450"/>
      <c r="AG185" s="450"/>
    </row>
    <row r="186" s="115" customFormat="1" ht="18" customHeight="1" spans="1:33">
      <c r="A186" s="425" t="s">
        <v>965</v>
      </c>
      <c r="B186" s="431">
        <v>45866</v>
      </c>
      <c r="C186" s="427">
        <v>150</v>
      </c>
      <c r="D186" s="428"/>
      <c r="E186" s="427">
        <f t="shared" si="27"/>
        <v>30</v>
      </c>
      <c r="F186" s="429">
        <v>0.2</v>
      </c>
      <c r="G186" s="427">
        <f t="shared" si="28"/>
        <v>120</v>
      </c>
      <c r="H186" s="123"/>
      <c r="I186" s="123">
        <v>5</v>
      </c>
      <c r="J186" s="427">
        <f t="shared" si="25"/>
        <v>150</v>
      </c>
      <c r="K186" s="123">
        <f t="shared" si="29"/>
        <v>2145</v>
      </c>
      <c r="L186" s="427">
        <f t="shared" si="26"/>
        <v>14.3</v>
      </c>
      <c r="M186" s="123"/>
      <c r="N186" s="450"/>
      <c r="O186" s="448"/>
      <c r="P186" s="450"/>
      <c r="Q186" s="468"/>
      <c r="R186" s="450"/>
      <c r="S186" s="450"/>
      <c r="T186" s="475"/>
      <c r="U186" s="466"/>
      <c r="V186" s="450"/>
      <c r="W186" s="450"/>
      <c r="X186" s="450"/>
      <c r="Y186" s="450"/>
      <c r="Z186" s="450"/>
      <c r="AA186" s="450"/>
      <c r="AB186" s="450"/>
      <c r="AC186" s="450"/>
      <c r="AD186" s="450"/>
      <c r="AE186" s="450"/>
      <c r="AF186" s="450"/>
      <c r="AG186" s="450"/>
    </row>
    <row r="187" s="115" customFormat="1" ht="18" customHeight="1" spans="1:33">
      <c r="A187" s="425" t="s">
        <v>965</v>
      </c>
      <c r="B187" s="431">
        <v>45867</v>
      </c>
      <c r="C187" s="427">
        <v>150</v>
      </c>
      <c r="D187" s="428"/>
      <c r="E187" s="427">
        <f t="shared" si="27"/>
        <v>30</v>
      </c>
      <c r="F187" s="429">
        <v>0.2</v>
      </c>
      <c r="G187" s="427">
        <f t="shared" si="28"/>
        <v>120</v>
      </c>
      <c r="H187" s="123"/>
      <c r="I187" s="123">
        <v>5</v>
      </c>
      <c r="J187" s="427">
        <f t="shared" si="25"/>
        <v>150</v>
      </c>
      <c r="K187" s="123">
        <f t="shared" si="29"/>
        <v>1995</v>
      </c>
      <c r="L187" s="427">
        <f t="shared" si="26"/>
        <v>13.3</v>
      </c>
      <c r="M187" s="123"/>
      <c r="N187" s="450"/>
      <c r="O187" s="448"/>
      <c r="P187" s="450"/>
      <c r="Q187" s="468"/>
      <c r="R187" s="450"/>
      <c r="S187" s="450"/>
      <c r="T187" s="475"/>
      <c r="U187" s="466"/>
      <c r="V187" s="450"/>
      <c r="W187" s="450"/>
      <c r="X187" s="450"/>
      <c r="Y187" s="450"/>
      <c r="Z187" s="450"/>
      <c r="AA187" s="450"/>
      <c r="AB187" s="450"/>
      <c r="AC187" s="450"/>
      <c r="AD187" s="450"/>
      <c r="AE187" s="450"/>
      <c r="AF187" s="450"/>
      <c r="AG187" s="450"/>
    </row>
    <row r="188" s="115" customFormat="1" ht="18" customHeight="1" spans="1:33">
      <c r="A188" s="425" t="s">
        <v>965</v>
      </c>
      <c r="B188" s="431">
        <v>45868</v>
      </c>
      <c r="C188" s="427">
        <v>150</v>
      </c>
      <c r="D188" s="428"/>
      <c r="E188" s="427">
        <f t="shared" si="27"/>
        <v>30</v>
      </c>
      <c r="F188" s="429">
        <v>0.2</v>
      </c>
      <c r="G188" s="427">
        <f t="shared" si="28"/>
        <v>120</v>
      </c>
      <c r="H188" s="123"/>
      <c r="I188" s="123">
        <v>5</v>
      </c>
      <c r="J188" s="427">
        <f t="shared" si="25"/>
        <v>150</v>
      </c>
      <c r="K188" s="123">
        <f t="shared" si="29"/>
        <v>1845</v>
      </c>
      <c r="L188" s="427">
        <f t="shared" si="26"/>
        <v>12.3</v>
      </c>
      <c r="M188" s="123"/>
      <c r="N188" s="450"/>
      <c r="O188" s="448"/>
      <c r="P188" s="450"/>
      <c r="Q188" s="468"/>
      <c r="R188" s="450"/>
      <c r="S188" s="450"/>
      <c r="T188" s="475"/>
      <c r="U188" s="466"/>
      <c r="V188" s="450"/>
      <c r="W188" s="450"/>
      <c r="X188" s="450"/>
      <c r="Y188" s="450"/>
      <c r="Z188" s="450"/>
      <c r="AA188" s="450"/>
      <c r="AB188" s="450"/>
      <c r="AC188" s="450"/>
      <c r="AD188" s="450"/>
      <c r="AE188" s="450"/>
      <c r="AF188" s="450"/>
      <c r="AG188" s="450"/>
    </row>
    <row r="189" s="115" customFormat="1" ht="24" customHeight="1" spans="1:33">
      <c r="A189" s="425" t="s">
        <v>965</v>
      </c>
      <c r="B189" s="431">
        <v>45869</v>
      </c>
      <c r="C189" s="427">
        <v>150</v>
      </c>
      <c r="D189" s="428"/>
      <c r="E189" s="427">
        <f t="shared" si="27"/>
        <v>30</v>
      </c>
      <c r="F189" s="429">
        <v>0.2</v>
      </c>
      <c r="G189" s="427">
        <f t="shared" si="28"/>
        <v>120</v>
      </c>
      <c r="H189" s="123"/>
      <c r="I189" s="123">
        <v>5</v>
      </c>
      <c r="J189" s="427">
        <f t="shared" si="25"/>
        <v>150</v>
      </c>
      <c r="K189" s="123">
        <f t="shared" si="29"/>
        <v>1695</v>
      </c>
      <c r="L189" s="427">
        <f t="shared" si="26"/>
        <v>11.3</v>
      </c>
      <c r="M189" s="123"/>
      <c r="N189" s="450"/>
      <c r="O189" s="448"/>
      <c r="P189" s="450"/>
      <c r="Q189" s="468"/>
      <c r="R189" s="450"/>
      <c r="S189" s="450"/>
      <c r="T189" s="475"/>
      <c r="U189" s="466"/>
      <c r="V189" s="450"/>
      <c r="W189" s="450"/>
      <c r="X189" s="450"/>
      <c r="Y189" s="450"/>
      <c r="Z189" s="450"/>
      <c r="AA189" s="450"/>
      <c r="AB189" s="450"/>
      <c r="AC189" s="450"/>
      <c r="AD189" s="450"/>
      <c r="AE189" s="450"/>
      <c r="AF189" s="450"/>
      <c r="AG189" s="450"/>
    </row>
    <row r="190" s="229" customFormat="1" ht="76" customHeight="1" spans="1:33">
      <c r="A190" s="432" t="s">
        <v>965</v>
      </c>
      <c r="B190" s="433" t="s">
        <v>968</v>
      </c>
      <c r="C190" s="434">
        <f t="shared" ref="C190:G190" si="30">SUM(C159:C189)</f>
        <v>4650</v>
      </c>
      <c r="D190" s="435"/>
      <c r="E190" s="434">
        <f t="shared" si="30"/>
        <v>930</v>
      </c>
      <c r="F190" s="436">
        <f>E190/C190</f>
        <v>0.2</v>
      </c>
      <c r="G190" s="434">
        <f t="shared" si="30"/>
        <v>3720</v>
      </c>
      <c r="H190" s="432">
        <v>0</v>
      </c>
      <c r="I190" s="451">
        <v>14</v>
      </c>
      <c r="J190" s="496">
        <f t="shared" si="25"/>
        <v>4650</v>
      </c>
      <c r="K190" s="442">
        <v>7000</v>
      </c>
      <c r="L190" s="457">
        <f t="shared" si="26"/>
        <v>1.50537634408602</v>
      </c>
      <c r="M190" s="458"/>
      <c r="N190" s="454" t="s">
        <v>76</v>
      </c>
      <c r="O190" s="455" t="s">
        <v>969</v>
      </c>
      <c r="P190" s="454">
        <v>39.99</v>
      </c>
      <c r="Q190" s="470">
        <v>0.06</v>
      </c>
      <c r="R190" s="471">
        <v>13000</v>
      </c>
      <c r="S190" s="454">
        <v>8000</v>
      </c>
      <c r="T190" s="472">
        <v>300</v>
      </c>
      <c r="U190" s="473">
        <v>510000</v>
      </c>
      <c r="V190" s="474">
        <v>43727</v>
      </c>
      <c r="W190" s="454">
        <v>4.6</v>
      </c>
      <c r="X190" s="454">
        <v>31275</v>
      </c>
      <c r="Y190" s="454">
        <v>15</v>
      </c>
      <c r="Z190" s="123">
        <v>1073</v>
      </c>
      <c r="AA190" s="123">
        <v>919</v>
      </c>
      <c r="AB190" s="123">
        <v>473</v>
      </c>
      <c r="AC190" s="123">
        <v>81</v>
      </c>
      <c r="AD190" s="487" t="s">
        <v>970</v>
      </c>
      <c r="AE190" s="487" t="s">
        <v>971</v>
      </c>
      <c r="AF190" s="458"/>
      <c r="AG190" s="458"/>
    </row>
    <row r="191" s="115" customFormat="1" ht="32" customHeight="1" spans="1:33">
      <c r="A191" s="498" t="s">
        <v>972</v>
      </c>
      <c r="B191" s="499" t="s">
        <v>972</v>
      </c>
      <c r="C191" s="500">
        <f t="shared" ref="C191:G191" si="31">C32+C64+C95+C127+C158+C190</f>
        <v>15703</v>
      </c>
      <c r="D191" s="501"/>
      <c r="E191" s="500">
        <f t="shared" si="31"/>
        <v>5576.3</v>
      </c>
      <c r="F191" s="501">
        <f>E191/C191</f>
        <v>0.355110488441699</v>
      </c>
      <c r="G191" s="500">
        <f t="shared" si="31"/>
        <v>10126.7</v>
      </c>
      <c r="H191" s="500"/>
      <c r="I191" s="500">
        <f>I190</f>
        <v>14</v>
      </c>
      <c r="J191" s="500">
        <f>J32+J64+J95+J127+J158+J190</f>
        <v>15703</v>
      </c>
      <c r="K191" s="500">
        <f>SUM(K32:K190)</f>
        <v>389129</v>
      </c>
      <c r="L191" s="500">
        <f t="shared" si="26"/>
        <v>24.780551486977</v>
      </c>
      <c r="M191" s="502"/>
      <c r="N191" s="503"/>
      <c r="O191" s="504"/>
      <c r="P191" s="503"/>
      <c r="Q191" s="505"/>
      <c r="R191" s="503">
        <f>SUM(R32:R190)</f>
        <v>30922</v>
      </c>
      <c r="S191" s="503"/>
      <c r="T191" s="506">
        <f>SUM(T32:T190)</f>
        <v>833.333333333333</v>
      </c>
      <c r="U191" s="507"/>
      <c r="V191" s="503"/>
      <c r="W191" s="503"/>
      <c r="X191" s="503"/>
      <c r="Y191" s="503"/>
      <c r="Z191" s="503"/>
      <c r="AA191" s="503"/>
      <c r="AB191" s="503"/>
      <c r="AC191" s="503"/>
      <c r="AD191" s="503"/>
      <c r="AE191" s="503"/>
      <c r="AF191" s="502"/>
      <c r="AG191" s="502"/>
    </row>
    <row r="192" s="116" customFormat="1" spans="1:33">
      <c r="A192" s="414"/>
      <c r="B192" s="415"/>
      <c r="C192" s="297"/>
      <c r="D192" s="291"/>
      <c r="E192" s="229"/>
      <c r="F192" s="297"/>
      <c r="G192" s="229"/>
      <c r="H192" s="297"/>
      <c r="I192" s="297"/>
      <c r="J192" s="229"/>
      <c r="K192" s="297"/>
      <c r="L192" s="229"/>
      <c r="M192" s="229"/>
      <c r="N192" s="450"/>
      <c r="O192" s="448"/>
      <c r="P192" s="450"/>
      <c r="Q192" s="468"/>
      <c r="R192" s="508"/>
      <c r="S192" s="450"/>
      <c r="T192" s="450"/>
      <c r="U192" s="466"/>
      <c r="V192" s="450"/>
      <c r="W192" s="450"/>
      <c r="X192" s="450"/>
      <c r="Y192" s="450"/>
      <c r="Z192" s="450"/>
      <c r="AA192" s="450"/>
      <c r="AB192" s="450"/>
      <c r="AC192" s="450"/>
      <c r="AD192" s="450"/>
      <c r="AE192" s="450"/>
      <c r="AF192" s="229"/>
      <c r="AG192" s="229"/>
    </row>
    <row r="193" s="116" customFormat="1" spans="1:33">
      <c r="A193" s="414"/>
      <c r="B193" s="415"/>
      <c r="C193" s="297"/>
      <c r="D193" s="291"/>
      <c r="E193" s="229"/>
      <c r="F193" s="297"/>
      <c r="G193" s="229"/>
      <c r="H193" s="297"/>
      <c r="I193" s="297"/>
      <c r="J193" s="229"/>
      <c r="K193" s="297"/>
      <c r="L193" s="229"/>
      <c r="M193" s="229"/>
      <c r="N193" s="450"/>
      <c r="O193" s="448"/>
      <c r="P193" s="450"/>
      <c r="Q193" s="468"/>
      <c r="R193" s="508"/>
      <c r="S193" s="450"/>
      <c r="T193" s="450"/>
      <c r="U193" s="466"/>
      <c r="V193" s="450"/>
      <c r="W193" s="450"/>
      <c r="X193" s="450"/>
      <c r="Y193" s="450"/>
      <c r="Z193" s="450"/>
      <c r="AA193" s="450"/>
      <c r="AB193" s="450"/>
      <c r="AC193" s="450"/>
      <c r="AD193" s="450"/>
      <c r="AE193" s="450"/>
      <c r="AF193" s="229"/>
      <c r="AG193" s="229"/>
    </row>
    <row r="197" s="413" customFormat="1" ht="30.6" spans="1:16384">
      <c r="A197" s="414"/>
      <c r="B197" s="415"/>
      <c r="C197" s="297"/>
      <c r="D197" s="291"/>
      <c r="E197" s="229"/>
      <c r="F197" s="297"/>
      <c r="G197" s="229"/>
      <c r="H197" s="297"/>
      <c r="I197" s="297"/>
      <c r="J197" s="229"/>
      <c r="K197" s="297"/>
      <c r="L197" s="229"/>
      <c r="M197" s="229"/>
      <c r="N197" s="229"/>
      <c r="O197" s="118"/>
      <c r="P197" s="229"/>
      <c r="Q197" s="291"/>
      <c r="R197" s="297"/>
      <c r="S197" s="229"/>
      <c r="T197" s="229"/>
      <c r="U197" s="416"/>
      <c r="V197" s="229"/>
      <c r="W197" s="229"/>
      <c r="X197" s="229"/>
      <c r="Y197" s="229"/>
      <c r="Z197" s="229"/>
      <c r="AA197" s="229"/>
      <c r="AB197" s="229"/>
      <c r="AC197" s="229"/>
      <c r="AD197" s="229"/>
      <c r="AE197" s="229"/>
      <c r="AF197" s="229"/>
      <c r="AG197" s="229"/>
      <c r="XEW197" s="509"/>
      <c r="XEX197" s="509"/>
      <c r="XEY197" s="509"/>
      <c r="XEZ197" s="509"/>
      <c r="XFA197" s="509"/>
      <c r="XFB197" s="509"/>
      <c r="XFC197" s="509"/>
      <c r="XFD197" s="509"/>
    </row>
  </sheetData>
  <mergeCells count="15">
    <mergeCell ref="A2:B2"/>
    <mergeCell ref="C2:H2"/>
    <mergeCell ref="J2:K2"/>
    <mergeCell ref="N2:Y2"/>
    <mergeCell ref="Z2:AC2"/>
    <mergeCell ref="AD2:AE2"/>
    <mergeCell ref="L2:L3"/>
    <mergeCell ref="M2:M3"/>
    <mergeCell ref="AF2:AF3"/>
    <mergeCell ref="AG2:AG3"/>
    <mergeCell ref="O35:U37"/>
    <mergeCell ref="O131:U133"/>
    <mergeCell ref="O161:U163"/>
    <mergeCell ref="O69:U72"/>
    <mergeCell ref="O99:T103"/>
  </mergeCells>
  <pageMargins left="0.75" right="0.75" top="1" bottom="1" header="0.5" footer="0.5"/>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A1:Q40"/>
  <sheetViews>
    <sheetView workbookViewId="0">
      <selection activeCell="L15" sqref="L15"/>
    </sheetView>
  </sheetViews>
  <sheetFormatPr defaultColWidth="9" defaultRowHeight="21" customHeight="1"/>
  <cols>
    <col min="1" max="1" width="29.6296296296296" style="351" customWidth="1"/>
    <col min="2" max="9" width="15.6296296296296" style="351" customWidth="1"/>
    <col min="10" max="11" width="12.3796296296296" style="350"/>
    <col min="12" max="12" width="10.3796296296296" style="350"/>
    <col min="13" max="15" width="9.25" style="350"/>
    <col min="16" max="16" width="9.55555555555556" style="350"/>
    <col min="17" max="16384" width="9" style="350"/>
  </cols>
  <sheetData>
    <row r="1" s="350" customFormat="1" customHeight="1" spans="1:10">
      <c r="A1" s="352" t="s">
        <v>973</v>
      </c>
      <c r="B1" s="353" t="s">
        <v>974</v>
      </c>
      <c r="C1" s="353" t="s">
        <v>975</v>
      </c>
      <c r="D1" s="353" t="s">
        <v>976</v>
      </c>
      <c r="E1" s="353" t="s">
        <v>977</v>
      </c>
      <c r="F1" s="353" t="s">
        <v>978</v>
      </c>
      <c r="G1" s="353" t="s">
        <v>979</v>
      </c>
      <c r="H1" s="354" t="s">
        <v>980</v>
      </c>
      <c r="I1" s="388" t="s">
        <v>981</v>
      </c>
      <c r="J1" s="389"/>
    </row>
    <row r="2" s="350" customFormat="1" customHeight="1" spans="1:10">
      <c r="A2" s="355" t="s">
        <v>982</v>
      </c>
      <c r="B2" s="356" t="s">
        <v>983</v>
      </c>
      <c r="C2" s="357">
        <f>阶段盈亏!C3</f>
        <v>54.99</v>
      </c>
      <c r="D2" s="357">
        <f>阶段盈亏!C7</f>
        <v>54.99</v>
      </c>
      <c r="E2" s="357">
        <f>阶段盈亏!C11</f>
        <v>54.99</v>
      </c>
      <c r="F2" s="357">
        <f>阶段盈亏!C15</f>
        <v>49.99</v>
      </c>
      <c r="G2" s="357">
        <f>阶段盈亏!C19</f>
        <v>49.99</v>
      </c>
      <c r="H2" s="358">
        <f>阶段盈亏!C23</f>
        <v>36.99</v>
      </c>
      <c r="I2" s="390">
        <f t="shared" ref="I2:I12" si="0">H2</f>
        <v>36.99</v>
      </c>
      <c r="J2" s="389"/>
    </row>
    <row r="3" s="350" customFormat="1" customHeight="1" spans="1:10">
      <c r="A3" s="355"/>
      <c r="B3" s="359" t="s">
        <v>984</v>
      </c>
      <c r="C3" s="360">
        <f t="shared" ref="C3:H3" si="1">C2*(1-C4)</f>
        <v>32.994</v>
      </c>
      <c r="D3" s="360">
        <f t="shared" si="1"/>
        <v>27.495</v>
      </c>
      <c r="E3" s="360">
        <f t="shared" si="1"/>
        <v>24.7455</v>
      </c>
      <c r="F3" s="360">
        <f t="shared" si="1"/>
        <v>32.4935</v>
      </c>
      <c r="G3" s="360">
        <f t="shared" si="1"/>
        <v>37.4925</v>
      </c>
      <c r="H3" s="361">
        <f t="shared" si="1"/>
        <v>36.99</v>
      </c>
      <c r="I3" s="391">
        <f t="shared" si="0"/>
        <v>36.99</v>
      </c>
      <c r="J3" s="389"/>
    </row>
    <row r="4" s="350" customFormat="1" customHeight="1" spans="1:10">
      <c r="A4" s="355"/>
      <c r="B4" s="362" t="s">
        <v>985</v>
      </c>
      <c r="C4" s="363">
        <v>0.4</v>
      </c>
      <c r="D4" s="363">
        <v>0.5</v>
      </c>
      <c r="E4" s="363">
        <v>0.55</v>
      </c>
      <c r="F4" s="363">
        <v>0.35</v>
      </c>
      <c r="G4" s="363">
        <v>0.25</v>
      </c>
      <c r="H4" s="364">
        <v>0</v>
      </c>
      <c r="I4" s="392">
        <f t="shared" si="0"/>
        <v>0</v>
      </c>
      <c r="J4" s="389"/>
    </row>
    <row r="5" s="350" customFormat="1" customHeight="1" spans="1:10">
      <c r="A5" s="355"/>
      <c r="B5" s="353" t="s">
        <v>986</v>
      </c>
      <c r="C5" s="357">
        <v>10</v>
      </c>
      <c r="D5" s="357">
        <v>10</v>
      </c>
      <c r="E5" s="357">
        <v>10</v>
      </c>
      <c r="F5" s="357">
        <v>10</v>
      </c>
      <c r="G5" s="357">
        <v>10</v>
      </c>
      <c r="H5" s="357">
        <v>10</v>
      </c>
      <c r="I5" s="393">
        <f t="shared" si="0"/>
        <v>10</v>
      </c>
      <c r="J5" s="389"/>
    </row>
    <row r="6" s="350" customFormat="1" customHeight="1" spans="1:11">
      <c r="A6" s="355"/>
      <c r="B6" s="353" t="s">
        <v>987</v>
      </c>
      <c r="C6" s="357">
        <v>4</v>
      </c>
      <c r="D6" s="357">
        <v>4</v>
      </c>
      <c r="E6" s="357">
        <v>4</v>
      </c>
      <c r="F6" s="357">
        <v>4</v>
      </c>
      <c r="G6" s="357">
        <v>4</v>
      </c>
      <c r="H6" s="357">
        <v>4</v>
      </c>
      <c r="I6" s="394">
        <f t="shared" si="0"/>
        <v>4</v>
      </c>
      <c r="J6" s="389"/>
      <c r="K6" s="395" t="s">
        <v>988</v>
      </c>
    </row>
    <row r="7" s="350" customFormat="1" customHeight="1" spans="1:10">
      <c r="A7" s="355"/>
      <c r="B7" s="353" t="s">
        <v>989</v>
      </c>
      <c r="C7" s="365">
        <v>0.15</v>
      </c>
      <c r="D7" s="365">
        <v>0.15</v>
      </c>
      <c r="E7" s="365">
        <v>0.15</v>
      </c>
      <c r="F7" s="365">
        <v>0.15</v>
      </c>
      <c r="G7" s="365">
        <v>0.15</v>
      </c>
      <c r="H7" s="365">
        <v>0.15</v>
      </c>
      <c r="I7" s="392">
        <f t="shared" si="0"/>
        <v>0.15</v>
      </c>
      <c r="J7" s="389"/>
    </row>
    <row r="8" s="350" customFormat="1" customHeight="1" spans="1:10">
      <c r="A8" s="355"/>
      <c r="B8" s="353" t="s">
        <v>990</v>
      </c>
      <c r="C8" s="357">
        <v>7.86</v>
      </c>
      <c r="D8" s="357">
        <v>7.86</v>
      </c>
      <c r="E8" s="357">
        <v>7.86</v>
      </c>
      <c r="F8" s="357">
        <v>7.86</v>
      </c>
      <c r="G8" s="357">
        <v>7.86</v>
      </c>
      <c r="H8" s="357">
        <v>7.86</v>
      </c>
      <c r="I8" s="394">
        <f t="shared" si="0"/>
        <v>7.86</v>
      </c>
      <c r="J8" s="389"/>
    </row>
    <row r="9" s="350" customFormat="1" customHeight="1" spans="1:10">
      <c r="A9" s="355"/>
      <c r="B9" s="362" t="s">
        <v>991</v>
      </c>
      <c r="C9" s="366">
        <v>0.1</v>
      </c>
      <c r="D9" s="366">
        <v>0.1</v>
      </c>
      <c r="E9" s="366">
        <v>0.1</v>
      </c>
      <c r="F9" s="366">
        <v>0.1</v>
      </c>
      <c r="G9" s="366">
        <v>0.1</v>
      </c>
      <c r="H9" s="366">
        <v>0.1</v>
      </c>
      <c r="I9" s="394">
        <f t="shared" si="0"/>
        <v>0.1</v>
      </c>
      <c r="J9" s="389"/>
    </row>
    <row r="10" s="350" customFormat="1" customHeight="1" spans="1:10">
      <c r="A10" s="355"/>
      <c r="B10" s="362" t="s">
        <v>992</v>
      </c>
      <c r="C10" s="366">
        <v>0.6</v>
      </c>
      <c r="D10" s="366">
        <v>0.6</v>
      </c>
      <c r="E10" s="366">
        <v>0.6</v>
      </c>
      <c r="F10" s="366">
        <v>0.6</v>
      </c>
      <c r="G10" s="366">
        <v>0.6</v>
      </c>
      <c r="H10" s="366">
        <v>0.6</v>
      </c>
      <c r="I10" s="394">
        <f t="shared" si="0"/>
        <v>0.6</v>
      </c>
      <c r="J10" s="389"/>
    </row>
    <row r="11" s="350" customFormat="1" customHeight="1" spans="1:10">
      <c r="A11" s="355"/>
      <c r="B11" s="362" t="s">
        <v>993</v>
      </c>
      <c r="C11" s="365">
        <v>0.4</v>
      </c>
      <c r="D11" s="365">
        <v>0.4</v>
      </c>
      <c r="E11" s="365">
        <v>0.4</v>
      </c>
      <c r="F11" s="365">
        <v>0.3</v>
      </c>
      <c r="G11" s="365">
        <v>0.3</v>
      </c>
      <c r="H11" s="365">
        <v>0</v>
      </c>
      <c r="I11" s="392">
        <f t="shared" si="0"/>
        <v>0</v>
      </c>
      <c r="J11" s="389"/>
    </row>
    <row r="12" s="350" customFormat="1" customHeight="1" spans="1:10">
      <c r="A12" s="355"/>
      <c r="B12" s="362" t="s">
        <v>994</v>
      </c>
      <c r="C12" s="365">
        <v>0.6</v>
      </c>
      <c r="D12" s="365">
        <v>0.6</v>
      </c>
      <c r="E12" s="365">
        <v>0.6</v>
      </c>
      <c r="F12" s="365">
        <v>0.7</v>
      </c>
      <c r="G12" s="365">
        <v>0.7</v>
      </c>
      <c r="H12" s="365">
        <v>1</v>
      </c>
      <c r="I12" s="392">
        <f t="shared" si="0"/>
        <v>1</v>
      </c>
      <c r="J12" s="389"/>
    </row>
    <row r="13" s="350" customFormat="1" customHeight="1" spans="1:10">
      <c r="A13" s="355"/>
      <c r="B13" s="367" t="s">
        <v>906</v>
      </c>
      <c r="C13" s="368">
        <f>'二、BSR排名销量计划（日月-目标）'!C32</f>
        <v>517</v>
      </c>
      <c r="D13" s="368">
        <f>'二、BSR排名销量计划（日月-目标）'!C64</f>
        <v>1271</v>
      </c>
      <c r="E13" s="368">
        <f>'二、BSR排名销量计划（日月-目标）'!C95</f>
        <v>2145</v>
      </c>
      <c r="F13" s="368">
        <f>'二、BSR排名销量计划（日月-目标）'!C127</f>
        <v>3100</v>
      </c>
      <c r="G13" s="368">
        <f>'二、BSR排名销量计划（日月-目标）'!C158</f>
        <v>4020</v>
      </c>
      <c r="H13" s="369">
        <f>'二、BSR排名销量计划（日月-目标）'!C190</f>
        <v>4650</v>
      </c>
      <c r="I13" s="396">
        <f>SUM(C13:H13)</f>
        <v>15703</v>
      </c>
      <c r="J13" s="389"/>
    </row>
    <row r="14" s="350" customFormat="1" customHeight="1" spans="1:10">
      <c r="A14" s="355"/>
      <c r="B14" s="370" t="s">
        <v>995</v>
      </c>
      <c r="C14" s="371">
        <f t="shared" ref="C14:H14" si="2">(C5+C6)*C13</f>
        <v>7238</v>
      </c>
      <c r="D14" s="371">
        <f t="shared" si="2"/>
        <v>17794</v>
      </c>
      <c r="E14" s="371">
        <f t="shared" si="2"/>
        <v>30030</v>
      </c>
      <c r="F14" s="371">
        <f t="shared" si="2"/>
        <v>43400</v>
      </c>
      <c r="G14" s="371">
        <f t="shared" si="2"/>
        <v>56280</v>
      </c>
      <c r="H14" s="371">
        <f t="shared" si="2"/>
        <v>65100</v>
      </c>
      <c r="I14" s="397">
        <f>SUM(C14:H14)</f>
        <v>219842</v>
      </c>
      <c r="J14" s="398">
        <f>I14*7</f>
        <v>1538894</v>
      </c>
    </row>
    <row r="15" s="350" customFormat="1" customHeight="1" spans="1:10">
      <c r="A15" s="355"/>
      <c r="B15" s="367" t="s">
        <v>996</v>
      </c>
      <c r="C15" s="372">
        <f t="shared" ref="C15:H15" si="3">C13*C3</f>
        <v>17057.898</v>
      </c>
      <c r="D15" s="372">
        <f t="shared" si="3"/>
        <v>34946.145</v>
      </c>
      <c r="E15" s="372">
        <f t="shared" si="3"/>
        <v>53079.0975</v>
      </c>
      <c r="F15" s="372">
        <f t="shared" si="3"/>
        <v>100729.85</v>
      </c>
      <c r="G15" s="372">
        <f t="shared" si="3"/>
        <v>150719.85</v>
      </c>
      <c r="H15" s="373">
        <f t="shared" si="3"/>
        <v>172003.5</v>
      </c>
      <c r="I15" s="399">
        <f>SUM(C15:H15)</f>
        <v>528536.3405</v>
      </c>
      <c r="J15" s="389"/>
    </row>
    <row r="16" s="350" customFormat="1" customHeight="1" spans="1:10">
      <c r="A16" s="355"/>
      <c r="B16" s="370" t="s">
        <v>997</v>
      </c>
      <c r="C16" s="371">
        <f>-SUM(阶段盈亏!L3:L6)</f>
        <v>13687.5</v>
      </c>
      <c r="D16" s="371">
        <f>-SUM(阶段盈亏!L7:L10)</f>
        <v>27017</v>
      </c>
      <c r="E16" s="371">
        <f>-SUM(阶段盈亏!L11:L14)</f>
        <v>26486.6666666667</v>
      </c>
      <c r="F16" s="371">
        <f>-SUM(阶段盈亏!L15:L18)</f>
        <v>22545.4545454545</v>
      </c>
      <c r="G16" s="371">
        <f>-SUM(阶段盈亏!L19:L22)</f>
        <v>18090</v>
      </c>
      <c r="H16" s="371">
        <f>-SUM(阶段盈亏!L23:L26)</f>
        <v>12400</v>
      </c>
      <c r="I16" s="397">
        <f>SUM(C16:H16)</f>
        <v>120226.621212121</v>
      </c>
      <c r="J16" s="398">
        <f>I16*7</f>
        <v>841586.348484849</v>
      </c>
    </row>
    <row r="17" s="350" customFormat="1" customHeight="1" spans="1:10">
      <c r="A17" s="355"/>
      <c r="B17" s="374" t="s">
        <v>998</v>
      </c>
      <c r="C17" s="375">
        <f t="shared" ref="C17:I17" si="4">C16/C15</f>
        <v>0.802414224777285</v>
      </c>
      <c r="D17" s="375">
        <f t="shared" si="4"/>
        <v>0.77310387168599</v>
      </c>
      <c r="E17" s="375">
        <f t="shared" si="4"/>
        <v>0.499003711709052</v>
      </c>
      <c r="F17" s="375">
        <f t="shared" si="4"/>
        <v>0.223820987973818</v>
      </c>
      <c r="G17" s="375">
        <f t="shared" si="4"/>
        <v>0.12002400480096</v>
      </c>
      <c r="H17" s="376">
        <f t="shared" si="4"/>
        <v>0.0720915562764711</v>
      </c>
      <c r="I17" s="400">
        <f t="shared" si="4"/>
        <v>0.227470870022647</v>
      </c>
      <c r="J17" s="389"/>
    </row>
    <row r="18" s="350" customFormat="1" customHeight="1" spans="1:10">
      <c r="A18" s="355"/>
      <c r="B18" s="375" t="s">
        <v>999</v>
      </c>
      <c r="C18" s="375">
        <f>SUM(阶段盈亏!H3:H6)/SUM(阶段盈亏!I3:I6)</f>
        <v>0.705996131528046</v>
      </c>
      <c r="D18" s="375">
        <f>SUM(阶段盈亏!H7:H10)/SUM(阶段盈亏!I7:I10)</f>
        <v>0.599527930763179</v>
      </c>
      <c r="E18" s="375">
        <f>SUM(阶段盈亏!H11:H14)/SUM(阶段盈亏!I11:I14)</f>
        <v>0.4997668997669</v>
      </c>
      <c r="F18" s="375">
        <f>SUM(阶段盈亏!H15:H18)/SUM(阶段盈亏!I15:I18)</f>
        <v>0.4</v>
      </c>
      <c r="G18" s="375">
        <f>SUM(阶段盈亏!H19:H22)/SUM(阶段盈亏!I19:I22)</f>
        <v>0.3</v>
      </c>
      <c r="H18" s="376">
        <f>SUM(阶段盈亏!H23:H26)/SUM(阶段盈亏!I23:I26)</f>
        <v>0.2</v>
      </c>
      <c r="I18" s="400">
        <f t="shared" ref="I18:I22" si="5">H18</f>
        <v>0.2</v>
      </c>
      <c r="J18" s="389"/>
    </row>
    <row r="19" s="350" customFormat="1" customHeight="1" spans="1:10">
      <c r="A19" s="355"/>
      <c r="B19" s="375" t="s">
        <v>1000</v>
      </c>
      <c r="C19" s="377">
        <f>AVERAGE(CPC表格!S4:S7)</f>
        <v>3</v>
      </c>
      <c r="D19" s="377">
        <f>AVERAGE(CPC表格!S8:S11)</f>
        <v>3.625</v>
      </c>
      <c r="E19" s="377">
        <f>AVERAGE(CPC表格!S12:S15)</f>
        <v>3</v>
      </c>
      <c r="F19" s="377">
        <f>AVERAGE(CPC表格!S16:S19)</f>
        <v>2</v>
      </c>
      <c r="G19" s="377">
        <f>AVERAGE(CPC表格!S20:S23)</f>
        <v>1.5</v>
      </c>
      <c r="H19" s="377">
        <f>AVERAGE(CPC表格!S24:S27)</f>
        <v>1.2</v>
      </c>
      <c r="I19" s="401">
        <f t="shared" si="5"/>
        <v>1.2</v>
      </c>
      <c r="J19" s="389"/>
    </row>
    <row r="20" s="350" customFormat="1" customHeight="1" spans="1:10">
      <c r="A20" s="355"/>
      <c r="B20" s="375" t="s">
        <v>1001</v>
      </c>
      <c r="C20" s="375">
        <f>C19/C21/C3</f>
        <v>1.13657028550646</v>
      </c>
      <c r="D20" s="375">
        <v>0.35</v>
      </c>
      <c r="E20" s="375">
        <v>0.3</v>
      </c>
      <c r="F20" s="375">
        <v>0.25</v>
      </c>
      <c r="G20" s="375">
        <v>0.25</v>
      </c>
      <c r="H20" s="376">
        <v>0.25</v>
      </c>
      <c r="I20" s="392">
        <f t="shared" si="5"/>
        <v>0.25</v>
      </c>
      <c r="J20" s="389"/>
    </row>
    <row r="21" s="350" customFormat="1" customHeight="1" spans="1:10">
      <c r="A21" s="355"/>
      <c r="B21" s="375" t="s">
        <v>1002</v>
      </c>
      <c r="C21" s="363">
        <v>0.08</v>
      </c>
      <c r="D21" s="363">
        <v>0.1</v>
      </c>
      <c r="E21" s="363">
        <v>0.12</v>
      </c>
      <c r="F21" s="363">
        <v>0.11</v>
      </c>
      <c r="G21" s="363">
        <v>0.1</v>
      </c>
      <c r="H21" s="364">
        <v>0.09</v>
      </c>
      <c r="I21" s="402">
        <f t="shared" si="5"/>
        <v>0.09</v>
      </c>
      <c r="J21" s="389"/>
    </row>
    <row r="22" s="350" customFormat="1" customHeight="1" spans="1:10">
      <c r="A22" s="355"/>
      <c r="B22" s="374" t="s">
        <v>1003</v>
      </c>
      <c r="C22" s="363">
        <v>0.08</v>
      </c>
      <c r="D22" s="363">
        <v>0.08</v>
      </c>
      <c r="E22" s="363">
        <v>0.08</v>
      </c>
      <c r="F22" s="363">
        <v>0.08</v>
      </c>
      <c r="G22" s="363">
        <v>0.08</v>
      </c>
      <c r="H22" s="364">
        <v>0.08</v>
      </c>
      <c r="I22" s="392">
        <f t="shared" si="5"/>
        <v>0.08</v>
      </c>
      <c r="J22" s="389"/>
    </row>
    <row r="23" s="350" customFormat="1" customHeight="1" spans="1:10">
      <c r="A23" s="355"/>
      <c r="B23" s="370" t="s">
        <v>1004</v>
      </c>
      <c r="C23" s="371">
        <f>五、评论策略!K2/7+600</f>
        <v>4654</v>
      </c>
      <c r="D23" s="371">
        <f>五、评论策略!K3/7</f>
        <v>4054</v>
      </c>
      <c r="E23" s="371">
        <f>五、评论策略!K4/7</f>
        <v>5422</v>
      </c>
      <c r="F23" s="371">
        <f>五、评论策略!K5/7</f>
        <v>6765</v>
      </c>
      <c r="G23" s="371">
        <f>五、评论策略!K6/7</f>
        <v>8108</v>
      </c>
      <c r="H23" s="378">
        <f>五、评论策略!K7/7</f>
        <v>8108</v>
      </c>
      <c r="I23" s="397">
        <f>SUM(C23:H23)</f>
        <v>37111</v>
      </c>
      <c r="J23" s="398">
        <f>I23*7</f>
        <v>259777</v>
      </c>
    </row>
    <row r="24" s="350" customFormat="1" customHeight="1" spans="1:11">
      <c r="A24" s="355"/>
      <c r="B24" s="367" t="s">
        <v>1005</v>
      </c>
      <c r="C24" s="372">
        <f>SUM(阶段盈亏!N3:N6)</f>
        <v>-12088.0744352348</v>
      </c>
      <c r="D24" s="372">
        <f>SUM(阶段盈亏!N7:N10)</f>
        <v>-29024.3359454783</v>
      </c>
      <c r="E24" s="372">
        <f>SUM(阶段盈亏!N11:N14)</f>
        <v>-34886.1372554928</v>
      </c>
      <c r="F24" s="372">
        <f>SUM(阶段盈亏!N15:N18)</f>
        <v>-14273.5821880632</v>
      </c>
      <c r="G24" s="372">
        <f>SUM(阶段盈亏!N19:N22)</f>
        <v>9714.13966173913</v>
      </c>
      <c r="H24" s="372">
        <f>SUM(阶段盈亏!N23:N26)</f>
        <v>20565.861226087</v>
      </c>
      <c r="I24" s="403">
        <f>SUM(C24:H24)</f>
        <v>-59992.1289364429</v>
      </c>
      <c r="J24" s="404" t="s">
        <v>1006</v>
      </c>
      <c r="K24" s="405">
        <f>J23+J16+J14</f>
        <v>2640257.34848485</v>
      </c>
    </row>
    <row r="25" s="350" customFormat="1" customHeight="1" spans="1:10">
      <c r="A25" s="355"/>
      <c r="B25" s="367" t="s">
        <v>1007</v>
      </c>
      <c r="C25" s="379">
        <f t="shared" ref="C25:I25" si="6">C24/C15</f>
        <v>-0.708649707908605</v>
      </c>
      <c r="D25" s="379">
        <f t="shared" si="6"/>
        <v>-0.83054471231314</v>
      </c>
      <c r="E25" s="379">
        <f t="shared" si="6"/>
        <v>-0.657248124000088</v>
      </c>
      <c r="F25" s="379">
        <f t="shared" si="6"/>
        <v>-0.141701612660629</v>
      </c>
      <c r="G25" s="379">
        <f t="shared" si="6"/>
        <v>0.0644516277168477</v>
      </c>
      <c r="H25" s="380">
        <f t="shared" si="6"/>
        <v>0.119566527576979</v>
      </c>
      <c r="I25" s="406">
        <f t="shared" si="6"/>
        <v>-0.113506157173015</v>
      </c>
      <c r="J25" s="389"/>
    </row>
    <row r="26" s="350" customFormat="1" customHeight="1" spans="1:10">
      <c r="A26" s="355"/>
      <c r="B26" s="362" t="s">
        <v>1008</v>
      </c>
      <c r="C26" s="363" t="s">
        <v>1009</v>
      </c>
      <c r="D26" s="363" t="s">
        <v>1010</v>
      </c>
      <c r="E26" s="363" t="s">
        <v>1011</v>
      </c>
      <c r="F26" s="363" t="s">
        <v>1012</v>
      </c>
      <c r="G26" s="363" t="s">
        <v>1013</v>
      </c>
      <c r="H26" s="364" t="s">
        <v>1014</v>
      </c>
      <c r="I26" s="394" t="str">
        <f t="shared" ref="I26:I28" si="7">H26</f>
        <v>4.5/1350</v>
      </c>
      <c r="J26" s="389"/>
    </row>
    <row r="27" s="350" customFormat="1" customHeight="1" spans="1:10">
      <c r="A27" s="355"/>
      <c r="B27" s="362" t="s">
        <v>1015</v>
      </c>
      <c r="C27" s="381" t="s">
        <v>1016</v>
      </c>
      <c r="D27" s="381" t="s">
        <v>1016</v>
      </c>
      <c r="E27" s="381" t="s">
        <v>1016</v>
      </c>
      <c r="F27" s="381" t="s">
        <v>1016</v>
      </c>
      <c r="G27" s="381" t="s">
        <v>1016</v>
      </c>
      <c r="H27" s="381" t="s">
        <v>1016</v>
      </c>
      <c r="I27" s="407" t="str">
        <f t="shared" si="7"/>
        <v>#Touch On Kitchen Sink Faucets</v>
      </c>
      <c r="J27" s="389"/>
    </row>
    <row r="28" s="350" customFormat="1" customHeight="1" spans="1:10">
      <c r="A28" s="355"/>
      <c r="B28" s="362" t="s">
        <v>1017</v>
      </c>
      <c r="C28" s="366" t="s">
        <v>1018</v>
      </c>
      <c r="D28" s="366" t="s">
        <v>1019</v>
      </c>
      <c r="E28" s="366" t="s">
        <v>1020</v>
      </c>
      <c r="F28" s="366" t="s">
        <v>1021</v>
      </c>
      <c r="G28" s="366" t="s">
        <v>1022</v>
      </c>
      <c r="H28" s="382" t="s">
        <v>1023</v>
      </c>
      <c r="I28" s="394" t="str">
        <f t="shared" si="7"/>
        <v>#5</v>
      </c>
      <c r="J28" s="389"/>
    </row>
    <row r="29" s="350" customFormat="1" customHeight="1" spans="1:17">
      <c r="A29" s="383" t="s">
        <v>1024</v>
      </c>
      <c r="B29" s="384"/>
      <c r="C29" s="384"/>
      <c r="D29" s="384"/>
      <c r="E29" s="384"/>
      <c r="F29" s="384"/>
      <c r="G29" s="384"/>
      <c r="H29" s="384"/>
      <c r="I29" s="384"/>
      <c r="N29" s="408"/>
      <c r="O29" s="408"/>
      <c r="P29" s="409"/>
      <c r="Q29" s="389"/>
    </row>
    <row r="30" s="350" customFormat="1" customHeight="1" spans="1:17">
      <c r="A30" s="385" t="s">
        <v>1025</v>
      </c>
      <c r="B30" s="351"/>
      <c r="C30" s="351"/>
      <c r="D30" s="351"/>
      <c r="E30" s="351"/>
      <c r="F30" s="351"/>
      <c r="G30" s="351"/>
      <c r="H30" s="351" t="s">
        <v>1026</v>
      </c>
      <c r="I30" s="351"/>
      <c r="N30" s="408"/>
      <c r="O30" s="408"/>
      <c r="P30" s="409"/>
      <c r="Q30" s="389"/>
    </row>
    <row r="31" s="350" customFormat="1" customHeight="1" spans="1:17">
      <c r="A31" s="385"/>
      <c r="B31" s="351"/>
      <c r="C31" s="351"/>
      <c r="D31" s="351"/>
      <c r="E31" s="351"/>
      <c r="F31" s="351"/>
      <c r="G31" s="351"/>
      <c r="H31" s="351"/>
      <c r="I31" s="351"/>
      <c r="N31" s="408"/>
      <c r="O31" s="408"/>
      <c r="P31" s="409"/>
      <c r="Q31" s="389"/>
    </row>
    <row r="32" s="350" customFormat="1" customHeight="1" spans="1:17">
      <c r="A32" s="385"/>
      <c r="B32" s="351"/>
      <c r="C32" s="351"/>
      <c r="D32" s="351"/>
      <c r="E32" s="351"/>
      <c r="F32" s="351"/>
      <c r="G32" s="351"/>
      <c r="H32" s="351"/>
      <c r="I32" s="351"/>
      <c r="N32" s="408"/>
      <c r="O32" s="408"/>
      <c r="P32" s="409"/>
      <c r="Q32" s="389"/>
    </row>
    <row r="33" s="350" customFormat="1" customHeight="1" spans="1:17">
      <c r="A33" s="385"/>
      <c r="B33" s="351"/>
      <c r="C33" s="351"/>
      <c r="D33" s="351"/>
      <c r="E33" s="351"/>
      <c r="F33" s="351"/>
      <c r="G33" s="351"/>
      <c r="H33" s="351"/>
      <c r="I33" s="351"/>
      <c r="N33" s="408"/>
      <c r="O33" s="408"/>
      <c r="P33" s="409"/>
      <c r="Q33" s="389"/>
    </row>
    <row r="34" s="350" customFormat="1" customHeight="1" spans="1:17">
      <c r="A34" s="385"/>
      <c r="B34" s="351"/>
      <c r="C34" s="351"/>
      <c r="D34" s="351"/>
      <c r="E34" s="351"/>
      <c r="F34" s="351"/>
      <c r="G34" s="351"/>
      <c r="H34" s="351"/>
      <c r="I34" s="351"/>
      <c r="N34" s="408"/>
      <c r="O34" s="408"/>
      <c r="P34" s="409"/>
      <c r="Q34" s="389"/>
    </row>
    <row r="35" s="350" customFormat="1" customHeight="1" spans="1:17">
      <c r="A35" s="385"/>
      <c r="B35" s="351"/>
      <c r="C35" s="351"/>
      <c r="D35" s="351"/>
      <c r="E35" s="351"/>
      <c r="F35" s="351"/>
      <c r="G35" s="351"/>
      <c r="H35" s="351"/>
      <c r="I35" s="351"/>
      <c r="N35" s="408"/>
      <c r="O35" s="408"/>
      <c r="P35" s="409"/>
      <c r="Q35" s="389"/>
    </row>
    <row r="36" s="350" customFormat="1" customHeight="1" spans="1:17">
      <c r="A36" s="385"/>
      <c r="B36" s="351"/>
      <c r="C36" s="351"/>
      <c r="D36" s="351"/>
      <c r="E36" s="351"/>
      <c r="F36" s="351"/>
      <c r="G36" s="351"/>
      <c r="H36" s="351"/>
      <c r="I36" s="351"/>
      <c r="N36" s="408"/>
      <c r="O36" s="408"/>
      <c r="P36" s="409"/>
      <c r="Q36" s="389"/>
    </row>
    <row r="37" s="350" customFormat="1" customHeight="1" spans="1:17">
      <c r="A37" s="385"/>
      <c r="B37" s="351"/>
      <c r="C37" s="351"/>
      <c r="D37" s="351"/>
      <c r="E37" s="351"/>
      <c r="F37" s="351"/>
      <c r="G37" s="351"/>
      <c r="H37" s="351"/>
      <c r="I37" s="351"/>
      <c r="N37" s="408"/>
      <c r="O37" s="408"/>
      <c r="P37" s="409"/>
      <c r="Q37" s="389"/>
    </row>
    <row r="38" s="350" customFormat="1" customHeight="1" spans="1:17">
      <c r="A38" s="385"/>
      <c r="B38" s="351"/>
      <c r="C38" s="351"/>
      <c r="D38" s="351"/>
      <c r="E38" s="351"/>
      <c r="F38" s="351"/>
      <c r="G38" s="351"/>
      <c r="H38" s="351"/>
      <c r="I38" s="351"/>
      <c r="N38" s="408"/>
      <c r="O38" s="408"/>
      <c r="P38" s="409"/>
      <c r="Q38" s="389"/>
    </row>
    <row r="39" s="350" customFormat="1" customHeight="1" spans="1:17">
      <c r="A39" s="385"/>
      <c r="B39" s="351"/>
      <c r="C39" s="351"/>
      <c r="D39" s="351"/>
      <c r="E39" s="351"/>
      <c r="F39" s="351"/>
      <c r="G39" s="351"/>
      <c r="H39" s="351"/>
      <c r="I39" s="351"/>
      <c r="N39" s="408"/>
      <c r="O39" s="408"/>
      <c r="P39" s="409"/>
      <c r="Q39" s="389"/>
    </row>
    <row r="40" s="350" customFormat="1" customHeight="1" spans="1:17">
      <c r="A40" s="386"/>
      <c r="B40" s="387"/>
      <c r="C40" s="387"/>
      <c r="D40" s="387"/>
      <c r="E40" s="387"/>
      <c r="F40" s="387"/>
      <c r="G40" s="387"/>
      <c r="H40" s="387"/>
      <c r="I40" s="387"/>
      <c r="J40" s="410"/>
      <c r="K40" s="410"/>
      <c r="L40" s="410"/>
      <c r="M40" s="410"/>
      <c r="N40" s="411"/>
      <c r="O40" s="411"/>
      <c r="P40" s="412"/>
      <c r="Q40" s="389"/>
    </row>
  </sheetData>
  <mergeCells count="1">
    <mergeCell ref="A2:A28"/>
  </mergeCells>
  <pageMargins left="0.75" right="0.75" top="1" bottom="1" header="0.5" footer="0.5"/>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sheetPr>
  <dimension ref="A1:Y27"/>
  <sheetViews>
    <sheetView zoomScale="80" zoomScaleNormal="80" workbookViewId="0">
      <pane xSplit="2" ySplit="2" topLeftCell="C3" activePane="bottomRight" state="frozen"/>
      <selection/>
      <selection pane="topRight"/>
      <selection pane="bottomLeft"/>
      <selection pane="bottomRight" activeCell="S8" sqref="S8"/>
    </sheetView>
  </sheetViews>
  <sheetFormatPr defaultColWidth="9" defaultRowHeight="15.6"/>
  <cols>
    <col min="1" max="1" width="9" style="198"/>
    <col min="2" max="2" width="9.50925925925926" style="198" customWidth="1"/>
    <col min="3" max="3" width="7.87962962962963" style="198" customWidth="1"/>
    <col min="4" max="4" width="7.12962962962963" style="299" customWidth="1"/>
    <col min="5" max="5" width="6.50925925925926" style="299" customWidth="1"/>
    <col min="6" max="6" width="8.50925925925926" style="300" customWidth="1"/>
    <col min="7" max="7" width="8.75" style="198" customWidth="1"/>
    <col min="8" max="8" width="7.12962962962963" style="198" customWidth="1"/>
    <col min="9" max="9" width="7.50925925925926" style="198" customWidth="1"/>
    <col min="10" max="10" width="7.12962962962963" style="198" customWidth="1"/>
    <col min="11" max="11" width="8.50925925925926" style="300" customWidth="1"/>
    <col min="12" max="12" width="11.6018518518519" style="300" customWidth="1"/>
    <col min="13" max="14" width="10.75" style="300" customWidth="1"/>
    <col min="15" max="15" width="8.05555555555556" style="198" customWidth="1"/>
    <col min="16" max="16" width="8.50925925925926" style="301" customWidth="1"/>
    <col min="17" max="17" width="7.50925925925926" style="301" customWidth="1"/>
    <col min="18" max="18" width="8.50925925925926" style="301" customWidth="1"/>
    <col min="19" max="19" width="9.75925925925926" style="302" customWidth="1"/>
    <col min="20" max="20" width="14.8796296296296" style="198" customWidth="1"/>
    <col min="21" max="21" width="18.3796296296296" style="198" customWidth="1"/>
    <col min="22" max="22" width="16.3703703703704" style="198" customWidth="1"/>
    <col min="23" max="23" width="23.8796296296296" style="198" customWidth="1"/>
    <col min="24" max="24" width="12.6296296296296" style="300" customWidth="1"/>
    <col min="25" max="25" width="15" style="198" customWidth="1"/>
    <col min="26" max="16384" width="9" style="198"/>
  </cols>
  <sheetData>
    <row r="1" ht="30" customHeight="1" spans="1:25">
      <c r="A1" s="303" t="s">
        <v>1027</v>
      </c>
      <c r="B1" s="304"/>
      <c r="C1" s="304"/>
      <c r="D1" s="304"/>
      <c r="E1" s="304"/>
      <c r="F1" s="304"/>
      <c r="G1" s="304"/>
      <c r="H1" s="304"/>
      <c r="I1" s="304"/>
      <c r="J1" s="304"/>
      <c r="K1" s="304"/>
      <c r="L1" s="304"/>
      <c r="M1" s="304"/>
      <c r="N1" s="304"/>
      <c r="O1" s="304"/>
      <c r="P1" s="304"/>
      <c r="Q1" s="304"/>
      <c r="R1" s="304"/>
      <c r="S1" s="304"/>
      <c r="T1" s="304"/>
      <c r="U1" s="304"/>
      <c r="V1" s="304"/>
      <c r="W1" s="304"/>
      <c r="X1" s="304"/>
      <c r="Y1" s="346"/>
    </row>
    <row r="2" s="198" customFormat="1" ht="55.4" customHeight="1" spans="1:25">
      <c r="A2" s="305" t="s">
        <v>1028</v>
      </c>
      <c r="B2" s="306" t="s">
        <v>898</v>
      </c>
      <c r="C2" s="306" t="s">
        <v>1029</v>
      </c>
      <c r="D2" s="306" t="s">
        <v>1030</v>
      </c>
      <c r="E2" s="307" t="s">
        <v>1031</v>
      </c>
      <c r="F2" s="308" t="s">
        <v>1032</v>
      </c>
      <c r="G2" s="309" t="s">
        <v>1033</v>
      </c>
      <c r="H2" s="309" t="s">
        <v>8</v>
      </c>
      <c r="I2" s="318" t="s">
        <v>9</v>
      </c>
      <c r="J2" s="318" t="s">
        <v>10</v>
      </c>
      <c r="K2" s="319" t="s">
        <v>1034</v>
      </c>
      <c r="L2" s="320" t="s">
        <v>1035</v>
      </c>
      <c r="M2" s="321" t="s">
        <v>13</v>
      </c>
      <c r="N2" s="320" t="s">
        <v>1036</v>
      </c>
      <c r="O2" s="318" t="s">
        <v>1037</v>
      </c>
      <c r="P2" s="322" t="s">
        <v>1038</v>
      </c>
      <c r="Q2" s="322" t="s">
        <v>1039</v>
      </c>
      <c r="R2" s="322" t="s">
        <v>1040</v>
      </c>
      <c r="S2" s="336" t="s">
        <v>1041</v>
      </c>
      <c r="T2" s="318" t="s">
        <v>20</v>
      </c>
      <c r="U2" s="318" t="s">
        <v>915</v>
      </c>
      <c r="V2" s="337" t="s">
        <v>892</v>
      </c>
      <c r="W2" s="309" t="s">
        <v>1042</v>
      </c>
      <c r="X2" s="338" t="s">
        <v>1043</v>
      </c>
      <c r="Y2" s="347" t="s">
        <v>1044</v>
      </c>
    </row>
    <row r="3" s="198" customFormat="1" ht="25" customHeight="1" spans="1:25">
      <c r="A3" s="139" t="s">
        <v>22</v>
      </c>
      <c r="B3" s="140" t="s">
        <v>916</v>
      </c>
      <c r="C3" s="141">
        <v>54.99</v>
      </c>
      <c r="D3" s="142">
        <v>0.3</v>
      </c>
      <c r="E3" s="310">
        <v>0.1</v>
      </c>
      <c r="F3" s="251">
        <f t="shared" ref="F3:F26" si="0">SUM(C3*(1-D3-E3))</f>
        <v>32.994</v>
      </c>
      <c r="G3" s="311">
        <v>5</v>
      </c>
      <c r="H3" s="311">
        <v>24</v>
      </c>
      <c r="I3" s="323">
        <f t="shared" ref="I3:I10" si="1">SUM(G3:H3)</f>
        <v>29</v>
      </c>
      <c r="J3" s="323">
        <v>7</v>
      </c>
      <c r="K3" s="324">
        <f>CPC表格!V4</f>
        <v>37.5</v>
      </c>
      <c r="L3" s="191">
        <f>SUM(H3*-K3)</f>
        <v>-900</v>
      </c>
      <c r="M3" s="325">
        <f>毛利表格!T3</f>
        <v>89.7163276173912</v>
      </c>
      <c r="N3" s="191">
        <f>SUM(L3:M3)</f>
        <v>-810.283672382609</v>
      </c>
      <c r="O3" s="323">
        <v>150</v>
      </c>
      <c r="P3" s="326">
        <f t="shared" ref="P3:P8" si="2">SUM(I3/J3)</f>
        <v>4.14285714285714</v>
      </c>
      <c r="Q3" s="326">
        <f t="shared" ref="Q3:Q8" si="3">SUM(H3/J3)</f>
        <v>3.42857142857143</v>
      </c>
      <c r="R3" s="326">
        <f t="shared" ref="R3:R8" si="4">SUM(G3/J3)</f>
        <v>0.714285714285714</v>
      </c>
      <c r="S3" s="339">
        <f t="shared" ref="S3:S26" si="5">SUM(L3/J3)</f>
        <v>-128.571428571429</v>
      </c>
      <c r="T3" s="139" t="s">
        <v>918</v>
      </c>
      <c r="U3" s="139" t="s">
        <v>919</v>
      </c>
      <c r="V3" s="340" t="s">
        <v>1045</v>
      </c>
      <c r="W3" s="340">
        <f>-(10*150+1000+1100)</f>
        <v>-3600</v>
      </c>
      <c r="X3" s="341">
        <f>SUM(N3:N6)+W3</f>
        <v>-15688.0744352348</v>
      </c>
      <c r="Y3" s="340">
        <f>X3*7</f>
        <v>-109816.521046643</v>
      </c>
    </row>
    <row r="4" s="198" customFormat="1" ht="25" customHeight="1" spans="1:25">
      <c r="A4" s="139"/>
      <c r="B4" s="140" t="s">
        <v>920</v>
      </c>
      <c r="C4" s="141">
        <v>54.99</v>
      </c>
      <c r="D4" s="142">
        <v>0.3</v>
      </c>
      <c r="E4" s="143">
        <v>0.1</v>
      </c>
      <c r="F4" s="251">
        <f t="shared" si="0"/>
        <v>32.994</v>
      </c>
      <c r="G4" s="311">
        <v>31</v>
      </c>
      <c r="H4" s="311">
        <v>72</v>
      </c>
      <c r="I4" s="323">
        <f t="shared" si="1"/>
        <v>103</v>
      </c>
      <c r="J4" s="323">
        <v>7</v>
      </c>
      <c r="K4" s="324">
        <f>CPC表格!V5</f>
        <v>37.5</v>
      </c>
      <c r="L4" s="191">
        <f>SUM(H4*-K4)</f>
        <v>-2700</v>
      </c>
      <c r="M4" s="325">
        <f>毛利表格!T4</f>
        <v>318.647646365217</v>
      </c>
      <c r="N4" s="191">
        <f t="shared" ref="N3:N26" si="6">SUM(L4:M4)</f>
        <v>-2381.35235363478</v>
      </c>
      <c r="O4" s="323"/>
      <c r="P4" s="326">
        <f t="shared" si="2"/>
        <v>14.7142857142857</v>
      </c>
      <c r="Q4" s="326">
        <f t="shared" si="3"/>
        <v>10.2857142857143</v>
      </c>
      <c r="R4" s="326">
        <f t="shared" si="4"/>
        <v>4.42857142857143</v>
      </c>
      <c r="S4" s="339">
        <f t="shared" si="5"/>
        <v>-385.714285714286</v>
      </c>
      <c r="T4" s="139" t="s">
        <v>922</v>
      </c>
      <c r="U4" s="139" t="s">
        <v>923</v>
      </c>
      <c r="V4" s="323" t="s">
        <v>1046</v>
      </c>
      <c r="W4" s="342" t="s">
        <v>1047</v>
      </c>
      <c r="X4" s="325"/>
      <c r="Y4" s="323"/>
    </row>
    <row r="5" s="198" customFormat="1" ht="25" customHeight="1" spans="1:25">
      <c r="A5" s="139"/>
      <c r="B5" s="140" t="s">
        <v>924</v>
      </c>
      <c r="C5" s="141">
        <v>54.99</v>
      </c>
      <c r="D5" s="142">
        <v>0.3</v>
      </c>
      <c r="E5" s="143">
        <v>0.1</v>
      </c>
      <c r="F5" s="251">
        <f t="shared" si="0"/>
        <v>32.994</v>
      </c>
      <c r="G5" s="311">
        <v>54</v>
      </c>
      <c r="H5" s="311">
        <v>125</v>
      </c>
      <c r="I5" s="323">
        <f t="shared" si="1"/>
        <v>179</v>
      </c>
      <c r="J5" s="323">
        <v>7</v>
      </c>
      <c r="K5" s="324">
        <f>CPC表格!V6</f>
        <v>37.5</v>
      </c>
      <c r="L5" s="191">
        <f>SUM(H5*-K5)</f>
        <v>-4687.5</v>
      </c>
      <c r="M5" s="325">
        <f>毛利表格!T5</f>
        <v>553.766298052173</v>
      </c>
      <c r="N5" s="191">
        <f t="shared" si="6"/>
        <v>-4133.73370194783</v>
      </c>
      <c r="O5" s="323"/>
      <c r="P5" s="326">
        <f t="shared" si="2"/>
        <v>25.5714285714286</v>
      </c>
      <c r="Q5" s="326">
        <f t="shared" si="3"/>
        <v>17.8571428571429</v>
      </c>
      <c r="R5" s="326">
        <f t="shared" si="4"/>
        <v>7.71428571428571</v>
      </c>
      <c r="S5" s="339">
        <f t="shared" si="5"/>
        <v>-669.642857142857</v>
      </c>
      <c r="T5" s="139" t="s">
        <v>925</v>
      </c>
      <c r="U5" s="139" t="s">
        <v>926</v>
      </c>
      <c r="V5" s="323"/>
      <c r="W5" s="323"/>
      <c r="X5" s="325"/>
      <c r="Y5" s="323"/>
    </row>
    <row r="6" s="198" customFormat="1" ht="25" customHeight="1" spans="1:25">
      <c r="A6" s="139"/>
      <c r="B6" s="140" t="s">
        <v>927</v>
      </c>
      <c r="C6" s="141">
        <v>54.99</v>
      </c>
      <c r="D6" s="142">
        <v>0.3</v>
      </c>
      <c r="E6" s="143">
        <v>0.1</v>
      </c>
      <c r="F6" s="251">
        <f t="shared" si="0"/>
        <v>32.994</v>
      </c>
      <c r="G6" s="311">
        <v>62</v>
      </c>
      <c r="H6" s="311">
        <v>144</v>
      </c>
      <c r="I6" s="323">
        <f t="shared" si="1"/>
        <v>206</v>
      </c>
      <c r="J6" s="323">
        <v>7</v>
      </c>
      <c r="K6" s="324">
        <f>CPC表格!V7</f>
        <v>37.5</v>
      </c>
      <c r="L6" s="191">
        <f>SUM(H6*-K6)</f>
        <v>-5400</v>
      </c>
      <c r="M6" s="325">
        <f>毛利表格!T6</f>
        <v>637.295292730434</v>
      </c>
      <c r="N6" s="191">
        <f t="shared" si="6"/>
        <v>-4762.70470726957</v>
      </c>
      <c r="O6" s="323"/>
      <c r="P6" s="326">
        <f t="shared" si="2"/>
        <v>29.4285714285714</v>
      </c>
      <c r="Q6" s="326">
        <f t="shared" si="3"/>
        <v>20.5714285714286</v>
      </c>
      <c r="R6" s="326">
        <f t="shared" si="4"/>
        <v>8.85714285714286</v>
      </c>
      <c r="S6" s="339">
        <f t="shared" si="5"/>
        <v>-771.428571428571</v>
      </c>
      <c r="T6" s="139" t="s">
        <v>928</v>
      </c>
      <c r="U6" s="139" t="s">
        <v>929</v>
      </c>
      <c r="V6" s="323"/>
      <c r="W6" s="323"/>
      <c r="X6" s="325"/>
      <c r="Y6" s="323"/>
    </row>
    <row r="7" s="198" customFormat="1" ht="25" customHeight="1" spans="1:25">
      <c r="A7" s="312" t="s">
        <v>24</v>
      </c>
      <c r="B7" s="313" t="s">
        <v>1048</v>
      </c>
      <c r="C7" s="314">
        <v>54.99</v>
      </c>
      <c r="D7" s="315">
        <v>0.4</v>
      </c>
      <c r="E7" s="316">
        <v>0.1</v>
      </c>
      <c r="F7" s="317">
        <f t="shared" si="0"/>
        <v>27.495</v>
      </c>
      <c r="G7" s="311">
        <v>97</v>
      </c>
      <c r="H7" s="311">
        <v>145</v>
      </c>
      <c r="I7" s="327">
        <f t="shared" si="1"/>
        <v>242</v>
      </c>
      <c r="J7" s="327">
        <v>7</v>
      </c>
      <c r="K7" s="328">
        <f>CPC表格!V8</f>
        <v>40</v>
      </c>
      <c r="L7" s="328">
        <f>SUM(H7*-K7)</f>
        <v>-5800</v>
      </c>
      <c r="M7" s="329">
        <f>毛利表格!T7</f>
        <v>-382.199290956521</v>
      </c>
      <c r="N7" s="330">
        <f t="shared" si="6"/>
        <v>-6182.19929095652</v>
      </c>
      <c r="O7" s="331">
        <v>300</v>
      </c>
      <c r="P7" s="332">
        <f t="shared" si="2"/>
        <v>34.5714285714286</v>
      </c>
      <c r="Q7" s="332">
        <f t="shared" si="3"/>
        <v>20.7142857142857</v>
      </c>
      <c r="R7" s="332">
        <f t="shared" si="4"/>
        <v>13.8571428571429</v>
      </c>
      <c r="S7" s="343">
        <f t="shared" si="5"/>
        <v>-828.571428571429</v>
      </c>
      <c r="T7" s="312" t="s">
        <v>928</v>
      </c>
      <c r="U7" s="312" t="s">
        <v>929</v>
      </c>
      <c r="V7" s="331" t="s">
        <v>1049</v>
      </c>
      <c r="W7" s="331" t="s">
        <v>1050</v>
      </c>
      <c r="X7" s="329" t="s">
        <v>1051</v>
      </c>
      <c r="Y7" s="348" t="s">
        <v>1044</v>
      </c>
    </row>
    <row r="8" s="198" customFormat="1" ht="25" customHeight="1" spans="1:25">
      <c r="A8" s="312"/>
      <c r="B8" s="313" t="s">
        <v>1052</v>
      </c>
      <c r="C8" s="314">
        <v>54.99</v>
      </c>
      <c r="D8" s="315">
        <v>0.4</v>
      </c>
      <c r="E8" s="316">
        <v>0.1</v>
      </c>
      <c r="F8" s="317">
        <f t="shared" si="0"/>
        <v>27.495</v>
      </c>
      <c r="G8" s="311">
        <v>104</v>
      </c>
      <c r="H8" s="311">
        <v>156</v>
      </c>
      <c r="I8" s="331">
        <f t="shared" si="1"/>
        <v>260</v>
      </c>
      <c r="J8" s="331">
        <v>7</v>
      </c>
      <c r="K8" s="329">
        <f>CPC表格!V9</f>
        <v>38</v>
      </c>
      <c r="L8" s="330">
        <f t="shared" ref="L8:L26" si="7">SUM(H8*-K8)</f>
        <v>-5928</v>
      </c>
      <c r="M8" s="329">
        <f>毛利表格!T8</f>
        <v>-410.627337391304</v>
      </c>
      <c r="N8" s="330">
        <f t="shared" si="6"/>
        <v>-6338.6273373913</v>
      </c>
      <c r="O8" s="331"/>
      <c r="P8" s="333">
        <f t="shared" si="2"/>
        <v>37.1428571428571</v>
      </c>
      <c r="Q8" s="333">
        <f t="shared" si="3"/>
        <v>22.2857142857143</v>
      </c>
      <c r="R8" s="333">
        <f t="shared" si="4"/>
        <v>14.8571428571429</v>
      </c>
      <c r="S8" s="344">
        <f t="shared" si="5"/>
        <v>-846.857142857143</v>
      </c>
      <c r="T8" s="312" t="s">
        <v>928</v>
      </c>
      <c r="U8" s="312" t="s">
        <v>929</v>
      </c>
      <c r="V8" s="331"/>
      <c r="W8" s="329">
        <f>X3</f>
        <v>-15688.0744352348</v>
      </c>
      <c r="X8" s="329">
        <f>W8+SUM(N7:N10)</f>
        <v>-44712.410380713</v>
      </c>
      <c r="Y8" s="331">
        <f>X8*7</f>
        <v>-312986.872664991</v>
      </c>
    </row>
    <row r="9" s="198" customFormat="1" ht="25" customHeight="1" spans="1:25">
      <c r="A9" s="312"/>
      <c r="B9" s="313" t="s">
        <v>1053</v>
      </c>
      <c r="C9" s="314">
        <v>54.99</v>
      </c>
      <c r="D9" s="315">
        <v>0.4</v>
      </c>
      <c r="E9" s="316">
        <v>0.1</v>
      </c>
      <c r="F9" s="317">
        <f t="shared" si="0"/>
        <v>27.495</v>
      </c>
      <c r="G9" s="311">
        <v>120</v>
      </c>
      <c r="H9" s="311">
        <v>179</v>
      </c>
      <c r="I9" s="331">
        <f t="shared" si="1"/>
        <v>299</v>
      </c>
      <c r="J9" s="331">
        <v>7</v>
      </c>
      <c r="K9" s="329">
        <f>CPC表格!V10</f>
        <v>35</v>
      </c>
      <c r="L9" s="330">
        <f t="shared" si="7"/>
        <v>-6265</v>
      </c>
      <c r="M9" s="329">
        <f>毛利表格!T9</f>
        <v>-472.221437999999</v>
      </c>
      <c r="N9" s="330">
        <f t="shared" si="6"/>
        <v>-6737.221438</v>
      </c>
      <c r="O9" s="331"/>
      <c r="P9" s="333">
        <f t="shared" ref="P9:P26" si="8">SUM(I9/J9)</f>
        <v>42.7142857142857</v>
      </c>
      <c r="Q9" s="333">
        <f t="shared" ref="Q9:Q26" si="9">SUM(H9/J9)</f>
        <v>25.5714285714286</v>
      </c>
      <c r="R9" s="333">
        <f t="shared" ref="R9:R26" si="10">SUM(G9/J9)</f>
        <v>17.1428571428571</v>
      </c>
      <c r="S9" s="344">
        <f t="shared" si="5"/>
        <v>-895</v>
      </c>
      <c r="T9" s="312" t="s">
        <v>935</v>
      </c>
      <c r="U9" s="312" t="s">
        <v>936</v>
      </c>
      <c r="V9" s="331"/>
      <c r="W9" s="331"/>
      <c r="X9" s="329"/>
      <c r="Y9" s="331"/>
    </row>
    <row r="10" s="198" customFormat="1" ht="25" customHeight="1" spans="1:25">
      <c r="A10" s="312"/>
      <c r="B10" s="313" t="s">
        <v>1054</v>
      </c>
      <c r="C10" s="314">
        <v>54.99</v>
      </c>
      <c r="D10" s="315">
        <v>0.4</v>
      </c>
      <c r="E10" s="316">
        <v>0.1</v>
      </c>
      <c r="F10" s="317">
        <f t="shared" si="0"/>
        <v>27.495</v>
      </c>
      <c r="G10" s="311">
        <v>188</v>
      </c>
      <c r="H10" s="311">
        <v>282</v>
      </c>
      <c r="I10" s="331">
        <f t="shared" si="1"/>
        <v>470</v>
      </c>
      <c r="J10" s="334">
        <v>10</v>
      </c>
      <c r="K10" s="329">
        <f>CPC表格!V11</f>
        <v>32</v>
      </c>
      <c r="L10" s="330">
        <f t="shared" si="7"/>
        <v>-9024</v>
      </c>
      <c r="M10" s="329">
        <f>毛利表格!T10</f>
        <v>-742.287879130434</v>
      </c>
      <c r="N10" s="330">
        <f t="shared" si="6"/>
        <v>-9766.28787913043</v>
      </c>
      <c r="O10" s="331"/>
      <c r="P10" s="333">
        <f t="shared" si="8"/>
        <v>47</v>
      </c>
      <c r="Q10" s="333">
        <f t="shared" si="9"/>
        <v>28.2</v>
      </c>
      <c r="R10" s="333">
        <f t="shared" si="10"/>
        <v>18.8</v>
      </c>
      <c r="S10" s="344">
        <f t="shared" si="5"/>
        <v>-902.4</v>
      </c>
      <c r="T10" s="312" t="s">
        <v>937</v>
      </c>
      <c r="U10" s="312" t="s">
        <v>938</v>
      </c>
      <c r="V10" s="331"/>
      <c r="W10" s="331"/>
      <c r="X10" s="329"/>
      <c r="Y10" s="331"/>
    </row>
    <row r="11" s="129" customFormat="1" ht="25" customHeight="1" spans="1:25">
      <c r="A11" s="139" t="s">
        <v>26</v>
      </c>
      <c r="B11" s="140" t="s">
        <v>1055</v>
      </c>
      <c r="C11" s="141">
        <v>54.99</v>
      </c>
      <c r="D11" s="142">
        <v>0.4</v>
      </c>
      <c r="E11" s="143">
        <v>0.15</v>
      </c>
      <c r="F11" s="251">
        <f t="shared" si="0"/>
        <v>24.7455</v>
      </c>
      <c r="G11" s="311">
        <v>195</v>
      </c>
      <c r="H11" s="311">
        <v>195</v>
      </c>
      <c r="I11" s="139">
        <f t="shared" ref="I11:I26" si="11">SUM(G11:H11)</f>
        <v>390</v>
      </c>
      <c r="J11" s="139">
        <v>7</v>
      </c>
      <c r="K11" s="191">
        <f>CPC表格!V12</f>
        <v>26.6666666666667</v>
      </c>
      <c r="L11" s="191">
        <f t="shared" si="7"/>
        <v>-5200</v>
      </c>
      <c r="M11" s="191">
        <f>毛利表格!T11</f>
        <v>-1527.17647069565</v>
      </c>
      <c r="N11" s="191">
        <f t="shared" si="6"/>
        <v>-6727.17647069565</v>
      </c>
      <c r="O11" s="323">
        <v>450</v>
      </c>
      <c r="P11" s="162">
        <f t="shared" si="8"/>
        <v>55.7142857142857</v>
      </c>
      <c r="Q11" s="162">
        <f t="shared" si="9"/>
        <v>27.8571428571429</v>
      </c>
      <c r="R11" s="162">
        <f t="shared" si="10"/>
        <v>27.8571428571429</v>
      </c>
      <c r="S11" s="165">
        <f t="shared" si="5"/>
        <v>-742.857142857143</v>
      </c>
      <c r="T11" s="207" t="s">
        <v>937</v>
      </c>
      <c r="U11" s="207" t="s">
        <v>938</v>
      </c>
      <c r="V11" s="340" t="s">
        <v>1056</v>
      </c>
      <c r="W11" s="340" t="s">
        <v>1050</v>
      </c>
      <c r="X11" s="341" t="s">
        <v>1051</v>
      </c>
      <c r="Y11" s="349" t="s">
        <v>1044</v>
      </c>
    </row>
    <row r="12" s="198" customFormat="1" ht="25" customHeight="1" spans="1:25">
      <c r="A12" s="139"/>
      <c r="B12" s="140" t="s">
        <v>1057</v>
      </c>
      <c r="C12" s="141">
        <v>54.99</v>
      </c>
      <c r="D12" s="142">
        <v>0.4</v>
      </c>
      <c r="E12" s="143">
        <v>0.15</v>
      </c>
      <c r="F12" s="251">
        <f t="shared" si="0"/>
        <v>24.7455</v>
      </c>
      <c r="G12" s="311">
        <v>248</v>
      </c>
      <c r="H12" s="311">
        <v>247</v>
      </c>
      <c r="I12" s="323">
        <f t="shared" si="11"/>
        <v>495</v>
      </c>
      <c r="J12" s="323">
        <v>7</v>
      </c>
      <c r="K12" s="325">
        <f>CPC表格!V13</f>
        <v>26.6666666666667</v>
      </c>
      <c r="L12" s="325">
        <f t="shared" si="7"/>
        <v>-6586.66666666667</v>
      </c>
      <c r="M12" s="325">
        <f>毛利表格!T12</f>
        <v>-1938.33936665217</v>
      </c>
      <c r="N12" s="325">
        <f t="shared" si="6"/>
        <v>-8525.00603331884</v>
      </c>
      <c r="O12" s="323"/>
      <c r="P12" s="326">
        <f t="shared" si="8"/>
        <v>70.7142857142857</v>
      </c>
      <c r="Q12" s="326">
        <f t="shared" si="9"/>
        <v>35.2857142857143</v>
      </c>
      <c r="R12" s="326">
        <f t="shared" si="10"/>
        <v>35.4285714285714</v>
      </c>
      <c r="S12" s="339">
        <f t="shared" si="5"/>
        <v>-940.952380952381</v>
      </c>
      <c r="T12" s="139" t="s">
        <v>937</v>
      </c>
      <c r="U12" s="139" t="s">
        <v>938</v>
      </c>
      <c r="V12" s="323"/>
      <c r="W12" s="325">
        <f>X8</f>
        <v>-44712.410380713</v>
      </c>
      <c r="X12" s="325">
        <f>W12+SUM(N11:N14)</f>
        <v>-79598.5476362058</v>
      </c>
      <c r="Y12" s="323">
        <f>X12*7</f>
        <v>-557189.833453441</v>
      </c>
    </row>
    <row r="13" s="198" customFormat="1" ht="25" customHeight="1" spans="1:25">
      <c r="A13" s="139"/>
      <c r="B13" s="140" t="s">
        <v>1058</v>
      </c>
      <c r="C13" s="141">
        <v>54.99</v>
      </c>
      <c r="D13" s="142">
        <v>0.4</v>
      </c>
      <c r="E13" s="143">
        <v>0.15</v>
      </c>
      <c r="F13" s="251">
        <f t="shared" si="0"/>
        <v>24.7455</v>
      </c>
      <c r="G13" s="311">
        <v>270</v>
      </c>
      <c r="H13" s="311">
        <v>270</v>
      </c>
      <c r="I13" s="323">
        <f t="shared" si="11"/>
        <v>540</v>
      </c>
      <c r="J13" s="323">
        <v>7</v>
      </c>
      <c r="K13" s="325">
        <f>CPC表格!V14</f>
        <v>23.3333333333333</v>
      </c>
      <c r="L13" s="191">
        <f t="shared" si="7"/>
        <v>-6300</v>
      </c>
      <c r="M13" s="325">
        <f>毛利表格!T13</f>
        <v>-2114.55203634783</v>
      </c>
      <c r="N13" s="325">
        <f t="shared" si="6"/>
        <v>-8414.55203634782</v>
      </c>
      <c r="O13" s="323"/>
      <c r="P13" s="326">
        <f t="shared" si="8"/>
        <v>77.1428571428571</v>
      </c>
      <c r="Q13" s="326">
        <f t="shared" si="9"/>
        <v>38.5714285714286</v>
      </c>
      <c r="R13" s="326">
        <f t="shared" si="10"/>
        <v>38.5714285714286</v>
      </c>
      <c r="S13" s="339">
        <f t="shared" si="5"/>
        <v>-900</v>
      </c>
      <c r="T13" s="139" t="s">
        <v>944</v>
      </c>
      <c r="U13" s="139" t="s">
        <v>945</v>
      </c>
      <c r="V13" s="323"/>
      <c r="W13" s="323"/>
      <c r="X13" s="325"/>
      <c r="Y13" s="323"/>
    </row>
    <row r="14" s="198" customFormat="1" ht="25" customHeight="1" spans="1:25">
      <c r="A14" s="139"/>
      <c r="B14" s="140" t="s">
        <v>1059</v>
      </c>
      <c r="C14" s="141">
        <v>54.99</v>
      </c>
      <c r="D14" s="142">
        <v>0.4</v>
      </c>
      <c r="E14" s="143">
        <v>0.15</v>
      </c>
      <c r="F14" s="251">
        <f t="shared" si="0"/>
        <v>24.7455</v>
      </c>
      <c r="G14" s="311">
        <v>360</v>
      </c>
      <c r="H14" s="311">
        <v>360</v>
      </c>
      <c r="I14" s="323">
        <f t="shared" si="11"/>
        <v>720</v>
      </c>
      <c r="J14" s="335">
        <v>9</v>
      </c>
      <c r="K14" s="325">
        <f>CPC表格!V15</f>
        <v>23.3333333333333</v>
      </c>
      <c r="L14" s="191">
        <f t="shared" si="7"/>
        <v>-8400</v>
      </c>
      <c r="M14" s="325">
        <f>毛利表格!T14</f>
        <v>-2819.40271513043</v>
      </c>
      <c r="N14" s="325">
        <f t="shared" si="6"/>
        <v>-11219.4027151304</v>
      </c>
      <c r="O14" s="323"/>
      <c r="P14" s="326">
        <f t="shared" si="8"/>
        <v>80</v>
      </c>
      <c r="Q14" s="326">
        <f t="shared" si="9"/>
        <v>40</v>
      </c>
      <c r="R14" s="326">
        <f t="shared" si="10"/>
        <v>40</v>
      </c>
      <c r="S14" s="339">
        <f t="shared" si="5"/>
        <v>-933.333333333333</v>
      </c>
      <c r="T14" s="139" t="s">
        <v>944</v>
      </c>
      <c r="U14" s="139" t="s">
        <v>945</v>
      </c>
      <c r="V14" s="323"/>
      <c r="W14" s="323"/>
      <c r="X14" s="325"/>
      <c r="Y14" s="323"/>
    </row>
    <row r="15" s="198" customFormat="1" ht="25" customHeight="1" spans="1:25">
      <c r="A15" s="312" t="s">
        <v>28</v>
      </c>
      <c r="B15" s="313" t="s">
        <v>1060</v>
      </c>
      <c r="C15" s="314">
        <v>49.99</v>
      </c>
      <c r="D15" s="315">
        <v>0.35</v>
      </c>
      <c r="E15" s="316">
        <v>0</v>
      </c>
      <c r="F15" s="317">
        <f t="shared" si="0"/>
        <v>32.4935</v>
      </c>
      <c r="G15" s="311">
        <v>420</v>
      </c>
      <c r="H15" s="311">
        <v>280</v>
      </c>
      <c r="I15" s="331">
        <f t="shared" si="11"/>
        <v>700</v>
      </c>
      <c r="J15" s="331">
        <v>7</v>
      </c>
      <c r="K15" s="329">
        <f>CPC表格!V16</f>
        <v>18.1818181818182</v>
      </c>
      <c r="L15" s="330">
        <f t="shared" si="7"/>
        <v>-5090.90909090909</v>
      </c>
      <c r="M15" s="329">
        <f>毛利表格!T15</f>
        <v>1867.84214521739</v>
      </c>
      <c r="N15" s="329">
        <f t="shared" si="6"/>
        <v>-3223.0669456917</v>
      </c>
      <c r="O15" s="331">
        <v>600</v>
      </c>
      <c r="P15" s="333">
        <f t="shared" si="8"/>
        <v>100</v>
      </c>
      <c r="Q15" s="333">
        <f t="shared" si="9"/>
        <v>40</v>
      </c>
      <c r="R15" s="333">
        <f t="shared" si="10"/>
        <v>60</v>
      </c>
      <c r="S15" s="344">
        <f t="shared" si="5"/>
        <v>-727.272727272727</v>
      </c>
      <c r="T15" s="312" t="s">
        <v>951</v>
      </c>
      <c r="U15" s="312" t="s">
        <v>952</v>
      </c>
      <c r="V15" s="331" t="s">
        <v>1061</v>
      </c>
      <c r="W15" s="331" t="s">
        <v>1050</v>
      </c>
      <c r="X15" s="329" t="s">
        <v>1051</v>
      </c>
      <c r="Y15" s="348" t="s">
        <v>1044</v>
      </c>
    </row>
    <row r="16" s="198" customFormat="1" ht="25" customHeight="1" spans="1:25">
      <c r="A16" s="312"/>
      <c r="B16" s="313" t="s">
        <v>1062</v>
      </c>
      <c r="C16" s="314">
        <v>49.99</v>
      </c>
      <c r="D16" s="315">
        <v>0.35</v>
      </c>
      <c r="E16" s="316">
        <v>0</v>
      </c>
      <c r="F16" s="317">
        <f t="shared" si="0"/>
        <v>32.4935</v>
      </c>
      <c r="G16" s="311">
        <v>420</v>
      </c>
      <c r="H16" s="311">
        <v>280</v>
      </c>
      <c r="I16" s="331">
        <f t="shared" si="11"/>
        <v>700</v>
      </c>
      <c r="J16" s="331">
        <v>7</v>
      </c>
      <c r="K16" s="329">
        <f>CPC表格!V17</f>
        <v>18.1818181818182</v>
      </c>
      <c r="L16" s="330">
        <f t="shared" si="7"/>
        <v>-5090.90909090909</v>
      </c>
      <c r="M16" s="329">
        <f>毛利表格!T16</f>
        <v>1867.84214521739</v>
      </c>
      <c r="N16" s="329">
        <f t="shared" si="6"/>
        <v>-3223.0669456917</v>
      </c>
      <c r="O16" s="331"/>
      <c r="P16" s="333">
        <f t="shared" si="8"/>
        <v>100</v>
      </c>
      <c r="Q16" s="333">
        <f t="shared" si="9"/>
        <v>40</v>
      </c>
      <c r="R16" s="333">
        <f t="shared" si="10"/>
        <v>60</v>
      </c>
      <c r="S16" s="344">
        <f t="shared" si="5"/>
        <v>-727.272727272727</v>
      </c>
      <c r="T16" s="312" t="s">
        <v>951</v>
      </c>
      <c r="U16" s="312" t="s">
        <v>952</v>
      </c>
      <c r="V16" s="331"/>
      <c r="W16" s="329">
        <f>X12</f>
        <v>-79598.5476362058</v>
      </c>
      <c r="X16" s="329">
        <f>W16+SUM(N15:N18)</f>
        <v>-93872.129824269</v>
      </c>
      <c r="Y16" s="331">
        <f>X16*7</f>
        <v>-657104.908769883</v>
      </c>
    </row>
    <row r="17" s="198" customFormat="1" ht="25" customHeight="1" spans="1:25">
      <c r="A17" s="312"/>
      <c r="B17" s="313" t="s">
        <v>1063</v>
      </c>
      <c r="C17" s="314">
        <v>49.99</v>
      </c>
      <c r="D17" s="315">
        <v>0.35</v>
      </c>
      <c r="E17" s="316">
        <v>0</v>
      </c>
      <c r="F17" s="317">
        <f t="shared" si="0"/>
        <v>32.4935</v>
      </c>
      <c r="G17" s="311">
        <v>420</v>
      </c>
      <c r="H17" s="311">
        <v>280</v>
      </c>
      <c r="I17" s="331">
        <f t="shared" si="11"/>
        <v>700</v>
      </c>
      <c r="J17" s="331">
        <v>7</v>
      </c>
      <c r="K17" s="329">
        <f>CPC表格!V18</f>
        <v>18.1818181818182</v>
      </c>
      <c r="L17" s="330">
        <f t="shared" si="7"/>
        <v>-5090.90909090909</v>
      </c>
      <c r="M17" s="329">
        <f>毛利表格!T17</f>
        <v>1867.84214521739</v>
      </c>
      <c r="N17" s="329">
        <f t="shared" si="6"/>
        <v>-3223.0669456917</v>
      </c>
      <c r="O17" s="331"/>
      <c r="P17" s="333">
        <f t="shared" si="8"/>
        <v>100</v>
      </c>
      <c r="Q17" s="333">
        <f t="shared" si="9"/>
        <v>40</v>
      </c>
      <c r="R17" s="333">
        <f t="shared" si="10"/>
        <v>60</v>
      </c>
      <c r="S17" s="344">
        <f t="shared" si="5"/>
        <v>-727.272727272727</v>
      </c>
      <c r="T17" s="312" t="s">
        <v>953</v>
      </c>
      <c r="U17" s="312" t="s">
        <v>954</v>
      </c>
      <c r="V17" s="331"/>
      <c r="W17" s="331"/>
      <c r="X17" s="329"/>
      <c r="Y17" s="331"/>
    </row>
    <row r="18" s="198" customFormat="1" ht="25" customHeight="1" spans="1:25">
      <c r="A18" s="312"/>
      <c r="B18" s="313" t="s">
        <v>1064</v>
      </c>
      <c r="C18" s="314">
        <v>49.99</v>
      </c>
      <c r="D18" s="315">
        <v>0.35</v>
      </c>
      <c r="E18" s="316">
        <v>0</v>
      </c>
      <c r="F18" s="317">
        <f t="shared" si="0"/>
        <v>32.4935</v>
      </c>
      <c r="G18" s="311">
        <v>600</v>
      </c>
      <c r="H18" s="311">
        <v>400</v>
      </c>
      <c r="I18" s="331">
        <f t="shared" si="11"/>
        <v>1000</v>
      </c>
      <c r="J18" s="334">
        <v>10</v>
      </c>
      <c r="K18" s="329">
        <f>CPC表格!V19</f>
        <v>18.1818181818182</v>
      </c>
      <c r="L18" s="330">
        <f t="shared" si="7"/>
        <v>-7272.72727272727</v>
      </c>
      <c r="M18" s="329">
        <f>毛利表格!T18</f>
        <v>2668.34592173913</v>
      </c>
      <c r="N18" s="329">
        <f t="shared" si="6"/>
        <v>-4604.38135098814</v>
      </c>
      <c r="O18" s="331"/>
      <c r="P18" s="333">
        <f t="shared" si="8"/>
        <v>100</v>
      </c>
      <c r="Q18" s="333">
        <f t="shared" si="9"/>
        <v>40</v>
      </c>
      <c r="R18" s="333">
        <f t="shared" si="10"/>
        <v>60</v>
      </c>
      <c r="S18" s="344">
        <f t="shared" si="5"/>
        <v>-727.272727272727</v>
      </c>
      <c r="T18" s="312" t="s">
        <v>953</v>
      </c>
      <c r="U18" s="312" t="s">
        <v>954</v>
      </c>
      <c r="V18" s="331"/>
      <c r="W18" s="331"/>
      <c r="X18" s="329"/>
      <c r="Y18" s="331"/>
    </row>
    <row r="19" s="198" customFormat="1" ht="25" customHeight="1" spans="1:25">
      <c r="A19" s="139" t="s">
        <v>30</v>
      </c>
      <c r="B19" s="140" t="s">
        <v>1065</v>
      </c>
      <c r="C19" s="141">
        <v>49.99</v>
      </c>
      <c r="D19" s="142">
        <v>0.25</v>
      </c>
      <c r="E19" s="143">
        <v>0</v>
      </c>
      <c r="F19" s="251">
        <f t="shared" si="0"/>
        <v>37.4925</v>
      </c>
      <c r="G19" s="311">
        <v>567</v>
      </c>
      <c r="H19" s="311">
        <v>243</v>
      </c>
      <c r="I19" s="323">
        <f t="shared" si="11"/>
        <v>810</v>
      </c>
      <c r="J19" s="323">
        <v>7</v>
      </c>
      <c r="K19" s="325">
        <f>CPC表格!V20</f>
        <v>15</v>
      </c>
      <c r="L19" s="191">
        <f t="shared" si="7"/>
        <v>-3645</v>
      </c>
      <c r="M19" s="325">
        <f>毛利表格!T19</f>
        <v>5602.32664826087</v>
      </c>
      <c r="N19" s="325">
        <f t="shared" si="6"/>
        <v>1957.32664826087</v>
      </c>
      <c r="O19" s="323">
        <v>750</v>
      </c>
      <c r="P19" s="326">
        <f t="shared" si="8"/>
        <v>115.714285714286</v>
      </c>
      <c r="Q19" s="326">
        <f t="shared" si="9"/>
        <v>34.7142857142857</v>
      </c>
      <c r="R19" s="326">
        <f t="shared" si="10"/>
        <v>81</v>
      </c>
      <c r="S19" s="339">
        <f t="shared" si="5"/>
        <v>-520.714285714286</v>
      </c>
      <c r="T19" s="207" t="s">
        <v>953</v>
      </c>
      <c r="U19" s="207" t="s">
        <v>954</v>
      </c>
      <c r="V19" s="340" t="s">
        <v>1066</v>
      </c>
      <c r="W19" s="340" t="s">
        <v>1050</v>
      </c>
      <c r="X19" s="341" t="s">
        <v>1051</v>
      </c>
      <c r="Y19" s="349" t="s">
        <v>1044</v>
      </c>
    </row>
    <row r="20" s="198" customFormat="1" ht="25" customHeight="1" spans="1:25">
      <c r="A20" s="139"/>
      <c r="B20" s="140" t="s">
        <v>1067</v>
      </c>
      <c r="C20" s="141">
        <v>49.99</v>
      </c>
      <c r="D20" s="142">
        <v>0.25</v>
      </c>
      <c r="E20" s="143">
        <v>0</v>
      </c>
      <c r="F20" s="251">
        <f t="shared" si="0"/>
        <v>37.4925</v>
      </c>
      <c r="G20" s="311">
        <v>588</v>
      </c>
      <c r="H20" s="311">
        <v>252</v>
      </c>
      <c r="I20" s="323">
        <f t="shared" si="11"/>
        <v>840</v>
      </c>
      <c r="J20" s="323">
        <v>7</v>
      </c>
      <c r="K20" s="325">
        <f>CPC表格!V21</f>
        <v>15</v>
      </c>
      <c r="L20" s="191">
        <f t="shared" si="7"/>
        <v>-3780</v>
      </c>
      <c r="M20" s="325">
        <f>毛利表格!T20</f>
        <v>5809.82022782609</v>
      </c>
      <c r="N20" s="325">
        <f t="shared" si="6"/>
        <v>2029.82022782609</v>
      </c>
      <c r="O20" s="323"/>
      <c r="P20" s="326">
        <f t="shared" si="8"/>
        <v>120</v>
      </c>
      <c r="Q20" s="326">
        <f t="shared" si="9"/>
        <v>36</v>
      </c>
      <c r="R20" s="326">
        <f t="shared" si="10"/>
        <v>84</v>
      </c>
      <c r="S20" s="339">
        <f t="shared" si="5"/>
        <v>-540</v>
      </c>
      <c r="T20" s="139" t="s">
        <v>960</v>
      </c>
      <c r="U20" s="139" t="s">
        <v>961</v>
      </c>
      <c r="V20" s="323"/>
      <c r="W20" s="325">
        <f>X16</f>
        <v>-93872.129824269</v>
      </c>
      <c r="X20" s="325">
        <f>W20+SUM(N19:N22)</f>
        <v>-84157.9901625299</v>
      </c>
      <c r="Y20" s="323">
        <f>X20*7</f>
        <v>-589105.931137709</v>
      </c>
    </row>
    <row r="21" s="198" customFormat="1" ht="25" customHeight="1" spans="1:25">
      <c r="A21" s="139"/>
      <c r="B21" s="140" t="s">
        <v>1068</v>
      </c>
      <c r="C21" s="141">
        <v>49.99</v>
      </c>
      <c r="D21" s="142">
        <v>0.25</v>
      </c>
      <c r="E21" s="143">
        <v>0</v>
      </c>
      <c r="F21" s="251">
        <f t="shared" si="0"/>
        <v>37.4925</v>
      </c>
      <c r="G21" s="311">
        <v>714</v>
      </c>
      <c r="H21" s="311">
        <v>306</v>
      </c>
      <c r="I21" s="323">
        <f t="shared" si="11"/>
        <v>1020</v>
      </c>
      <c r="J21" s="323">
        <v>7</v>
      </c>
      <c r="K21" s="325">
        <f>CPC表格!V22</f>
        <v>15</v>
      </c>
      <c r="L21" s="191">
        <f t="shared" si="7"/>
        <v>-4590</v>
      </c>
      <c r="M21" s="325">
        <f>毛利表格!T21</f>
        <v>7054.78170521739</v>
      </c>
      <c r="N21" s="325">
        <f t="shared" si="6"/>
        <v>2464.78170521739</v>
      </c>
      <c r="O21" s="323"/>
      <c r="P21" s="326">
        <f t="shared" si="8"/>
        <v>145.714285714286</v>
      </c>
      <c r="Q21" s="326">
        <f t="shared" si="9"/>
        <v>43.7142857142857</v>
      </c>
      <c r="R21" s="326">
        <f t="shared" si="10"/>
        <v>102</v>
      </c>
      <c r="S21" s="339">
        <f t="shared" si="5"/>
        <v>-655.714285714286</v>
      </c>
      <c r="T21" s="139" t="s">
        <v>962</v>
      </c>
      <c r="U21" s="139" t="s">
        <v>963</v>
      </c>
      <c r="V21" s="323"/>
      <c r="W21" s="323"/>
      <c r="X21" s="325"/>
      <c r="Y21" s="323"/>
    </row>
    <row r="22" s="198" customFormat="1" ht="25" customHeight="1" spans="1:25">
      <c r="A22" s="139"/>
      <c r="B22" s="140" t="s">
        <v>1069</v>
      </c>
      <c r="C22" s="141">
        <v>49.99</v>
      </c>
      <c r="D22" s="142">
        <v>0.25</v>
      </c>
      <c r="E22" s="143">
        <v>0</v>
      </c>
      <c r="F22" s="251">
        <f t="shared" si="0"/>
        <v>37.4925</v>
      </c>
      <c r="G22" s="311">
        <v>945</v>
      </c>
      <c r="H22" s="311">
        <v>405</v>
      </c>
      <c r="I22" s="323">
        <f t="shared" si="11"/>
        <v>1350</v>
      </c>
      <c r="J22" s="335">
        <v>9</v>
      </c>
      <c r="K22" s="325">
        <f>CPC表格!V23</f>
        <v>15</v>
      </c>
      <c r="L22" s="191">
        <f t="shared" si="7"/>
        <v>-6075</v>
      </c>
      <c r="M22" s="325">
        <f>毛利表格!T22</f>
        <v>9337.21108043478</v>
      </c>
      <c r="N22" s="325">
        <f t="shared" si="6"/>
        <v>3262.21108043478</v>
      </c>
      <c r="O22" s="323"/>
      <c r="P22" s="326">
        <f t="shared" si="8"/>
        <v>150</v>
      </c>
      <c r="Q22" s="326">
        <f t="shared" si="9"/>
        <v>45</v>
      </c>
      <c r="R22" s="326">
        <f t="shared" si="10"/>
        <v>105</v>
      </c>
      <c r="S22" s="339">
        <f t="shared" si="5"/>
        <v>-675</v>
      </c>
      <c r="T22" s="139" t="s">
        <v>962</v>
      </c>
      <c r="U22" s="139" t="s">
        <v>963</v>
      </c>
      <c r="V22" s="323"/>
      <c r="W22" s="323"/>
      <c r="X22" s="325"/>
      <c r="Y22" s="323"/>
    </row>
    <row r="23" s="198" customFormat="1" ht="25" customHeight="1" spans="1:25">
      <c r="A23" s="312" t="s">
        <v>32</v>
      </c>
      <c r="B23" s="313" t="s">
        <v>1070</v>
      </c>
      <c r="C23" s="314">
        <v>36.99</v>
      </c>
      <c r="D23" s="315">
        <v>0</v>
      </c>
      <c r="E23" s="316">
        <v>0</v>
      </c>
      <c r="F23" s="317">
        <f t="shared" si="0"/>
        <v>36.99</v>
      </c>
      <c r="G23" s="311">
        <v>840</v>
      </c>
      <c r="H23" s="311">
        <v>210</v>
      </c>
      <c r="I23" s="331">
        <f t="shared" si="11"/>
        <v>1050</v>
      </c>
      <c r="J23" s="331">
        <v>7</v>
      </c>
      <c r="K23" s="329">
        <f>CPC表格!V24</f>
        <v>13.3333333333333</v>
      </c>
      <c r="L23" s="330">
        <f t="shared" si="7"/>
        <v>-2800</v>
      </c>
      <c r="M23" s="329">
        <f>毛利表格!T23</f>
        <v>7443.90414782609</v>
      </c>
      <c r="N23" s="329">
        <f t="shared" si="6"/>
        <v>4643.90414782609</v>
      </c>
      <c r="O23" s="331">
        <v>900</v>
      </c>
      <c r="P23" s="333">
        <f t="shared" si="8"/>
        <v>150</v>
      </c>
      <c r="Q23" s="333">
        <f t="shared" si="9"/>
        <v>30</v>
      </c>
      <c r="R23" s="333">
        <f t="shared" si="10"/>
        <v>120</v>
      </c>
      <c r="S23" s="344">
        <f t="shared" si="5"/>
        <v>-400</v>
      </c>
      <c r="T23" s="312" t="s">
        <v>962</v>
      </c>
      <c r="U23" s="312" t="s">
        <v>963</v>
      </c>
      <c r="V23" s="331" t="s">
        <v>1071</v>
      </c>
      <c r="W23" s="331" t="s">
        <v>1050</v>
      </c>
      <c r="X23" s="329" t="s">
        <v>1051</v>
      </c>
      <c r="Y23" s="348" t="s">
        <v>1044</v>
      </c>
    </row>
    <row r="24" s="198" customFormat="1" ht="25" customHeight="1" spans="1:25">
      <c r="A24" s="312"/>
      <c r="B24" s="313" t="s">
        <v>1072</v>
      </c>
      <c r="C24" s="314">
        <v>36.99</v>
      </c>
      <c r="D24" s="315">
        <v>0</v>
      </c>
      <c r="E24" s="316">
        <v>0</v>
      </c>
      <c r="F24" s="317">
        <f t="shared" si="0"/>
        <v>36.99</v>
      </c>
      <c r="G24" s="311">
        <v>840</v>
      </c>
      <c r="H24" s="311">
        <v>210</v>
      </c>
      <c r="I24" s="331">
        <f t="shared" si="11"/>
        <v>1050</v>
      </c>
      <c r="J24" s="331">
        <v>7</v>
      </c>
      <c r="K24" s="329">
        <f>CPC表格!V25</f>
        <v>13.3333333333333</v>
      </c>
      <c r="L24" s="330">
        <f t="shared" si="7"/>
        <v>-2800</v>
      </c>
      <c r="M24" s="329">
        <f>毛利表格!T24</f>
        <v>7443.90414782609</v>
      </c>
      <c r="N24" s="329">
        <f t="shared" si="6"/>
        <v>4643.90414782609</v>
      </c>
      <c r="O24" s="331"/>
      <c r="P24" s="333">
        <f t="shared" si="8"/>
        <v>150</v>
      </c>
      <c r="Q24" s="333">
        <f t="shared" si="9"/>
        <v>30</v>
      </c>
      <c r="R24" s="333">
        <f t="shared" si="10"/>
        <v>120</v>
      </c>
      <c r="S24" s="344">
        <f t="shared" si="5"/>
        <v>-400</v>
      </c>
      <c r="T24" s="312" t="s">
        <v>962</v>
      </c>
      <c r="U24" s="312" t="s">
        <v>963</v>
      </c>
      <c r="V24" s="331"/>
      <c r="W24" s="331">
        <f>X20</f>
        <v>-84157.9901625299</v>
      </c>
      <c r="X24" s="329">
        <f>W24+SUM(N23:N26)</f>
        <v>-63592.1289364429</v>
      </c>
      <c r="Y24" s="331">
        <f>X24*7</f>
        <v>-445144.902555101</v>
      </c>
    </row>
    <row r="25" s="198" customFormat="1" ht="25" customHeight="1" spans="1:25">
      <c r="A25" s="312"/>
      <c r="B25" s="313" t="s">
        <v>1073</v>
      </c>
      <c r="C25" s="314">
        <v>36.99</v>
      </c>
      <c r="D25" s="315">
        <v>0</v>
      </c>
      <c r="E25" s="316">
        <v>0</v>
      </c>
      <c r="F25" s="317">
        <f t="shared" si="0"/>
        <v>36.99</v>
      </c>
      <c r="G25" s="311">
        <v>840</v>
      </c>
      <c r="H25" s="311">
        <v>210</v>
      </c>
      <c r="I25" s="331">
        <f t="shared" si="11"/>
        <v>1050</v>
      </c>
      <c r="J25" s="331">
        <v>7</v>
      </c>
      <c r="K25" s="329">
        <f>CPC表格!V26</f>
        <v>13.3333333333333</v>
      </c>
      <c r="L25" s="330">
        <f t="shared" si="7"/>
        <v>-2800</v>
      </c>
      <c r="M25" s="329">
        <f>毛利表格!T25</f>
        <v>7443.90414782609</v>
      </c>
      <c r="N25" s="329">
        <f t="shared" si="6"/>
        <v>4643.90414782609</v>
      </c>
      <c r="O25" s="331"/>
      <c r="P25" s="333">
        <f t="shared" si="8"/>
        <v>150</v>
      </c>
      <c r="Q25" s="333">
        <f t="shared" si="9"/>
        <v>30</v>
      </c>
      <c r="R25" s="333">
        <f t="shared" si="10"/>
        <v>120</v>
      </c>
      <c r="S25" s="344">
        <f t="shared" si="5"/>
        <v>-400</v>
      </c>
      <c r="T25" s="312" t="s">
        <v>962</v>
      </c>
      <c r="U25" s="312" t="s">
        <v>963</v>
      </c>
      <c r="V25" s="331"/>
      <c r="W25" s="345" t="s">
        <v>1074</v>
      </c>
      <c r="X25" s="329"/>
      <c r="Y25" s="331"/>
    </row>
    <row r="26" s="198" customFormat="1" ht="25" customHeight="1" spans="1:25">
      <c r="A26" s="312"/>
      <c r="B26" s="313" t="s">
        <v>1075</v>
      </c>
      <c r="C26" s="314">
        <v>36.99</v>
      </c>
      <c r="D26" s="315">
        <v>0</v>
      </c>
      <c r="E26" s="316">
        <v>0</v>
      </c>
      <c r="F26" s="317">
        <f t="shared" si="0"/>
        <v>36.99</v>
      </c>
      <c r="G26" s="311">
        <v>1200</v>
      </c>
      <c r="H26" s="311">
        <v>300</v>
      </c>
      <c r="I26" s="331">
        <f t="shared" si="11"/>
        <v>1500</v>
      </c>
      <c r="J26" s="334">
        <v>10</v>
      </c>
      <c r="K26" s="329">
        <f>CPC表格!V27</f>
        <v>13.3333333333333</v>
      </c>
      <c r="L26" s="330">
        <f t="shared" si="7"/>
        <v>-4000</v>
      </c>
      <c r="M26" s="329">
        <f>毛利表格!T26</f>
        <v>10634.1487826087</v>
      </c>
      <c r="N26" s="329">
        <f t="shared" si="6"/>
        <v>6634.1487826087</v>
      </c>
      <c r="O26" s="331"/>
      <c r="P26" s="333">
        <f t="shared" si="8"/>
        <v>150</v>
      </c>
      <c r="Q26" s="333">
        <f t="shared" si="9"/>
        <v>30</v>
      </c>
      <c r="R26" s="333">
        <f t="shared" si="10"/>
        <v>120</v>
      </c>
      <c r="S26" s="344">
        <f t="shared" si="5"/>
        <v>-400</v>
      </c>
      <c r="T26" s="312" t="s">
        <v>962</v>
      </c>
      <c r="U26" s="312" t="s">
        <v>963</v>
      </c>
      <c r="V26" s="331"/>
      <c r="W26" s="331"/>
      <c r="X26" s="329"/>
      <c r="Y26" s="331"/>
    </row>
    <row r="27" ht="30" customHeight="1"/>
  </sheetData>
  <sheetProtection formatCells="0" insertHyperlinks="0" autoFilter="0"/>
  <mergeCells count="7">
    <mergeCell ref="A1:Y1"/>
    <mergeCell ref="A3:A6"/>
    <mergeCell ref="A7:A10"/>
    <mergeCell ref="A11:A14"/>
    <mergeCell ref="A15:A18"/>
    <mergeCell ref="A19:A22"/>
    <mergeCell ref="A23:A26"/>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FFFF00"/>
  </sheetPr>
  <dimension ref="A1:AE42"/>
  <sheetViews>
    <sheetView workbookViewId="0">
      <selection activeCell="Q12" sqref="Q12"/>
    </sheetView>
  </sheetViews>
  <sheetFormatPr defaultColWidth="9" defaultRowHeight="15"/>
  <cols>
    <col min="1" max="1" width="12" style="229" customWidth="1"/>
    <col min="2" max="2" width="9" style="229"/>
    <col min="3" max="3" width="11.3796296296296" style="229" customWidth="1"/>
    <col min="4" max="4" width="12.6296296296296" style="229"/>
    <col min="5" max="6" width="9" style="229"/>
    <col min="7" max="7" width="9.37962962962963" style="229" customWidth="1"/>
    <col min="8" max="8" width="10" style="229" customWidth="1"/>
    <col min="9" max="9" width="6.87962962962963" style="229" customWidth="1"/>
    <col min="10" max="10" width="10.5092592592593" style="229" customWidth="1"/>
    <col min="11" max="12" width="9" style="229"/>
    <col min="13" max="13" width="9.37962962962963" style="229"/>
    <col min="14" max="16" width="9" style="229"/>
    <col min="17" max="17" width="10.6296296296296" style="229" customWidth="1"/>
    <col min="18" max="18" width="13.75" style="229" customWidth="1"/>
    <col min="19" max="19" width="12.6296296296296" style="229"/>
    <col min="20" max="20" width="9.37962962962963" style="229" customWidth="1"/>
    <col min="21" max="21" width="7.75" style="229" customWidth="1"/>
    <col min="22" max="22" width="10.75" style="229" customWidth="1"/>
    <col min="23" max="24" width="10.1296296296296" style="229" customWidth="1"/>
    <col min="25" max="25" width="2.37962962962963" style="83" customWidth="1"/>
    <col min="26" max="16384" width="9" style="116"/>
  </cols>
  <sheetData>
    <row r="1" s="115" customFormat="1" ht="18" customHeight="1" spans="1:25">
      <c r="A1" s="230" t="s">
        <v>1076</v>
      </c>
      <c r="B1" s="231" t="s">
        <v>1077</v>
      </c>
      <c r="C1" s="230" t="s">
        <v>1078</v>
      </c>
      <c r="D1" s="232" t="s">
        <v>1029</v>
      </c>
      <c r="E1" s="233" t="s">
        <v>1079</v>
      </c>
      <c r="F1" s="233" t="s">
        <v>1080</v>
      </c>
      <c r="G1" s="230" t="s">
        <v>1081</v>
      </c>
      <c r="H1" s="232" t="s">
        <v>990</v>
      </c>
      <c r="I1" s="230" t="s">
        <v>1082</v>
      </c>
      <c r="J1" s="230" t="s">
        <v>1083</v>
      </c>
      <c r="K1" s="232" t="s">
        <v>1084</v>
      </c>
      <c r="L1" s="232" t="s">
        <v>1085</v>
      </c>
      <c r="M1" s="232" t="s">
        <v>1086</v>
      </c>
      <c r="N1" s="232" t="s">
        <v>1087</v>
      </c>
      <c r="O1" s="230" t="s">
        <v>1088</v>
      </c>
      <c r="P1" s="232" t="s">
        <v>1089</v>
      </c>
      <c r="Q1" s="231" t="s">
        <v>1090</v>
      </c>
      <c r="R1" s="231" t="s">
        <v>1091</v>
      </c>
      <c r="S1" s="231" t="s">
        <v>1092</v>
      </c>
      <c r="T1" s="232" t="s">
        <v>1093</v>
      </c>
      <c r="U1" s="230" t="s">
        <v>997</v>
      </c>
      <c r="V1" s="231" t="s">
        <v>1094</v>
      </c>
      <c r="W1" s="284" t="s">
        <v>1095</v>
      </c>
      <c r="X1" s="231" t="s">
        <v>1095</v>
      </c>
      <c r="Y1" s="117"/>
    </row>
    <row r="2" s="116" customFormat="1" spans="1:25">
      <c r="A2" s="234"/>
      <c r="B2" s="235" t="s">
        <v>1096</v>
      </c>
      <c r="C2" s="236" t="s">
        <v>1097</v>
      </c>
      <c r="D2" s="237">
        <v>54.99</v>
      </c>
      <c r="E2" s="238">
        <v>0</v>
      </c>
      <c r="F2" s="238">
        <v>0.4</v>
      </c>
      <c r="G2" s="239">
        <f>(D2*(1-E2))*(1-F2)</f>
        <v>32.994</v>
      </c>
      <c r="H2" s="237">
        <v>7.86</v>
      </c>
      <c r="I2" s="239">
        <f>G2*0.15</f>
        <v>4.9491</v>
      </c>
      <c r="J2" s="239">
        <f>G2-H2-I2</f>
        <v>20.1849</v>
      </c>
      <c r="K2" s="237">
        <v>0.3</v>
      </c>
      <c r="L2" s="237">
        <v>0.6</v>
      </c>
      <c r="M2" s="237">
        <v>10</v>
      </c>
      <c r="N2" s="237">
        <v>4</v>
      </c>
      <c r="O2" s="239">
        <f>M2+N2+I2*20%+H2+L2+K2</f>
        <v>23.74982</v>
      </c>
      <c r="P2" s="238">
        <v>0.08</v>
      </c>
      <c r="Q2" s="239">
        <f>O2*P2</f>
        <v>1.8999856</v>
      </c>
      <c r="R2" s="239">
        <f>G2-H2-I2-K2-L2-M2-N2-Q2</f>
        <v>3.3849144</v>
      </c>
      <c r="S2" s="285">
        <f>R2/G2</f>
        <v>0.102591816693944</v>
      </c>
      <c r="T2" s="286">
        <v>0.05</v>
      </c>
      <c r="U2" s="287">
        <f>T2*G2</f>
        <v>1.6497</v>
      </c>
      <c r="V2" s="288">
        <f>U2/G2</f>
        <v>0.05</v>
      </c>
      <c r="W2" s="239">
        <f>R2-U2</f>
        <v>1.7352144</v>
      </c>
      <c r="X2" s="285">
        <f>W2/G2</f>
        <v>0.0525918166939442</v>
      </c>
      <c r="Y2" s="83"/>
    </row>
    <row r="3" s="116" customFormat="1" spans="1:25">
      <c r="A3" s="240"/>
      <c r="B3" s="241"/>
      <c r="C3" s="236" t="s">
        <v>1098</v>
      </c>
      <c r="D3" s="237">
        <v>54.99</v>
      </c>
      <c r="E3" s="238">
        <v>0.15</v>
      </c>
      <c r="F3" s="238">
        <v>0.4</v>
      </c>
      <c r="G3" s="239">
        <f>D3-(D3*E3)-(D3*F3)</f>
        <v>24.7455</v>
      </c>
      <c r="H3" s="237">
        <v>7.86</v>
      </c>
      <c r="I3" s="239">
        <f>G3*0.15</f>
        <v>3.711825</v>
      </c>
      <c r="J3" s="239">
        <f>G3-H3-I3</f>
        <v>13.173675</v>
      </c>
      <c r="K3" s="237">
        <v>0.3</v>
      </c>
      <c r="L3" s="237">
        <v>0.6</v>
      </c>
      <c r="M3" s="237">
        <v>10</v>
      </c>
      <c r="N3" s="237">
        <v>4</v>
      </c>
      <c r="O3" s="239">
        <f>M3+N3+I3*20%+H3+L3+K3</f>
        <v>23.502365</v>
      </c>
      <c r="P3" s="238">
        <v>0.08</v>
      </c>
      <c r="Q3" s="239">
        <f>O3*P3</f>
        <v>1.8801892</v>
      </c>
      <c r="R3" s="239">
        <f>G3-H3-I3-K3-L3-M3-N3-Q3</f>
        <v>-3.6065142</v>
      </c>
      <c r="S3" s="285">
        <f>R3/G3</f>
        <v>-0.145744244408074</v>
      </c>
      <c r="T3" s="286">
        <v>0.05</v>
      </c>
      <c r="U3" s="287">
        <f>T3*G3</f>
        <v>1.237275</v>
      </c>
      <c r="V3" s="288">
        <f>U3/G3</f>
        <v>0.05</v>
      </c>
      <c r="W3" s="239">
        <f>R3-U3</f>
        <v>-4.8437892</v>
      </c>
      <c r="X3" s="285">
        <f>W3/G3</f>
        <v>-0.195744244408074</v>
      </c>
      <c r="Y3" s="83"/>
    </row>
    <row r="4" s="116" customFormat="1" spans="1:25">
      <c r="A4" s="242"/>
      <c r="B4" s="243"/>
      <c r="C4" s="236" t="s">
        <v>1099</v>
      </c>
      <c r="D4" s="237">
        <v>54.99</v>
      </c>
      <c r="E4" s="238">
        <v>0</v>
      </c>
      <c r="F4" s="238">
        <v>0.5</v>
      </c>
      <c r="G4" s="239">
        <f>D4-(D4*E4)-(D4*F4)</f>
        <v>27.495</v>
      </c>
      <c r="H4" s="237">
        <v>7.86</v>
      </c>
      <c r="I4" s="239">
        <f>G4*0.15</f>
        <v>4.12425</v>
      </c>
      <c r="J4" s="239">
        <f>G4-H4-I4</f>
        <v>15.51075</v>
      </c>
      <c r="K4" s="237">
        <v>0.3</v>
      </c>
      <c r="L4" s="237">
        <v>0.6</v>
      </c>
      <c r="M4" s="237">
        <v>10</v>
      </c>
      <c r="N4" s="237">
        <v>4</v>
      </c>
      <c r="O4" s="239">
        <f>M4+N4+I4*20%+H4+L4+K4</f>
        <v>23.58485</v>
      </c>
      <c r="P4" s="238">
        <v>0.08</v>
      </c>
      <c r="Q4" s="239">
        <f>O4*P4</f>
        <v>1.886788</v>
      </c>
      <c r="R4" s="239">
        <f>G4-H4-I4-K4-L4-M4-N4-Q4</f>
        <v>-1.276038</v>
      </c>
      <c r="S4" s="285">
        <f>R4/G4</f>
        <v>-0.0464098199672667</v>
      </c>
      <c r="T4" s="286">
        <v>0</v>
      </c>
      <c r="U4" s="287">
        <f>T4*G4</f>
        <v>0</v>
      </c>
      <c r="V4" s="288">
        <f>U4/G4</f>
        <v>0</v>
      </c>
      <c r="W4" s="239">
        <f>R4-U4</f>
        <v>-1.276038</v>
      </c>
      <c r="X4" s="285">
        <f>W4/G4</f>
        <v>-0.0464098199672667</v>
      </c>
      <c r="Y4" s="83"/>
    </row>
    <row r="5" s="116" customFormat="1" spans="1:25">
      <c r="A5" s="229"/>
      <c r="B5" s="229"/>
      <c r="C5" s="229"/>
      <c r="D5" s="244"/>
      <c r="E5" s="245"/>
      <c r="F5" s="245"/>
      <c r="G5" s="246"/>
      <c r="H5" s="244"/>
      <c r="I5" s="246"/>
      <c r="J5" s="246"/>
      <c r="K5" s="244"/>
      <c r="L5" s="244"/>
      <c r="M5" s="244"/>
      <c r="N5" s="244"/>
      <c r="O5" s="246"/>
      <c r="P5" s="245"/>
      <c r="Q5" s="246"/>
      <c r="R5" s="246"/>
      <c r="S5" s="289"/>
      <c r="T5" s="289"/>
      <c r="U5" s="290"/>
      <c r="V5" s="291"/>
      <c r="W5" s="246"/>
      <c r="X5" s="289"/>
      <c r="Y5" s="83"/>
    </row>
    <row r="6" s="116" customFormat="1" ht="97.2" spans="1:25">
      <c r="A6" s="247" t="s">
        <v>1028</v>
      </c>
      <c r="B6" s="248" t="s">
        <v>1029</v>
      </c>
      <c r="C6" s="248" t="s">
        <v>1100</v>
      </c>
      <c r="D6" s="249" t="s">
        <v>1101</v>
      </c>
      <c r="E6" s="250" t="s">
        <v>1032</v>
      </c>
      <c r="F6" s="250" t="s">
        <v>1102</v>
      </c>
      <c r="G6" s="250" t="s">
        <v>1103</v>
      </c>
      <c r="H6" s="250" t="s">
        <v>1104</v>
      </c>
      <c r="I6" s="250" t="s">
        <v>1105</v>
      </c>
      <c r="J6" s="280" t="s">
        <v>1106</v>
      </c>
      <c r="K6" s="250" t="s">
        <v>1107</v>
      </c>
      <c r="L6" s="250" t="s">
        <v>1108</v>
      </c>
      <c r="M6" s="250" t="s">
        <v>1109</v>
      </c>
      <c r="N6" s="281" t="s">
        <v>1089</v>
      </c>
      <c r="O6" s="250" t="s">
        <v>1090</v>
      </c>
      <c r="P6" s="250" t="s">
        <v>1110</v>
      </c>
      <c r="Q6" s="281" t="s">
        <v>1111</v>
      </c>
      <c r="R6" s="292" t="s">
        <v>1112</v>
      </c>
      <c r="S6" s="250" t="s">
        <v>1113</v>
      </c>
      <c r="T6" s="293" t="s">
        <v>1114</v>
      </c>
      <c r="U6" s="229"/>
      <c r="V6" s="229"/>
      <c r="W6" s="229"/>
      <c r="X6" s="229"/>
      <c r="Y6" s="83"/>
    </row>
    <row r="7" ht="15.6" spans="1:20">
      <c r="A7" s="139" t="s">
        <v>22</v>
      </c>
      <c r="B7" s="152">
        <v>54.99</v>
      </c>
      <c r="C7" s="153">
        <v>0.3</v>
      </c>
      <c r="D7" s="153">
        <v>0.1</v>
      </c>
      <c r="E7" s="251">
        <f t="shared" ref="E7:E12" si="0">SUM(B7*(1-C7-D7))</f>
        <v>32.994</v>
      </c>
      <c r="F7" s="251">
        <v>7.86</v>
      </c>
      <c r="G7" s="251">
        <f t="shared" ref="G7:G12" si="1">SUM(E7*15%)</f>
        <v>4.9491</v>
      </c>
      <c r="H7" s="251">
        <f t="shared" ref="H7:H12" si="2">SUM(E7-F7-G7)</f>
        <v>20.1849</v>
      </c>
      <c r="I7" s="251">
        <f t="shared" ref="I7:I12" si="3">0.08+0.34</f>
        <v>0.42</v>
      </c>
      <c r="J7" s="251">
        <v>0.6</v>
      </c>
      <c r="K7" s="251">
        <v>10</v>
      </c>
      <c r="L7" s="251">
        <v>4</v>
      </c>
      <c r="M7" s="251">
        <f t="shared" ref="M7:M12" si="4">SUM(20%*N7*G7+F7+I7+K7+L7+1.46)</f>
        <v>23.8191856</v>
      </c>
      <c r="N7" s="282">
        <v>0.08</v>
      </c>
      <c r="O7" s="251">
        <f t="shared" ref="O7:O12" si="5">SUM(M7*N7/(1-N7))</f>
        <v>2.07123353043478</v>
      </c>
      <c r="P7" s="251">
        <f t="shared" ref="P7:P12" si="6">SUM(H7-I7-J7-K7-L7-O7)</f>
        <v>3.09366646956521</v>
      </c>
      <c r="Q7" s="294">
        <f t="shared" ref="Q7:Q12" si="7">SUM(P7/B7)</f>
        <v>0.0562587101212077</v>
      </c>
      <c r="R7" s="295">
        <v>1</v>
      </c>
      <c r="S7" s="251">
        <f t="shared" ref="S7:S12" si="8">SUM(P7*R7)</f>
        <v>3.09366646956521</v>
      </c>
      <c r="T7" s="296">
        <f t="shared" ref="T7:T12" si="9">SUM(S7:S7)</f>
        <v>3.09366646956521</v>
      </c>
    </row>
    <row r="8" s="228" customFormat="1" ht="25.8" spans="1:25">
      <c r="A8" s="139" t="s">
        <v>24</v>
      </c>
      <c r="B8" s="152">
        <v>54.99</v>
      </c>
      <c r="C8" s="153">
        <v>0.4</v>
      </c>
      <c r="D8" s="153">
        <v>0.1</v>
      </c>
      <c r="E8" s="251">
        <f t="shared" si="0"/>
        <v>27.495</v>
      </c>
      <c r="F8" s="251">
        <v>7.86</v>
      </c>
      <c r="G8" s="251">
        <f t="shared" si="1"/>
        <v>4.12425</v>
      </c>
      <c r="H8" s="251">
        <f t="shared" si="2"/>
        <v>15.51075</v>
      </c>
      <c r="I8" s="251">
        <f t="shared" si="3"/>
        <v>0.42</v>
      </c>
      <c r="J8" s="251">
        <v>0.6</v>
      </c>
      <c r="K8" s="251">
        <v>10</v>
      </c>
      <c r="L8" s="251">
        <v>4</v>
      </c>
      <c r="M8" s="251">
        <f t="shared" si="4"/>
        <v>23.805988</v>
      </c>
      <c r="N8" s="282">
        <v>0.08</v>
      </c>
      <c r="O8" s="251">
        <f t="shared" si="5"/>
        <v>2.07008591304348</v>
      </c>
      <c r="P8" s="251">
        <f t="shared" si="6"/>
        <v>-1.57933591304348</v>
      </c>
      <c r="Q8" s="294">
        <f t="shared" si="7"/>
        <v>-0.0287204203135748</v>
      </c>
      <c r="R8" s="295">
        <v>1</v>
      </c>
      <c r="S8" s="251">
        <f t="shared" si="8"/>
        <v>-1.57933591304348</v>
      </c>
      <c r="T8" s="296">
        <f t="shared" si="9"/>
        <v>-1.57933591304348</v>
      </c>
      <c r="U8" s="297"/>
      <c r="V8" s="297"/>
      <c r="W8" s="297"/>
      <c r="X8" s="297"/>
      <c r="Y8" s="298"/>
    </row>
    <row r="9" ht="15.6" spans="1:20">
      <c r="A9" s="139" t="s">
        <v>26</v>
      </c>
      <c r="B9" s="152">
        <v>54.99</v>
      </c>
      <c r="C9" s="153">
        <v>0.4</v>
      </c>
      <c r="D9" s="153">
        <v>0.15</v>
      </c>
      <c r="E9" s="251">
        <f t="shared" si="0"/>
        <v>24.7455</v>
      </c>
      <c r="F9" s="251">
        <v>7.86</v>
      </c>
      <c r="G9" s="251">
        <f t="shared" si="1"/>
        <v>3.711825</v>
      </c>
      <c r="H9" s="251">
        <f t="shared" si="2"/>
        <v>13.173675</v>
      </c>
      <c r="I9" s="251">
        <f t="shared" si="3"/>
        <v>0.42</v>
      </c>
      <c r="J9" s="251">
        <v>0.6</v>
      </c>
      <c r="K9" s="251">
        <v>10</v>
      </c>
      <c r="L9" s="251">
        <v>4</v>
      </c>
      <c r="M9" s="251">
        <f t="shared" si="4"/>
        <v>23.7993892</v>
      </c>
      <c r="N9" s="282">
        <v>0.08</v>
      </c>
      <c r="O9" s="251">
        <f t="shared" si="5"/>
        <v>2.06951210434783</v>
      </c>
      <c r="P9" s="251">
        <f t="shared" si="6"/>
        <v>-3.91583710434782</v>
      </c>
      <c r="Q9" s="294">
        <f t="shared" si="7"/>
        <v>-0.0712099855309661</v>
      </c>
      <c r="R9" s="295">
        <v>1</v>
      </c>
      <c r="S9" s="251">
        <f t="shared" si="8"/>
        <v>-3.91583710434782</v>
      </c>
      <c r="T9" s="296">
        <f t="shared" si="9"/>
        <v>-3.91583710434782</v>
      </c>
    </row>
    <row r="10" ht="15.6" spans="1:20">
      <c r="A10" s="139" t="s">
        <v>28</v>
      </c>
      <c r="B10" s="152">
        <v>49.99</v>
      </c>
      <c r="C10" s="153">
        <v>0.35</v>
      </c>
      <c r="D10" s="153">
        <v>0</v>
      </c>
      <c r="E10" s="251">
        <f t="shared" si="0"/>
        <v>32.4935</v>
      </c>
      <c r="F10" s="251">
        <v>7.86</v>
      </c>
      <c r="G10" s="251">
        <f t="shared" si="1"/>
        <v>4.874025</v>
      </c>
      <c r="H10" s="251">
        <f t="shared" si="2"/>
        <v>19.759475</v>
      </c>
      <c r="I10" s="251">
        <f t="shared" si="3"/>
        <v>0.42</v>
      </c>
      <c r="J10" s="251">
        <v>0.6</v>
      </c>
      <c r="K10" s="251">
        <v>10</v>
      </c>
      <c r="L10" s="251">
        <v>4</v>
      </c>
      <c r="M10" s="251">
        <f t="shared" si="4"/>
        <v>23.8179844</v>
      </c>
      <c r="N10" s="282">
        <v>0.08</v>
      </c>
      <c r="O10" s="251">
        <f t="shared" si="5"/>
        <v>2.07112907826087</v>
      </c>
      <c r="P10" s="251">
        <f t="shared" si="6"/>
        <v>2.66834592173913</v>
      </c>
      <c r="Q10" s="294">
        <f t="shared" si="7"/>
        <v>0.0533775939535734</v>
      </c>
      <c r="R10" s="295">
        <v>1</v>
      </c>
      <c r="S10" s="251">
        <f t="shared" si="8"/>
        <v>2.66834592173913</v>
      </c>
      <c r="T10" s="296">
        <f t="shared" si="9"/>
        <v>2.66834592173913</v>
      </c>
    </row>
    <row r="11" ht="15.6" spans="1:20">
      <c r="A11" s="252" t="s">
        <v>30</v>
      </c>
      <c r="B11" s="152">
        <v>49.99</v>
      </c>
      <c r="C11" s="153">
        <v>0.25</v>
      </c>
      <c r="D11" s="153">
        <v>0</v>
      </c>
      <c r="E11" s="251">
        <f t="shared" si="0"/>
        <v>37.4925</v>
      </c>
      <c r="F11" s="251">
        <v>7.86</v>
      </c>
      <c r="G11" s="251">
        <f t="shared" si="1"/>
        <v>5.623875</v>
      </c>
      <c r="H11" s="251">
        <f t="shared" si="2"/>
        <v>24.008625</v>
      </c>
      <c r="I11" s="251">
        <f t="shared" si="3"/>
        <v>0.42</v>
      </c>
      <c r="J11" s="251">
        <v>0.6</v>
      </c>
      <c r="K11" s="251">
        <v>10</v>
      </c>
      <c r="L11" s="251">
        <v>4</v>
      </c>
      <c r="M11" s="251">
        <f t="shared" si="4"/>
        <v>23.829982</v>
      </c>
      <c r="N11" s="282">
        <v>0.08</v>
      </c>
      <c r="O11" s="251">
        <f t="shared" si="5"/>
        <v>2.07217234782609</v>
      </c>
      <c r="P11" s="251">
        <f t="shared" si="6"/>
        <v>6.91645265217391</v>
      </c>
      <c r="Q11" s="294">
        <f t="shared" si="7"/>
        <v>0.138356724388356</v>
      </c>
      <c r="R11" s="295">
        <v>1</v>
      </c>
      <c r="S11" s="251">
        <f t="shared" si="8"/>
        <v>6.91645265217391</v>
      </c>
      <c r="T11" s="296">
        <f t="shared" si="9"/>
        <v>6.91645265217391</v>
      </c>
    </row>
    <row r="12" ht="15.6" spans="1:20">
      <c r="A12" s="252" t="s">
        <v>32</v>
      </c>
      <c r="B12" s="152">
        <v>36.99</v>
      </c>
      <c r="C12" s="153">
        <v>0</v>
      </c>
      <c r="D12" s="153">
        <v>0</v>
      </c>
      <c r="E12" s="251">
        <f t="shared" si="0"/>
        <v>36.99</v>
      </c>
      <c r="F12" s="251">
        <v>7.86</v>
      </c>
      <c r="G12" s="251">
        <f t="shared" si="1"/>
        <v>5.5485</v>
      </c>
      <c r="H12" s="251">
        <f t="shared" si="2"/>
        <v>23.5815</v>
      </c>
      <c r="I12" s="251">
        <f t="shared" si="3"/>
        <v>0.42</v>
      </c>
      <c r="J12" s="251">
        <v>0</v>
      </c>
      <c r="K12" s="251">
        <v>10</v>
      </c>
      <c r="L12" s="251">
        <v>4</v>
      </c>
      <c r="M12" s="251">
        <f t="shared" si="4"/>
        <v>23.828776</v>
      </c>
      <c r="N12" s="282">
        <v>0.08</v>
      </c>
      <c r="O12" s="251">
        <f t="shared" si="5"/>
        <v>2.07206747826087</v>
      </c>
      <c r="P12" s="251">
        <f t="shared" si="6"/>
        <v>7.08943252173913</v>
      </c>
      <c r="Q12" s="294">
        <f t="shared" si="7"/>
        <v>0.19165808385345</v>
      </c>
      <c r="R12" s="295">
        <v>1</v>
      </c>
      <c r="S12" s="251">
        <f t="shared" si="8"/>
        <v>7.08943252173913</v>
      </c>
      <c r="T12" s="296">
        <f t="shared" si="9"/>
        <v>7.08943252173913</v>
      </c>
    </row>
    <row r="13" ht="15.6" spans="1:20">
      <c r="A13" s="252"/>
      <c r="B13" s="152"/>
      <c r="C13" s="153"/>
      <c r="D13" s="153"/>
      <c r="E13" s="251"/>
      <c r="F13" s="251"/>
      <c r="G13" s="251"/>
      <c r="H13" s="251"/>
      <c r="I13" s="251"/>
      <c r="J13" s="251"/>
      <c r="K13" s="251"/>
      <c r="L13" s="251"/>
      <c r="M13" s="251"/>
      <c r="N13" s="282"/>
      <c r="O13" s="251"/>
      <c r="P13" s="251"/>
      <c r="Q13" s="294"/>
      <c r="R13" s="295"/>
      <c r="S13" s="251"/>
      <c r="T13" s="296"/>
    </row>
    <row r="14" ht="15.6" spans="1:20">
      <c r="A14" s="252"/>
      <c r="B14" s="152"/>
      <c r="C14" s="153"/>
      <c r="D14" s="153"/>
      <c r="E14" s="251"/>
      <c r="F14" s="251"/>
      <c r="G14" s="251"/>
      <c r="H14" s="251"/>
      <c r="I14" s="251"/>
      <c r="J14" s="251"/>
      <c r="K14" s="251"/>
      <c r="L14" s="251"/>
      <c r="M14" s="251"/>
      <c r="N14" s="282"/>
      <c r="O14" s="251"/>
      <c r="P14" s="251"/>
      <c r="Q14" s="294"/>
      <c r="R14" s="295"/>
      <c r="S14" s="251"/>
      <c r="T14" s="296"/>
    </row>
    <row r="15" ht="15.6" spans="1:20">
      <c r="A15" s="252" t="s">
        <v>1115</v>
      </c>
      <c r="B15" s="152">
        <v>65.51</v>
      </c>
      <c r="C15" s="153">
        <v>0.1</v>
      </c>
      <c r="D15" s="153">
        <v>0.23</v>
      </c>
      <c r="E15" s="251">
        <v>44.97</v>
      </c>
      <c r="F15" s="251">
        <v>7.86</v>
      </c>
      <c r="G15" s="251">
        <f>SUM(E15*15%)</f>
        <v>6.7455</v>
      </c>
      <c r="H15" s="251">
        <f>SUM(E15-F15-G15)</f>
        <v>30.3645</v>
      </c>
      <c r="I15" s="251">
        <f>0.08+0.34</f>
        <v>0.42</v>
      </c>
      <c r="J15" s="251">
        <v>0</v>
      </c>
      <c r="K15" s="283">
        <v>40</v>
      </c>
      <c r="L15" s="251">
        <v>3</v>
      </c>
      <c r="M15" s="251">
        <f>SUM(20%*N15*G15+F15+I15+K15+L15+1.46)</f>
        <v>52.942365</v>
      </c>
      <c r="N15" s="282">
        <v>0.15</v>
      </c>
      <c r="O15" s="251">
        <f>SUM(M15*N15/(1-N15))</f>
        <v>9.34277029411765</v>
      </c>
      <c r="P15" s="251">
        <f>SUM(H15-I15-J15-K15-L15-O15)</f>
        <v>-22.3982702941177</v>
      </c>
      <c r="Q15" s="294">
        <f>SUM(P15/B15)</f>
        <v>-0.34190612569253</v>
      </c>
      <c r="R15" s="295">
        <v>1</v>
      </c>
      <c r="S15" s="251">
        <f>SUM(P15*R15)</f>
        <v>-22.3982702941177</v>
      </c>
      <c r="T15" s="296">
        <f>SUM(S15:S15)</f>
        <v>-22.3982702941177</v>
      </c>
    </row>
    <row r="16" ht="15.6" spans="1:31">
      <c r="A16" s="252" t="s">
        <v>1116</v>
      </c>
      <c r="B16" s="152">
        <v>49.98</v>
      </c>
      <c r="C16" s="153">
        <v>0</v>
      </c>
      <c r="D16" s="153">
        <v>0</v>
      </c>
      <c r="E16" s="251">
        <f>SUM(B16*(1-C16-D16))</f>
        <v>49.98</v>
      </c>
      <c r="F16" s="251">
        <v>7.86</v>
      </c>
      <c r="G16" s="251">
        <f>SUM(E16*15%)</f>
        <v>7.497</v>
      </c>
      <c r="H16" s="251">
        <f>SUM(E16-F16-G16)</f>
        <v>34.623</v>
      </c>
      <c r="I16" s="251">
        <f>0.08+0.34</f>
        <v>0.42</v>
      </c>
      <c r="J16" s="251">
        <v>0</v>
      </c>
      <c r="K16" s="283">
        <v>40</v>
      </c>
      <c r="L16" s="251">
        <v>3</v>
      </c>
      <c r="M16" s="251">
        <f>SUM(20%*N16*G16+F16+I16+K16+L16+1.46)</f>
        <v>52.96491</v>
      </c>
      <c r="N16" s="282">
        <v>0.15</v>
      </c>
      <c r="O16" s="251">
        <f>SUM(M16*N16/(1-N16))</f>
        <v>9.34674882352941</v>
      </c>
      <c r="P16" s="251">
        <f>SUM(H16-I16-J16-K16-L16-O16)</f>
        <v>-18.1437488235294</v>
      </c>
      <c r="Q16" s="294">
        <f>SUM(P16/B16)</f>
        <v>-0.363020184544406</v>
      </c>
      <c r="R16" s="295">
        <v>1</v>
      </c>
      <c r="S16" s="251">
        <f>SUM(P16*R16)</f>
        <v>-18.1437488235294</v>
      </c>
      <c r="T16" s="296">
        <f>SUM(S16:S16)</f>
        <v>-18.1437488235294</v>
      </c>
      <c r="Y16" s="229"/>
      <c r="Z16" s="229"/>
      <c r="AA16" s="229"/>
      <c r="AB16" s="229"/>
      <c r="AC16" s="229"/>
      <c r="AD16" s="229"/>
      <c r="AE16" s="229"/>
    </row>
    <row r="17" ht="15.6" spans="1:31">
      <c r="A17" s="253" t="s">
        <v>1117</v>
      </c>
      <c r="B17" s="254" t="s">
        <v>1118</v>
      </c>
      <c r="C17" s="255"/>
      <c r="D17" s="255"/>
      <c r="E17" s="255"/>
      <c r="F17" s="255"/>
      <c r="G17" s="255"/>
      <c r="H17" s="255"/>
      <c r="I17" s="255"/>
      <c r="J17" s="255"/>
      <c r="K17" s="255"/>
      <c r="L17" s="255"/>
      <c r="M17" s="255"/>
      <c r="N17" s="255"/>
      <c r="O17" s="255"/>
      <c r="P17" s="255"/>
      <c r="Q17" s="255"/>
      <c r="R17" s="255"/>
      <c r="S17" s="255"/>
      <c r="T17" s="255"/>
      <c r="Y17" s="229"/>
      <c r="Z17" s="229"/>
      <c r="AA17" s="229"/>
      <c r="AB17" s="229"/>
      <c r="AC17" s="229"/>
      <c r="AD17" s="229"/>
      <c r="AE17" s="229"/>
    </row>
    <row r="18" spans="25:31">
      <c r="Y18" s="229"/>
      <c r="Z18" s="229"/>
      <c r="AA18" s="229"/>
      <c r="AB18" s="229"/>
      <c r="AC18" s="229"/>
      <c r="AD18" s="229"/>
      <c r="AE18" s="229"/>
    </row>
    <row r="19" spans="25:31">
      <c r="Y19" s="229"/>
      <c r="Z19" s="229"/>
      <c r="AA19" s="229"/>
      <c r="AB19" s="229"/>
      <c r="AC19" s="229"/>
      <c r="AD19" s="229"/>
      <c r="AE19" s="229"/>
    </row>
    <row r="20" spans="1:31">
      <c r="A20" s="256" t="s">
        <v>1119</v>
      </c>
      <c r="B20" s="256"/>
      <c r="C20" s="256"/>
      <c r="D20"/>
      <c r="E20"/>
      <c r="F20" s="256" t="s">
        <v>1119</v>
      </c>
      <c r="G20" s="256"/>
      <c r="H20" s="256"/>
      <c r="I20"/>
      <c r="J20"/>
      <c r="K20"/>
      <c r="L20"/>
      <c r="M20"/>
      <c r="N20"/>
      <c r="O20"/>
      <c r="P20"/>
      <c r="Q20"/>
      <c r="R20"/>
      <c r="Y20" s="229"/>
      <c r="Z20" s="229"/>
      <c r="AA20" s="229"/>
      <c r="AB20" s="229"/>
      <c r="AC20" s="229"/>
      <c r="AD20" s="229"/>
      <c r="AE20" s="229"/>
    </row>
    <row r="21" spans="1:31">
      <c r="A21" s="256"/>
      <c r="B21" s="256"/>
      <c r="C21" s="256"/>
      <c r="D21"/>
      <c r="E21"/>
      <c r="F21" s="256"/>
      <c r="G21" s="256"/>
      <c r="H21" s="256"/>
      <c r="I21"/>
      <c r="J21"/>
      <c r="K21" s="256" t="s">
        <v>1120</v>
      </c>
      <c r="L21" s="256"/>
      <c r="M21" s="256"/>
      <c r="N21"/>
      <c r="O21"/>
      <c r="P21" s="256" t="s">
        <v>1120</v>
      </c>
      <c r="Q21" s="256"/>
      <c r="R21" s="256"/>
      <c r="Y21" s="229"/>
      <c r="Z21" s="229"/>
      <c r="AA21" s="229"/>
      <c r="AB21" s="229"/>
      <c r="AC21" s="229"/>
      <c r="AD21" s="229"/>
      <c r="AE21" s="229"/>
    </row>
    <row r="22" ht="15.6" spans="1:31">
      <c r="A22" s="257" t="s">
        <v>1121</v>
      </c>
      <c r="B22" s="258"/>
      <c r="C22" s="259">
        <v>70</v>
      </c>
      <c r="D22">
        <f>C22/C24</f>
        <v>10</v>
      </c>
      <c r="E22"/>
      <c r="F22" s="257" t="s">
        <v>1121</v>
      </c>
      <c r="G22" s="258"/>
      <c r="H22" s="259">
        <v>70</v>
      </c>
      <c r="I22"/>
      <c r="J22"/>
      <c r="K22" s="256"/>
      <c r="L22" s="256"/>
      <c r="M22" s="256"/>
      <c r="N22"/>
      <c r="O22"/>
      <c r="P22" s="256"/>
      <c r="Q22" s="256"/>
      <c r="R22" s="256"/>
      <c r="Y22" s="229"/>
      <c r="Z22" s="229"/>
      <c r="AA22" s="229"/>
      <c r="AB22" s="229"/>
      <c r="AC22" s="229"/>
      <c r="AD22" s="229"/>
      <c r="AE22" s="229"/>
    </row>
    <row r="23" ht="15.6" spans="1:31">
      <c r="A23" s="260" t="s">
        <v>1122</v>
      </c>
      <c r="B23" s="261"/>
      <c r="C23" s="262">
        <v>28</v>
      </c>
      <c r="D23"/>
      <c r="E23"/>
      <c r="F23" s="260" t="s">
        <v>1122</v>
      </c>
      <c r="G23" s="261"/>
      <c r="H23" s="262">
        <v>28</v>
      </c>
      <c r="I23"/>
      <c r="J23"/>
      <c r="K23" s="257" t="s">
        <v>1121</v>
      </c>
      <c r="L23" s="258"/>
      <c r="M23" s="259">
        <v>70</v>
      </c>
      <c r="N23"/>
      <c r="O23"/>
      <c r="P23" s="257" t="s">
        <v>1121</v>
      </c>
      <c r="Q23" s="258"/>
      <c r="R23" s="259">
        <v>70</v>
      </c>
      <c r="Y23" s="229"/>
      <c r="Z23" s="229"/>
      <c r="AA23" s="229"/>
      <c r="AB23" s="229"/>
      <c r="AC23" s="229"/>
      <c r="AD23" s="229"/>
      <c r="AE23" s="229"/>
    </row>
    <row r="24" ht="15.6" spans="1:31">
      <c r="A24" s="263" t="s">
        <v>1123</v>
      </c>
      <c r="B24" s="264"/>
      <c r="C24" s="264">
        <v>7</v>
      </c>
      <c r="D24"/>
      <c r="E24"/>
      <c r="F24" s="263" t="s">
        <v>1123</v>
      </c>
      <c r="G24" s="264"/>
      <c r="H24" s="264">
        <v>7</v>
      </c>
      <c r="I24"/>
      <c r="J24"/>
      <c r="K24" s="260" t="s">
        <v>1122</v>
      </c>
      <c r="L24" s="261"/>
      <c r="M24" s="262">
        <v>28</v>
      </c>
      <c r="N24"/>
      <c r="O24"/>
      <c r="P24" s="260" t="s">
        <v>1122</v>
      </c>
      <c r="Q24" s="261"/>
      <c r="R24" s="262">
        <v>28</v>
      </c>
      <c r="Y24" s="229"/>
      <c r="Z24" s="229"/>
      <c r="AA24" s="229"/>
      <c r="AB24" s="229"/>
      <c r="AC24" s="229"/>
      <c r="AD24" s="229"/>
      <c r="AE24" s="229"/>
    </row>
    <row r="25" ht="15.6" spans="1:31">
      <c r="A25" s="263" t="s">
        <v>1124</v>
      </c>
      <c r="B25" s="264"/>
      <c r="C25" s="265">
        <v>0.15</v>
      </c>
      <c r="D25" s="266">
        <v>0.15</v>
      </c>
      <c r="E25"/>
      <c r="F25" s="263" t="s">
        <v>1124</v>
      </c>
      <c r="G25" s="264"/>
      <c r="H25" s="265">
        <v>0.15</v>
      </c>
      <c r="I25" s="266">
        <v>0.15</v>
      </c>
      <c r="J25"/>
      <c r="K25" s="263" t="s">
        <v>1123</v>
      </c>
      <c r="L25" s="264"/>
      <c r="M25" s="264">
        <v>7</v>
      </c>
      <c r="N25"/>
      <c r="O25"/>
      <c r="P25" s="263" t="s">
        <v>1123</v>
      </c>
      <c r="Q25" s="264"/>
      <c r="R25" s="264">
        <v>7</v>
      </c>
      <c r="Y25" s="229"/>
      <c r="Z25" s="229"/>
      <c r="AA25" s="229"/>
      <c r="AB25" s="229"/>
      <c r="AC25" s="229"/>
      <c r="AD25" s="229"/>
      <c r="AE25" s="229"/>
    </row>
    <row r="26" ht="15.6" spans="1:31">
      <c r="A26" s="260" t="s">
        <v>990</v>
      </c>
      <c r="B26" s="261"/>
      <c r="C26" s="267">
        <v>7.86</v>
      </c>
      <c r="D26"/>
      <c r="E26"/>
      <c r="F26" s="260" t="s">
        <v>990</v>
      </c>
      <c r="G26" s="261"/>
      <c r="H26" s="267">
        <v>7.86</v>
      </c>
      <c r="I26"/>
      <c r="J26"/>
      <c r="K26" s="263" t="s">
        <v>1124</v>
      </c>
      <c r="L26" s="264"/>
      <c r="M26" s="265">
        <v>0.15</v>
      </c>
      <c r="N26"/>
      <c r="O26"/>
      <c r="P26" s="263" t="s">
        <v>1124</v>
      </c>
      <c r="Q26" s="264"/>
      <c r="R26" s="265">
        <v>0.15</v>
      </c>
      <c r="Y26" s="229"/>
      <c r="Z26" s="229"/>
      <c r="AA26" s="229"/>
      <c r="AB26" s="229"/>
      <c r="AC26" s="229"/>
      <c r="AD26" s="229"/>
      <c r="AE26" s="229"/>
    </row>
    <row r="27" ht="15.6" spans="1:31">
      <c r="A27" s="268" t="s">
        <v>1125</v>
      </c>
      <c r="B27" s="269"/>
      <c r="C27" s="267">
        <f>C33*0.08</f>
        <v>3.9992</v>
      </c>
      <c r="D27" s="266">
        <v>0.08</v>
      </c>
      <c r="E27"/>
      <c r="F27" s="268" t="s">
        <v>1125</v>
      </c>
      <c r="G27" s="269"/>
      <c r="H27" s="267">
        <f>H33*0.08</f>
        <v>2.6392</v>
      </c>
      <c r="I27" s="266">
        <v>0.15</v>
      </c>
      <c r="J27"/>
      <c r="K27" s="260" t="s">
        <v>990</v>
      </c>
      <c r="L27" s="261"/>
      <c r="M27" s="267">
        <v>7.86</v>
      </c>
      <c r="N27"/>
      <c r="O27"/>
      <c r="P27" s="260" t="s">
        <v>990</v>
      </c>
      <c r="Q27" s="261"/>
      <c r="R27" s="267">
        <v>7.86</v>
      </c>
      <c r="Y27" s="229"/>
      <c r="Z27" s="229"/>
      <c r="AA27" s="229"/>
      <c r="AB27" s="229"/>
      <c r="AC27" s="229"/>
      <c r="AD27" s="229"/>
      <c r="AE27" s="229"/>
    </row>
    <row r="28" ht="15.6" spans="1:31">
      <c r="A28" s="260" t="s">
        <v>1126</v>
      </c>
      <c r="B28" s="261"/>
      <c r="C28" s="267">
        <f>C33*D28</f>
        <v>7.4985</v>
      </c>
      <c r="D28" s="266">
        <v>0.15</v>
      </c>
      <c r="E28"/>
      <c r="F28" s="260" t="s">
        <v>1126</v>
      </c>
      <c r="G28" s="261"/>
      <c r="H28" s="267">
        <f>H33*I28</f>
        <v>4.9485</v>
      </c>
      <c r="I28" s="266">
        <v>0.15</v>
      </c>
      <c r="J28"/>
      <c r="K28" s="268" t="s">
        <v>1125</v>
      </c>
      <c r="L28" s="269"/>
      <c r="M28" s="267">
        <f>M34*0.08</f>
        <v>4.3992</v>
      </c>
      <c r="N28"/>
      <c r="O28"/>
      <c r="P28" s="268" t="s">
        <v>1125</v>
      </c>
      <c r="Q28" s="269"/>
      <c r="R28" s="267">
        <f>R34*0.08</f>
        <v>3.9992</v>
      </c>
      <c r="Y28" s="229"/>
      <c r="Z28" s="229"/>
      <c r="AA28" s="229"/>
      <c r="AB28" s="229"/>
      <c r="AC28" s="229"/>
      <c r="AD28" s="229"/>
      <c r="AE28" s="229"/>
    </row>
    <row r="29" ht="15.6" spans="1:31">
      <c r="A29" s="260" t="s">
        <v>1127</v>
      </c>
      <c r="B29" s="261"/>
      <c r="C29" s="267">
        <v>0.3</v>
      </c>
      <c r="D29"/>
      <c r="E29"/>
      <c r="F29" s="260" t="s">
        <v>1127</v>
      </c>
      <c r="G29" s="261"/>
      <c r="H29" s="267">
        <v>0.3</v>
      </c>
      <c r="I29"/>
      <c r="J29"/>
      <c r="K29" s="260" t="s">
        <v>1126</v>
      </c>
      <c r="L29" s="261"/>
      <c r="M29" s="267">
        <f>M34*N29</f>
        <v>0</v>
      </c>
      <c r="N29"/>
      <c r="O29"/>
      <c r="P29" s="260" t="s">
        <v>1126</v>
      </c>
      <c r="Q29" s="261"/>
      <c r="R29" s="267">
        <f>R34*S29</f>
        <v>0</v>
      </c>
      <c r="Y29" s="229"/>
      <c r="Z29" s="229"/>
      <c r="AA29" s="229"/>
      <c r="AB29" s="229"/>
      <c r="AC29" s="229"/>
      <c r="AD29" s="229"/>
      <c r="AE29" s="229"/>
    </row>
    <row r="30" ht="15.6" spans="1:31">
      <c r="A30" s="270" t="s">
        <v>1128</v>
      </c>
      <c r="B30" s="264"/>
      <c r="C30" s="267">
        <v>0.6</v>
      </c>
      <c r="D30"/>
      <c r="E30"/>
      <c r="F30" s="270" t="s">
        <v>1128</v>
      </c>
      <c r="G30" s="264"/>
      <c r="H30" s="267">
        <v>0.6</v>
      </c>
      <c r="I30"/>
      <c r="J30"/>
      <c r="K30" s="260" t="s">
        <v>1127</v>
      </c>
      <c r="L30" s="261"/>
      <c r="M30" s="267">
        <v>0.3</v>
      </c>
      <c r="N30"/>
      <c r="O30"/>
      <c r="P30" s="260" t="s">
        <v>1127</v>
      </c>
      <c r="Q30" s="261"/>
      <c r="R30" s="267">
        <v>0.3</v>
      </c>
      <c r="Y30" s="229"/>
      <c r="Z30" s="229"/>
      <c r="AA30" s="229"/>
      <c r="AB30" s="229"/>
      <c r="AC30" s="229"/>
      <c r="AD30" s="229"/>
      <c r="AE30" s="229"/>
    </row>
    <row r="31" ht="15.6" spans="1:31">
      <c r="A31" s="260" t="s">
        <v>1129</v>
      </c>
      <c r="B31" s="261"/>
      <c r="C31" s="267">
        <v>0.3</v>
      </c>
      <c r="D31"/>
      <c r="E31"/>
      <c r="F31" s="260" t="s">
        <v>1129</v>
      </c>
      <c r="G31" s="261"/>
      <c r="H31" s="267">
        <v>0.3</v>
      </c>
      <c r="I31"/>
      <c r="J31"/>
      <c r="K31" s="270" t="s">
        <v>1128</v>
      </c>
      <c r="L31" s="264"/>
      <c r="M31" s="267">
        <v>0.6</v>
      </c>
      <c r="N31"/>
      <c r="O31"/>
      <c r="P31" s="270" t="s">
        <v>1128</v>
      </c>
      <c r="Q31" s="264"/>
      <c r="R31" s="267">
        <v>0.6</v>
      </c>
      <c r="Y31" s="229"/>
      <c r="Z31" s="229"/>
      <c r="AA31" s="229"/>
      <c r="AB31" s="229"/>
      <c r="AC31" s="229"/>
      <c r="AD31" s="229"/>
      <c r="AE31" s="229"/>
    </row>
    <row r="32" ht="15.6" spans="1:31">
      <c r="A32" s="263" t="s">
        <v>1130</v>
      </c>
      <c r="B32" s="264"/>
      <c r="C32" s="267">
        <v>49.99</v>
      </c>
      <c r="D32"/>
      <c r="E32"/>
      <c r="F32" s="263" t="s">
        <v>1130</v>
      </c>
      <c r="G32" s="264"/>
      <c r="H32" s="267">
        <v>32.99</v>
      </c>
      <c r="I32"/>
      <c r="J32"/>
      <c r="K32" s="260" t="s">
        <v>1129</v>
      </c>
      <c r="L32" s="261"/>
      <c r="M32" s="267">
        <v>0.3</v>
      </c>
      <c r="N32"/>
      <c r="O32"/>
      <c r="P32" s="260" t="s">
        <v>1129</v>
      </c>
      <c r="Q32" s="261"/>
      <c r="R32" s="267">
        <v>0.3</v>
      </c>
      <c r="Y32" s="229"/>
      <c r="Z32" s="229"/>
      <c r="AA32" s="229"/>
      <c r="AB32" s="229"/>
      <c r="AC32" s="229"/>
      <c r="AD32" s="229"/>
      <c r="AE32" s="229"/>
    </row>
    <row r="33" ht="15.6" spans="1:31">
      <c r="A33" s="260" t="s">
        <v>1131</v>
      </c>
      <c r="B33" s="261"/>
      <c r="C33" s="267">
        <v>49.99</v>
      </c>
      <c r="D33"/>
      <c r="E33" s="271"/>
      <c r="F33" s="260" t="s">
        <v>1131</v>
      </c>
      <c r="G33" s="261"/>
      <c r="H33" s="267">
        <v>32.99</v>
      </c>
      <c r="I33"/>
      <c r="J33" s="271"/>
      <c r="K33" s="263" t="s">
        <v>1130</v>
      </c>
      <c r="L33" s="264"/>
      <c r="M33" s="267">
        <v>54.99</v>
      </c>
      <c r="N33" s="271"/>
      <c r="O33" s="271"/>
      <c r="P33" s="263" t="s">
        <v>1130</v>
      </c>
      <c r="Q33" s="264"/>
      <c r="R33" s="267">
        <v>49.99</v>
      </c>
      <c r="Y33" s="229"/>
      <c r="Z33" s="229"/>
      <c r="AA33" s="229"/>
      <c r="AB33" s="229"/>
      <c r="AC33" s="229"/>
      <c r="AD33" s="229"/>
      <c r="AE33" s="229"/>
    </row>
    <row r="34" ht="15.6" spans="1:31">
      <c r="A34" s="263" t="s">
        <v>1132</v>
      </c>
      <c r="B34" s="264"/>
      <c r="C34" s="262">
        <f>(C33-C26-C27-C28-C29-C30-C31-C33*C25)*C24-C23-C22</f>
        <v>55.5366</v>
      </c>
      <c r="D34"/>
      <c r="E34"/>
      <c r="F34" s="263" t="s">
        <v>1132</v>
      </c>
      <c r="G34" s="264"/>
      <c r="H34" s="262">
        <f>(H33-H26-H27-H28-H29-H30-H31-H33*H25)*H24-H23-H22</f>
        <v>-18.2434</v>
      </c>
      <c r="I34"/>
      <c r="J34" s="271"/>
      <c r="K34" s="260" t="s">
        <v>1131</v>
      </c>
      <c r="L34" s="261"/>
      <c r="M34" s="267">
        <v>54.99</v>
      </c>
      <c r="N34" s="271"/>
      <c r="O34" s="271"/>
      <c r="P34" s="260" t="s">
        <v>1131</v>
      </c>
      <c r="Q34" s="261"/>
      <c r="R34" s="267">
        <v>49.99</v>
      </c>
      <c r="Y34" s="229"/>
      <c r="Z34" s="229"/>
      <c r="AA34" s="229"/>
      <c r="AB34" s="229"/>
      <c r="AC34" s="229"/>
      <c r="AD34" s="229"/>
      <c r="AE34" s="229"/>
    </row>
    <row r="35" ht="15.6" spans="1:31">
      <c r="A35" s="263" t="s">
        <v>1133</v>
      </c>
      <c r="B35" s="264"/>
      <c r="C35" s="272">
        <f>C34/(C33*C24)</f>
        <v>0.15870774154831</v>
      </c>
      <c r="D35"/>
      <c r="E35"/>
      <c r="F35" s="263" t="s">
        <v>1133</v>
      </c>
      <c r="G35" s="264"/>
      <c r="H35" s="272">
        <f>H34/(H33*H24)</f>
        <v>-0.0789996968778417</v>
      </c>
      <c r="I35"/>
      <c r="J35" s="271"/>
      <c r="K35" s="263" t="s">
        <v>1132</v>
      </c>
      <c r="L35" s="264"/>
      <c r="M35" s="262">
        <f>(M34-M27-M28-M29-M30-M31-M32-M34*M26)*M25-M24-M23</f>
        <v>134.9761</v>
      </c>
      <c r="N35" s="271"/>
      <c r="O35" s="271"/>
      <c r="P35" s="263" t="s">
        <v>1132</v>
      </c>
      <c r="Q35" s="264"/>
      <c r="R35" s="262">
        <f>(R34-R27-R28-R29-R30-R31-R32-R34*R26)*R25-R24-R23</f>
        <v>108.0261</v>
      </c>
      <c r="Y35" s="229"/>
      <c r="Z35" s="229"/>
      <c r="AA35" s="229"/>
      <c r="AB35" s="229"/>
      <c r="AC35" s="229"/>
      <c r="AD35" s="229"/>
      <c r="AE35" s="229"/>
    </row>
    <row r="36" ht="15.6" spans="1:31">
      <c r="A36" s="273" t="s">
        <v>1134</v>
      </c>
      <c r="B36" s="273"/>
      <c r="C36" s="45">
        <f>(C22+C23)/C24+C33*C25+C26+C29+C31</f>
        <v>29.9585</v>
      </c>
      <c r="D36"/>
      <c r="E36"/>
      <c r="F36" s="273" t="s">
        <v>1134</v>
      </c>
      <c r="G36" s="273"/>
      <c r="H36" s="45">
        <f>(H22+H23)/H24+H33*H25+H26+H29+H31</f>
        <v>27.4085</v>
      </c>
      <c r="I36"/>
      <c r="J36" s="271"/>
      <c r="K36" s="263" t="s">
        <v>1133</v>
      </c>
      <c r="L36" s="264"/>
      <c r="M36" s="272">
        <f>M35/(M34*M25)</f>
        <v>0.350651027459538</v>
      </c>
      <c r="N36" s="271"/>
      <c r="O36" s="271"/>
      <c r="P36" s="263" t="s">
        <v>1133</v>
      </c>
      <c r="Q36" s="264"/>
      <c r="R36" s="272">
        <f>R35/(R34*R25)</f>
        <v>0.30870774154831</v>
      </c>
      <c r="Y36" s="229"/>
      <c r="Z36" s="229"/>
      <c r="AA36" s="229"/>
      <c r="AB36" s="229"/>
      <c r="AC36" s="229"/>
      <c r="AD36" s="229"/>
      <c r="AE36" s="229"/>
    </row>
    <row r="37" ht="15.6" spans="1:31">
      <c r="A37" s="274" t="s">
        <v>1135</v>
      </c>
      <c r="B37" s="274"/>
      <c r="C37" s="45">
        <f>(C22+C23)/C24+C33*C25+C26</f>
        <v>29.3585</v>
      </c>
      <c r="D37"/>
      <c r="E37"/>
      <c r="F37" s="274" t="s">
        <v>1135</v>
      </c>
      <c r="G37" s="274"/>
      <c r="H37" s="45">
        <f>(H22+H23)/H24+H33*H25+H26</f>
        <v>26.8085</v>
      </c>
      <c r="I37"/>
      <c r="J37" s="271"/>
      <c r="K37" s="273" t="s">
        <v>1134</v>
      </c>
      <c r="L37" s="273"/>
      <c r="M37" s="45">
        <f>(M23+M24)/M25+M34*M26+M27+M30+M32</f>
        <v>30.7085</v>
      </c>
      <c r="N37" s="271"/>
      <c r="O37" s="271"/>
      <c r="P37" s="273" t="s">
        <v>1134</v>
      </c>
      <c r="Q37" s="273"/>
      <c r="R37" s="45">
        <f>(R23+R24)/R25+R34*R26+R27+R30+R32</f>
        <v>29.9585</v>
      </c>
      <c r="Y37" s="229"/>
      <c r="Z37" s="229"/>
      <c r="AA37" s="229"/>
      <c r="AB37" s="229"/>
      <c r="AC37" s="229"/>
      <c r="AD37" s="229"/>
      <c r="AE37" s="229"/>
    </row>
    <row r="38" ht="15.6" spans="1:31">
      <c r="A38" s="274"/>
      <c r="B38" s="274"/>
      <c r="C38" s="45"/>
      <c r="D38"/>
      <c r="E38"/>
      <c r="F38" s="274"/>
      <c r="G38" s="274"/>
      <c r="H38" s="45"/>
      <c r="I38"/>
      <c r="J38" s="271"/>
      <c r="K38" s="274" t="s">
        <v>1135</v>
      </c>
      <c r="L38" s="274"/>
      <c r="M38" s="45">
        <f>(M23+M24)/M25+M34*M26+M27</f>
        <v>30.1085</v>
      </c>
      <c r="N38" s="271"/>
      <c r="O38" s="271"/>
      <c r="P38" s="274" t="s">
        <v>1135</v>
      </c>
      <c r="Q38" s="274"/>
      <c r="R38" s="45">
        <f>(R23+R24)/R25+R34*R26+R27</f>
        <v>29.3585</v>
      </c>
      <c r="Y38" s="229"/>
      <c r="Z38" s="229"/>
      <c r="AA38" s="229"/>
      <c r="AB38" s="229"/>
      <c r="AC38" s="229"/>
      <c r="AD38" s="229"/>
      <c r="AE38" s="229"/>
    </row>
    <row r="39" ht="15.6" spans="1:31">
      <c r="A39"/>
      <c r="B39"/>
      <c r="C39"/>
      <c r="D39"/>
      <c r="E39"/>
      <c r="F39"/>
      <c r="G39"/>
      <c r="H39"/>
      <c r="I39"/>
      <c r="J39" s="271"/>
      <c r="K39" s="274"/>
      <c r="L39" s="274"/>
      <c r="M39" s="45"/>
      <c r="N39" s="271"/>
      <c r="O39" s="271"/>
      <c r="P39" s="274"/>
      <c r="Q39" s="274"/>
      <c r="R39" s="45"/>
      <c r="Y39" s="229"/>
      <c r="Z39" s="229"/>
      <c r="AA39" s="229"/>
      <c r="AB39" s="229"/>
      <c r="AC39" s="229"/>
      <c r="AD39" s="229"/>
      <c r="AE39" s="229"/>
    </row>
    <row r="40" ht="15.6" spans="1:31">
      <c r="A40"/>
      <c r="B40"/>
      <c r="C40"/>
      <c r="D40"/>
      <c r="E40"/>
      <c r="F40" s="275" t="s">
        <v>1136</v>
      </c>
      <c r="G40" s="276" t="s">
        <v>1137</v>
      </c>
      <c r="H40" s="277" t="s">
        <v>1138</v>
      </c>
      <c r="I40"/>
      <c r="J40" s="271"/>
      <c r="K40" s="271"/>
      <c r="L40" s="271"/>
      <c r="M40"/>
      <c r="N40" s="271"/>
      <c r="O40" s="271"/>
      <c r="P40"/>
      <c r="Q40"/>
      <c r="R40"/>
      <c r="Y40" s="229"/>
      <c r="Z40" s="229"/>
      <c r="AA40" s="229"/>
      <c r="AB40" s="229"/>
      <c r="AC40" s="229"/>
      <c r="AD40" s="229"/>
      <c r="AE40" s="229"/>
    </row>
    <row r="41" ht="15.6" spans="1:31">
      <c r="A41" t="s">
        <v>1139</v>
      </c>
      <c r="B41"/>
      <c r="C41"/>
      <c r="D41"/>
      <c r="E41"/>
      <c r="F41" s="275" t="s">
        <v>1140</v>
      </c>
      <c r="G41" s="276" t="s">
        <v>1141</v>
      </c>
      <c r="H41" s="278" t="s">
        <v>1142</v>
      </c>
      <c r="I41"/>
      <c r="J41" s="271"/>
      <c r="K41"/>
      <c r="L41"/>
      <c r="M41"/>
      <c r="N41"/>
      <c r="O41"/>
      <c r="P41"/>
      <c r="Q41"/>
      <c r="R41"/>
      <c r="Y41" s="229"/>
      <c r="Z41" s="229"/>
      <c r="AA41" s="229"/>
      <c r="AB41" s="229"/>
      <c r="AC41" s="229"/>
      <c r="AD41" s="229"/>
      <c r="AE41" s="229"/>
    </row>
    <row r="42" ht="28.8" spans="1:31">
      <c r="A42" t="s">
        <v>1143</v>
      </c>
      <c r="B42"/>
      <c r="C42"/>
      <c r="D42"/>
      <c r="E42"/>
      <c r="F42" s="279" t="s">
        <v>1144</v>
      </c>
      <c r="G42" s="276" t="s">
        <v>1145</v>
      </c>
      <c r="H42" s="278"/>
      <c r="I42"/>
      <c r="J42" s="271"/>
      <c r="K42"/>
      <c r="L42"/>
      <c r="M42"/>
      <c r="N42"/>
      <c r="O42"/>
      <c r="P42"/>
      <c r="Q42"/>
      <c r="R42"/>
      <c r="Y42" s="229"/>
      <c r="Z42" s="229"/>
      <c r="AA42" s="229"/>
      <c r="AB42" s="229"/>
      <c r="AC42" s="229"/>
      <c r="AD42" s="229"/>
      <c r="AE42" s="229"/>
    </row>
  </sheetData>
  <mergeCells count="76">
    <mergeCell ref="B17:T17"/>
    <mergeCell ref="A22:B22"/>
    <mergeCell ref="F22:G22"/>
    <mergeCell ref="A23:B23"/>
    <mergeCell ref="F23:G23"/>
    <mergeCell ref="K23:L23"/>
    <mergeCell ref="P23:Q23"/>
    <mergeCell ref="A24:B24"/>
    <mergeCell ref="F24:G24"/>
    <mergeCell ref="K24:L24"/>
    <mergeCell ref="P24:Q24"/>
    <mergeCell ref="A25:B25"/>
    <mergeCell ref="F25:G25"/>
    <mergeCell ref="K25:L25"/>
    <mergeCell ref="P25:Q25"/>
    <mergeCell ref="A26:B26"/>
    <mergeCell ref="F26:G26"/>
    <mergeCell ref="K26:L26"/>
    <mergeCell ref="P26:Q26"/>
    <mergeCell ref="A27:B27"/>
    <mergeCell ref="F27:G27"/>
    <mergeCell ref="K27:L27"/>
    <mergeCell ref="P27:Q27"/>
    <mergeCell ref="A28:B28"/>
    <mergeCell ref="F28:G28"/>
    <mergeCell ref="K28:L28"/>
    <mergeCell ref="P28:Q28"/>
    <mergeCell ref="A29:B29"/>
    <mergeCell ref="F29:G29"/>
    <mergeCell ref="K29:L29"/>
    <mergeCell ref="P29:Q29"/>
    <mergeCell ref="A30:B30"/>
    <mergeCell ref="F30:G30"/>
    <mergeCell ref="K30:L30"/>
    <mergeCell ref="P30:Q30"/>
    <mergeCell ref="A31:B31"/>
    <mergeCell ref="F31:G31"/>
    <mergeCell ref="K31:L31"/>
    <mergeCell ref="P31:Q31"/>
    <mergeCell ref="A32:B32"/>
    <mergeCell ref="F32:G32"/>
    <mergeCell ref="K32:L32"/>
    <mergeCell ref="P32:Q32"/>
    <mergeCell ref="A33:B33"/>
    <mergeCell ref="F33:G33"/>
    <mergeCell ref="K33:L33"/>
    <mergeCell ref="P33:Q33"/>
    <mergeCell ref="A34:B34"/>
    <mergeCell ref="F34:G34"/>
    <mergeCell ref="K34:L34"/>
    <mergeCell ref="P34:Q34"/>
    <mergeCell ref="A35:B35"/>
    <mergeCell ref="F35:G35"/>
    <mergeCell ref="K35:L35"/>
    <mergeCell ref="P35:Q35"/>
    <mergeCell ref="A36:B36"/>
    <mergeCell ref="F36:G36"/>
    <mergeCell ref="K36:L36"/>
    <mergeCell ref="P36:Q36"/>
    <mergeCell ref="K37:L37"/>
    <mergeCell ref="P37:Q37"/>
    <mergeCell ref="A2:A4"/>
    <mergeCell ref="B2:B4"/>
    <mergeCell ref="C37:C38"/>
    <mergeCell ref="H37:H38"/>
    <mergeCell ref="H41:H42"/>
    <mergeCell ref="M38:M39"/>
    <mergeCell ref="R38:R39"/>
    <mergeCell ref="A20:C21"/>
    <mergeCell ref="F20:H21"/>
    <mergeCell ref="K21:M22"/>
    <mergeCell ref="P21:R22"/>
    <mergeCell ref="A37:B38"/>
    <mergeCell ref="F37:G38"/>
    <mergeCell ref="K38:L39"/>
    <mergeCell ref="P38:Q39"/>
  </mergeCells>
  <conditionalFormatting sqref="W2:W15 W43:W1048576">
    <cfRule type="cellIs" dxfId="0" priority="8" operator="lessThan">
      <formula>0</formula>
    </cfRule>
  </conditionalFormatting>
  <conditionalFormatting sqref="V16:AE42">
    <cfRule type="cellIs" dxfId="0" priority="1" operator="lessThan">
      <formula>0</formula>
    </cfRule>
  </conditionalFormatting>
  <hyperlinks>
    <hyperlink ref="B17" r:id="rId3" display="https://www.amazon.com/WEWE-Brushed-Kitchen-Stainless-Faucets/dp/B01H3OMH7Y"/>
  </hyperlinks>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U27"/>
  <sheetViews>
    <sheetView topLeftCell="D1" workbookViewId="0">
      <pane ySplit="2" topLeftCell="A3" activePane="bottomLeft" state="frozen"/>
      <selection/>
      <selection pane="bottomLeft" activeCell="S3" sqref="S3"/>
    </sheetView>
  </sheetViews>
  <sheetFormatPr defaultColWidth="12.5092592592593" defaultRowHeight="15.6"/>
  <cols>
    <col min="1" max="1" width="12.5092592592593" style="198"/>
    <col min="2" max="3" width="12.5092592592593" style="196" customWidth="1"/>
    <col min="4" max="4" width="10.8796296296296" style="196" customWidth="1"/>
    <col min="5" max="5" width="10.5092592592593" style="196" customWidth="1"/>
    <col min="6" max="19" width="12.5092592592593" style="196" customWidth="1"/>
    <col min="20" max="20" width="12.5092592592593" style="199" customWidth="1"/>
    <col min="21" max="16372" width="12.5092592592593" style="196" customWidth="1"/>
    <col min="16373" max="16384" width="12.5092592592593" style="196"/>
  </cols>
  <sheetData>
    <row r="1" ht="27.75" customHeight="1" spans="1:21">
      <c r="A1" s="200" t="s">
        <v>1146</v>
      </c>
      <c r="B1" s="200"/>
      <c r="C1" s="200"/>
      <c r="D1" s="200"/>
      <c r="E1" s="200"/>
      <c r="F1" s="200"/>
      <c r="G1" s="200"/>
      <c r="H1" s="200"/>
      <c r="I1" s="200"/>
      <c r="J1" s="200"/>
      <c r="K1" s="200"/>
      <c r="L1" s="200"/>
      <c r="M1" s="200"/>
      <c r="N1" s="200"/>
      <c r="O1" s="200"/>
      <c r="P1" s="200"/>
      <c r="Q1" s="200"/>
      <c r="R1" s="200"/>
      <c r="S1" s="200"/>
      <c r="T1" s="200"/>
      <c r="U1" s="200"/>
    </row>
    <row r="2" ht="50" customHeight="1" spans="1:21">
      <c r="A2" s="201" t="s">
        <v>1028</v>
      </c>
      <c r="B2" s="202" t="s">
        <v>898</v>
      </c>
      <c r="C2" s="203" t="s">
        <v>1029</v>
      </c>
      <c r="D2" s="204" t="s">
        <v>1100</v>
      </c>
      <c r="E2" s="205" t="s">
        <v>1031</v>
      </c>
      <c r="F2" s="206" t="s">
        <v>1032</v>
      </c>
      <c r="G2" s="206" t="s">
        <v>1102</v>
      </c>
      <c r="H2" s="206" t="s">
        <v>1103</v>
      </c>
      <c r="I2" s="206" t="s">
        <v>1104</v>
      </c>
      <c r="J2" s="206" t="s">
        <v>1105</v>
      </c>
      <c r="K2" s="206" t="s">
        <v>1106</v>
      </c>
      <c r="L2" s="206" t="s">
        <v>1107</v>
      </c>
      <c r="M2" s="206" t="s">
        <v>1108</v>
      </c>
      <c r="N2" s="206" t="s">
        <v>1109</v>
      </c>
      <c r="O2" s="205" t="s">
        <v>1089</v>
      </c>
      <c r="P2" s="206" t="s">
        <v>1090</v>
      </c>
      <c r="Q2" s="206" t="s">
        <v>1110</v>
      </c>
      <c r="R2" s="205" t="s">
        <v>1111</v>
      </c>
      <c r="S2" s="219" t="s">
        <v>1112</v>
      </c>
      <c r="T2" s="206" t="s">
        <v>1113</v>
      </c>
      <c r="U2" s="220" t="s">
        <v>1114</v>
      </c>
    </row>
    <row r="3" s="196" customFormat="1" ht="25" customHeight="1" spans="1:21">
      <c r="A3" s="139" t="s">
        <v>22</v>
      </c>
      <c r="B3" s="140" t="s">
        <v>916</v>
      </c>
      <c r="C3" s="141">
        <v>54.99</v>
      </c>
      <c r="D3" s="142">
        <v>0.3</v>
      </c>
      <c r="E3" s="143">
        <v>0.1</v>
      </c>
      <c r="F3" s="144">
        <f t="shared" ref="F3:F26" si="0">SUM(C3*(1-D3-E3))</f>
        <v>32.994</v>
      </c>
      <c r="G3" s="144">
        <v>7.86</v>
      </c>
      <c r="H3" s="144">
        <f t="shared" ref="H3:H26" si="1">SUM(F3*15%)</f>
        <v>4.9491</v>
      </c>
      <c r="I3" s="144">
        <f t="shared" ref="I3:I26" si="2">SUM(F3-G3-H3)</f>
        <v>20.1849</v>
      </c>
      <c r="J3" s="213">
        <f t="shared" ref="J3:J26" si="3">0.08+0.34</f>
        <v>0.42</v>
      </c>
      <c r="K3" s="144">
        <v>0.6</v>
      </c>
      <c r="L3" s="214">
        <v>10</v>
      </c>
      <c r="M3" s="144">
        <v>4</v>
      </c>
      <c r="N3" s="144">
        <f t="shared" ref="N3:N26" si="4">SUM(20%*O3*H3+G3+J3+L3+M3+1.46)</f>
        <v>23.8191856</v>
      </c>
      <c r="O3" s="215">
        <v>0.08</v>
      </c>
      <c r="P3" s="144">
        <f t="shared" ref="P3:P26" si="5">SUM(N3*O3/(1-O3))</f>
        <v>2.07123353043478</v>
      </c>
      <c r="Q3" s="144">
        <f t="shared" ref="Q3:Q26" si="6">SUM(I3-J3-K3-L3-M3-P3)</f>
        <v>3.09366646956521</v>
      </c>
      <c r="R3" s="221">
        <f t="shared" ref="R3:R26" si="7">SUM(Q3/C3)</f>
        <v>0.0562587101212077</v>
      </c>
      <c r="S3" s="222">
        <f>阶段盈亏!I3</f>
        <v>29</v>
      </c>
      <c r="T3" s="144">
        <f t="shared" ref="T3:T26" si="8">SUM(Q3*S3)</f>
        <v>89.7163276173912</v>
      </c>
      <c r="U3" s="223">
        <f t="shared" ref="U3:U26" si="9">SUM(T3:T3)</f>
        <v>89.7163276173912</v>
      </c>
    </row>
    <row r="4" s="196" customFormat="1" ht="25" customHeight="1" spans="1:21">
      <c r="A4" s="139"/>
      <c r="B4" s="140" t="s">
        <v>920</v>
      </c>
      <c r="C4" s="141">
        <v>54.99</v>
      </c>
      <c r="D4" s="142">
        <v>0.3</v>
      </c>
      <c r="E4" s="143">
        <v>0.1</v>
      </c>
      <c r="F4" s="144">
        <f t="shared" si="0"/>
        <v>32.994</v>
      </c>
      <c r="G4" s="144">
        <v>7.86</v>
      </c>
      <c r="H4" s="144">
        <f t="shared" si="1"/>
        <v>4.9491</v>
      </c>
      <c r="I4" s="144">
        <f t="shared" si="2"/>
        <v>20.1849</v>
      </c>
      <c r="J4" s="213">
        <f t="shared" si="3"/>
        <v>0.42</v>
      </c>
      <c r="K4" s="144">
        <v>0.6</v>
      </c>
      <c r="L4" s="214">
        <v>10</v>
      </c>
      <c r="M4" s="144">
        <v>4</v>
      </c>
      <c r="N4" s="144">
        <f t="shared" si="4"/>
        <v>23.8191856</v>
      </c>
      <c r="O4" s="215">
        <v>0.08</v>
      </c>
      <c r="P4" s="144">
        <f t="shared" si="5"/>
        <v>2.07123353043478</v>
      </c>
      <c r="Q4" s="144">
        <f t="shared" si="6"/>
        <v>3.09366646956521</v>
      </c>
      <c r="R4" s="221">
        <f t="shared" si="7"/>
        <v>0.0562587101212077</v>
      </c>
      <c r="S4" s="222">
        <f>阶段盈亏!I4</f>
        <v>103</v>
      </c>
      <c r="T4" s="144">
        <f t="shared" si="8"/>
        <v>318.647646365217</v>
      </c>
      <c r="U4" s="224">
        <f t="shared" si="9"/>
        <v>318.647646365217</v>
      </c>
    </row>
    <row r="5" s="196" customFormat="1" ht="25" customHeight="1" spans="1:21">
      <c r="A5" s="139"/>
      <c r="B5" s="140" t="s">
        <v>924</v>
      </c>
      <c r="C5" s="141">
        <v>54.99</v>
      </c>
      <c r="D5" s="142">
        <v>0.3</v>
      </c>
      <c r="E5" s="143">
        <v>0.1</v>
      </c>
      <c r="F5" s="144">
        <f t="shared" si="0"/>
        <v>32.994</v>
      </c>
      <c r="G5" s="144">
        <v>7.86</v>
      </c>
      <c r="H5" s="144">
        <f t="shared" si="1"/>
        <v>4.9491</v>
      </c>
      <c r="I5" s="144">
        <f t="shared" si="2"/>
        <v>20.1849</v>
      </c>
      <c r="J5" s="213">
        <f t="shared" si="3"/>
        <v>0.42</v>
      </c>
      <c r="K5" s="144">
        <v>0.6</v>
      </c>
      <c r="L5" s="214">
        <v>10</v>
      </c>
      <c r="M5" s="144">
        <v>4</v>
      </c>
      <c r="N5" s="144">
        <f t="shared" si="4"/>
        <v>23.8191856</v>
      </c>
      <c r="O5" s="215">
        <v>0.08</v>
      </c>
      <c r="P5" s="144">
        <f t="shared" si="5"/>
        <v>2.07123353043478</v>
      </c>
      <c r="Q5" s="144">
        <f t="shared" si="6"/>
        <v>3.09366646956521</v>
      </c>
      <c r="R5" s="221">
        <f t="shared" si="7"/>
        <v>0.0562587101212077</v>
      </c>
      <c r="S5" s="222">
        <f>阶段盈亏!I5</f>
        <v>179</v>
      </c>
      <c r="T5" s="144">
        <f t="shared" si="8"/>
        <v>553.766298052173</v>
      </c>
      <c r="U5" s="224">
        <f t="shared" si="9"/>
        <v>553.766298052173</v>
      </c>
    </row>
    <row r="6" s="196" customFormat="1" ht="25" customHeight="1" spans="1:21">
      <c r="A6" s="139"/>
      <c r="B6" s="140" t="s">
        <v>927</v>
      </c>
      <c r="C6" s="141">
        <v>54.99</v>
      </c>
      <c r="D6" s="142">
        <v>0.3</v>
      </c>
      <c r="E6" s="143">
        <v>0.1</v>
      </c>
      <c r="F6" s="144">
        <f t="shared" si="0"/>
        <v>32.994</v>
      </c>
      <c r="G6" s="144">
        <v>7.86</v>
      </c>
      <c r="H6" s="144">
        <f t="shared" si="1"/>
        <v>4.9491</v>
      </c>
      <c r="I6" s="144">
        <f t="shared" si="2"/>
        <v>20.1849</v>
      </c>
      <c r="J6" s="213">
        <f t="shared" si="3"/>
        <v>0.42</v>
      </c>
      <c r="K6" s="144">
        <v>0.6</v>
      </c>
      <c r="L6" s="214">
        <v>10</v>
      </c>
      <c r="M6" s="144">
        <v>4</v>
      </c>
      <c r="N6" s="144">
        <f t="shared" si="4"/>
        <v>23.8191856</v>
      </c>
      <c r="O6" s="215">
        <v>0.08</v>
      </c>
      <c r="P6" s="144">
        <f t="shared" si="5"/>
        <v>2.07123353043478</v>
      </c>
      <c r="Q6" s="144">
        <f t="shared" si="6"/>
        <v>3.09366646956521</v>
      </c>
      <c r="R6" s="221">
        <f t="shared" si="7"/>
        <v>0.0562587101212077</v>
      </c>
      <c r="S6" s="222">
        <f>阶段盈亏!I6</f>
        <v>206</v>
      </c>
      <c r="T6" s="144">
        <f t="shared" si="8"/>
        <v>637.295292730434</v>
      </c>
      <c r="U6" s="224">
        <f t="shared" si="9"/>
        <v>637.295292730434</v>
      </c>
    </row>
    <row r="7" s="196" customFormat="1" ht="25" customHeight="1" spans="1:21">
      <c r="A7" s="139" t="s">
        <v>24</v>
      </c>
      <c r="B7" s="140" t="s">
        <v>1048</v>
      </c>
      <c r="C7" s="141">
        <v>54.99</v>
      </c>
      <c r="D7" s="142">
        <v>0.4</v>
      </c>
      <c r="E7" s="143">
        <v>0.1</v>
      </c>
      <c r="F7" s="144">
        <f t="shared" si="0"/>
        <v>27.495</v>
      </c>
      <c r="G7" s="144">
        <v>7.86</v>
      </c>
      <c r="H7" s="144">
        <f t="shared" si="1"/>
        <v>4.12425</v>
      </c>
      <c r="I7" s="144">
        <f t="shared" si="2"/>
        <v>15.51075</v>
      </c>
      <c r="J7" s="213">
        <f t="shared" si="3"/>
        <v>0.42</v>
      </c>
      <c r="K7" s="144">
        <v>0.6</v>
      </c>
      <c r="L7" s="214">
        <v>10</v>
      </c>
      <c r="M7" s="144">
        <v>4</v>
      </c>
      <c r="N7" s="144">
        <f t="shared" si="4"/>
        <v>23.805988</v>
      </c>
      <c r="O7" s="215">
        <v>0.08</v>
      </c>
      <c r="P7" s="144">
        <f t="shared" si="5"/>
        <v>2.07008591304348</v>
      </c>
      <c r="Q7" s="144">
        <f t="shared" si="6"/>
        <v>-1.57933591304348</v>
      </c>
      <c r="R7" s="221">
        <f t="shared" si="7"/>
        <v>-0.0287204203135748</v>
      </c>
      <c r="S7" s="222">
        <f>阶段盈亏!I7</f>
        <v>242</v>
      </c>
      <c r="T7" s="144">
        <f t="shared" si="8"/>
        <v>-382.199290956521</v>
      </c>
      <c r="U7" s="224">
        <f t="shared" si="9"/>
        <v>-382.199290956521</v>
      </c>
    </row>
    <row r="8" s="197" customFormat="1" ht="25" customHeight="1" spans="1:21">
      <c r="A8" s="139"/>
      <c r="B8" s="140" t="s">
        <v>1052</v>
      </c>
      <c r="C8" s="141">
        <v>54.99</v>
      </c>
      <c r="D8" s="142">
        <v>0.4</v>
      </c>
      <c r="E8" s="143">
        <v>0.1</v>
      </c>
      <c r="F8" s="144">
        <f t="shared" si="0"/>
        <v>27.495</v>
      </c>
      <c r="G8" s="144">
        <v>7.86</v>
      </c>
      <c r="H8" s="144">
        <f t="shared" si="1"/>
        <v>4.12425</v>
      </c>
      <c r="I8" s="144">
        <f t="shared" si="2"/>
        <v>15.51075</v>
      </c>
      <c r="J8" s="213">
        <f t="shared" si="3"/>
        <v>0.42</v>
      </c>
      <c r="K8" s="144">
        <v>0.6</v>
      </c>
      <c r="L8" s="214">
        <v>10</v>
      </c>
      <c r="M8" s="144">
        <v>4</v>
      </c>
      <c r="N8" s="144">
        <f t="shared" si="4"/>
        <v>23.805988</v>
      </c>
      <c r="O8" s="215">
        <v>0.08</v>
      </c>
      <c r="P8" s="144">
        <f t="shared" si="5"/>
        <v>2.07008591304348</v>
      </c>
      <c r="Q8" s="144">
        <f t="shared" si="6"/>
        <v>-1.57933591304348</v>
      </c>
      <c r="R8" s="221">
        <f t="shared" si="7"/>
        <v>-0.0287204203135748</v>
      </c>
      <c r="S8" s="222">
        <f>阶段盈亏!I8</f>
        <v>260</v>
      </c>
      <c r="T8" s="144">
        <f t="shared" si="8"/>
        <v>-410.627337391304</v>
      </c>
      <c r="U8" s="224">
        <f t="shared" si="9"/>
        <v>-410.627337391304</v>
      </c>
    </row>
    <row r="9" s="196" customFormat="1" ht="25" customHeight="1" spans="1:21">
      <c r="A9" s="139"/>
      <c r="B9" s="140" t="s">
        <v>1053</v>
      </c>
      <c r="C9" s="141">
        <v>54.99</v>
      </c>
      <c r="D9" s="142">
        <v>0.4</v>
      </c>
      <c r="E9" s="143">
        <v>0.1</v>
      </c>
      <c r="F9" s="144">
        <f t="shared" si="0"/>
        <v>27.495</v>
      </c>
      <c r="G9" s="144">
        <v>7.86</v>
      </c>
      <c r="H9" s="144">
        <f t="shared" si="1"/>
        <v>4.12425</v>
      </c>
      <c r="I9" s="144">
        <f t="shared" si="2"/>
        <v>15.51075</v>
      </c>
      <c r="J9" s="213">
        <f t="shared" si="3"/>
        <v>0.42</v>
      </c>
      <c r="K9" s="144">
        <v>0.6</v>
      </c>
      <c r="L9" s="214">
        <v>10</v>
      </c>
      <c r="M9" s="144">
        <v>4</v>
      </c>
      <c r="N9" s="144">
        <f t="shared" si="4"/>
        <v>23.805988</v>
      </c>
      <c r="O9" s="215">
        <v>0.08</v>
      </c>
      <c r="P9" s="144">
        <f t="shared" si="5"/>
        <v>2.07008591304348</v>
      </c>
      <c r="Q9" s="144">
        <f t="shared" si="6"/>
        <v>-1.57933591304348</v>
      </c>
      <c r="R9" s="221">
        <f t="shared" si="7"/>
        <v>-0.0287204203135748</v>
      </c>
      <c r="S9" s="222">
        <f>阶段盈亏!I9</f>
        <v>299</v>
      </c>
      <c r="T9" s="144">
        <f t="shared" si="8"/>
        <v>-472.221437999999</v>
      </c>
      <c r="U9" s="224">
        <f t="shared" si="9"/>
        <v>-472.221437999999</v>
      </c>
    </row>
    <row r="10" s="196" customFormat="1" ht="25" customHeight="1" spans="1:21">
      <c r="A10" s="139"/>
      <c r="B10" s="140" t="s">
        <v>1054</v>
      </c>
      <c r="C10" s="141">
        <v>54.99</v>
      </c>
      <c r="D10" s="142">
        <v>0.4</v>
      </c>
      <c r="E10" s="143">
        <v>0.1</v>
      </c>
      <c r="F10" s="144">
        <f t="shared" si="0"/>
        <v>27.495</v>
      </c>
      <c r="G10" s="144">
        <v>7.86</v>
      </c>
      <c r="H10" s="144">
        <f t="shared" si="1"/>
        <v>4.12425</v>
      </c>
      <c r="I10" s="144">
        <f t="shared" si="2"/>
        <v>15.51075</v>
      </c>
      <c r="J10" s="213">
        <f t="shared" si="3"/>
        <v>0.42</v>
      </c>
      <c r="K10" s="144">
        <v>0.6</v>
      </c>
      <c r="L10" s="214">
        <v>10</v>
      </c>
      <c r="M10" s="144">
        <v>4</v>
      </c>
      <c r="N10" s="144">
        <f t="shared" si="4"/>
        <v>23.805988</v>
      </c>
      <c r="O10" s="215">
        <v>0.08</v>
      </c>
      <c r="P10" s="144">
        <f t="shared" si="5"/>
        <v>2.07008591304348</v>
      </c>
      <c r="Q10" s="144">
        <f t="shared" si="6"/>
        <v>-1.57933591304348</v>
      </c>
      <c r="R10" s="221">
        <f t="shared" si="7"/>
        <v>-0.0287204203135748</v>
      </c>
      <c r="S10" s="222">
        <f>阶段盈亏!I10</f>
        <v>470</v>
      </c>
      <c r="T10" s="144">
        <f t="shared" si="8"/>
        <v>-742.287879130434</v>
      </c>
      <c r="U10" s="224">
        <f t="shared" si="9"/>
        <v>-742.287879130434</v>
      </c>
    </row>
    <row r="11" s="196" customFormat="1" ht="25" customHeight="1" spans="1:21">
      <c r="A11" s="207" t="s">
        <v>26</v>
      </c>
      <c r="B11" s="208" t="s">
        <v>1055</v>
      </c>
      <c r="C11" s="209">
        <v>54.99</v>
      </c>
      <c r="D11" s="210">
        <v>0.4</v>
      </c>
      <c r="E11" s="211">
        <v>0.15</v>
      </c>
      <c r="F11" s="212">
        <f t="shared" si="0"/>
        <v>24.7455</v>
      </c>
      <c r="G11" s="212">
        <v>7.86</v>
      </c>
      <c r="H11" s="212">
        <f t="shared" si="1"/>
        <v>3.711825</v>
      </c>
      <c r="I11" s="212">
        <f t="shared" si="2"/>
        <v>13.173675</v>
      </c>
      <c r="J11" s="216">
        <f t="shared" si="3"/>
        <v>0.42</v>
      </c>
      <c r="K11" s="212">
        <v>0.6</v>
      </c>
      <c r="L11" s="217">
        <v>10</v>
      </c>
      <c r="M11" s="212">
        <v>4</v>
      </c>
      <c r="N11" s="212">
        <f t="shared" si="4"/>
        <v>23.7993892</v>
      </c>
      <c r="O11" s="218">
        <v>0.08</v>
      </c>
      <c r="P11" s="212">
        <f t="shared" si="5"/>
        <v>2.06951210434783</v>
      </c>
      <c r="Q11" s="212">
        <f t="shared" si="6"/>
        <v>-3.91583710434782</v>
      </c>
      <c r="R11" s="225">
        <f t="shared" si="7"/>
        <v>-0.0712099855309661</v>
      </c>
      <c r="S11" s="226">
        <f>阶段盈亏!I11</f>
        <v>390</v>
      </c>
      <c r="T11" s="212">
        <f t="shared" si="8"/>
        <v>-1527.17647069565</v>
      </c>
      <c r="U11" s="227">
        <f t="shared" si="9"/>
        <v>-1527.17647069565</v>
      </c>
    </row>
    <row r="12" s="196" customFormat="1" ht="25" customHeight="1" spans="1:21">
      <c r="A12" s="207"/>
      <c r="B12" s="208" t="s">
        <v>1057</v>
      </c>
      <c r="C12" s="209">
        <v>54.99</v>
      </c>
      <c r="D12" s="210">
        <v>0.4</v>
      </c>
      <c r="E12" s="211">
        <v>0.15</v>
      </c>
      <c r="F12" s="212">
        <f t="shared" si="0"/>
        <v>24.7455</v>
      </c>
      <c r="G12" s="212">
        <v>7.86</v>
      </c>
      <c r="H12" s="212">
        <f t="shared" si="1"/>
        <v>3.711825</v>
      </c>
      <c r="I12" s="212">
        <f t="shared" si="2"/>
        <v>13.173675</v>
      </c>
      <c r="J12" s="216">
        <f t="shared" si="3"/>
        <v>0.42</v>
      </c>
      <c r="K12" s="212">
        <v>0.6</v>
      </c>
      <c r="L12" s="217">
        <v>10</v>
      </c>
      <c r="M12" s="212">
        <v>4</v>
      </c>
      <c r="N12" s="212">
        <f t="shared" si="4"/>
        <v>23.7993892</v>
      </c>
      <c r="O12" s="218">
        <v>0.08</v>
      </c>
      <c r="P12" s="212">
        <f t="shared" si="5"/>
        <v>2.06951210434783</v>
      </c>
      <c r="Q12" s="212">
        <f t="shared" si="6"/>
        <v>-3.91583710434782</v>
      </c>
      <c r="R12" s="225">
        <f t="shared" si="7"/>
        <v>-0.0712099855309661</v>
      </c>
      <c r="S12" s="226">
        <f>阶段盈亏!I12</f>
        <v>495</v>
      </c>
      <c r="T12" s="212">
        <f t="shared" si="8"/>
        <v>-1938.33936665217</v>
      </c>
      <c r="U12" s="227">
        <f t="shared" si="9"/>
        <v>-1938.33936665217</v>
      </c>
    </row>
    <row r="13" s="196" customFormat="1" ht="25" customHeight="1" spans="1:21">
      <c r="A13" s="207"/>
      <c r="B13" s="208" t="s">
        <v>1058</v>
      </c>
      <c r="C13" s="209">
        <v>54.99</v>
      </c>
      <c r="D13" s="210">
        <v>0.4</v>
      </c>
      <c r="E13" s="211">
        <v>0.15</v>
      </c>
      <c r="F13" s="212">
        <f t="shared" si="0"/>
        <v>24.7455</v>
      </c>
      <c r="G13" s="212">
        <v>7.86</v>
      </c>
      <c r="H13" s="212">
        <f t="shared" si="1"/>
        <v>3.711825</v>
      </c>
      <c r="I13" s="212">
        <f t="shared" si="2"/>
        <v>13.173675</v>
      </c>
      <c r="J13" s="216">
        <f t="shared" si="3"/>
        <v>0.42</v>
      </c>
      <c r="K13" s="212">
        <v>0.6</v>
      </c>
      <c r="L13" s="217">
        <v>10</v>
      </c>
      <c r="M13" s="212">
        <v>4</v>
      </c>
      <c r="N13" s="212">
        <f t="shared" si="4"/>
        <v>23.7993892</v>
      </c>
      <c r="O13" s="218">
        <v>0.08</v>
      </c>
      <c r="P13" s="212">
        <f t="shared" si="5"/>
        <v>2.06951210434783</v>
      </c>
      <c r="Q13" s="212">
        <f t="shared" si="6"/>
        <v>-3.91583710434782</v>
      </c>
      <c r="R13" s="225">
        <f t="shared" si="7"/>
        <v>-0.0712099855309661</v>
      </c>
      <c r="S13" s="226">
        <f>阶段盈亏!I13</f>
        <v>540</v>
      </c>
      <c r="T13" s="212">
        <f t="shared" si="8"/>
        <v>-2114.55203634783</v>
      </c>
      <c r="U13" s="227">
        <f t="shared" si="9"/>
        <v>-2114.55203634783</v>
      </c>
    </row>
    <row r="14" s="196" customFormat="1" ht="25" customHeight="1" spans="1:21">
      <c r="A14" s="207"/>
      <c r="B14" s="208" t="s">
        <v>1059</v>
      </c>
      <c r="C14" s="209">
        <v>54.99</v>
      </c>
      <c r="D14" s="210">
        <v>0.4</v>
      </c>
      <c r="E14" s="211">
        <v>0.15</v>
      </c>
      <c r="F14" s="212">
        <f t="shared" si="0"/>
        <v>24.7455</v>
      </c>
      <c r="G14" s="212">
        <v>7.86</v>
      </c>
      <c r="H14" s="212">
        <f t="shared" si="1"/>
        <v>3.711825</v>
      </c>
      <c r="I14" s="212">
        <f t="shared" si="2"/>
        <v>13.173675</v>
      </c>
      <c r="J14" s="216">
        <f t="shared" si="3"/>
        <v>0.42</v>
      </c>
      <c r="K14" s="212">
        <v>0.6</v>
      </c>
      <c r="L14" s="217">
        <v>10</v>
      </c>
      <c r="M14" s="212">
        <v>4</v>
      </c>
      <c r="N14" s="212">
        <f t="shared" si="4"/>
        <v>23.7993892</v>
      </c>
      <c r="O14" s="218">
        <v>0.08</v>
      </c>
      <c r="P14" s="212">
        <f t="shared" si="5"/>
        <v>2.06951210434783</v>
      </c>
      <c r="Q14" s="212">
        <f t="shared" si="6"/>
        <v>-3.91583710434782</v>
      </c>
      <c r="R14" s="225">
        <f t="shared" si="7"/>
        <v>-0.0712099855309661</v>
      </c>
      <c r="S14" s="226">
        <f>阶段盈亏!I14</f>
        <v>720</v>
      </c>
      <c r="T14" s="212">
        <f t="shared" si="8"/>
        <v>-2819.40271513043</v>
      </c>
      <c r="U14" s="227">
        <f t="shared" si="9"/>
        <v>-2819.40271513043</v>
      </c>
    </row>
    <row r="15" s="196" customFormat="1" ht="25" customHeight="1" spans="1:21">
      <c r="A15" s="139" t="s">
        <v>28</v>
      </c>
      <c r="B15" s="140" t="s">
        <v>1060</v>
      </c>
      <c r="C15" s="141">
        <v>49.99</v>
      </c>
      <c r="D15" s="142">
        <v>0.35</v>
      </c>
      <c r="E15" s="143">
        <v>0</v>
      </c>
      <c r="F15" s="144">
        <f t="shared" si="0"/>
        <v>32.4935</v>
      </c>
      <c r="G15" s="144">
        <v>7.86</v>
      </c>
      <c r="H15" s="144">
        <f t="shared" si="1"/>
        <v>4.874025</v>
      </c>
      <c r="I15" s="144">
        <f t="shared" si="2"/>
        <v>19.759475</v>
      </c>
      <c r="J15" s="213">
        <f t="shared" si="3"/>
        <v>0.42</v>
      </c>
      <c r="K15" s="144">
        <v>0.6</v>
      </c>
      <c r="L15" s="214">
        <v>10</v>
      </c>
      <c r="M15" s="144">
        <v>4</v>
      </c>
      <c r="N15" s="144">
        <f t="shared" si="4"/>
        <v>23.8179844</v>
      </c>
      <c r="O15" s="215">
        <v>0.08</v>
      </c>
      <c r="P15" s="144">
        <f t="shared" si="5"/>
        <v>2.07112907826087</v>
      </c>
      <c r="Q15" s="144">
        <f t="shared" si="6"/>
        <v>2.66834592173913</v>
      </c>
      <c r="R15" s="221">
        <f t="shared" si="7"/>
        <v>0.0533775939535734</v>
      </c>
      <c r="S15" s="222">
        <f>阶段盈亏!I15</f>
        <v>700</v>
      </c>
      <c r="T15" s="144">
        <f t="shared" si="8"/>
        <v>1867.84214521739</v>
      </c>
      <c r="U15" s="224">
        <f t="shared" si="9"/>
        <v>1867.84214521739</v>
      </c>
    </row>
    <row r="16" s="196" customFormat="1" ht="25" customHeight="1" spans="1:21">
      <c r="A16" s="139"/>
      <c r="B16" s="140" t="s">
        <v>1062</v>
      </c>
      <c r="C16" s="141">
        <v>49.99</v>
      </c>
      <c r="D16" s="142">
        <v>0.35</v>
      </c>
      <c r="E16" s="143">
        <v>0</v>
      </c>
      <c r="F16" s="144">
        <f t="shared" si="0"/>
        <v>32.4935</v>
      </c>
      <c r="G16" s="144">
        <v>7.86</v>
      </c>
      <c r="H16" s="144">
        <f t="shared" si="1"/>
        <v>4.874025</v>
      </c>
      <c r="I16" s="144">
        <f t="shared" si="2"/>
        <v>19.759475</v>
      </c>
      <c r="J16" s="213">
        <f t="shared" si="3"/>
        <v>0.42</v>
      </c>
      <c r="K16" s="144">
        <v>0.6</v>
      </c>
      <c r="L16" s="214">
        <v>10</v>
      </c>
      <c r="M16" s="144">
        <v>4</v>
      </c>
      <c r="N16" s="144">
        <f t="shared" si="4"/>
        <v>23.8179844</v>
      </c>
      <c r="O16" s="215">
        <v>0.08</v>
      </c>
      <c r="P16" s="144">
        <f t="shared" si="5"/>
        <v>2.07112907826087</v>
      </c>
      <c r="Q16" s="144">
        <f t="shared" si="6"/>
        <v>2.66834592173913</v>
      </c>
      <c r="R16" s="221">
        <f t="shared" si="7"/>
        <v>0.0533775939535734</v>
      </c>
      <c r="S16" s="222">
        <f>阶段盈亏!I16</f>
        <v>700</v>
      </c>
      <c r="T16" s="144">
        <f t="shared" si="8"/>
        <v>1867.84214521739</v>
      </c>
      <c r="U16" s="224">
        <f t="shared" si="9"/>
        <v>1867.84214521739</v>
      </c>
    </row>
    <row r="17" s="196" customFormat="1" ht="25" customHeight="1" spans="1:21">
      <c r="A17" s="139"/>
      <c r="B17" s="140" t="s">
        <v>1063</v>
      </c>
      <c r="C17" s="141">
        <v>49.99</v>
      </c>
      <c r="D17" s="142">
        <v>0.35</v>
      </c>
      <c r="E17" s="143">
        <v>0</v>
      </c>
      <c r="F17" s="144">
        <f t="shared" si="0"/>
        <v>32.4935</v>
      </c>
      <c r="G17" s="144">
        <v>7.86</v>
      </c>
      <c r="H17" s="144">
        <f t="shared" si="1"/>
        <v>4.874025</v>
      </c>
      <c r="I17" s="144">
        <f t="shared" si="2"/>
        <v>19.759475</v>
      </c>
      <c r="J17" s="213">
        <f t="shared" si="3"/>
        <v>0.42</v>
      </c>
      <c r="K17" s="144">
        <v>0.6</v>
      </c>
      <c r="L17" s="214">
        <v>10</v>
      </c>
      <c r="M17" s="144">
        <v>4</v>
      </c>
      <c r="N17" s="144">
        <f t="shared" si="4"/>
        <v>23.8179844</v>
      </c>
      <c r="O17" s="215">
        <v>0.08</v>
      </c>
      <c r="P17" s="144">
        <f t="shared" si="5"/>
        <v>2.07112907826087</v>
      </c>
      <c r="Q17" s="144">
        <f t="shared" si="6"/>
        <v>2.66834592173913</v>
      </c>
      <c r="R17" s="221">
        <f t="shared" si="7"/>
        <v>0.0533775939535734</v>
      </c>
      <c r="S17" s="222">
        <f>阶段盈亏!I17</f>
        <v>700</v>
      </c>
      <c r="T17" s="144">
        <f t="shared" si="8"/>
        <v>1867.84214521739</v>
      </c>
      <c r="U17" s="224">
        <f t="shared" si="9"/>
        <v>1867.84214521739</v>
      </c>
    </row>
    <row r="18" s="196" customFormat="1" ht="25" customHeight="1" spans="1:21">
      <c r="A18" s="139"/>
      <c r="B18" s="140" t="s">
        <v>1064</v>
      </c>
      <c r="C18" s="141">
        <v>49.99</v>
      </c>
      <c r="D18" s="142">
        <v>0.35</v>
      </c>
      <c r="E18" s="143">
        <v>0</v>
      </c>
      <c r="F18" s="144">
        <f t="shared" si="0"/>
        <v>32.4935</v>
      </c>
      <c r="G18" s="144">
        <v>7.86</v>
      </c>
      <c r="H18" s="144">
        <f t="shared" si="1"/>
        <v>4.874025</v>
      </c>
      <c r="I18" s="144">
        <f t="shared" si="2"/>
        <v>19.759475</v>
      </c>
      <c r="J18" s="213">
        <f t="shared" si="3"/>
        <v>0.42</v>
      </c>
      <c r="K18" s="144">
        <v>0.6</v>
      </c>
      <c r="L18" s="214">
        <v>10</v>
      </c>
      <c r="M18" s="144">
        <v>4</v>
      </c>
      <c r="N18" s="144">
        <f t="shared" si="4"/>
        <v>23.8179844</v>
      </c>
      <c r="O18" s="215">
        <v>0.08</v>
      </c>
      <c r="P18" s="144">
        <f t="shared" si="5"/>
        <v>2.07112907826087</v>
      </c>
      <c r="Q18" s="144">
        <f t="shared" si="6"/>
        <v>2.66834592173913</v>
      </c>
      <c r="R18" s="221">
        <f t="shared" si="7"/>
        <v>0.0533775939535734</v>
      </c>
      <c r="S18" s="222">
        <f>阶段盈亏!I18</f>
        <v>1000</v>
      </c>
      <c r="T18" s="144">
        <f t="shared" si="8"/>
        <v>2668.34592173913</v>
      </c>
      <c r="U18" s="224">
        <f t="shared" si="9"/>
        <v>2668.34592173913</v>
      </c>
    </row>
    <row r="19" s="196" customFormat="1" ht="25" customHeight="1" spans="1:21">
      <c r="A19" s="139" t="s">
        <v>30</v>
      </c>
      <c r="B19" s="140" t="s">
        <v>1065</v>
      </c>
      <c r="C19" s="141">
        <v>49.99</v>
      </c>
      <c r="D19" s="142">
        <v>0.25</v>
      </c>
      <c r="E19" s="143">
        <v>0</v>
      </c>
      <c r="F19" s="144">
        <f t="shared" si="0"/>
        <v>37.4925</v>
      </c>
      <c r="G19" s="144">
        <v>7.86</v>
      </c>
      <c r="H19" s="144">
        <f t="shared" si="1"/>
        <v>5.623875</v>
      </c>
      <c r="I19" s="144">
        <f t="shared" si="2"/>
        <v>24.008625</v>
      </c>
      <c r="J19" s="213">
        <f t="shared" si="3"/>
        <v>0.42</v>
      </c>
      <c r="K19" s="144">
        <v>0.6</v>
      </c>
      <c r="L19" s="214">
        <v>10</v>
      </c>
      <c r="M19" s="144">
        <v>4</v>
      </c>
      <c r="N19" s="144">
        <f t="shared" si="4"/>
        <v>23.829982</v>
      </c>
      <c r="O19" s="215">
        <v>0.08</v>
      </c>
      <c r="P19" s="144">
        <f t="shared" si="5"/>
        <v>2.07217234782609</v>
      </c>
      <c r="Q19" s="144">
        <f t="shared" si="6"/>
        <v>6.91645265217391</v>
      </c>
      <c r="R19" s="221">
        <f t="shared" si="7"/>
        <v>0.138356724388356</v>
      </c>
      <c r="S19" s="222">
        <f>阶段盈亏!I19</f>
        <v>810</v>
      </c>
      <c r="T19" s="144">
        <f t="shared" si="8"/>
        <v>5602.32664826087</v>
      </c>
      <c r="U19" s="224">
        <f t="shared" si="9"/>
        <v>5602.32664826087</v>
      </c>
    </row>
    <row r="20" s="196" customFormat="1" ht="25" customHeight="1" spans="1:21">
      <c r="A20" s="139"/>
      <c r="B20" s="140" t="s">
        <v>1067</v>
      </c>
      <c r="C20" s="141">
        <v>49.99</v>
      </c>
      <c r="D20" s="142">
        <v>0.25</v>
      </c>
      <c r="E20" s="143">
        <v>0</v>
      </c>
      <c r="F20" s="144">
        <f t="shared" si="0"/>
        <v>37.4925</v>
      </c>
      <c r="G20" s="144">
        <v>7.86</v>
      </c>
      <c r="H20" s="144">
        <f t="shared" si="1"/>
        <v>5.623875</v>
      </c>
      <c r="I20" s="144">
        <f t="shared" si="2"/>
        <v>24.008625</v>
      </c>
      <c r="J20" s="213">
        <f t="shared" si="3"/>
        <v>0.42</v>
      </c>
      <c r="K20" s="144">
        <v>0.6</v>
      </c>
      <c r="L20" s="214">
        <v>10</v>
      </c>
      <c r="M20" s="144">
        <v>4</v>
      </c>
      <c r="N20" s="144">
        <f t="shared" si="4"/>
        <v>23.829982</v>
      </c>
      <c r="O20" s="215">
        <v>0.08</v>
      </c>
      <c r="P20" s="144">
        <f t="shared" si="5"/>
        <v>2.07217234782609</v>
      </c>
      <c r="Q20" s="144">
        <f t="shared" si="6"/>
        <v>6.91645265217391</v>
      </c>
      <c r="R20" s="221">
        <f t="shared" si="7"/>
        <v>0.138356724388356</v>
      </c>
      <c r="S20" s="222">
        <f>阶段盈亏!I20</f>
        <v>840</v>
      </c>
      <c r="T20" s="144">
        <f t="shared" si="8"/>
        <v>5809.82022782609</v>
      </c>
      <c r="U20" s="224">
        <f t="shared" si="9"/>
        <v>5809.82022782609</v>
      </c>
    </row>
    <row r="21" s="196" customFormat="1" ht="25" customHeight="1" spans="1:21">
      <c r="A21" s="139"/>
      <c r="B21" s="140" t="s">
        <v>1068</v>
      </c>
      <c r="C21" s="141">
        <v>49.99</v>
      </c>
      <c r="D21" s="142">
        <v>0.25</v>
      </c>
      <c r="E21" s="143">
        <v>0</v>
      </c>
      <c r="F21" s="144">
        <f t="shared" si="0"/>
        <v>37.4925</v>
      </c>
      <c r="G21" s="144">
        <v>7.86</v>
      </c>
      <c r="H21" s="144">
        <f t="shared" si="1"/>
        <v>5.623875</v>
      </c>
      <c r="I21" s="144">
        <f t="shared" si="2"/>
        <v>24.008625</v>
      </c>
      <c r="J21" s="213">
        <f t="shared" si="3"/>
        <v>0.42</v>
      </c>
      <c r="K21" s="144">
        <v>0.6</v>
      </c>
      <c r="L21" s="214">
        <v>10</v>
      </c>
      <c r="M21" s="144">
        <v>4</v>
      </c>
      <c r="N21" s="144">
        <f t="shared" si="4"/>
        <v>23.829982</v>
      </c>
      <c r="O21" s="215">
        <v>0.08</v>
      </c>
      <c r="P21" s="144">
        <f t="shared" si="5"/>
        <v>2.07217234782609</v>
      </c>
      <c r="Q21" s="144">
        <f t="shared" si="6"/>
        <v>6.91645265217391</v>
      </c>
      <c r="R21" s="221">
        <f t="shared" si="7"/>
        <v>0.138356724388356</v>
      </c>
      <c r="S21" s="222">
        <f>阶段盈亏!I21</f>
        <v>1020</v>
      </c>
      <c r="T21" s="144">
        <f t="shared" si="8"/>
        <v>7054.78170521739</v>
      </c>
      <c r="U21" s="224">
        <f t="shared" si="9"/>
        <v>7054.78170521739</v>
      </c>
    </row>
    <row r="22" s="196" customFormat="1" ht="25" customHeight="1" spans="1:21">
      <c r="A22" s="139"/>
      <c r="B22" s="140" t="s">
        <v>1069</v>
      </c>
      <c r="C22" s="141">
        <v>49.99</v>
      </c>
      <c r="D22" s="142">
        <v>0.25</v>
      </c>
      <c r="E22" s="143">
        <v>0</v>
      </c>
      <c r="F22" s="144">
        <f t="shared" si="0"/>
        <v>37.4925</v>
      </c>
      <c r="G22" s="144">
        <v>7.86</v>
      </c>
      <c r="H22" s="144">
        <f t="shared" si="1"/>
        <v>5.623875</v>
      </c>
      <c r="I22" s="144">
        <f t="shared" si="2"/>
        <v>24.008625</v>
      </c>
      <c r="J22" s="213">
        <f t="shared" si="3"/>
        <v>0.42</v>
      </c>
      <c r="K22" s="144">
        <v>0.6</v>
      </c>
      <c r="L22" s="214">
        <v>10</v>
      </c>
      <c r="M22" s="144">
        <v>4</v>
      </c>
      <c r="N22" s="144">
        <f t="shared" si="4"/>
        <v>23.829982</v>
      </c>
      <c r="O22" s="215">
        <v>0.08</v>
      </c>
      <c r="P22" s="144">
        <f t="shared" si="5"/>
        <v>2.07217234782609</v>
      </c>
      <c r="Q22" s="144">
        <f t="shared" si="6"/>
        <v>6.91645265217391</v>
      </c>
      <c r="R22" s="221">
        <f t="shared" si="7"/>
        <v>0.138356724388356</v>
      </c>
      <c r="S22" s="222">
        <f>阶段盈亏!I22</f>
        <v>1350</v>
      </c>
      <c r="T22" s="144">
        <f t="shared" si="8"/>
        <v>9337.21108043478</v>
      </c>
      <c r="U22" s="224">
        <f t="shared" si="9"/>
        <v>9337.21108043478</v>
      </c>
    </row>
    <row r="23" s="196" customFormat="1" ht="25" customHeight="1" spans="1:21">
      <c r="A23" s="139" t="s">
        <v>32</v>
      </c>
      <c r="B23" s="140" t="s">
        <v>1070</v>
      </c>
      <c r="C23" s="141">
        <v>36.99</v>
      </c>
      <c r="D23" s="142">
        <v>0</v>
      </c>
      <c r="E23" s="143">
        <v>0</v>
      </c>
      <c r="F23" s="144">
        <f t="shared" si="0"/>
        <v>36.99</v>
      </c>
      <c r="G23" s="144">
        <v>7.86</v>
      </c>
      <c r="H23" s="144">
        <f t="shared" si="1"/>
        <v>5.5485</v>
      </c>
      <c r="I23" s="144">
        <f t="shared" si="2"/>
        <v>23.5815</v>
      </c>
      <c r="J23" s="213">
        <f t="shared" si="3"/>
        <v>0.42</v>
      </c>
      <c r="K23" s="144">
        <v>0</v>
      </c>
      <c r="L23" s="214">
        <v>10</v>
      </c>
      <c r="M23" s="144">
        <v>4</v>
      </c>
      <c r="N23" s="144">
        <f t="shared" si="4"/>
        <v>23.828776</v>
      </c>
      <c r="O23" s="215">
        <v>0.08</v>
      </c>
      <c r="P23" s="144">
        <f t="shared" si="5"/>
        <v>2.07206747826087</v>
      </c>
      <c r="Q23" s="144">
        <f t="shared" si="6"/>
        <v>7.08943252173913</v>
      </c>
      <c r="R23" s="221">
        <f t="shared" si="7"/>
        <v>0.19165808385345</v>
      </c>
      <c r="S23" s="222">
        <f>阶段盈亏!I23</f>
        <v>1050</v>
      </c>
      <c r="T23" s="144">
        <f t="shared" si="8"/>
        <v>7443.90414782609</v>
      </c>
      <c r="U23" s="224">
        <f t="shared" si="9"/>
        <v>7443.90414782609</v>
      </c>
    </row>
    <row r="24" s="196" customFormat="1" ht="25" customHeight="1" spans="1:21">
      <c r="A24" s="139"/>
      <c r="B24" s="140" t="s">
        <v>1072</v>
      </c>
      <c r="C24" s="141">
        <v>36.99</v>
      </c>
      <c r="D24" s="142">
        <v>0</v>
      </c>
      <c r="E24" s="143">
        <v>0</v>
      </c>
      <c r="F24" s="144">
        <f t="shared" si="0"/>
        <v>36.99</v>
      </c>
      <c r="G24" s="144">
        <v>7.86</v>
      </c>
      <c r="H24" s="144">
        <f t="shared" si="1"/>
        <v>5.5485</v>
      </c>
      <c r="I24" s="144">
        <f t="shared" si="2"/>
        <v>23.5815</v>
      </c>
      <c r="J24" s="213">
        <f t="shared" si="3"/>
        <v>0.42</v>
      </c>
      <c r="K24" s="144">
        <v>0</v>
      </c>
      <c r="L24" s="214">
        <v>10</v>
      </c>
      <c r="M24" s="144">
        <v>4</v>
      </c>
      <c r="N24" s="144">
        <f t="shared" si="4"/>
        <v>23.828776</v>
      </c>
      <c r="O24" s="215">
        <v>0.08</v>
      </c>
      <c r="P24" s="144">
        <f t="shared" si="5"/>
        <v>2.07206747826087</v>
      </c>
      <c r="Q24" s="144">
        <f t="shared" si="6"/>
        <v>7.08943252173913</v>
      </c>
      <c r="R24" s="221">
        <f t="shared" si="7"/>
        <v>0.19165808385345</v>
      </c>
      <c r="S24" s="222">
        <f>阶段盈亏!I24</f>
        <v>1050</v>
      </c>
      <c r="T24" s="144">
        <f t="shared" si="8"/>
        <v>7443.90414782609</v>
      </c>
      <c r="U24" s="224">
        <f t="shared" si="9"/>
        <v>7443.90414782609</v>
      </c>
    </row>
    <row r="25" s="196" customFormat="1" ht="25" customHeight="1" spans="1:21">
      <c r="A25" s="139"/>
      <c r="B25" s="140" t="s">
        <v>1073</v>
      </c>
      <c r="C25" s="141">
        <v>36.99</v>
      </c>
      <c r="D25" s="142">
        <v>0</v>
      </c>
      <c r="E25" s="143">
        <v>0</v>
      </c>
      <c r="F25" s="144">
        <f t="shared" si="0"/>
        <v>36.99</v>
      </c>
      <c r="G25" s="144">
        <v>7.86</v>
      </c>
      <c r="H25" s="144">
        <f t="shared" si="1"/>
        <v>5.5485</v>
      </c>
      <c r="I25" s="144">
        <f t="shared" si="2"/>
        <v>23.5815</v>
      </c>
      <c r="J25" s="213">
        <f t="shared" si="3"/>
        <v>0.42</v>
      </c>
      <c r="K25" s="144">
        <v>0</v>
      </c>
      <c r="L25" s="214">
        <v>10</v>
      </c>
      <c r="M25" s="144">
        <v>4</v>
      </c>
      <c r="N25" s="144">
        <f t="shared" si="4"/>
        <v>23.828776</v>
      </c>
      <c r="O25" s="215">
        <v>0.08</v>
      </c>
      <c r="P25" s="144">
        <f t="shared" si="5"/>
        <v>2.07206747826087</v>
      </c>
      <c r="Q25" s="144">
        <f t="shared" si="6"/>
        <v>7.08943252173913</v>
      </c>
      <c r="R25" s="221">
        <f t="shared" si="7"/>
        <v>0.19165808385345</v>
      </c>
      <c r="S25" s="222">
        <f>阶段盈亏!I25</f>
        <v>1050</v>
      </c>
      <c r="T25" s="144">
        <f t="shared" si="8"/>
        <v>7443.90414782609</v>
      </c>
      <c r="U25" s="224">
        <f t="shared" si="9"/>
        <v>7443.90414782609</v>
      </c>
    </row>
    <row r="26" s="196" customFormat="1" ht="25" customHeight="1" spans="1:21">
      <c r="A26" s="139"/>
      <c r="B26" s="140" t="s">
        <v>1075</v>
      </c>
      <c r="C26" s="141">
        <v>36.99</v>
      </c>
      <c r="D26" s="142">
        <v>0</v>
      </c>
      <c r="E26" s="143">
        <v>0</v>
      </c>
      <c r="F26" s="144">
        <f t="shared" si="0"/>
        <v>36.99</v>
      </c>
      <c r="G26" s="144">
        <v>7.86</v>
      </c>
      <c r="H26" s="144">
        <f t="shared" si="1"/>
        <v>5.5485</v>
      </c>
      <c r="I26" s="144">
        <f t="shared" si="2"/>
        <v>23.5815</v>
      </c>
      <c r="J26" s="213">
        <f t="shared" si="3"/>
        <v>0.42</v>
      </c>
      <c r="K26" s="144">
        <v>0</v>
      </c>
      <c r="L26" s="214">
        <v>10</v>
      </c>
      <c r="M26" s="144">
        <v>4</v>
      </c>
      <c r="N26" s="144">
        <f t="shared" si="4"/>
        <v>23.828776</v>
      </c>
      <c r="O26" s="215">
        <v>0.08</v>
      </c>
      <c r="P26" s="144">
        <f t="shared" si="5"/>
        <v>2.07206747826087</v>
      </c>
      <c r="Q26" s="144">
        <f t="shared" si="6"/>
        <v>7.08943252173913</v>
      </c>
      <c r="R26" s="221">
        <f t="shared" si="7"/>
        <v>0.19165808385345</v>
      </c>
      <c r="S26" s="222">
        <f>阶段盈亏!I26</f>
        <v>1500</v>
      </c>
      <c r="T26" s="144">
        <f t="shared" si="8"/>
        <v>10634.1487826087</v>
      </c>
      <c r="U26" s="224">
        <f t="shared" si="9"/>
        <v>10634.1487826087</v>
      </c>
    </row>
    <row r="27" s="196" customFormat="1" ht="14.4"/>
  </sheetData>
  <sheetProtection formatCells="0" insertHyperlinks="0" autoFilter="0"/>
  <mergeCells count="7">
    <mergeCell ref="A1:U1"/>
    <mergeCell ref="A3:A6"/>
    <mergeCell ref="A7:A10"/>
    <mergeCell ref="A11:A14"/>
    <mergeCell ref="A15:A18"/>
    <mergeCell ref="A19:A22"/>
    <mergeCell ref="A23:A2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sheetPr>
  <dimension ref="A1:AD27"/>
  <sheetViews>
    <sheetView workbookViewId="0">
      <pane ySplit="3" topLeftCell="A4" activePane="bottomLeft" state="frozen"/>
      <selection/>
      <selection pane="bottomLeft" activeCell="O5" sqref="O5"/>
    </sheetView>
  </sheetViews>
  <sheetFormatPr defaultColWidth="9" defaultRowHeight="15.6"/>
  <cols>
    <col min="1" max="2" width="9" style="129"/>
    <col min="3" max="3" width="7" style="130" customWidth="1"/>
    <col min="4" max="6" width="5.87962962962963" style="131" customWidth="1"/>
    <col min="7" max="7" width="6.25" style="129" customWidth="1"/>
    <col min="8" max="8" width="7" style="129" customWidth="1"/>
    <col min="9" max="9" width="7.37962962962963" style="129" customWidth="1"/>
    <col min="10" max="10" width="8.25" style="132" customWidth="1"/>
    <col min="11" max="11" width="5.50925925925926" style="129" customWidth="1"/>
    <col min="12" max="12" width="6.37962962962963" style="132" customWidth="1"/>
    <col min="13" max="13" width="5.50925925925926" style="133" customWidth="1"/>
    <col min="14" max="14" width="6.12962962962963" style="129" customWidth="1"/>
    <col min="15" max="15" width="6.12962962962963" style="132" customWidth="1"/>
    <col min="16" max="17" width="6.12962962962963" style="129" customWidth="1"/>
    <col min="18" max="18" width="8.7037037037037" style="134" customWidth="1"/>
    <col min="19" max="19" width="6.12962962962963" style="130" customWidth="1"/>
    <col min="20" max="20" width="6.12962962962963" style="129" customWidth="1"/>
    <col min="21" max="21" width="10" style="134" customWidth="1"/>
    <col min="22" max="23" width="9.37962962962963" style="130" customWidth="1"/>
    <col min="24" max="24" width="6.62962962962963" style="132" customWidth="1"/>
    <col min="25" max="25" width="7.62962962962963" style="134" customWidth="1"/>
    <col min="26" max="26" width="8.87962962962963" style="129" customWidth="1"/>
    <col min="27" max="27" width="8.37962962962963" style="130" customWidth="1"/>
    <col min="28" max="28" width="9.41666666666667" style="129" customWidth="1"/>
    <col min="29" max="29" width="33" style="129" customWidth="1"/>
    <col min="30" max="30" width="35.1296296296296" style="129" customWidth="1"/>
    <col min="31" max="16384" width="12.75" style="129"/>
  </cols>
  <sheetData>
    <row r="1" spans="1:27">
      <c r="A1" s="129" t="s">
        <v>1147</v>
      </c>
      <c r="C1" s="129"/>
      <c r="D1" s="129"/>
      <c r="E1" s="129"/>
      <c r="F1" s="129"/>
      <c r="L1" s="129"/>
      <c r="M1" s="129"/>
      <c r="R1" s="129"/>
      <c r="S1" s="129"/>
      <c r="U1" s="129"/>
      <c r="V1" s="129"/>
      <c r="W1" s="129"/>
      <c r="X1" s="129"/>
      <c r="AA1" s="129"/>
    </row>
    <row r="2" spans="1:30">
      <c r="A2" s="135" t="s">
        <v>1148</v>
      </c>
      <c r="B2" s="135"/>
      <c r="C2" s="135"/>
      <c r="D2" s="135"/>
      <c r="E2" s="135"/>
      <c r="F2" s="135"/>
      <c r="G2" s="135"/>
      <c r="H2" s="135"/>
      <c r="I2" s="135"/>
      <c r="J2" s="154"/>
      <c r="K2" s="135"/>
      <c r="L2" s="135"/>
      <c r="M2" s="135"/>
      <c r="N2" s="155" t="s">
        <v>1149</v>
      </c>
      <c r="O2" s="156"/>
      <c r="P2" s="155"/>
      <c r="Q2" s="155"/>
      <c r="R2" s="155"/>
      <c r="S2" s="155"/>
      <c r="T2" s="155"/>
      <c r="U2" s="155"/>
      <c r="V2" s="155"/>
      <c r="W2" s="155"/>
      <c r="AB2" s="184" t="s">
        <v>1150</v>
      </c>
      <c r="AC2" s="185" t="s">
        <v>1151</v>
      </c>
      <c r="AD2" s="185"/>
    </row>
    <row r="3" s="127" customFormat="1" ht="32.25" customHeight="1" spans="1:30">
      <c r="A3" s="136" t="s">
        <v>1028</v>
      </c>
      <c r="B3" s="136" t="s">
        <v>1152</v>
      </c>
      <c r="C3" s="136" t="s">
        <v>2</v>
      </c>
      <c r="D3" s="137" t="s">
        <v>3</v>
      </c>
      <c r="E3" s="137" t="s">
        <v>4</v>
      </c>
      <c r="F3" s="137" t="s">
        <v>1032</v>
      </c>
      <c r="G3" s="138" t="s">
        <v>1153</v>
      </c>
      <c r="H3" s="138" t="s">
        <v>20</v>
      </c>
      <c r="I3" s="157" t="s">
        <v>1154</v>
      </c>
      <c r="J3" s="158" t="s">
        <v>1155</v>
      </c>
      <c r="K3" s="157" t="s">
        <v>1156</v>
      </c>
      <c r="L3" s="158" t="s">
        <v>1037</v>
      </c>
      <c r="M3" s="159" t="s">
        <v>1157</v>
      </c>
      <c r="N3" s="160" t="s">
        <v>1158</v>
      </c>
      <c r="O3" s="161" t="s">
        <v>1159</v>
      </c>
      <c r="P3" s="160" t="s">
        <v>1160</v>
      </c>
      <c r="Q3" s="160" t="s">
        <v>1161</v>
      </c>
      <c r="R3" s="171" t="s">
        <v>1156</v>
      </c>
      <c r="S3" s="172" t="s">
        <v>1162</v>
      </c>
      <c r="T3" s="173" t="s">
        <v>1163</v>
      </c>
      <c r="U3" s="174" t="s">
        <v>1164</v>
      </c>
      <c r="V3" s="175" t="s">
        <v>1034</v>
      </c>
      <c r="W3" s="176" t="s">
        <v>1041</v>
      </c>
      <c r="X3" s="177" t="s">
        <v>1165</v>
      </c>
      <c r="Y3" s="186" t="s">
        <v>1166</v>
      </c>
      <c r="Z3" s="186" t="s">
        <v>1167</v>
      </c>
      <c r="AA3" s="187" t="s">
        <v>1168</v>
      </c>
      <c r="AB3" s="188" t="s">
        <v>1169</v>
      </c>
      <c r="AC3" s="189" t="s">
        <v>1170</v>
      </c>
      <c r="AD3" s="189" t="s">
        <v>1171</v>
      </c>
    </row>
    <row r="4" s="128" customFormat="1" ht="20" customHeight="1" spans="1:30">
      <c r="A4" s="139" t="s">
        <v>22</v>
      </c>
      <c r="B4" s="140" t="s">
        <v>916</v>
      </c>
      <c r="C4" s="141">
        <v>54.99</v>
      </c>
      <c r="D4" s="142">
        <v>0.3</v>
      </c>
      <c r="E4" s="143">
        <v>0.1</v>
      </c>
      <c r="F4" s="144">
        <f t="shared" ref="F4:F27" si="0">SUM(C4*(1-D4-E4))</f>
        <v>32.994</v>
      </c>
      <c r="G4" s="145"/>
      <c r="H4" s="145"/>
      <c r="I4" s="145">
        <f>阶段盈亏!I3</f>
        <v>29</v>
      </c>
      <c r="J4" s="162">
        <f t="shared" ref="J4:J7" si="1">I4/7</f>
        <v>4.14285714285714</v>
      </c>
      <c r="K4" s="163"/>
      <c r="L4" s="164"/>
      <c r="M4" s="165"/>
      <c r="N4" s="145"/>
      <c r="O4" s="162">
        <f t="shared" ref="O4:O11" si="2">SUM(Q4/R4)</f>
        <v>300</v>
      </c>
      <c r="P4" s="139"/>
      <c r="Q4" s="145">
        <f>阶段盈亏!H3</f>
        <v>24</v>
      </c>
      <c r="R4" s="178">
        <v>0.08</v>
      </c>
      <c r="S4" s="179">
        <v>3</v>
      </c>
      <c r="T4" s="139">
        <f t="shared" ref="T4:T11" si="3">SUM(O4*S4)</f>
        <v>900</v>
      </c>
      <c r="U4" s="180">
        <f t="shared" ref="U4:U11" si="4">SUM(S4/R4/C4)</f>
        <v>0.681942171303873</v>
      </c>
      <c r="V4" s="181">
        <f t="shared" ref="V4:V11" si="5">SUM(T4/Q4)</f>
        <v>37.5</v>
      </c>
      <c r="W4" s="181">
        <f t="shared" ref="W4:W11" si="6">T4/7</f>
        <v>128.571428571429</v>
      </c>
      <c r="X4" s="164"/>
      <c r="Y4" s="190"/>
      <c r="Z4" s="180">
        <f t="shared" ref="Z4:Z27" si="7">(I4-Q4)/I4</f>
        <v>0.172413793103448</v>
      </c>
      <c r="AA4" s="181"/>
      <c r="AB4" s="145"/>
      <c r="AC4" s="139"/>
      <c r="AD4" s="139"/>
    </row>
    <row r="5" s="128" customFormat="1" ht="20" customHeight="1" spans="1:30">
      <c r="A5" s="139"/>
      <c r="B5" s="140" t="s">
        <v>920</v>
      </c>
      <c r="C5" s="141">
        <v>54.99</v>
      </c>
      <c r="D5" s="142">
        <v>0.3</v>
      </c>
      <c r="E5" s="143">
        <v>0.1</v>
      </c>
      <c r="F5" s="144">
        <f t="shared" si="0"/>
        <v>32.994</v>
      </c>
      <c r="G5" s="145"/>
      <c r="H5" s="145"/>
      <c r="I5" s="145">
        <f>阶段盈亏!I4</f>
        <v>103</v>
      </c>
      <c r="J5" s="162">
        <f t="shared" si="1"/>
        <v>14.7142857142857</v>
      </c>
      <c r="K5" s="163"/>
      <c r="L5" s="164"/>
      <c r="M5" s="165"/>
      <c r="N5" s="145"/>
      <c r="O5" s="162">
        <f t="shared" si="2"/>
        <v>900</v>
      </c>
      <c r="P5" s="139"/>
      <c r="Q5" s="145">
        <f>阶段盈亏!H4</f>
        <v>72</v>
      </c>
      <c r="R5" s="178">
        <v>0.08</v>
      </c>
      <c r="S5" s="179">
        <v>3</v>
      </c>
      <c r="T5" s="139">
        <f t="shared" si="3"/>
        <v>2700</v>
      </c>
      <c r="U5" s="180">
        <f t="shared" si="4"/>
        <v>0.681942171303873</v>
      </c>
      <c r="V5" s="181">
        <f t="shared" si="5"/>
        <v>37.5</v>
      </c>
      <c r="W5" s="181">
        <f t="shared" si="6"/>
        <v>385.714285714286</v>
      </c>
      <c r="X5" s="164"/>
      <c r="Y5" s="190"/>
      <c r="Z5" s="180">
        <f t="shared" si="7"/>
        <v>0.300970873786408</v>
      </c>
      <c r="AA5" s="181"/>
      <c r="AB5" s="145"/>
      <c r="AC5" s="139"/>
      <c r="AD5" s="139"/>
    </row>
    <row r="6" s="128" customFormat="1" ht="20" customHeight="1" spans="1:30">
      <c r="A6" s="139"/>
      <c r="B6" s="140" t="s">
        <v>924</v>
      </c>
      <c r="C6" s="141">
        <v>54.99</v>
      </c>
      <c r="D6" s="142">
        <v>0.3</v>
      </c>
      <c r="E6" s="143">
        <v>0.1</v>
      </c>
      <c r="F6" s="144">
        <f t="shared" si="0"/>
        <v>32.994</v>
      </c>
      <c r="G6" s="145"/>
      <c r="H6" s="145"/>
      <c r="I6" s="145">
        <f>阶段盈亏!I5</f>
        <v>179</v>
      </c>
      <c r="J6" s="162">
        <f t="shared" si="1"/>
        <v>25.5714285714286</v>
      </c>
      <c r="K6" s="163"/>
      <c r="L6" s="164"/>
      <c r="M6" s="165"/>
      <c r="N6" s="145"/>
      <c r="O6" s="162">
        <f t="shared" si="2"/>
        <v>1562.5</v>
      </c>
      <c r="P6" s="139"/>
      <c r="Q6" s="145">
        <f>阶段盈亏!H5</f>
        <v>125</v>
      </c>
      <c r="R6" s="178">
        <v>0.08</v>
      </c>
      <c r="S6" s="179">
        <v>3</v>
      </c>
      <c r="T6" s="139">
        <f t="shared" si="3"/>
        <v>4687.5</v>
      </c>
      <c r="U6" s="180">
        <f t="shared" si="4"/>
        <v>0.681942171303873</v>
      </c>
      <c r="V6" s="181">
        <f t="shared" si="5"/>
        <v>37.5</v>
      </c>
      <c r="W6" s="181">
        <f t="shared" si="6"/>
        <v>669.642857142857</v>
      </c>
      <c r="X6" s="164"/>
      <c r="Y6" s="190"/>
      <c r="Z6" s="180">
        <f t="shared" si="7"/>
        <v>0.301675977653631</v>
      </c>
      <c r="AA6" s="181"/>
      <c r="AB6" s="145"/>
      <c r="AC6" s="139"/>
      <c r="AD6" s="139"/>
    </row>
    <row r="7" s="128" customFormat="1" ht="20" customHeight="1" spans="1:30">
      <c r="A7" s="139"/>
      <c r="B7" s="140" t="s">
        <v>927</v>
      </c>
      <c r="C7" s="141">
        <v>54.99</v>
      </c>
      <c r="D7" s="142">
        <v>0.3</v>
      </c>
      <c r="E7" s="143">
        <v>0.1</v>
      </c>
      <c r="F7" s="144">
        <f t="shared" si="0"/>
        <v>32.994</v>
      </c>
      <c r="G7" s="145"/>
      <c r="H7" s="145"/>
      <c r="I7" s="145">
        <f>阶段盈亏!I6</f>
        <v>206</v>
      </c>
      <c r="J7" s="162">
        <f t="shared" si="1"/>
        <v>29.4285714285714</v>
      </c>
      <c r="K7" s="163"/>
      <c r="L7" s="162"/>
      <c r="M7" s="165"/>
      <c r="N7" s="139"/>
      <c r="O7" s="162">
        <f t="shared" si="2"/>
        <v>1800</v>
      </c>
      <c r="P7" s="139"/>
      <c r="Q7" s="145">
        <f>阶段盈亏!H6</f>
        <v>144</v>
      </c>
      <c r="R7" s="178">
        <v>0.08</v>
      </c>
      <c r="S7" s="179">
        <v>3</v>
      </c>
      <c r="T7" s="139">
        <f t="shared" si="3"/>
        <v>5400</v>
      </c>
      <c r="U7" s="180">
        <f t="shared" si="4"/>
        <v>0.681942171303873</v>
      </c>
      <c r="V7" s="181">
        <f t="shared" si="5"/>
        <v>37.5</v>
      </c>
      <c r="W7" s="181">
        <f t="shared" si="6"/>
        <v>771.428571428571</v>
      </c>
      <c r="X7" s="162"/>
      <c r="Y7" s="190"/>
      <c r="Z7" s="180">
        <f t="shared" si="7"/>
        <v>0.300970873786408</v>
      </c>
      <c r="AA7" s="191"/>
      <c r="AB7" s="139"/>
      <c r="AC7" s="139"/>
      <c r="AD7" s="139"/>
    </row>
    <row r="8" s="129" customFormat="1" spans="1:30">
      <c r="A8" s="146" t="s">
        <v>24</v>
      </c>
      <c r="B8" s="147" t="s">
        <v>1048</v>
      </c>
      <c r="C8" s="148">
        <v>54.99</v>
      </c>
      <c r="D8" s="149">
        <v>0.4</v>
      </c>
      <c r="E8" s="150">
        <v>0.1</v>
      </c>
      <c r="F8" s="151">
        <f t="shared" si="0"/>
        <v>27.495</v>
      </c>
      <c r="G8" s="146"/>
      <c r="H8" s="146"/>
      <c r="I8" s="166">
        <f>阶段盈亏!I7</f>
        <v>242</v>
      </c>
      <c r="J8" s="167">
        <f t="shared" ref="J8:J10" si="8">I8/7</f>
        <v>34.5714285714286</v>
      </c>
      <c r="K8" s="146"/>
      <c r="L8" s="167"/>
      <c r="M8" s="168"/>
      <c r="N8" s="146"/>
      <c r="O8" s="167">
        <f t="shared" si="2"/>
        <v>1450</v>
      </c>
      <c r="P8" s="146"/>
      <c r="Q8" s="166">
        <f>阶段盈亏!H7</f>
        <v>145</v>
      </c>
      <c r="R8" s="178">
        <v>0.1</v>
      </c>
      <c r="S8" s="179">
        <v>4</v>
      </c>
      <c r="T8" s="146">
        <f t="shared" si="3"/>
        <v>5800</v>
      </c>
      <c r="U8" s="182">
        <f t="shared" si="4"/>
        <v>0.727404982724132</v>
      </c>
      <c r="V8" s="183">
        <f t="shared" si="5"/>
        <v>40</v>
      </c>
      <c r="W8" s="183">
        <f t="shared" si="6"/>
        <v>828.571428571429</v>
      </c>
      <c r="X8" s="167"/>
      <c r="Y8" s="192"/>
      <c r="Z8" s="182">
        <f t="shared" si="7"/>
        <v>0.400826446280992</v>
      </c>
      <c r="AA8" s="193"/>
      <c r="AB8" s="146"/>
      <c r="AC8" s="146"/>
      <c r="AD8" s="139"/>
    </row>
    <row r="9" spans="1:30">
      <c r="A9" s="146"/>
      <c r="B9" s="147" t="s">
        <v>1052</v>
      </c>
      <c r="C9" s="148">
        <v>54.99</v>
      </c>
      <c r="D9" s="149">
        <v>0.4</v>
      </c>
      <c r="E9" s="150">
        <v>0.1</v>
      </c>
      <c r="F9" s="151">
        <f t="shared" si="0"/>
        <v>27.495</v>
      </c>
      <c r="G9" s="146"/>
      <c r="H9" s="146"/>
      <c r="I9" s="166">
        <f>阶段盈亏!I8</f>
        <v>260</v>
      </c>
      <c r="J9" s="167">
        <f t="shared" si="8"/>
        <v>37.1428571428571</v>
      </c>
      <c r="K9" s="146"/>
      <c r="L9" s="167"/>
      <c r="M9" s="168"/>
      <c r="N9" s="146"/>
      <c r="O9" s="167">
        <f t="shared" si="2"/>
        <v>1560</v>
      </c>
      <c r="P9" s="146"/>
      <c r="Q9" s="166">
        <f>阶段盈亏!H8</f>
        <v>156</v>
      </c>
      <c r="R9" s="178">
        <v>0.1</v>
      </c>
      <c r="S9" s="179">
        <v>3.8</v>
      </c>
      <c r="T9" s="146">
        <f t="shared" si="3"/>
        <v>5928</v>
      </c>
      <c r="U9" s="182">
        <f t="shared" si="4"/>
        <v>0.691034733587925</v>
      </c>
      <c r="V9" s="183">
        <f t="shared" si="5"/>
        <v>38</v>
      </c>
      <c r="W9" s="183">
        <f t="shared" si="6"/>
        <v>846.857142857143</v>
      </c>
      <c r="X9" s="167"/>
      <c r="Y9" s="194"/>
      <c r="Z9" s="182">
        <f t="shared" si="7"/>
        <v>0.4</v>
      </c>
      <c r="AA9" s="193"/>
      <c r="AB9" s="146"/>
      <c r="AC9" s="146"/>
      <c r="AD9" s="139"/>
    </row>
    <row r="10" spans="1:30">
      <c r="A10" s="146"/>
      <c r="B10" s="147" t="s">
        <v>1053</v>
      </c>
      <c r="C10" s="148">
        <v>54.99</v>
      </c>
      <c r="D10" s="149">
        <v>0.4</v>
      </c>
      <c r="E10" s="150">
        <v>0.1</v>
      </c>
      <c r="F10" s="151">
        <f t="shared" si="0"/>
        <v>27.495</v>
      </c>
      <c r="G10" s="146"/>
      <c r="H10" s="146"/>
      <c r="I10" s="166">
        <f>阶段盈亏!I9</f>
        <v>299</v>
      </c>
      <c r="J10" s="167">
        <f t="shared" si="8"/>
        <v>42.7142857142857</v>
      </c>
      <c r="K10" s="146"/>
      <c r="L10" s="167"/>
      <c r="M10" s="168"/>
      <c r="N10" s="146"/>
      <c r="O10" s="167">
        <f t="shared" si="2"/>
        <v>1790</v>
      </c>
      <c r="P10" s="146"/>
      <c r="Q10" s="166">
        <f>阶段盈亏!H9</f>
        <v>179</v>
      </c>
      <c r="R10" s="178">
        <v>0.1</v>
      </c>
      <c r="S10" s="179">
        <v>3.5</v>
      </c>
      <c r="T10" s="146">
        <f t="shared" si="3"/>
        <v>6265</v>
      </c>
      <c r="U10" s="182">
        <f t="shared" si="4"/>
        <v>0.636479359883615</v>
      </c>
      <c r="V10" s="183">
        <f t="shared" si="5"/>
        <v>35</v>
      </c>
      <c r="W10" s="183">
        <f t="shared" si="6"/>
        <v>895</v>
      </c>
      <c r="X10" s="167"/>
      <c r="Y10" s="194"/>
      <c r="Z10" s="182">
        <f t="shared" si="7"/>
        <v>0.40133779264214</v>
      </c>
      <c r="AA10" s="193"/>
      <c r="AB10" s="146"/>
      <c r="AC10" s="146"/>
      <c r="AD10" s="139"/>
    </row>
    <row r="11" ht="16.2" spans="1:30">
      <c r="A11" s="146"/>
      <c r="B11" s="147" t="s">
        <v>1054</v>
      </c>
      <c r="C11" s="148">
        <v>54.99</v>
      </c>
      <c r="D11" s="149">
        <v>0.4</v>
      </c>
      <c r="E11" s="150">
        <v>0.1</v>
      </c>
      <c r="F11" s="151">
        <f t="shared" si="0"/>
        <v>27.495</v>
      </c>
      <c r="G11" s="146"/>
      <c r="H11" s="146"/>
      <c r="I11" s="166">
        <f>阶段盈亏!I10</f>
        <v>470</v>
      </c>
      <c r="J11" s="169">
        <f>I11/10</f>
        <v>47</v>
      </c>
      <c r="K11" s="146"/>
      <c r="L11" s="167"/>
      <c r="M11" s="168"/>
      <c r="N11" s="146"/>
      <c r="O11" s="167">
        <f t="shared" si="2"/>
        <v>2820</v>
      </c>
      <c r="P11" s="146"/>
      <c r="Q11" s="166">
        <f>阶段盈亏!H10</f>
        <v>282</v>
      </c>
      <c r="R11" s="178">
        <v>0.1</v>
      </c>
      <c r="S11" s="179">
        <v>3.2</v>
      </c>
      <c r="T11" s="146">
        <f t="shared" si="3"/>
        <v>9024</v>
      </c>
      <c r="U11" s="182">
        <f t="shared" si="4"/>
        <v>0.581923986179305</v>
      </c>
      <c r="V11" s="183">
        <f t="shared" si="5"/>
        <v>32</v>
      </c>
      <c r="W11" s="183">
        <f t="shared" si="6"/>
        <v>1289.14285714286</v>
      </c>
      <c r="X11" s="167"/>
      <c r="Y11" s="194"/>
      <c r="Z11" s="182">
        <f t="shared" si="7"/>
        <v>0.4</v>
      </c>
      <c r="AA11" s="193"/>
      <c r="AB11" s="146"/>
      <c r="AC11" s="146"/>
      <c r="AD11" s="139"/>
    </row>
    <row r="12" spans="1:30">
      <c r="A12" s="139" t="s">
        <v>26</v>
      </c>
      <c r="B12" s="140" t="s">
        <v>1055</v>
      </c>
      <c r="C12" s="141">
        <v>54.99</v>
      </c>
      <c r="D12" s="142">
        <v>0.4</v>
      </c>
      <c r="E12" s="143">
        <v>0.15</v>
      </c>
      <c r="F12" s="144">
        <f t="shared" si="0"/>
        <v>24.7455</v>
      </c>
      <c r="G12" s="139"/>
      <c r="H12" s="139"/>
      <c r="I12" s="145">
        <f>阶段盈亏!I11</f>
        <v>390</v>
      </c>
      <c r="J12" s="162">
        <f t="shared" ref="J12:J14" si="9">I12/7</f>
        <v>55.7142857142857</v>
      </c>
      <c r="K12" s="139"/>
      <c r="L12" s="162"/>
      <c r="M12" s="165"/>
      <c r="N12" s="139"/>
      <c r="O12" s="162">
        <f t="shared" ref="O12:O27" si="10">SUM(Q12/R12)</f>
        <v>1625</v>
      </c>
      <c r="P12" s="139"/>
      <c r="Q12" s="145">
        <f>阶段盈亏!H11</f>
        <v>195</v>
      </c>
      <c r="R12" s="178">
        <v>0.12</v>
      </c>
      <c r="S12" s="179">
        <v>3.2</v>
      </c>
      <c r="T12" s="139">
        <f t="shared" ref="T12:T27" si="11">SUM(O12*S12)</f>
        <v>5200</v>
      </c>
      <c r="U12" s="180">
        <f t="shared" ref="U12:U27" si="12">SUM(S12/R12/C12)</f>
        <v>0.484936655149421</v>
      </c>
      <c r="V12" s="181">
        <f t="shared" ref="V12:V27" si="13">SUM(T12/Q12)</f>
        <v>26.6666666666667</v>
      </c>
      <c r="W12" s="181">
        <f t="shared" ref="W12:W27" si="14">T12/7</f>
        <v>742.857142857143</v>
      </c>
      <c r="X12" s="162"/>
      <c r="Y12" s="195"/>
      <c r="Z12" s="180">
        <f t="shared" si="7"/>
        <v>0.5</v>
      </c>
      <c r="AA12" s="191"/>
      <c r="AB12" s="139"/>
      <c r="AC12" s="139"/>
      <c r="AD12" s="139"/>
    </row>
    <row r="13" spans="1:30">
      <c r="A13" s="139"/>
      <c r="B13" s="140" t="s">
        <v>1057</v>
      </c>
      <c r="C13" s="141">
        <v>54.99</v>
      </c>
      <c r="D13" s="142">
        <v>0.4</v>
      </c>
      <c r="E13" s="143">
        <v>0.15</v>
      </c>
      <c r="F13" s="144">
        <f t="shared" si="0"/>
        <v>24.7455</v>
      </c>
      <c r="G13" s="139"/>
      <c r="H13" s="139"/>
      <c r="I13" s="145">
        <f>阶段盈亏!I12</f>
        <v>495</v>
      </c>
      <c r="J13" s="162">
        <f t="shared" si="9"/>
        <v>70.7142857142857</v>
      </c>
      <c r="K13" s="139"/>
      <c r="L13" s="162"/>
      <c r="M13" s="165"/>
      <c r="N13" s="139"/>
      <c r="O13" s="162">
        <f t="shared" si="10"/>
        <v>2058.33333333333</v>
      </c>
      <c r="P13" s="139"/>
      <c r="Q13" s="145">
        <f>阶段盈亏!H12</f>
        <v>247</v>
      </c>
      <c r="R13" s="178">
        <v>0.12</v>
      </c>
      <c r="S13" s="179">
        <v>3.2</v>
      </c>
      <c r="T13" s="139">
        <f t="shared" si="11"/>
        <v>6586.66666666667</v>
      </c>
      <c r="U13" s="180">
        <f t="shared" si="12"/>
        <v>0.484936655149421</v>
      </c>
      <c r="V13" s="181">
        <f t="shared" si="13"/>
        <v>26.6666666666667</v>
      </c>
      <c r="W13" s="181">
        <f t="shared" si="14"/>
        <v>940.952380952381</v>
      </c>
      <c r="X13" s="162"/>
      <c r="Y13" s="195"/>
      <c r="Z13" s="180">
        <f t="shared" si="7"/>
        <v>0.501010101010101</v>
      </c>
      <c r="AA13" s="191"/>
      <c r="AB13" s="139"/>
      <c r="AC13" s="139"/>
      <c r="AD13" s="139"/>
    </row>
    <row r="14" spans="1:30">
      <c r="A14" s="139"/>
      <c r="B14" s="140" t="s">
        <v>1058</v>
      </c>
      <c r="C14" s="141">
        <v>54.99</v>
      </c>
      <c r="D14" s="142">
        <v>0.4</v>
      </c>
      <c r="E14" s="143">
        <v>0.15</v>
      </c>
      <c r="F14" s="144">
        <f t="shared" si="0"/>
        <v>24.7455</v>
      </c>
      <c r="G14" s="139"/>
      <c r="H14" s="139"/>
      <c r="I14" s="145">
        <f>阶段盈亏!I13</f>
        <v>540</v>
      </c>
      <c r="J14" s="162">
        <f t="shared" si="9"/>
        <v>77.1428571428571</v>
      </c>
      <c r="K14" s="139"/>
      <c r="L14" s="162"/>
      <c r="M14" s="165"/>
      <c r="N14" s="139"/>
      <c r="O14" s="162">
        <f t="shared" si="10"/>
        <v>2250</v>
      </c>
      <c r="P14" s="139"/>
      <c r="Q14" s="145">
        <f>阶段盈亏!H13</f>
        <v>270</v>
      </c>
      <c r="R14" s="178">
        <v>0.12</v>
      </c>
      <c r="S14" s="179">
        <v>2.8</v>
      </c>
      <c r="T14" s="139">
        <f t="shared" si="11"/>
        <v>6300</v>
      </c>
      <c r="U14" s="180">
        <f t="shared" si="12"/>
        <v>0.424319573255743</v>
      </c>
      <c r="V14" s="181">
        <f t="shared" si="13"/>
        <v>23.3333333333333</v>
      </c>
      <c r="W14" s="181">
        <f t="shared" si="14"/>
        <v>900</v>
      </c>
      <c r="X14" s="162"/>
      <c r="Y14" s="195"/>
      <c r="Z14" s="180">
        <f t="shared" si="7"/>
        <v>0.5</v>
      </c>
      <c r="AA14" s="191"/>
      <c r="AB14" s="139"/>
      <c r="AC14" s="139"/>
      <c r="AD14" s="139"/>
    </row>
    <row r="15" ht="16.2" spans="1:30">
      <c r="A15" s="139"/>
      <c r="B15" s="140" t="s">
        <v>1059</v>
      </c>
      <c r="C15" s="141">
        <v>54.99</v>
      </c>
      <c r="D15" s="142">
        <v>0.4</v>
      </c>
      <c r="E15" s="143">
        <v>0.15</v>
      </c>
      <c r="F15" s="144">
        <f t="shared" si="0"/>
        <v>24.7455</v>
      </c>
      <c r="G15" s="139"/>
      <c r="H15" s="139"/>
      <c r="I15" s="145">
        <f>阶段盈亏!I14</f>
        <v>720</v>
      </c>
      <c r="J15" s="170">
        <f>I15/9</f>
        <v>80</v>
      </c>
      <c r="K15" s="139"/>
      <c r="L15" s="162"/>
      <c r="M15" s="165"/>
      <c r="N15" s="139"/>
      <c r="O15" s="162">
        <f t="shared" si="10"/>
        <v>3000</v>
      </c>
      <c r="P15" s="139"/>
      <c r="Q15" s="145">
        <f>阶段盈亏!H14</f>
        <v>360</v>
      </c>
      <c r="R15" s="178">
        <v>0.12</v>
      </c>
      <c r="S15" s="179">
        <v>2.8</v>
      </c>
      <c r="T15" s="139">
        <f t="shared" si="11"/>
        <v>8400</v>
      </c>
      <c r="U15" s="180">
        <f t="shared" si="12"/>
        <v>0.424319573255743</v>
      </c>
      <c r="V15" s="181">
        <f t="shared" si="13"/>
        <v>23.3333333333333</v>
      </c>
      <c r="W15" s="181">
        <f t="shared" si="14"/>
        <v>1200</v>
      </c>
      <c r="X15" s="162"/>
      <c r="Y15" s="195"/>
      <c r="Z15" s="180">
        <f t="shared" si="7"/>
        <v>0.5</v>
      </c>
      <c r="AA15" s="191"/>
      <c r="AB15" s="139"/>
      <c r="AC15" s="139"/>
      <c r="AD15" s="139"/>
    </row>
    <row r="16" spans="1:30">
      <c r="A16" s="146" t="s">
        <v>28</v>
      </c>
      <c r="B16" s="147" t="s">
        <v>1060</v>
      </c>
      <c r="C16" s="148">
        <v>49.99</v>
      </c>
      <c r="D16" s="149">
        <v>0.35</v>
      </c>
      <c r="E16" s="150">
        <v>0</v>
      </c>
      <c r="F16" s="151">
        <f t="shared" si="0"/>
        <v>32.4935</v>
      </c>
      <c r="G16" s="146"/>
      <c r="H16" s="146"/>
      <c r="I16" s="166">
        <f>阶段盈亏!I15</f>
        <v>700</v>
      </c>
      <c r="J16" s="167">
        <f t="shared" ref="J16:J18" si="15">I16/7</f>
        <v>100</v>
      </c>
      <c r="K16" s="146"/>
      <c r="L16" s="167"/>
      <c r="M16" s="168"/>
      <c r="N16" s="146"/>
      <c r="O16" s="167">
        <f t="shared" si="10"/>
        <v>2545.45454545455</v>
      </c>
      <c r="P16" s="146"/>
      <c r="Q16" s="166">
        <f>阶段盈亏!H15</f>
        <v>280</v>
      </c>
      <c r="R16" s="178">
        <v>0.11</v>
      </c>
      <c r="S16" s="179">
        <v>2</v>
      </c>
      <c r="T16" s="146">
        <f t="shared" si="11"/>
        <v>5090.90909090909</v>
      </c>
      <c r="U16" s="182">
        <f t="shared" si="12"/>
        <v>0.363709105457455</v>
      </c>
      <c r="V16" s="183">
        <f t="shared" si="13"/>
        <v>18.1818181818182</v>
      </c>
      <c r="W16" s="183">
        <f t="shared" si="14"/>
        <v>727.272727272727</v>
      </c>
      <c r="X16" s="167"/>
      <c r="Y16" s="194"/>
      <c r="Z16" s="182">
        <f t="shared" si="7"/>
        <v>0.6</v>
      </c>
      <c r="AA16" s="193"/>
      <c r="AB16" s="146"/>
      <c r="AC16" s="146"/>
      <c r="AD16" s="139"/>
    </row>
    <row r="17" spans="1:30">
      <c r="A17" s="146"/>
      <c r="B17" s="147" t="s">
        <v>1062</v>
      </c>
      <c r="C17" s="148">
        <v>49.99</v>
      </c>
      <c r="D17" s="149">
        <v>0.35</v>
      </c>
      <c r="E17" s="150">
        <v>0</v>
      </c>
      <c r="F17" s="151">
        <f t="shared" si="0"/>
        <v>32.4935</v>
      </c>
      <c r="G17" s="146"/>
      <c r="H17" s="146"/>
      <c r="I17" s="166">
        <f>阶段盈亏!I16</f>
        <v>700</v>
      </c>
      <c r="J17" s="167">
        <f t="shared" si="15"/>
        <v>100</v>
      </c>
      <c r="K17" s="146"/>
      <c r="L17" s="167"/>
      <c r="M17" s="168"/>
      <c r="N17" s="146"/>
      <c r="O17" s="167">
        <f t="shared" si="10"/>
        <v>2545.45454545455</v>
      </c>
      <c r="P17" s="146"/>
      <c r="Q17" s="166">
        <f>阶段盈亏!H16</f>
        <v>280</v>
      </c>
      <c r="R17" s="178">
        <v>0.11</v>
      </c>
      <c r="S17" s="179">
        <v>2</v>
      </c>
      <c r="T17" s="146">
        <f t="shared" si="11"/>
        <v>5090.90909090909</v>
      </c>
      <c r="U17" s="182">
        <f t="shared" si="12"/>
        <v>0.363709105457455</v>
      </c>
      <c r="V17" s="183">
        <f t="shared" si="13"/>
        <v>18.1818181818182</v>
      </c>
      <c r="W17" s="183">
        <f t="shared" si="14"/>
        <v>727.272727272727</v>
      </c>
      <c r="X17" s="167"/>
      <c r="Y17" s="194"/>
      <c r="Z17" s="182">
        <f t="shared" si="7"/>
        <v>0.6</v>
      </c>
      <c r="AA17" s="193"/>
      <c r="AB17" s="146"/>
      <c r="AC17" s="146"/>
      <c r="AD17" s="139"/>
    </row>
    <row r="18" spans="1:30">
      <c r="A18" s="146"/>
      <c r="B18" s="147" t="s">
        <v>1063</v>
      </c>
      <c r="C18" s="148">
        <v>49.99</v>
      </c>
      <c r="D18" s="149">
        <v>0.35</v>
      </c>
      <c r="E18" s="150">
        <v>0</v>
      </c>
      <c r="F18" s="151">
        <f t="shared" si="0"/>
        <v>32.4935</v>
      </c>
      <c r="G18" s="146"/>
      <c r="H18" s="146"/>
      <c r="I18" s="166">
        <f>阶段盈亏!I17</f>
        <v>700</v>
      </c>
      <c r="J18" s="167">
        <f t="shared" si="15"/>
        <v>100</v>
      </c>
      <c r="K18" s="146"/>
      <c r="L18" s="167"/>
      <c r="M18" s="168"/>
      <c r="N18" s="146"/>
      <c r="O18" s="167">
        <f t="shared" si="10"/>
        <v>2545.45454545455</v>
      </c>
      <c r="P18" s="146"/>
      <c r="Q18" s="166">
        <f>阶段盈亏!H17</f>
        <v>280</v>
      </c>
      <c r="R18" s="178">
        <v>0.11</v>
      </c>
      <c r="S18" s="179">
        <v>2</v>
      </c>
      <c r="T18" s="146">
        <f t="shared" si="11"/>
        <v>5090.90909090909</v>
      </c>
      <c r="U18" s="182">
        <f t="shared" si="12"/>
        <v>0.363709105457455</v>
      </c>
      <c r="V18" s="183">
        <f t="shared" si="13"/>
        <v>18.1818181818182</v>
      </c>
      <c r="W18" s="183">
        <f t="shared" si="14"/>
        <v>727.272727272727</v>
      </c>
      <c r="X18" s="167"/>
      <c r="Y18" s="194"/>
      <c r="Z18" s="182">
        <f t="shared" si="7"/>
        <v>0.6</v>
      </c>
      <c r="AA18" s="193"/>
      <c r="AB18" s="146"/>
      <c r="AC18" s="146"/>
      <c r="AD18" s="139"/>
    </row>
    <row r="19" ht="16.2" spans="1:30">
      <c r="A19" s="146"/>
      <c r="B19" s="147" t="s">
        <v>1064</v>
      </c>
      <c r="C19" s="148">
        <v>49.99</v>
      </c>
      <c r="D19" s="149">
        <v>0.35</v>
      </c>
      <c r="E19" s="150">
        <v>0</v>
      </c>
      <c r="F19" s="151">
        <f t="shared" si="0"/>
        <v>32.4935</v>
      </c>
      <c r="G19" s="146"/>
      <c r="H19" s="146"/>
      <c r="I19" s="166">
        <f>阶段盈亏!I18</f>
        <v>1000</v>
      </c>
      <c r="J19" s="169">
        <f>I19/10</f>
        <v>100</v>
      </c>
      <c r="K19" s="146"/>
      <c r="L19" s="167"/>
      <c r="M19" s="168"/>
      <c r="N19" s="146"/>
      <c r="O19" s="167">
        <f t="shared" si="10"/>
        <v>3636.36363636364</v>
      </c>
      <c r="P19" s="146"/>
      <c r="Q19" s="166">
        <f>阶段盈亏!H18</f>
        <v>400</v>
      </c>
      <c r="R19" s="178">
        <v>0.11</v>
      </c>
      <c r="S19" s="179">
        <v>2</v>
      </c>
      <c r="T19" s="146">
        <f t="shared" si="11"/>
        <v>7272.72727272727</v>
      </c>
      <c r="U19" s="182">
        <f t="shared" si="12"/>
        <v>0.363709105457455</v>
      </c>
      <c r="V19" s="183">
        <f t="shared" si="13"/>
        <v>18.1818181818182</v>
      </c>
      <c r="W19" s="183">
        <f t="shared" si="14"/>
        <v>1038.96103896104</v>
      </c>
      <c r="X19" s="167"/>
      <c r="Y19" s="194"/>
      <c r="Z19" s="182">
        <f t="shared" si="7"/>
        <v>0.6</v>
      </c>
      <c r="AA19" s="193"/>
      <c r="AB19" s="146"/>
      <c r="AC19" s="146"/>
      <c r="AD19" s="139"/>
    </row>
    <row r="20" spans="1:30">
      <c r="A20" s="139" t="s">
        <v>30</v>
      </c>
      <c r="B20" s="140" t="s">
        <v>1065</v>
      </c>
      <c r="C20" s="152">
        <v>49.99</v>
      </c>
      <c r="D20" s="142">
        <v>0.25</v>
      </c>
      <c r="E20" s="153">
        <v>0</v>
      </c>
      <c r="F20" s="144">
        <f t="shared" si="0"/>
        <v>37.4925</v>
      </c>
      <c r="G20" s="139"/>
      <c r="H20" s="139"/>
      <c r="I20" s="145">
        <f>阶段盈亏!I19</f>
        <v>810</v>
      </c>
      <c r="J20" s="162">
        <f t="shared" ref="J20:J22" si="16">I20/7</f>
        <v>115.714285714286</v>
      </c>
      <c r="K20" s="139"/>
      <c r="L20" s="162"/>
      <c r="M20" s="165"/>
      <c r="N20" s="139"/>
      <c r="O20" s="162">
        <f t="shared" si="10"/>
        <v>2430</v>
      </c>
      <c r="P20" s="139"/>
      <c r="Q20" s="145">
        <f>阶段盈亏!H19</f>
        <v>243</v>
      </c>
      <c r="R20" s="178">
        <v>0.1</v>
      </c>
      <c r="S20" s="179">
        <v>1.5</v>
      </c>
      <c r="T20" s="139">
        <f t="shared" si="11"/>
        <v>3645</v>
      </c>
      <c r="U20" s="180">
        <f t="shared" si="12"/>
        <v>0.3000600120024</v>
      </c>
      <c r="V20" s="181">
        <f t="shared" si="13"/>
        <v>15</v>
      </c>
      <c r="W20" s="181">
        <f t="shared" si="14"/>
        <v>520.714285714286</v>
      </c>
      <c r="X20" s="162"/>
      <c r="Y20" s="195"/>
      <c r="Z20" s="180">
        <f t="shared" si="7"/>
        <v>0.7</v>
      </c>
      <c r="AA20" s="191"/>
      <c r="AB20" s="139"/>
      <c r="AC20" s="139"/>
      <c r="AD20" s="139"/>
    </row>
    <row r="21" spans="1:30">
      <c r="A21" s="139"/>
      <c r="B21" s="140" t="s">
        <v>1067</v>
      </c>
      <c r="C21" s="152">
        <v>49.99</v>
      </c>
      <c r="D21" s="142">
        <v>0.25</v>
      </c>
      <c r="E21" s="153">
        <v>0</v>
      </c>
      <c r="F21" s="144">
        <f t="shared" si="0"/>
        <v>37.4925</v>
      </c>
      <c r="G21" s="139"/>
      <c r="H21" s="139"/>
      <c r="I21" s="145">
        <f>阶段盈亏!I20</f>
        <v>840</v>
      </c>
      <c r="J21" s="162">
        <f t="shared" si="16"/>
        <v>120</v>
      </c>
      <c r="K21" s="139"/>
      <c r="L21" s="162"/>
      <c r="M21" s="165"/>
      <c r="N21" s="139"/>
      <c r="O21" s="162">
        <f t="shared" si="10"/>
        <v>2520</v>
      </c>
      <c r="P21" s="139"/>
      <c r="Q21" s="145">
        <f>阶段盈亏!H20</f>
        <v>252</v>
      </c>
      <c r="R21" s="178">
        <v>0.1</v>
      </c>
      <c r="S21" s="179">
        <v>1.5</v>
      </c>
      <c r="T21" s="139">
        <f t="shared" si="11"/>
        <v>3780</v>
      </c>
      <c r="U21" s="180">
        <f t="shared" si="12"/>
        <v>0.3000600120024</v>
      </c>
      <c r="V21" s="181">
        <f t="shared" si="13"/>
        <v>15</v>
      </c>
      <c r="W21" s="181">
        <f t="shared" si="14"/>
        <v>540</v>
      </c>
      <c r="X21" s="162"/>
      <c r="Y21" s="195"/>
      <c r="Z21" s="180">
        <f t="shared" si="7"/>
        <v>0.7</v>
      </c>
      <c r="AA21" s="191"/>
      <c r="AB21" s="139"/>
      <c r="AC21" s="139"/>
      <c r="AD21" s="139"/>
    </row>
    <row r="22" spans="1:30">
      <c r="A22" s="139"/>
      <c r="B22" s="140" t="s">
        <v>1068</v>
      </c>
      <c r="C22" s="152">
        <v>49.99</v>
      </c>
      <c r="D22" s="142">
        <v>0.25</v>
      </c>
      <c r="E22" s="153">
        <v>0</v>
      </c>
      <c r="F22" s="144">
        <f t="shared" si="0"/>
        <v>37.4925</v>
      </c>
      <c r="G22" s="139"/>
      <c r="H22" s="139"/>
      <c r="I22" s="145">
        <f>阶段盈亏!I21</f>
        <v>1020</v>
      </c>
      <c r="J22" s="162">
        <f t="shared" si="16"/>
        <v>145.714285714286</v>
      </c>
      <c r="K22" s="139"/>
      <c r="L22" s="162"/>
      <c r="M22" s="165"/>
      <c r="N22" s="139"/>
      <c r="O22" s="162">
        <f t="shared" si="10"/>
        <v>3060</v>
      </c>
      <c r="P22" s="139"/>
      <c r="Q22" s="145">
        <f>阶段盈亏!H21</f>
        <v>306</v>
      </c>
      <c r="R22" s="178">
        <v>0.1</v>
      </c>
      <c r="S22" s="179">
        <v>1.5</v>
      </c>
      <c r="T22" s="139">
        <f t="shared" si="11"/>
        <v>4590</v>
      </c>
      <c r="U22" s="180">
        <f t="shared" si="12"/>
        <v>0.3000600120024</v>
      </c>
      <c r="V22" s="181">
        <f t="shared" si="13"/>
        <v>15</v>
      </c>
      <c r="W22" s="181">
        <f t="shared" si="14"/>
        <v>655.714285714286</v>
      </c>
      <c r="X22" s="162"/>
      <c r="Y22" s="195"/>
      <c r="Z22" s="180">
        <f t="shared" si="7"/>
        <v>0.7</v>
      </c>
      <c r="AA22" s="191"/>
      <c r="AB22" s="139"/>
      <c r="AC22" s="139"/>
      <c r="AD22" s="139"/>
    </row>
    <row r="23" ht="16.2" spans="1:30">
      <c r="A23" s="139"/>
      <c r="B23" s="140" t="s">
        <v>1069</v>
      </c>
      <c r="C23" s="152">
        <v>49.99</v>
      </c>
      <c r="D23" s="142">
        <v>0.25</v>
      </c>
      <c r="E23" s="153">
        <v>0</v>
      </c>
      <c r="F23" s="144">
        <f t="shared" si="0"/>
        <v>37.4925</v>
      </c>
      <c r="G23" s="139"/>
      <c r="H23" s="139"/>
      <c r="I23" s="145">
        <f>阶段盈亏!I22</f>
        <v>1350</v>
      </c>
      <c r="J23" s="170">
        <f>I23/9</f>
        <v>150</v>
      </c>
      <c r="K23" s="139"/>
      <c r="L23" s="162"/>
      <c r="M23" s="165"/>
      <c r="N23" s="139"/>
      <c r="O23" s="162">
        <f t="shared" si="10"/>
        <v>4050</v>
      </c>
      <c r="P23" s="139"/>
      <c r="Q23" s="145">
        <f>阶段盈亏!H22</f>
        <v>405</v>
      </c>
      <c r="R23" s="178">
        <v>0.1</v>
      </c>
      <c r="S23" s="179">
        <v>1.5</v>
      </c>
      <c r="T23" s="139">
        <f t="shared" si="11"/>
        <v>6075</v>
      </c>
      <c r="U23" s="180">
        <f t="shared" si="12"/>
        <v>0.3000600120024</v>
      </c>
      <c r="V23" s="181">
        <f t="shared" si="13"/>
        <v>15</v>
      </c>
      <c r="W23" s="181">
        <f t="shared" si="14"/>
        <v>867.857142857143</v>
      </c>
      <c r="X23" s="162"/>
      <c r="Y23" s="195"/>
      <c r="Z23" s="180">
        <f t="shared" si="7"/>
        <v>0.7</v>
      </c>
      <c r="AA23" s="191"/>
      <c r="AB23" s="139"/>
      <c r="AC23" s="139"/>
      <c r="AD23" s="139"/>
    </row>
    <row r="24" spans="1:30">
      <c r="A24" s="146" t="s">
        <v>32</v>
      </c>
      <c r="B24" s="147" t="s">
        <v>1070</v>
      </c>
      <c r="C24" s="148">
        <v>36.99</v>
      </c>
      <c r="D24" s="149">
        <v>0</v>
      </c>
      <c r="E24" s="150">
        <v>0</v>
      </c>
      <c r="F24" s="151">
        <f t="shared" si="0"/>
        <v>36.99</v>
      </c>
      <c r="G24" s="146"/>
      <c r="H24" s="146"/>
      <c r="I24" s="166">
        <f>阶段盈亏!I23</f>
        <v>1050</v>
      </c>
      <c r="J24" s="167">
        <f t="shared" ref="J24:J26" si="17">I24/7</f>
        <v>150</v>
      </c>
      <c r="K24" s="146"/>
      <c r="L24" s="167"/>
      <c r="M24" s="168"/>
      <c r="N24" s="146"/>
      <c r="O24" s="167">
        <f t="shared" si="10"/>
        <v>2333.33333333333</v>
      </c>
      <c r="P24" s="146"/>
      <c r="Q24" s="166">
        <f>阶段盈亏!H23</f>
        <v>210</v>
      </c>
      <c r="R24" s="178">
        <v>0.09</v>
      </c>
      <c r="S24" s="179">
        <v>1.2</v>
      </c>
      <c r="T24" s="146">
        <f t="shared" si="11"/>
        <v>2800</v>
      </c>
      <c r="U24" s="182">
        <f t="shared" si="12"/>
        <v>0.360457781382356</v>
      </c>
      <c r="V24" s="183">
        <f t="shared" si="13"/>
        <v>13.3333333333333</v>
      </c>
      <c r="W24" s="183">
        <f t="shared" si="14"/>
        <v>400</v>
      </c>
      <c r="X24" s="167"/>
      <c r="Y24" s="194"/>
      <c r="Z24" s="182">
        <f t="shared" si="7"/>
        <v>0.8</v>
      </c>
      <c r="AA24" s="193"/>
      <c r="AB24" s="146"/>
      <c r="AC24" s="146"/>
      <c r="AD24" s="139"/>
    </row>
    <row r="25" spans="1:30">
      <c r="A25" s="146"/>
      <c r="B25" s="147" t="s">
        <v>1072</v>
      </c>
      <c r="C25" s="148">
        <v>36.99</v>
      </c>
      <c r="D25" s="149">
        <v>0</v>
      </c>
      <c r="E25" s="150">
        <v>0</v>
      </c>
      <c r="F25" s="151">
        <f t="shared" si="0"/>
        <v>36.99</v>
      </c>
      <c r="G25" s="146"/>
      <c r="H25" s="146"/>
      <c r="I25" s="166">
        <f>阶段盈亏!I24</f>
        <v>1050</v>
      </c>
      <c r="J25" s="167">
        <f t="shared" si="17"/>
        <v>150</v>
      </c>
      <c r="K25" s="146"/>
      <c r="L25" s="167"/>
      <c r="M25" s="168"/>
      <c r="N25" s="146"/>
      <c r="O25" s="167">
        <f t="shared" si="10"/>
        <v>2333.33333333333</v>
      </c>
      <c r="P25" s="146"/>
      <c r="Q25" s="166">
        <f>阶段盈亏!H24</f>
        <v>210</v>
      </c>
      <c r="R25" s="178">
        <v>0.09</v>
      </c>
      <c r="S25" s="179">
        <v>1.2</v>
      </c>
      <c r="T25" s="146">
        <f t="shared" si="11"/>
        <v>2800</v>
      </c>
      <c r="U25" s="182">
        <f t="shared" si="12"/>
        <v>0.360457781382356</v>
      </c>
      <c r="V25" s="183">
        <f t="shared" si="13"/>
        <v>13.3333333333333</v>
      </c>
      <c r="W25" s="183">
        <f t="shared" si="14"/>
        <v>400</v>
      </c>
      <c r="X25" s="167"/>
      <c r="Y25" s="194"/>
      <c r="Z25" s="182">
        <f t="shared" si="7"/>
        <v>0.8</v>
      </c>
      <c r="AA25" s="193"/>
      <c r="AB25" s="146"/>
      <c r="AC25" s="146"/>
      <c r="AD25" s="139"/>
    </row>
    <row r="26" spans="1:30">
      <c r="A26" s="146"/>
      <c r="B26" s="147" t="s">
        <v>1073</v>
      </c>
      <c r="C26" s="148">
        <v>36.99</v>
      </c>
      <c r="D26" s="149">
        <v>0</v>
      </c>
      <c r="E26" s="150">
        <v>0</v>
      </c>
      <c r="F26" s="151">
        <f t="shared" si="0"/>
        <v>36.99</v>
      </c>
      <c r="G26" s="146"/>
      <c r="H26" s="146"/>
      <c r="I26" s="166">
        <f>阶段盈亏!I25</f>
        <v>1050</v>
      </c>
      <c r="J26" s="167">
        <f t="shared" si="17"/>
        <v>150</v>
      </c>
      <c r="K26" s="146"/>
      <c r="L26" s="167"/>
      <c r="M26" s="168"/>
      <c r="N26" s="146"/>
      <c r="O26" s="167">
        <f t="shared" si="10"/>
        <v>2333.33333333333</v>
      </c>
      <c r="P26" s="146"/>
      <c r="Q26" s="166">
        <f>阶段盈亏!H25</f>
        <v>210</v>
      </c>
      <c r="R26" s="178">
        <v>0.09</v>
      </c>
      <c r="S26" s="179">
        <v>1.2</v>
      </c>
      <c r="T26" s="146">
        <f t="shared" si="11"/>
        <v>2800</v>
      </c>
      <c r="U26" s="182">
        <f t="shared" si="12"/>
        <v>0.360457781382356</v>
      </c>
      <c r="V26" s="183">
        <f t="shared" si="13"/>
        <v>13.3333333333333</v>
      </c>
      <c r="W26" s="183">
        <f t="shared" si="14"/>
        <v>400</v>
      </c>
      <c r="X26" s="167"/>
      <c r="Y26" s="194"/>
      <c r="Z26" s="182">
        <f t="shared" si="7"/>
        <v>0.8</v>
      </c>
      <c r="AA26" s="193"/>
      <c r="AB26" s="146"/>
      <c r="AC26" s="146"/>
      <c r="AD26" s="139"/>
    </row>
    <row r="27" ht="16.2" spans="1:30">
      <c r="A27" s="146"/>
      <c r="B27" s="147" t="s">
        <v>1075</v>
      </c>
      <c r="C27" s="148">
        <v>36.99</v>
      </c>
      <c r="D27" s="149">
        <v>0</v>
      </c>
      <c r="E27" s="150">
        <v>0</v>
      </c>
      <c r="F27" s="151">
        <f t="shared" si="0"/>
        <v>36.99</v>
      </c>
      <c r="G27" s="146"/>
      <c r="H27" s="146"/>
      <c r="I27" s="166">
        <f>阶段盈亏!I26</f>
        <v>1500</v>
      </c>
      <c r="J27" s="169">
        <f>I27/10</f>
        <v>150</v>
      </c>
      <c r="K27" s="146"/>
      <c r="L27" s="167"/>
      <c r="M27" s="168"/>
      <c r="N27" s="146"/>
      <c r="O27" s="167">
        <f t="shared" si="10"/>
        <v>3333.33333333333</v>
      </c>
      <c r="P27" s="146"/>
      <c r="Q27" s="166">
        <f>阶段盈亏!H26</f>
        <v>300</v>
      </c>
      <c r="R27" s="178">
        <v>0.09</v>
      </c>
      <c r="S27" s="179">
        <v>1.2</v>
      </c>
      <c r="T27" s="146">
        <f t="shared" si="11"/>
        <v>4000</v>
      </c>
      <c r="U27" s="182">
        <f t="shared" si="12"/>
        <v>0.360457781382356</v>
      </c>
      <c r="V27" s="183">
        <f t="shared" si="13"/>
        <v>13.3333333333333</v>
      </c>
      <c r="W27" s="183">
        <f t="shared" si="14"/>
        <v>571.428571428571</v>
      </c>
      <c r="X27" s="167"/>
      <c r="Y27" s="194"/>
      <c r="Z27" s="182">
        <f t="shared" si="7"/>
        <v>0.8</v>
      </c>
      <c r="AA27" s="193"/>
      <c r="AB27" s="146"/>
      <c r="AC27" s="146"/>
      <c r="AD27" s="139"/>
    </row>
  </sheetData>
  <sheetProtection formatCells="0" insertHyperlinks="0" autoFilter="0"/>
  <mergeCells count="10">
    <mergeCell ref="A1:AD1"/>
    <mergeCell ref="A2:M2"/>
    <mergeCell ref="N2:W2"/>
    <mergeCell ref="AC2:AD2"/>
    <mergeCell ref="A4:A7"/>
    <mergeCell ref="A8:A11"/>
    <mergeCell ref="A12:A15"/>
    <mergeCell ref="A16:A19"/>
    <mergeCell ref="A20:A23"/>
    <mergeCell ref="A24:A27"/>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0000"/>
  </sheetPr>
  <dimension ref="A1:O16"/>
  <sheetViews>
    <sheetView topLeftCell="B1" workbookViewId="0">
      <selection activeCell="U31" sqref="U31"/>
    </sheetView>
  </sheetViews>
  <sheetFormatPr defaultColWidth="9" defaultRowHeight="15"/>
  <cols>
    <col min="1" max="4" width="9" style="118"/>
    <col min="5" max="5" width="9.75" style="118" customWidth="1"/>
    <col min="6" max="6" width="10.6296296296296" style="118" customWidth="1"/>
    <col min="7" max="12" width="9" style="118"/>
    <col min="13" max="13" width="11.1296296296296" style="118" customWidth="1"/>
    <col min="14" max="15" width="9" style="83"/>
    <col min="16" max="16384" width="9" style="117"/>
  </cols>
  <sheetData>
    <row r="1" s="115" customFormat="1" ht="35" customHeight="1" spans="1:13">
      <c r="A1" s="85" t="s">
        <v>1076</v>
      </c>
      <c r="B1" s="86" t="s">
        <v>1172</v>
      </c>
      <c r="C1" s="88" t="s">
        <v>1173</v>
      </c>
      <c r="D1" s="88" t="s">
        <v>1174</v>
      </c>
      <c r="E1" s="119" t="s">
        <v>1175</v>
      </c>
      <c r="F1" s="85" t="s">
        <v>1176</v>
      </c>
      <c r="G1" s="85" t="s">
        <v>1177</v>
      </c>
      <c r="H1" s="85" t="s">
        <v>1178</v>
      </c>
      <c r="I1" s="85" t="s">
        <v>1179</v>
      </c>
      <c r="J1" s="85" t="s">
        <v>1180</v>
      </c>
      <c r="K1" s="88" t="s">
        <v>1181</v>
      </c>
      <c r="L1" s="85" t="s">
        <v>1182</v>
      </c>
      <c r="M1" s="85" t="s">
        <v>892</v>
      </c>
    </row>
    <row r="2" s="116" customFormat="1" ht="24" customHeight="1" spans="1:13">
      <c r="A2" s="90"/>
      <c r="B2" s="91" t="s">
        <v>1046</v>
      </c>
      <c r="C2" s="92">
        <f>'二、BSR排名销量计划（日月-目标）'!C32</f>
        <v>517</v>
      </c>
      <c r="D2" s="90">
        <v>950</v>
      </c>
      <c r="E2" s="120">
        <f t="shared" ref="E2:E7" si="0">C2*1.2</f>
        <v>620.4</v>
      </c>
      <c r="F2" s="90"/>
      <c r="G2" s="90"/>
      <c r="H2" s="90"/>
      <c r="I2" s="90"/>
      <c r="J2" s="90"/>
      <c r="K2" s="90">
        <v>68.5</v>
      </c>
      <c r="L2" s="90">
        <f t="shared" ref="L2:L7" si="1">K2*C2</f>
        <v>35414.5</v>
      </c>
      <c r="M2" s="90" t="s">
        <v>1183</v>
      </c>
    </row>
    <row r="3" s="116" customFormat="1" ht="24" customHeight="1" spans="1:13">
      <c r="A3" s="90"/>
      <c r="B3" s="96" t="s">
        <v>1049</v>
      </c>
      <c r="C3" s="92">
        <f>'二、BSR排名销量计划（日月-目标）'!C64</f>
        <v>1271</v>
      </c>
      <c r="D3" s="90">
        <v>1000</v>
      </c>
      <c r="E3" s="120">
        <f t="shared" si="0"/>
        <v>1525.2</v>
      </c>
      <c r="F3" s="90"/>
      <c r="G3" s="90"/>
      <c r="H3" s="90"/>
      <c r="I3" s="90"/>
      <c r="J3" s="90"/>
      <c r="K3" s="90">
        <v>68.5</v>
      </c>
      <c r="L3" s="90">
        <f t="shared" si="1"/>
        <v>87063.5</v>
      </c>
      <c r="M3" s="90" t="s">
        <v>1184</v>
      </c>
    </row>
    <row r="4" s="116" customFormat="1" ht="24" customHeight="1" spans="1:13">
      <c r="A4" s="90"/>
      <c r="B4" s="96" t="s">
        <v>1056</v>
      </c>
      <c r="C4" s="92">
        <f>'二、BSR排名销量计划（日月-目标）'!C95</f>
        <v>2145</v>
      </c>
      <c r="D4" s="90">
        <v>2500</v>
      </c>
      <c r="E4" s="120">
        <f t="shared" si="0"/>
        <v>2574</v>
      </c>
      <c r="F4" s="90"/>
      <c r="G4" s="90"/>
      <c r="H4" s="90"/>
      <c r="I4" s="90"/>
      <c r="J4" s="90"/>
      <c r="K4" s="90">
        <v>68.5</v>
      </c>
      <c r="L4" s="90">
        <f t="shared" si="1"/>
        <v>146932.5</v>
      </c>
      <c r="M4" s="90"/>
    </row>
    <row r="5" s="116" customFormat="1" ht="24" customHeight="1" spans="1:13">
      <c r="A5" s="90"/>
      <c r="B5" s="96" t="s">
        <v>1061</v>
      </c>
      <c r="C5" s="92">
        <f>'二、BSR排名销量计划（日月-目标）'!C127</f>
        <v>3100</v>
      </c>
      <c r="D5" s="90">
        <v>4300</v>
      </c>
      <c r="E5" s="120">
        <f t="shared" si="0"/>
        <v>3720</v>
      </c>
      <c r="F5" s="90"/>
      <c r="G5" s="90"/>
      <c r="H5" s="90"/>
      <c r="I5" s="90"/>
      <c r="J5" s="90"/>
      <c r="K5" s="90">
        <v>68.5</v>
      </c>
      <c r="L5" s="90">
        <f t="shared" si="1"/>
        <v>212350</v>
      </c>
      <c r="M5" s="90"/>
    </row>
    <row r="6" s="116" customFormat="1" ht="24" customHeight="1" spans="1:13">
      <c r="A6" s="90"/>
      <c r="B6" s="96" t="s">
        <v>1066</v>
      </c>
      <c r="C6" s="92">
        <f>'二、BSR排名销量计划（日月-目标）'!C158</f>
        <v>4020</v>
      </c>
      <c r="D6" s="90">
        <v>4500</v>
      </c>
      <c r="E6" s="120">
        <f t="shared" si="0"/>
        <v>4824</v>
      </c>
      <c r="F6" s="90"/>
      <c r="G6" s="90"/>
      <c r="H6" s="90"/>
      <c r="I6" s="90"/>
      <c r="J6" s="90"/>
      <c r="K6" s="90">
        <v>68.5</v>
      </c>
      <c r="L6" s="90">
        <f t="shared" si="1"/>
        <v>275370</v>
      </c>
      <c r="M6" s="90"/>
    </row>
    <row r="7" s="116" customFormat="1" ht="24" customHeight="1" spans="1:13">
      <c r="A7" s="90"/>
      <c r="B7" s="96" t="s">
        <v>1071</v>
      </c>
      <c r="C7" s="92">
        <f>'二、BSR排名销量计划（日月-目标）'!C190</f>
        <v>4650</v>
      </c>
      <c r="D7" s="90">
        <v>4500</v>
      </c>
      <c r="E7" s="120">
        <f t="shared" si="0"/>
        <v>5580</v>
      </c>
      <c r="F7" s="90"/>
      <c r="G7" s="90"/>
      <c r="H7" s="90"/>
      <c r="I7" s="90"/>
      <c r="J7" s="90"/>
      <c r="K7" s="90">
        <v>68.5</v>
      </c>
      <c r="L7" s="90">
        <f t="shared" si="1"/>
        <v>318525</v>
      </c>
      <c r="M7" s="90"/>
    </row>
    <row r="8" s="115" customFormat="1" ht="21" customHeight="1" spans="1:13">
      <c r="A8" s="121"/>
      <c r="B8" s="97" t="s">
        <v>981</v>
      </c>
      <c r="C8" s="121">
        <f>SUM(C2:C7)</f>
        <v>15703</v>
      </c>
      <c r="D8" s="121">
        <f>SUM(D2:D7)</f>
        <v>17750</v>
      </c>
      <c r="E8" s="122">
        <f>SUM(E2:E7)</f>
        <v>18843.6</v>
      </c>
      <c r="F8" s="121"/>
      <c r="G8" s="121"/>
      <c r="H8" s="121"/>
      <c r="I8" s="121"/>
      <c r="J8" s="121"/>
      <c r="K8" s="121">
        <f>AVERAGE(K2:K7)</f>
        <v>68.5</v>
      </c>
      <c r="L8" s="121">
        <f>SUM(L2:L7)</f>
        <v>1075655.5</v>
      </c>
      <c r="M8" s="121"/>
    </row>
    <row r="11" s="117" customFormat="1" ht="25.8" spans="1:15">
      <c r="A11" s="118"/>
      <c r="B11" s="118"/>
      <c r="C11" s="104" t="s">
        <v>1185</v>
      </c>
      <c r="D11" s="118"/>
      <c r="E11" s="118"/>
      <c r="F11" s="118"/>
      <c r="G11" s="118"/>
      <c r="H11" s="118"/>
      <c r="I11" s="118"/>
      <c r="J11" s="118"/>
      <c r="K11" s="118"/>
      <c r="L11" s="118"/>
      <c r="M11" s="118"/>
      <c r="N11" s="83"/>
      <c r="O11" s="83"/>
    </row>
    <row r="12" spans="9:12">
      <c r="I12" s="123" t="s">
        <v>1186</v>
      </c>
      <c r="J12" s="123"/>
      <c r="K12" s="123"/>
      <c r="L12" s="123"/>
    </row>
    <row r="13" spans="9:12">
      <c r="I13" s="124" t="s">
        <v>45</v>
      </c>
      <c r="J13" s="124">
        <v>3600</v>
      </c>
      <c r="K13" s="125">
        <f>J13/J16</f>
        <v>0.9</v>
      </c>
      <c r="L13" s="126">
        <f>E2*K13/2</f>
        <v>279.18</v>
      </c>
    </row>
    <row r="14" spans="9:12">
      <c r="I14" s="124" t="s">
        <v>47</v>
      </c>
      <c r="J14" s="124">
        <v>300</v>
      </c>
      <c r="K14" s="125">
        <f>J14/J16</f>
        <v>0.075</v>
      </c>
      <c r="L14" s="126">
        <f>E2*K14/2</f>
        <v>23.265</v>
      </c>
    </row>
    <row r="15" spans="9:12">
      <c r="I15" s="124" t="s">
        <v>48</v>
      </c>
      <c r="J15" s="124">
        <v>100</v>
      </c>
      <c r="K15" s="125">
        <f>J15/J16</f>
        <v>0.025</v>
      </c>
      <c r="L15" s="126">
        <f>E2*K15/2</f>
        <v>7.755</v>
      </c>
    </row>
    <row r="16" spans="9:12">
      <c r="I16" s="124"/>
      <c r="J16" s="124">
        <v>4000</v>
      </c>
      <c r="K16" s="124"/>
      <c r="L16" s="124" t="s">
        <v>1187</v>
      </c>
    </row>
  </sheetData>
  <mergeCells count="2">
    <mergeCell ref="I12:L12"/>
    <mergeCell ref="A2:A8"/>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B050"/>
  </sheetPr>
  <dimension ref="A1:Z77"/>
  <sheetViews>
    <sheetView workbookViewId="0">
      <selection activeCell="E5" sqref="E5"/>
    </sheetView>
  </sheetViews>
  <sheetFormatPr defaultColWidth="9" defaultRowHeight="15.6"/>
  <cols>
    <col min="1" max="5" width="9" style="84"/>
    <col min="6" max="6" width="11.1296296296296" style="84" customWidth="1"/>
    <col min="7" max="7" width="12.5092592592593" style="84" customWidth="1"/>
    <col min="8" max="8" width="14" style="84"/>
    <col min="9" max="10" width="12.6296296296296" style="84" customWidth="1"/>
    <col min="11" max="11" width="14.3796296296296" style="84" customWidth="1"/>
    <col min="12" max="12" width="7.62962962962963" style="84" customWidth="1"/>
    <col min="13" max="13" width="9" style="84"/>
    <col min="14" max="16384" width="9" style="83"/>
  </cols>
  <sheetData>
    <row r="1" s="83" customFormat="1" ht="30" spans="1:15">
      <c r="A1" s="85" t="s">
        <v>1076</v>
      </c>
      <c r="B1" s="86" t="s">
        <v>1172</v>
      </c>
      <c r="C1" s="87" t="s">
        <v>1173</v>
      </c>
      <c r="D1" s="85" t="s">
        <v>46</v>
      </c>
      <c r="E1" s="88" t="s">
        <v>1188</v>
      </c>
      <c r="F1" s="87" t="s">
        <v>1189</v>
      </c>
      <c r="G1" s="87" t="s">
        <v>1190</v>
      </c>
      <c r="H1" s="89" t="s">
        <v>1191</v>
      </c>
      <c r="I1" s="85" t="s">
        <v>1192</v>
      </c>
      <c r="J1" s="85" t="s">
        <v>1193</v>
      </c>
      <c r="K1" s="89" t="s">
        <v>1194</v>
      </c>
      <c r="L1" s="85" t="s">
        <v>1195</v>
      </c>
      <c r="M1" s="87" t="s">
        <v>311</v>
      </c>
      <c r="O1" s="104" t="s">
        <v>1185</v>
      </c>
    </row>
    <row r="2" s="83" customFormat="1" ht="24" customHeight="1" spans="1:24">
      <c r="A2" s="90"/>
      <c r="B2" s="91" t="s">
        <v>1046</v>
      </c>
      <c r="C2" s="92">
        <v>700</v>
      </c>
      <c r="D2" s="93">
        <v>5</v>
      </c>
      <c r="E2" s="94">
        <v>150</v>
      </c>
      <c r="F2" s="95">
        <v>19</v>
      </c>
      <c r="G2" s="95">
        <v>68.5</v>
      </c>
      <c r="H2" s="95">
        <f t="shared" ref="H2:H7" si="0">(G2+F2)*E2</f>
        <v>13125</v>
      </c>
      <c r="I2" s="95">
        <f>E2*毛利表格!G3*7</f>
        <v>8253</v>
      </c>
      <c r="J2" s="95">
        <f>5*200*7</f>
        <v>7000</v>
      </c>
      <c r="K2" s="95">
        <f t="shared" ref="K2:K8" si="1">H2+I2+J2</f>
        <v>28378</v>
      </c>
      <c r="L2" s="93">
        <f t="shared" ref="L2:L8" si="2">E2*0.8</f>
        <v>120</v>
      </c>
      <c r="M2" s="93">
        <v>4.5</v>
      </c>
      <c r="O2" s="105" t="s">
        <v>1196</v>
      </c>
      <c r="P2" s="105"/>
      <c r="Q2" s="105"/>
      <c r="R2" s="105"/>
      <c r="S2" s="105"/>
      <c r="T2" s="105"/>
      <c r="U2" s="105"/>
      <c r="V2" s="105"/>
      <c r="W2" s="105"/>
      <c r="X2" s="105"/>
    </row>
    <row r="3" s="83" customFormat="1" ht="24" customHeight="1" spans="1:24">
      <c r="A3" s="90"/>
      <c r="B3" s="96" t="s">
        <v>1049</v>
      </c>
      <c r="C3" s="92">
        <v>1200</v>
      </c>
      <c r="D3" s="93">
        <v>5</v>
      </c>
      <c r="E3" s="94">
        <v>150</v>
      </c>
      <c r="F3" s="95">
        <v>19</v>
      </c>
      <c r="G3" s="95">
        <v>68.5</v>
      </c>
      <c r="H3" s="95">
        <f t="shared" si="0"/>
        <v>13125</v>
      </c>
      <c r="I3" s="95">
        <f>E3*毛利表格!G7*7</f>
        <v>8253</v>
      </c>
      <c r="J3" s="95">
        <f>5*200*7</f>
        <v>7000</v>
      </c>
      <c r="K3" s="95">
        <f t="shared" si="1"/>
        <v>28378</v>
      </c>
      <c r="L3" s="93">
        <f t="shared" si="2"/>
        <v>120</v>
      </c>
      <c r="M3" s="93">
        <v>4.5</v>
      </c>
      <c r="O3" s="105"/>
      <c r="P3" s="105"/>
      <c r="Q3" s="105"/>
      <c r="R3" s="105"/>
      <c r="S3" s="105"/>
      <c r="T3" s="105"/>
      <c r="U3" s="105"/>
      <c r="V3" s="105"/>
      <c r="W3" s="105"/>
      <c r="X3" s="105"/>
    </row>
    <row r="4" s="83" customFormat="1" ht="24" customHeight="1" spans="1:24">
      <c r="A4" s="90"/>
      <c r="B4" s="96" t="s">
        <v>1056</v>
      </c>
      <c r="C4" s="92">
        <v>2480</v>
      </c>
      <c r="D4" s="93">
        <v>8</v>
      </c>
      <c r="E4" s="94">
        <v>200</v>
      </c>
      <c r="F4" s="95">
        <v>19</v>
      </c>
      <c r="G4" s="95">
        <v>68.5</v>
      </c>
      <c r="H4" s="95">
        <f t="shared" si="0"/>
        <v>17500</v>
      </c>
      <c r="I4" s="95">
        <f>E4*毛利表格!G11*7</f>
        <v>11004</v>
      </c>
      <c r="J4" s="95">
        <f>(6*200+2*75)*7</f>
        <v>9450</v>
      </c>
      <c r="K4" s="95">
        <f t="shared" si="1"/>
        <v>37954</v>
      </c>
      <c r="L4" s="93">
        <f t="shared" si="2"/>
        <v>160</v>
      </c>
      <c r="M4" s="93">
        <v>4.5</v>
      </c>
      <c r="O4" s="105"/>
      <c r="P4" s="105"/>
      <c r="Q4" s="105"/>
      <c r="R4" s="105"/>
      <c r="S4" s="105"/>
      <c r="T4" s="105"/>
      <c r="U4" s="105"/>
      <c r="V4" s="105"/>
      <c r="W4" s="105"/>
      <c r="X4" s="105"/>
    </row>
    <row r="5" s="83" customFormat="1" ht="24" customHeight="1" spans="1:24">
      <c r="A5" s="90"/>
      <c r="B5" s="96" t="s">
        <v>1061</v>
      </c>
      <c r="C5" s="92">
        <v>3100</v>
      </c>
      <c r="D5" s="93">
        <v>9</v>
      </c>
      <c r="E5" s="94">
        <v>250</v>
      </c>
      <c r="F5" s="95">
        <v>19</v>
      </c>
      <c r="G5" s="95">
        <v>68.5</v>
      </c>
      <c r="H5" s="95">
        <f t="shared" si="0"/>
        <v>21875</v>
      </c>
      <c r="I5" s="95">
        <f>E5*毛利表格!G15*7</f>
        <v>13755</v>
      </c>
      <c r="J5" s="95">
        <f t="shared" ref="J5:J7" si="3">(8*200+1*75)*7</f>
        <v>11725</v>
      </c>
      <c r="K5" s="95">
        <f t="shared" si="1"/>
        <v>47355</v>
      </c>
      <c r="L5" s="93">
        <f t="shared" si="2"/>
        <v>200</v>
      </c>
      <c r="M5" s="93">
        <v>4.5</v>
      </c>
      <c r="O5" s="105"/>
      <c r="P5" s="105"/>
      <c r="Q5" s="105"/>
      <c r="R5" s="105"/>
      <c r="S5" s="105"/>
      <c r="T5" s="105"/>
      <c r="U5" s="105"/>
      <c r="V5" s="105"/>
      <c r="W5" s="105"/>
      <c r="X5" s="105"/>
    </row>
    <row r="6" s="83" customFormat="1" ht="24" customHeight="1" spans="1:24">
      <c r="A6" s="90"/>
      <c r="B6" s="96" t="s">
        <v>1066</v>
      </c>
      <c r="C6" s="92">
        <v>4650</v>
      </c>
      <c r="D6" s="93">
        <v>10</v>
      </c>
      <c r="E6" s="94">
        <v>300</v>
      </c>
      <c r="F6" s="95">
        <v>19</v>
      </c>
      <c r="G6" s="95">
        <v>68.5</v>
      </c>
      <c r="H6" s="95">
        <f t="shared" si="0"/>
        <v>26250</v>
      </c>
      <c r="I6" s="95">
        <f>E6*毛利表格!G19*7</f>
        <v>16506</v>
      </c>
      <c r="J6" s="95">
        <f>10*200*7</f>
        <v>14000</v>
      </c>
      <c r="K6" s="95">
        <f t="shared" si="1"/>
        <v>56756</v>
      </c>
      <c r="L6" s="93">
        <f t="shared" si="2"/>
        <v>240</v>
      </c>
      <c r="M6" s="93">
        <v>4.5</v>
      </c>
      <c r="O6" s="105"/>
      <c r="P6" s="105"/>
      <c r="Q6" s="105"/>
      <c r="R6" s="105"/>
      <c r="S6" s="105"/>
      <c r="T6" s="105"/>
      <c r="U6" s="105"/>
      <c r="V6" s="105"/>
      <c r="W6" s="105"/>
      <c r="X6" s="105"/>
    </row>
    <row r="7" s="83" customFormat="1" ht="24" customHeight="1" spans="1:24">
      <c r="A7" s="90"/>
      <c r="B7" s="96" t="s">
        <v>1071</v>
      </c>
      <c r="C7" s="92">
        <v>4650</v>
      </c>
      <c r="D7" s="93">
        <v>10</v>
      </c>
      <c r="E7" s="94">
        <v>300</v>
      </c>
      <c r="F7" s="95">
        <v>19</v>
      </c>
      <c r="G7" s="95">
        <v>68.5</v>
      </c>
      <c r="H7" s="95">
        <f t="shared" si="0"/>
        <v>26250</v>
      </c>
      <c r="I7" s="95">
        <f>E7*毛利表格!G23*7</f>
        <v>16506</v>
      </c>
      <c r="J7" s="95">
        <f>10*200*7</f>
        <v>14000</v>
      </c>
      <c r="K7" s="95">
        <f t="shared" si="1"/>
        <v>56756</v>
      </c>
      <c r="L7" s="93">
        <f t="shared" si="2"/>
        <v>240</v>
      </c>
      <c r="M7" s="93">
        <v>4.5</v>
      </c>
      <c r="O7" s="105"/>
      <c r="P7" s="105"/>
      <c r="Q7" s="105"/>
      <c r="R7" s="105"/>
      <c r="S7" s="105"/>
      <c r="T7" s="105"/>
      <c r="U7" s="105"/>
      <c r="V7" s="105"/>
      <c r="W7" s="105"/>
      <c r="X7" s="105"/>
    </row>
    <row r="8" s="83" customFormat="1" ht="24" customHeight="1" spans="1:24">
      <c r="A8" s="90"/>
      <c r="B8" s="97" t="s">
        <v>981</v>
      </c>
      <c r="C8" s="98">
        <f t="shared" ref="C8:J8" si="4">SUM(C2:C7)</f>
        <v>16780</v>
      </c>
      <c r="D8" s="93">
        <f t="shared" si="4"/>
        <v>47</v>
      </c>
      <c r="E8" s="99">
        <f t="shared" si="4"/>
        <v>1350</v>
      </c>
      <c r="F8" s="95" t="s">
        <v>91</v>
      </c>
      <c r="G8" s="100" t="s">
        <v>91</v>
      </c>
      <c r="H8" s="100">
        <f t="shared" si="4"/>
        <v>118125</v>
      </c>
      <c r="I8" s="100">
        <f t="shared" si="4"/>
        <v>74277</v>
      </c>
      <c r="J8" s="100">
        <f t="shared" si="4"/>
        <v>63175</v>
      </c>
      <c r="K8" s="106">
        <f t="shared" si="1"/>
        <v>255577</v>
      </c>
      <c r="L8" s="93">
        <f t="shared" si="2"/>
        <v>1080</v>
      </c>
      <c r="M8" s="93">
        <v>4.5</v>
      </c>
      <c r="O8" s="105"/>
      <c r="P8" s="105"/>
      <c r="Q8" s="105"/>
      <c r="R8" s="105"/>
      <c r="S8" s="105"/>
      <c r="T8" s="105"/>
      <c r="U8" s="105"/>
      <c r="V8" s="105"/>
      <c r="W8" s="105"/>
      <c r="X8" s="105"/>
    </row>
    <row r="10" ht="14.4" spans="1:26">
      <c r="A10" s="101" t="s">
        <v>1197</v>
      </c>
      <c r="B10" s="102" t="s">
        <v>301</v>
      </c>
      <c r="C10" s="102"/>
      <c r="D10" s="102"/>
      <c r="E10" s="102"/>
      <c r="F10" s="103" t="s">
        <v>1198</v>
      </c>
      <c r="G10" s="103"/>
      <c r="H10" s="103"/>
      <c r="I10" s="103"/>
      <c r="J10" s="103"/>
      <c r="K10" s="102" t="s">
        <v>301</v>
      </c>
      <c r="L10" s="102"/>
      <c r="M10" s="102"/>
      <c r="N10" s="102"/>
      <c r="O10" s="103" t="s">
        <v>1198</v>
      </c>
      <c r="P10" s="103"/>
      <c r="Q10" s="103"/>
      <c r="R10" s="103"/>
      <c r="S10" s="102" t="s">
        <v>1199</v>
      </c>
      <c r="T10" s="102"/>
      <c r="U10" s="102"/>
      <c r="V10" s="102"/>
      <c r="W10" s="103" t="s">
        <v>1198</v>
      </c>
      <c r="X10" s="103"/>
      <c r="Y10" s="103"/>
      <c r="Z10" s="103"/>
    </row>
    <row r="11" ht="14.4" spans="1:26">
      <c r="A11" s="101"/>
      <c r="B11" s="51" t="str">
        <f>_xlfn.DISPIMG("ID_89E3915423FE4C3CB92D1428A47513EC",1)</f>
        <v>=DISPIMG("ID_89E3915423FE4C3CB92D1428A47513EC",1)</v>
      </c>
      <c r="C11" s="51"/>
      <c r="D11" s="51"/>
      <c r="E11" s="51"/>
      <c r="F11" s="51" t="str">
        <f>_xlfn.DISPIMG("ID_1665786D65FF4C32B937EDC2EDEC8DCE",1)</f>
        <v>=DISPIMG("ID_1665786D65FF4C32B937EDC2EDEC8DCE",1)</v>
      </c>
      <c r="G11" s="51"/>
      <c r="H11" s="51"/>
      <c r="I11" s="51"/>
      <c r="J11" s="51"/>
      <c r="K11" s="51" t="str">
        <f>_xlfn.DISPIMG("ID_FFBC2CA56D11485293B9D7E737CC38FE",1)</f>
        <v>=DISPIMG("ID_FFBC2CA56D11485293B9D7E737CC38FE",1)</v>
      </c>
      <c r="L11" s="51"/>
      <c r="M11" s="51"/>
      <c r="N11" s="51"/>
      <c r="O11" s="51" t="str">
        <f>_xlfn.DISPIMG("ID_78099D9FA13746919690178FE648C3E4",1)</f>
        <v>=DISPIMG("ID_78099D9FA13746919690178FE648C3E4",1)</v>
      </c>
      <c r="P11" s="51"/>
      <c r="Q11" s="51"/>
      <c r="R11" s="51"/>
      <c r="S11" s="107" t="str">
        <f>_xlfn.DISPIMG("ID_C4B28CB879C84D229C22B9D5DDB9ADAC",1)</f>
        <v>=DISPIMG("ID_C4B28CB879C84D229C22B9D5DDB9ADAC",1)</v>
      </c>
      <c r="T11" s="108"/>
      <c r="U11" s="108"/>
      <c r="V11" s="108"/>
      <c r="W11" s="108"/>
      <c r="X11" s="108"/>
      <c r="Y11" s="108"/>
      <c r="Z11" s="112"/>
    </row>
    <row r="12" ht="14.4" spans="1:26">
      <c r="A12" s="101"/>
      <c r="B12" s="51"/>
      <c r="C12" s="51"/>
      <c r="D12" s="51"/>
      <c r="E12" s="51"/>
      <c r="F12" s="51"/>
      <c r="G12" s="51"/>
      <c r="H12" s="51"/>
      <c r="I12" s="51"/>
      <c r="J12" s="51"/>
      <c r="K12" s="51"/>
      <c r="L12" s="51"/>
      <c r="M12" s="51"/>
      <c r="N12" s="51"/>
      <c r="O12" s="51"/>
      <c r="P12" s="51"/>
      <c r="Q12" s="51"/>
      <c r="R12" s="51"/>
      <c r="S12" s="109"/>
      <c r="T12" s="39"/>
      <c r="U12" s="39"/>
      <c r="V12" s="39"/>
      <c r="W12" s="39"/>
      <c r="X12" s="39"/>
      <c r="Y12" s="39"/>
      <c r="Z12" s="113"/>
    </row>
    <row r="13" s="83" customFormat="1" ht="14.4" spans="1:26">
      <c r="A13" s="101"/>
      <c r="B13" s="51"/>
      <c r="C13" s="51"/>
      <c r="D13" s="51"/>
      <c r="E13" s="51"/>
      <c r="F13" s="51"/>
      <c r="G13" s="51"/>
      <c r="H13" s="51"/>
      <c r="I13" s="51"/>
      <c r="J13" s="51"/>
      <c r="K13" s="51"/>
      <c r="L13" s="51"/>
      <c r="M13" s="51"/>
      <c r="N13" s="51"/>
      <c r="O13" s="51"/>
      <c r="P13" s="51"/>
      <c r="Q13" s="51"/>
      <c r="R13" s="51"/>
      <c r="S13" s="109"/>
      <c r="T13" s="39"/>
      <c r="U13" s="39"/>
      <c r="V13" s="39"/>
      <c r="W13" s="39"/>
      <c r="X13" s="39"/>
      <c r="Y13" s="39"/>
      <c r="Z13" s="113"/>
    </row>
    <row r="14" ht="14.4" spans="1:26">
      <c r="A14" s="101"/>
      <c r="B14" s="51"/>
      <c r="C14" s="51"/>
      <c r="D14" s="51"/>
      <c r="E14" s="51"/>
      <c r="F14" s="51"/>
      <c r="G14" s="51"/>
      <c r="H14" s="51"/>
      <c r="I14" s="51"/>
      <c r="J14" s="51"/>
      <c r="K14" s="51"/>
      <c r="L14" s="51"/>
      <c r="M14" s="51"/>
      <c r="N14" s="51"/>
      <c r="O14" s="51"/>
      <c r="P14" s="51"/>
      <c r="Q14" s="51"/>
      <c r="R14" s="51"/>
      <c r="S14" s="109"/>
      <c r="T14" s="39"/>
      <c r="U14" s="39"/>
      <c r="V14" s="39"/>
      <c r="W14" s="39"/>
      <c r="X14" s="39"/>
      <c r="Y14" s="39"/>
      <c r="Z14" s="113"/>
    </row>
    <row r="15" ht="14.4" spans="1:26">
      <c r="A15" s="101"/>
      <c r="B15" s="51"/>
      <c r="C15" s="51"/>
      <c r="D15" s="51"/>
      <c r="E15" s="51"/>
      <c r="F15" s="51"/>
      <c r="G15" s="51"/>
      <c r="H15" s="51"/>
      <c r="I15" s="51"/>
      <c r="J15" s="51"/>
      <c r="K15" s="51"/>
      <c r="L15" s="51"/>
      <c r="M15" s="51"/>
      <c r="N15" s="51"/>
      <c r="O15" s="51"/>
      <c r="P15" s="51"/>
      <c r="Q15" s="51"/>
      <c r="R15" s="51"/>
      <c r="S15" s="109"/>
      <c r="T15" s="39"/>
      <c r="U15" s="39"/>
      <c r="V15" s="39"/>
      <c r="W15" s="39"/>
      <c r="X15" s="39"/>
      <c r="Y15" s="39"/>
      <c r="Z15" s="113"/>
    </row>
    <row r="16" ht="14.4" spans="1:26">
      <c r="A16" s="101"/>
      <c r="B16" s="51"/>
      <c r="C16" s="51"/>
      <c r="D16" s="51"/>
      <c r="E16" s="51"/>
      <c r="F16" s="51"/>
      <c r="G16" s="51"/>
      <c r="H16" s="51"/>
      <c r="I16" s="51"/>
      <c r="J16" s="51"/>
      <c r="K16" s="51"/>
      <c r="L16" s="51"/>
      <c r="M16" s="51"/>
      <c r="N16" s="51"/>
      <c r="O16" s="51"/>
      <c r="P16" s="51"/>
      <c r="Q16" s="51"/>
      <c r="R16" s="51"/>
      <c r="S16" s="109"/>
      <c r="T16" s="39"/>
      <c r="U16" s="39"/>
      <c r="V16" s="39"/>
      <c r="W16" s="39"/>
      <c r="X16" s="39"/>
      <c r="Y16" s="39"/>
      <c r="Z16" s="113"/>
    </row>
    <row r="17" ht="14.4" spans="1:26">
      <c r="A17" s="101"/>
      <c r="B17" s="51"/>
      <c r="C17" s="51"/>
      <c r="D17" s="51"/>
      <c r="E17" s="51"/>
      <c r="F17" s="51"/>
      <c r="G17" s="51"/>
      <c r="H17" s="51"/>
      <c r="I17" s="51"/>
      <c r="J17" s="51"/>
      <c r="K17" s="51"/>
      <c r="L17" s="51"/>
      <c r="M17" s="51"/>
      <c r="N17" s="51"/>
      <c r="O17" s="51"/>
      <c r="P17" s="51"/>
      <c r="Q17" s="51"/>
      <c r="R17" s="51"/>
      <c r="S17" s="109"/>
      <c r="T17" s="39"/>
      <c r="U17" s="39"/>
      <c r="V17" s="39"/>
      <c r="W17" s="39"/>
      <c r="X17" s="39"/>
      <c r="Y17" s="39"/>
      <c r="Z17" s="113"/>
    </row>
    <row r="18" ht="14.4" spans="1:26">
      <c r="A18" s="101"/>
      <c r="B18" s="51"/>
      <c r="C18" s="51"/>
      <c r="D18" s="51"/>
      <c r="E18" s="51"/>
      <c r="F18" s="51"/>
      <c r="G18" s="51"/>
      <c r="H18" s="51"/>
      <c r="I18" s="51"/>
      <c r="J18" s="51"/>
      <c r="K18" s="51"/>
      <c r="L18" s="51"/>
      <c r="M18" s="51"/>
      <c r="N18" s="51"/>
      <c r="O18" s="51"/>
      <c r="P18" s="51"/>
      <c r="Q18" s="51"/>
      <c r="R18" s="51"/>
      <c r="S18" s="109"/>
      <c r="T18" s="39"/>
      <c r="U18" s="39"/>
      <c r="V18" s="39"/>
      <c r="W18" s="39"/>
      <c r="X18" s="39"/>
      <c r="Y18" s="39"/>
      <c r="Z18" s="113"/>
    </row>
    <row r="19" ht="14.4" spans="1:26">
      <c r="A19" s="101"/>
      <c r="B19" s="51"/>
      <c r="C19" s="51"/>
      <c r="D19" s="51"/>
      <c r="E19" s="51"/>
      <c r="F19" s="51"/>
      <c r="G19" s="51"/>
      <c r="H19" s="51"/>
      <c r="I19" s="51"/>
      <c r="J19" s="51"/>
      <c r="K19" s="51"/>
      <c r="L19" s="51"/>
      <c r="M19" s="51"/>
      <c r="N19" s="51"/>
      <c r="O19" s="51"/>
      <c r="P19" s="51"/>
      <c r="Q19" s="51"/>
      <c r="R19" s="51"/>
      <c r="S19" s="109"/>
      <c r="T19" s="39"/>
      <c r="U19" s="39"/>
      <c r="V19" s="39"/>
      <c r="W19" s="39"/>
      <c r="X19" s="39"/>
      <c r="Y19" s="39"/>
      <c r="Z19" s="113"/>
    </row>
    <row r="20" ht="14.4" spans="1:26">
      <c r="A20" s="101"/>
      <c r="B20" s="51"/>
      <c r="C20" s="51"/>
      <c r="D20" s="51"/>
      <c r="E20" s="51"/>
      <c r="F20" s="51"/>
      <c r="G20" s="51"/>
      <c r="H20" s="51"/>
      <c r="I20" s="51"/>
      <c r="J20" s="51"/>
      <c r="K20" s="51"/>
      <c r="L20" s="51"/>
      <c r="M20" s="51"/>
      <c r="N20" s="51"/>
      <c r="O20" s="51"/>
      <c r="P20" s="51"/>
      <c r="Q20" s="51"/>
      <c r="R20" s="51"/>
      <c r="S20" s="109"/>
      <c r="T20" s="39"/>
      <c r="U20" s="39"/>
      <c r="V20" s="39"/>
      <c r="W20" s="39"/>
      <c r="X20" s="39"/>
      <c r="Y20" s="39"/>
      <c r="Z20" s="113"/>
    </row>
    <row r="21" ht="14.4" spans="1:26">
      <c r="A21" s="101"/>
      <c r="B21" s="51"/>
      <c r="C21" s="51"/>
      <c r="D21" s="51"/>
      <c r="E21" s="51"/>
      <c r="F21" s="51"/>
      <c r="G21" s="51"/>
      <c r="H21" s="51"/>
      <c r="I21" s="51"/>
      <c r="J21" s="51"/>
      <c r="K21" s="51"/>
      <c r="L21" s="51"/>
      <c r="M21" s="51"/>
      <c r="N21" s="51"/>
      <c r="O21" s="51"/>
      <c r="P21" s="51"/>
      <c r="Q21" s="51"/>
      <c r="R21" s="51"/>
      <c r="S21" s="109"/>
      <c r="T21" s="39"/>
      <c r="U21" s="39"/>
      <c r="V21" s="39"/>
      <c r="W21" s="39"/>
      <c r="X21" s="39"/>
      <c r="Y21" s="39"/>
      <c r="Z21" s="113"/>
    </row>
    <row r="22" ht="14.4" spans="1:26">
      <c r="A22" s="101"/>
      <c r="B22" s="51"/>
      <c r="C22" s="51"/>
      <c r="D22" s="51"/>
      <c r="E22" s="51"/>
      <c r="F22" s="51"/>
      <c r="G22" s="51"/>
      <c r="H22" s="51"/>
      <c r="I22" s="51"/>
      <c r="J22" s="51"/>
      <c r="K22" s="51"/>
      <c r="L22" s="51"/>
      <c r="M22" s="51"/>
      <c r="N22" s="51"/>
      <c r="O22" s="51"/>
      <c r="P22" s="51"/>
      <c r="Q22" s="51"/>
      <c r="R22" s="51"/>
      <c r="S22" s="110"/>
      <c r="T22" s="111"/>
      <c r="U22" s="111"/>
      <c r="V22" s="111"/>
      <c r="W22" s="111"/>
      <c r="X22" s="111"/>
      <c r="Y22" s="111"/>
      <c r="Z22" s="114"/>
    </row>
    <row r="23" ht="14.4" spans="1:26">
      <c r="A23" s="101" t="s">
        <v>1200</v>
      </c>
      <c r="B23" s="102" t="s">
        <v>1201</v>
      </c>
      <c r="C23" s="102"/>
      <c r="D23" s="102"/>
      <c r="E23" s="102"/>
      <c r="F23" s="103" t="s">
        <v>1198</v>
      </c>
      <c r="G23" s="103"/>
      <c r="H23" s="103"/>
      <c r="I23" s="103"/>
      <c r="J23" s="103"/>
      <c r="K23" s="102" t="s">
        <v>1202</v>
      </c>
      <c r="L23" s="102"/>
      <c r="M23" s="102"/>
      <c r="N23" s="102"/>
      <c r="O23" s="103" t="s">
        <v>1198</v>
      </c>
      <c r="P23" s="103"/>
      <c r="Q23" s="103"/>
      <c r="R23" s="103"/>
      <c r="S23" s="102" t="s">
        <v>1203</v>
      </c>
      <c r="T23" s="102"/>
      <c r="U23" s="102"/>
      <c r="V23" s="102"/>
      <c r="W23" s="103" t="s">
        <v>1198</v>
      </c>
      <c r="X23" s="103"/>
      <c r="Y23" s="103"/>
      <c r="Z23" s="103"/>
    </row>
    <row r="24" ht="14.4" spans="1:26">
      <c r="A24" s="101"/>
      <c r="B24" s="51" t="str">
        <f>_xlfn.DISPIMG("ID_22498B22056C47D48D786F280B7E7F0C",1)</f>
        <v>=DISPIMG("ID_22498B22056C47D48D786F280B7E7F0C",1)</v>
      </c>
      <c r="C24" s="51"/>
      <c r="D24" s="51"/>
      <c r="E24" s="51"/>
      <c r="F24" s="51" t="str">
        <f>_xlfn.DISPIMG("ID_564A442398F84FD693A654B35682E1B5",1)</f>
        <v>=DISPIMG("ID_564A442398F84FD693A654B35682E1B5",1)</v>
      </c>
      <c r="G24" s="51"/>
      <c r="H24" s="51"/>
      <c r="I24" s="51"/>
      <c r="J24" s="51"/>
      <c r="K24" s="51" t="str">
        <f>_xlfn.DISPIMG("ID_AC047195971242799E8D87650D3B1A92",1)</f>
        <v>=DISPIMG("ID_AC047195971242799E8D87650D3B1A92",1)</v>
      </c>
      <c r="L24" s="51"/>
      <c r="M24" s="51"/>
      <c r="N24" s="51"/>
      <c r="O24" s="51" t="str">
        <f>_xlfn.DISPIMG("ID_D727A8BD797F4D809B5B6E35AD048108",1)</f>
        <v>=DISPIMG("ID_D727A8BD797F4D809B5B6E35AD048108",1)</v>
      </c>
      <c r="P24" s="51"/>
      <c r="Q24" s="51"/>
      <c r="R24" s="51"/>
      <c r="S24" s="51" t="str">
        <f>_xlfn.DISPIMG("ID_F0A7D078E8454A33BA9E26BD54AE484F",1)</f>
        <v>=DISPIMG("ID_F0A7D078E8454A33BA9E26BD54AE484F",1)</v>
      </c>
      <c r="T24" s="51"/>
      <c r="U24" s="51"/>
      <c r="V24" s="51"/>
      <c r="W24" s="51" t="str">
        <f>_xlfn.DISPIMG("ID_30BA5F07C5424A88ACEB2DCFD270EBA0",1)</f>
        <v>=DISPIMG("ID_30BA5F07C5424A88ACEB2DCFD270EBA0",1)</v>
      </c>
      <c r="X24" s="51"/>
      <c r="Y24" s="51"/>
      <c r="Z24" s="51"/>
    </row>
    <row r="25" ht="14.4" spans="1:26">
      <c r="A25" s="10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ht="14.4" spans="1:26">
      <c r="A26" s="10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ht="14.4" spans="1:26">
      <c r="A27" s="10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ht="14.4" spans="1:26">
      <c r="A28" s="10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ht="14.4" spans="1:26">
      <c r="A29" s="10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ht="14.4" spans="1:26">
      <c r="A30" s="10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ht="14.4" spans="1:26">
      <c r="A31" s="10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ht="14.4" spans="1:26">
      <c r="A32" s="10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ht="14.4" spans="1:26">
      <c r="A33" s="10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ht="14.4" spans="1:26">
      <c r="A34" s="10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ht="14.4" spans="1:26">
      <c r="A35" s="10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ht="14.4" spans="1:18">
      <c r="A36" s="101" t="s">
        <v>1204</v>
      </c>
      <c r="B36" s="51" t="str">
        <f>_xlfn.DISPIMG("ID_2755F8DB56EF40F78367E97D091663DF",1)</f>
        <v>=DISPIMG("ID_2755F8DB56EF40F78367E97D091663DF",1)</v>
      </c>
      <c r="C36" s="51"/>
      <c r="D36" s="51"/>
      <c r="E36" s="51"/>
      <c r="F36" s="51"/>
      <c r="G36" s="51"/>
      <c r="H36" s="51"/>
      <c r="I36" s="51"/>
      <c r="J36" s="51"/>
      <c r="K36" s="51"/>
      <c r="L36" s="51"/>
      <c r="M36" s="51"/>
      <c r="N36" s="51"/>
      <c r="O36" s="51"/>
      <c r="P36" s="51"/>
      <c r="Q36" s="51"/>
      <c r="R36" s="51"/>
    </row>
    <row r="37" ht="14.4" spans="1:18">
      <c r="A37" s="51"/>
      <c r="B37" s="51"/>
      <c r="C37" s="51"/>
      <c r="D37" s="51"/>
      <c r="E37" s="51"/>
      <c r="F37" s="51"/>
      <c r="G37" s="51"/>
      <c r="H37" s="51"/>
      <c r="I37" s="51"/>
      <c r="J37" s="51"/>
      <c r="K37" s="51"/>
      <c r="L37" s="51"/>
      <c r="M37" s="51"/>
      <c r="N37" s="51"/>
      <c r="O37" s="51"/>
      <c r="P37" s="51"/>
      <c r="Q37" s="51"/>
      <c r="R37" s="51"/>
    </row>
    <row r="38" ht="14.4" spans="1:18">
      <c r="A38" s="51"/>
      <c r="B38" s="51"/>
      <c r="C38" s="51"/>
      <c r="D38" s="51"/>
      <c r="E38" s="51"/>
      <c r="F38" s="51"/>
      <c r="G38" s="51"/>
      <c r="H38" s="51"/>
      <c r="I38" s="51"/>
      <c r="J38" s="51"/>
      <c r="K38" s="51"/>
      <c r="L38" s="51"/>
      <c r="M38" s="51"/>
      <c r="N38" s="51"/>
      <c r="O38" s="51"/>
      <c r="P38" s="51"/>
      <c r="Q38" s="51"/>
      <c r="R38" s="51"/>
    </row>
    <row r="39" ht="14.4" spans="1:18">
      <c r="A39" s="51"/>
      <c r="B39" s="51"/>
      <c r="C39" s="51"/>
      <c r="D39" s="51"/>
      <c r="E39" s="51"/>
      <c r="F39" s="51"/>
      <c r="G39" s="51"/>
      <c r="H39" s="51"/>
      <c r="I39" s="51"/>
      <c r="J39" s="51"/>
      <c r="K39" s="51"/>
      <c r="L39" s="51"/>
      <c r="M39" s="51"/>
      <c r="N39" s="51"/>
      <c r="O39" s="51"/>
      <c r="P39" s="51"/>
      <c r="Q39" s="51"/>
      <c r="R39" s="51"/>
    </row>
    <row r="40" ht="14.4" spans="1:18">
      <c r="A40" s="51"/>
      <c r="B40" s="51"/>
      <c r="C40" s="51"/>
      <c r="D40" s="51"/>
      <c r="E40" s="51"/>
      <c r="F40" s="51"/>
      <c r="G40" s="51"/>
      <c r="H40" s="51"/>
      <c r="I40" s="51"/>
      <c r="J40" s="51"/>
      <c r="K40" s="51"/>
      <c r="L40" s="51"/>
      <c r="M40" s="51"/>
      <c r="N40" s="51"/>
      <c r="O40" s="51"/>
      <c r="P40" s="51"/>
      <c r="Q40" s="51"/>
      <c r="R40" s="51"/>
    </row>
    <row r="41" ht="14.4" spans="1:18">
      <c r="A41" s="51"/>
      <c r="B41" s="51"/>
      <c r="C41" s="51"/>
      <c r="D41" s="51"/>
      <c r="E41" s="51"/>
      <c r="F41" s="51"/>
      <c r="G41" s="51"/>
      <c r="H41" s="51"/>
      <c r="I41" s="51"/>
      <c r="J41" s="51"/>
      <c r="K41" s="51"/>
      <c r="L41" s="51"/>
      <c r="M41" s="51"/>
      <c r="N41" s="51"/>
      <c r="O41" s="51"/>
      <c r="P41" s="51"/>
      <c r="Q41" s="51"/>
      <c r="R41" s="51"/>
    </row>
    <row r="42" ht="14.4" spans="1:18">
      <c r="A42" s="51"/>
      <c r="B42" s="51"/>
      <c r="C42" s="51"/>
      <c r="D42" s="51"/>
      <c r="E42" s="51"/>
      <c r="F42" s="51"/>
      <c r="G42" s="51"/>
      <c r="H42" s="51"/>
      <c r="I42" s="51"/>
      <c r="J42" s="51"/>
      <c r="K42" s="51"/>
      <c r="L42" s="51"/>
      <c r="M42" s="51"/>
      <c r="N42" s="51"/>
      <c r="O42" s="51"/>
      <c r="P42" s="51"/>
      <c r="Q42" s="51"/>
      <c r="R42" s="51"/>
    </row>
    <row r="43" ht="14.4" spans="1:18">
      <c r="A43" s="51"/>
      <c r="B43" s="51"/>
      <c r="C43" s="51"/>
      <c r="D43" s="51"/>
      <c r="E43" s="51"/>
      <c r="F43" s="51"/>
      <c r="G43" s="51"/>
      <c r="H43" s="51"/>
      <c r="I43" s="51"/>
      <c r="J43" s="51"/>
      <c r="K43" s="51"/>
      <c r="L43" s="51"/>
      <c r="M43" s="51"/>
      <c r="N43" s="51"/>
      <c r="O43" s="51"/>
      <c r="P43" s="51"/>
      <c r="Q43" s="51"/>
      <c r="R43" s="51"/>
    </row>
    <row r="44" ht="14.4" spans="1:18">
      <c r="A44" s="51"/>
      <c r="B44" s="51"/>
      <c r="C44" s="51"/>
      <c r="D44" s="51"/>
      <c r="E44" s="51"/>
      <c r="F44" s="51"/>
      <c r="G44" s="51"/>
      <c r="H44" s="51"/>
      <c r="I44" s="51"/>
      <c r="J44" s="51"/>
      <c r="K44" s="51"/>
      <c r="L44" s="51"/>
      <c r="M44" s="51"/>
      <c r="N44" s="51"/>
      <c r="O44" s="51"/>
      <c r="P44" s="51"/>
      <c r="Q44" s="51"/>
      <c r="R44" s="51"/>
    </row>
    <row r="45" ht="14.4" spans="1:18">
      <c r="A45" s="51"/>
      <c r="B45" s="51"/>
      <c r="C45" s="51"/>
      <c r="D45" s="51"/>
      <c r="E45" s="51"/>
      <c r="F45" s="51"/>
      <c r="G45" s="51"/>
      <c r="H45" s="51"/>
      <c r="I45" s="51"/>
      <c r="J45" s="51"/>
      <c r="K45" s="51"/>
      <c r="L45" s="51"/>
      <c r="M45" s="51"/>
      <c r="N45" s="51"/>
      <c r="O45" s="51"/>
      <c r="P45" s="51"/>
      <c r="Q45" s="51"/>
      <c r="R45" s="51"/>
    </row>
    <row r="46" ht="14.4" spans="1:18">
      <c r="A46" s="51"/>
      <c r="B46" s="51"/>
      <c r="C46" s="51"/>
      <c r="D46" s="51"/>
      <c r="E46" s="51"/>
      <c r="F46" s="51"/>
      <c r="G46" s="51"/>
      <c r="H46" s="51"/>
      <c r="I46" s="51"/>
      <c r="J46" s="51"/>
      <c r="K46" s="51"/>
      <c r="L46" s="51"/>
      <c r="M46" s="51"/>
      <c r="N46" s="51"/>
      <c r="O46" s="51"/>
      <c r="P46" s="51"/>
      <c r="Q46" s="51"/>
      <c r="R46" s="51"/>
    </row>
    <row r="47" ht="14.4" spans="1:18">
      <c r="A47" s="51"/>
      <c r="B47" s="51"/>
      <c r="C47" s="51"/>
      <c r="D47" s="51"/>
      <c r="E47" s="51"/>
      <c r="F47" s="51"/>
      <c r="G47" s="51"/>
      <c r="H47" s="51"/>
      <c r="I47" s="51"/>
      <c r="J47" s="51"/>
      <c r="K47" s="51"/>
      <c r="L47" s="51"/>
      <c r="M47" s="51"/>
      <c r="N47" s="51"/>
      <c r="O47" s="51"/>
      <c r="P47" s="51"/>
      <c r="Q47" s="51"/>
      <c r="R47" s="51"/>
    </row>
    <row r="48" ht="14.4" spans="1:18">
      <c r="A48" s="51"/>
      <c r="B48" s="51"/>
      <c r="C48" s="51"/>
      <c r="D48" s="51"/>
      <c r="E48" s="51"/>
      <c r="F48" s="51"/>
      <c r="G48" s="51"/>
      <c r="H48" s="51"/>
      <c r="I48" s="51"/>
      <c r="J48" s="51"/>
      <c r="K48" s="51"/>
      <c r="L48" s="51"/>
      <c r="M48" s="51"/>
      <c r="N48" s="51"/>
      <c r="O48" s="51"/>
      <c r="P48" s="51"/>
      <c r="Q48" s="51"/>
      <c r="R48" s="51"/>
    </row>
    <row r="49" ht="14.4" spans="1:18">
      <c r="A49" s="51"/>
      <c r="B49" s="51"/>
      <c r="C49" s="51"/>
      <c r="D49" s="51"/>
      <c r="E49" s="51"/>
      <c r="F49" s="51"/>
      <c r="G49" s="51"/>
      <c r="H49" s="51"/>
      <c r="I49" s="51"/>
      <c r="J49" s="51"/>
      <c r="K49" s="51"/>
      <c r="L49" s="51"/>
      <c r="M49" s="51"/>
      <c r="N49" s="51"/>
      <c r="O49" s="51"/>
      <c r="P49" s="51"/>
      <c r="Q49" s="51"/>
      <c r="R49" s="51"/>
    </row>
    <row r="50" ht="14.4" spans="1:18">
      <c r="A50" s="51"/>
      <c r="B50" s="51"/>
      <c r="C50" s="51"/>
      <c r="D50" s="51"/>
      <c r="E50" s="51"/>
      <c r="F50" s="51"/>
      <c r="G50" s="51"/>
      <c r="H50" s="51"/>
      <c r="I50" s="51"/>
      <c r="J50" s="51"/>
      <c r="K50" s="51"/>
      <c r="L50" s="51"/>
      <c r="M50" s="51"/>
      <c r="N50" s="51"/>
      <c r="O50" s="51"/>
      <c r="P50" s="51"/>
      <c r="Q50" s="51"/>
      <c r="R50" s="51"/>
    </row>
    <row r="51" ht="14.4" spans="1:18">
      <c r="A51" s="51"/>
      <c r="B51" s="51"/>
      <c r="C51" s="51"/>
      <c r="D51" s="51"/>
      <c r="E51" s="51"/>
      <c r="F51" s="51"/>
      <c r="G51" s="51"/>
      <c r="H51" s="51"/>
      <c r="I51" s="51"/>
      <c r="J51" s="51"/>
      <c r="K51" s="51"/>
      <c r="L51" s="51"/>
      <c r="M51" s="51"/>
      <c r="N51" s="51"/>
      <c r="O51" s="51"/>
      <c r="P51" s="51"/>
      <c r="Q51" s="51"/>
      <c r="R51" s="51"/>
    </row>
    <row r="52" ht="14.4" spans="1:18">
      <c r="A52" s="51"/>
      <c r="B52" s="51"/>
      <c r="C52" s="51"/>
      <c r="D52" s="51"/>
      <c r="E52" s="51"/>
      <c r="F52" s="51"/>
      <c r="G52" s="51"/>
      <c r="H52" s="51"/>
      <c r="I52" s="51"/>
      <c r="J52" s="51"/>
      <c r="K52" s="51"/>
      <c r="L52" s="51"/>
      <c r="M52" s="51"/>
      <c r="N52" s="51"/>
      <c r="O52" s="51"/>
      <c r="P52" s="51"/>
      <c r="Q52" s="51"/>
      <c r="R52" s="51"/>
    </row>
    <row r="53" ht="14.4" spans="1:18">
      <c r="A53" s="51"/>
      <c r="B53" s="51"/>
      <c r="C53" s="51"/>
      <c r="D53" s="51"/>
      <c r="E53" s="51"/>
      <c r="F53" s="51"/>
      <c r="G53" s="51"/>
      <c r="H53" s="51"/>
      <c r="I53" s="51"/>
      <c r="J53" s="51"/>
      <c r="K53" s="51"/>
      <c r="L53" s="51"/>
      <c r="M53" s="51"/>
      <c r="N53" s="51"/>
      <c r="O53" s="51"/>
      <c r="P53" s="51"/>
      <c r="Q53" s="51"/>
      <c r="R53" s="51"/>
    </row>
    <row r="54" ht="14.4" spans="1:18">
      <c r="A54" s="51"/>
      <c r="B54" s="51"/>
      <c r="C54" s="51"/>
      <c r="D54" s="51"/>
      <c r="E54" s="51"/>
      <c r="F54" s="51"/>
      <c r="G54" s="51"/>
      <c r="H54" s="51"/>
      <c r="I54" s="51"/>
      <c r="J54" s="51"/>
      <c r="K54" s="51"/>
      <c r="L54" s="51"/>
      <c r="M54" s="51"/>
      <c r="N54" s="51"/>
      <c r="O54" s="51"/>
      <c r="P54" s="51"/>
      <c r="Q54" s="51"/>
      <c r="R54" s="51"/>
    </row>
    <row r="55" ht="14.4" spans="1:18">
      <c r="A55" s="51"/>
      <c r="B55" s="51"/>
      <c r="C55" s="51"/>
      <c r="D55" s="51"/>
      <c r="E55" s="51"/>
      <c r="F55" s="51"/>
      <c r="G55" s="51"/>
      <c r="H55" s="51"/>
      <c r="I55" s="51"/>
      <c r="J55" s="51"/>
      <c r="K55" s="51"/>
      <c r="L55" s="51"/>
      <c r="M55" s="51"/>
      <c r="N55" s="51"/>
      <c r="O55" s="51"/>
      <c r="P55" s="51"/>
      <c r="Q55" s="51"/>
      <c r="R55" s="51"/>
    </row>
    <row r="56" ht="14.4" spans="1:18">
      <c r="A56" s="51"/>
      <c r="B56" s="51" t="str">
        <f>_xlfn.DISPIMG("ID_2E2C877D182C498DAC8100516CF5F920",1)</f>
        <v>=DISPIMG("ID_2E2C877D182C498DAC8100516CF5F920",1)</v>
      </c>
      <c r="C56" s="51"/>
      <c r="D56" s="51"/>
      <c r="E56" s="51"/>
      <c r="F56" s="51"/>
      <c r="G56" s="51"/>
      <c r="H56" s="51"/>
      <c r="I56" s="51"/>
      <c r="J56" s="51"/>
      <c r="K56" s="51"/>
      <c r="L56" s="51"/>
      <c r="M56" s="51"/>
      <c r="N56" s="51"/>
      <c r="O56" s="51"/>
      <c r="P56" s="51"/>
      <c r="Q56" s="51"/>
      <c r="R56" s="51"/>
    </row>
    <row r="57" ht="14.4" spans="1:18">
      <c r="A57" s="51"/>
      <c r="B57" s="51"/>
      <c r="C57" s="51"/>
      <c r="D57" s="51"/>
      <c r="E57" s="51"/>
      <c r="F57" s="51"/>
      <c r="G57" s="51"/>
      <c r="H57" s="51"/>
      <c r="I57" s="51"/>
      <c r="J57" s="51"/>
      <c r="K57" s="51"/>
      <c r="L57" s="51"/>
      <c r="M57" s="51"/>
      <c r="N57" s="51"/>
      <c r="O57" s="51"/>
      <c r="P57" s="51"/>
      <c r="Q57" s="51"/>
      <c r="R57" s="51"/>
    </row>
    <row r="58" ht="14.4" spans="1:18">
      <c r="A58" s="51"/>
      <c r="B58" s="51"/>
      <c r="C58" s="51"/>
      <c r="D58" s="51"/>
      <c r="E58" s="51"/>
      <c r="F58" s="51"/>
      <c r="G58" s="51"/>
      <c r="H58" s="51"/>
      <c r="I58" s="51"/>
      <c r="J58" s="51"/>
      <c r="K58" s="51"/>
      <c r="L58" s="51"/>
      <c r="M58" s="51"/>
      <c r="N58" s="51"/>
      <c r="O58" s="51"/>
      <c r="P58" s="51"/>
      <c r="Q58" s="51"/>
      <c r="R58" s="51"/>
    </row>
    <row r="59" ht="14.4" spans="1:18">
      <c r="A59" s="51"/>
      <c r="B59" s="51"/>
      <c r="C59" s="51"/>
      <c r="D59" s="51"/>
      <c r="E59" s="51"/>
      <c r="F59" s="51"/>
      <c r="G59" s="51"/>
      <c r="H59" s="51"/>
      <c r="I59" s="51"/>
      <c r="J59" s="51"/>
      <c r="K59" s="51"/>
      <c r="L59" s="51"/>
      <c r="M59" s="51"/>
      <c r="N59" s="51"/>
      <c r="O59" s="51"/>
      <c r="P59" s="51"/>
      <c r="Q59" s="51"/>
      <c r="R59" s="51"/>
    </row>
    <row r="60" ht="14.4" spans="1:18">
      <c r="A60" s="51"/>
      <c r="B60" s="51"/>
      <c r="C60" s="51"/>
      <c r="D60" s="51"/>
      <c r="E60" s="51"/>
      <c r="F60" s="51"/>
      <c r="G60" s="51"/>
      <c r="H60" s="51"/>
      <c r="I60" s="51"/>
      <c r="J60" s="51"/>
      <c r="K60" s="51"/>
      <c r="L60" s="51"/>
      <c r="M60" s="51"/>
      <c r="N60" s="51"/>
      <c r="O60" s="51"/>
      <c r="P60" s="51"/>
      <c r="Q60" s="51"/>
      <c r="R60" s="51"/>
    </row>
    <row r="61" ht="14.4" spans="1:18">
      <c r="A61" s="51"/>
      <c r="B61" s="51"/>
      <c r="C61" s="51"/>
      <c r="D61" s="51"/>
      <c r="E61" s="51"/>
      <c r="F61" s="51"/>
      <c r="G61" s="51"/>
      <c r="H61" s="51"/>
      <c r="I61" s="51"/>
      <c r="J61" s="51"/>
      <c r="K61" s="51"/>
      <c r="L61" s="51"/>
      <c r="M61" s="51"/>
      <c r="N61" s="51"/>
      <c r="O61" s="51"/>
      <c r="P61" s="51"/>
      <c r="Q61" s="51"/>
      <c r="R61" s="51"/>
    </row>
    <row r="62" ht="14.4" spans="1:18">
      <c r="A62" s="51"/>
      <c r="B62" s="51"/>
      <c r="C62" s="51"/>
      <c r="D62" s="51"/>
      <c r="E62" s="51"/>
      <c r="F62" s="51"/>
      <c r="G62" s="51"/>
      <c r="H62" s="51"/>
      <c r="I62" s="51"/>
      <c r="J62" s="51"/>
      <c r="K62" s="51"/>
      <c r="L62" s="51"/>
      <c r="M62" s="51"/>
      <c r="N62" s="51"/>
      <c r="O62" s="51"/>
      <c r="P62" s="51"/>
      <c r="Q62" s="51"/>
      <c r="R62" s="51"/>
    </row>
    <row r="63" ht="14.4" spans="1:18">
      <c r="A63" s="51"/>
      <c r="B63" s="51"/>
      <c r="C63" s="51"/>
      <c r="D63" s="51"/>
      <c r="E63" s="51"/>
      <c r="F63" s="51"/>
      <c r="G63" s="51"/>
      <c r="H63" s="51"/>
      <c r="I63" s="51"/>
      <c r="J63" s="51"/>
      <c r="K63" s="51"/>
      <c r="L63" s="51"/>
      <c r="M63" s="51"/>
      <c r="N63" s="51"/>
      <c r="O63" s="51"/>
      <c r="P63" s="51"/>
      <c r="Q63" s="51"/>
      <c r="R63" s="51"/>
    </row>
    <row r="64" ht="14.4" spans="1:18">
      <c r="A64" s="51"/>
      <c r="B64" s="51"/>
      <c r="C64" s="51"/>
      <c r="D64" s="51"/>
      <c r="E64" s="51"/>
      <c r="F64" s="51"/>
      <c r="G64" s="51"/>
      <c r="H64" s="51"/>
      <c r="I64" s="51"/>
      <c r="J64" s="51"/>
      <c r="K64" s="51"/>
      <c r="L64" s="51"/>
      <c r="M64" s="51"/>
      <c r="N64" s="51"/>
      <c r="O64" s="51"/>
      <c r="P64" s="51"/>
      <c r="Q64" s="51"/>
      <c r="R64" s="51"/>
    </row>
    <row r="65" ht="14.4" spans="1:18">
      <c r="A65" s="51"/>
      <c r="B65" s="51"/>
      <c r="C65" s="51"/>
      <c r="D65" s="51"/>
      <c r="E65" s="51"/>
      <c r="F65" s="51"/>
      <c r="G65" s="51"/>
      <c r="H65" s="51"/>
      <c r="I65" s="51"/>
      <c r="J65" s="51"/>
      <c r="K65" s="51"/>
      <c r="L65" s="51"/>
      <c r="M65" s="51"/>
      <c r="N65" s="51"/>
      <c r="O65" s="51"/>
      <c r="P65" s="51"/>
      <c r="Q65" s="51"/>
      <c r="R65" s="51"/>
    </row>
    <row r="66" ht="14.4" spans="1:18">
      <c r="A66" s="51"/>
      <c r="B66" s="51"/>
      <c r="C66" s="51"/>
      <c r="D66" s="51"/>
      <c r="E66" s="51"/>
      <c r="F66" s="51"/>
      <c r="G66" s="51"/>
      <c r="H66" s="51"/>
      <c r="I66" s="51"/>
      <c r="J66" s="51"/>
      <c r="K66" s="51"/>
      <c r="L66" s="51"/>
      <c r="M66" s="51"/>
      <c r="N66" s="51"/>
      <c r="O66" s="51"/>
      <c r="P66" s="51"/>
      <c r="Q66" s="51"/>
      <c r="R66" s="51"/>
    </row>
    <row r="67" ht="14.4" spans="1:18">
      <c r="A67" s="51"/>
      <c r="B67" s="51"/>
      <c r="C67" s="51"/>
      <c r="D67" s="51"/>
      <c r="E67" s="51"/>
      <c r="F67" s="51"/>
      <c r="G67" s="51"/>
      <c r="H67" s="51"/>
      <c r="I67" s="51"/>
      <c r="J67" s="51"/>
      <c r="K67" s="51"/>
      <c r="L67" s="51"/>
      <c r="M67" s="51"/>
      <c r="N67" s="51"/>
      <c r="O67" s="51"/>
      <c r="P67" s="51"/>
      <c r="Q67" s="51"/>
      <c r="R67" s="51"/>
    </row>
    <row r="68" ht="14.4" spans="1:18">
      <c r="A68" s="51"/>
      <c r="B68" s="51"/>
      <c r="C68" s="51"/>
      <c r="D68" s="51"/>
      <c r="E68" s="51"/>
      <c r="F68" s="51"/>
      <c r="G68" s="51"/>
      <c r="H68" s="51"/>
      <c r="I68" s="51"/>
      <c r="J68" s="51"/>
      <c r="K68" s="51"/>
      <c r="L68" s="51"/>
      <c r="M68" s="51"/>
      <c r="N68" s="51"/>
      <c r="O68" s="51"/>
      <c r="P68" s="51"/>
      <c r="Q68" s="51"/>
      <c r="R68" s="51"/>
    </row>
    <row r="69" ht="14.4" spans="1:18">
      <c r="A69" s="51"/>
      <c r="B69" s="51"/>
      <c r="C69" s="51"/>
      <c r="D69" s="51"/>
      <c r="E69" s="51"/>
      <c r="F69" s="51"/>
      <c r="G69" s="51"/>
      <c r="H69" s="51"/>
      <c r="I69" s="51"/>
      <c r="J69" s="51"/>
      <c r="K69" s="51"/>
      <c r="L69" s="51"/>
      <c r="M69" s="51"/>
      <c r="N69" s="51"/>
      <c r="O69" s="51"/>
      <c r="P69" s="51"/>
      <c r="Q69" s="51"/>
      <c r="R69" s="51"/>
    </row>
    <row r="70" ht="14.4" spans="1:18">
      <c r="A70" s="51"/>
      <c r="B70" s="51"/>
      <c r="C70" s="51"/>
      <c r="D70" s="51"/>
      <c r="E70" s="51"/>
      <c r="F70" s="51"/>
      <c r="G70" s="51"/>
      <c r="H70" s="51"/>
      <c r="I70" s="51"/>
      <c r="J70" s="51"/>
      <c r="K70" s="51"/>
      <c r="L70" s="51"/>
      <c r="M70" s="51"/>
      <c r="N70" s="51"/>
      <c r="O70" s="51"/>
      <c r="P70" s="51"/>
      <c r="Q70" s="51"/>
      <c r="R70" s="51"/>
    </row>
    <row r="71" ht="14.4" spans="1:18">
      <c r="A71" s="51"/>
      <c r="B71" s="51"/>
      <c r="C71" s="51"/>
      <c r="D71" s="51"/>
      <c r="E71" s="51"/>
      <c r="F71" s="51"/>
      <c r="G71" s="51"/>
      <c r="H71" s="51"/>
      <c r="I71" s="51"/>
      <c r="J71" s="51"/>
      <c r="K71" s="51"/>
      <c r="L71" s="51"/>
      <c r="M71" s="51"/>
      <c r="N71" s="51"/>
      <c r="O71" s="51"/>
      <c r="P71" s="51"/>
      <c r="Q71" s="51"/>
      <c r="R71" s="51"/>
    </row>
    <row r="72" ht="14.4" spans="1:18">
      <c r="A72" s="51"/>
      <c r="B72" s="51"/>
      <c r="C72" s="51"/>
      <c r="D72" s="51"/>
      <c r="E72" s="51"/>
      <c r="F72" s="51"/>
      <c r="G72" s="51"/>
      <c r="H72" s="51"/>
      <c r="I72" s="51"/>
      <c r="J72" s="51"/>
      <c r="K72" s="51"/>
      <c r="L72" s="51"/>
      <c r="M72" s="51"/>
      <c r="N72" s="51"/>
      <c r="O72" s="51"/>
      <c r="P72" s="51"/>
      <c r="Q72" s="51"/>
      <c r="R72" s="51"/>
    </row>
    <row r="73" ht="14.4" spans="1:18">
      <c r="A73" s="51"/>
      <c r="B73" s="51"/>
      <c r="C73" s="51"/>
      <c r="D73" s="51"/>
      <c r="E73" s="51"/>
      <c r="F73" s="51"/>
      <c r="G73" s="51"/>
      <c r="H73" s="51"/>
      <c r="I73" s="51"/>
      <c r="J73" s="51"/>
      <c r="K73" s="51"/>
      <c r="L73" s="51"/>
      <c r="M73" s="51"/>
      <c r="N73" s="51"/>
      <c r="O73" s="51"/>
      <c r="P73" s="51"/>
      <c r="Q73" s="51"/>
      <c r="R73" s="51"/>
    </row>
    <row r="74" ht="14.4" spans="1:18">
      <c r="A74" s="51"/>
      <c r="B74" s="51"/>
      <c r="C74" s="51"/>
      <c r="D74" s="51"/>
      <c r="E74" s="51"/>
      <c r="F74" s="51"/>
      <c r="G74" s="51"/>
      <c r="H74" s="51"/>
      <c r="I74" s="51"/>
      <c r="J74" s="51"/>
      <c r="K74" s="51"/>
      <c r="L74" s="51"/>
      <c r="M74" s="51"/>
      <c r="N74" s="51"/>
      <c r="O74" s="51"/>
      <c r="P74" s="51"/>
      <c r="Q74" s="51"/>
      <c r="R74" s="51"/>
    </row>
    <row r="75" ht="14.4" spans="1:18">
      <c r="A75" s="51"/>
      <c r="B75" s="51"/>
      <c r="C75" s="51"/>
      <c r="D75" s="51"/>
      <c r="E75" s="51"/>
      <c r="F75" s="51"/>
      <c r="G75" s="51"/>
      <c r="H75" s="51"/>
      <c r="I75" s="51"/>
      <c r="J75" s="51"/>
      <c r="K75" s="51"/>
      <c r="L75" s="51"/>
      <c r="M75" s="51"/>
      <c r="N75" s="51"/>
      <c r="O75" s="51"/>
      <c r="P75" s="51"/>
      <c r="Q75" s="51"/>
      <c r="R75" s="51"/>
    </row>
    <row r="76" ht="14.4" spans="1:18">
      <c r="A76" s="51"/>
      <c r="B76" s="51"/>
      <c r="C76" s="51"/>
      <c r="D76" s="51"/>
      <c r="E76" s="51"/>
      <c r="F76" s="51"/>
      <c r="G76" s="51"/>
      <c r="H76" s="51"/>
      <c r="I76" s="51"/>
      <c r="J76" s="51"/>
      <c r="K76" s="51"/>
      <c r="L76" s="51"/>
      <c r="M76" s="51"/>
      <c r="N76" s="51"/>
      <c r="O76" s="51"/>
      <c r="P76" s="51"/>
      <c r="Q76" s="51"/>
      <c r="R76" s="51"/>
    </row>
    <row r="77" spans="1:25">
      <c r="A77"/>
      <c r="N77" s="84"/>
      <c r="O77" s="84"/>
      <c r="P77" s="84"/>
      <c r="Q77" s="84"/>
      <c r="R77" s="84"/>
      <c r="S77" s="84"/>
      <c r="T77" s="84"/>
      <c r="U77" s="84"/>
      <c r="V77" s="84"/>
      <c r="W77" s="84"/>
      <c r="X77" s="84"/>
      <c r="Y77" s="84"/>
    </row>
  </sheetData>
  <mergeCells count="30">
    <mergeCell ref="B10:E10"/>
    <mergeCell ref="F10:I10"/>
    <mergeCell ref="K10:N10"/>
    <mergeCell ref="O10:R10"/>
    <mergeCell ref="S10:V10"/>
    <mergeCell ref="W10:Z10"/>
    <mergeCell ref="B23:E23"/>
    <mergeCell ref="F23:I23"/>
    <mergeCell ref="K23:N23"/>
    <mergeCell ref="O23:R23"/>
    <mergeCell ref="S23:V23"/>
    <mergeCell ref="W23:Z23"/>
    <mergeCell ref="A2:A8"/>
    <mergeCell ref="A10:A22"/>
    <mergeCell ref="A23:A35"/>
    <mergeCell ref="A36:A76"/>
    <mergeCell ref="B11:E22"/>
    <mergeCell ref="F11:I22"/>
    <mergeCell ref="B24:E35"/>
    <mergeCell ref="F24:I35"/>
    <mergeCell ref="K11:N22"/>
    <mergeCell ref="O11:R22"/>
    <mergeCell ref="S11:Z22"/>
    <mergeCell ref="K24:N35"/>
    <mergeCell ref="O24:R35"/>
    <mergeCell ref="S24:V35"/>
    <mergeCell ref="W24:Z35"/>
    <mergeCell ref="B36:R55"/>
    <mergeCell ref="B56:R76"/>
    <mergeCell ref="O2:X8"/>
  </mergeCells>
  <pageMargins left="0.75" right="0.75" top="1" bottom="1" header="0.5" footer="0.5"/>
  <headerFooter/>
  <ignoredErrors>
    <ignoredError sqref="J4" formula="1"/>
  </ignoredError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7030A0"/>
  </sheetPr>
  <dimension ref="A1:T373"/>
  <sheetViews>
    <sheetView workbookViewId="0">
      <selection activeCell="B2" sqref="B2"/>
    </sheetView>
  </sheetViews>
  <sheetFormatPr defaultColWidth="9" defaultRowHeight="14.4"/>
  <cols>
    <col min="1" max="1" width="10.8796296296296" style="60" customWidth="1"/>
    <col min="2" max="2" width="22.75" customWidth="1"/>
    <col min="3" max="3" width="21.75" customWidth="1"/>
    <col min="4" max="5" width="22.5092592592593" customWidth="1"/>
    <col min="6" max="6" width="23.75" customWidth="1"/>
    <col min="7" max="9" width="9.56481481481481" style="60" customWidth="1"/>
    <col min="10" max="10" width="17.3796296296296" style="60" customWidth="1"/>
    <col min="11" max="11" width="20.25" style="60" customWidth="1"/>
    <col min="12" max="12" width="24.8796296296296" style="60" customWidth="1"/>
    <col min="13" max="14" width="15.1111111111111" style="60" customWidth="1"/>
    <col min="15" max="15" width="14.6666666666667" style="60" customWidth="1"/>
    <col min="16" max="16" width="9.25" style="60" customWidth="1"/>
    <col min="17" max="17" width="10.6296296296296" style="60" customWidth="1"/>
    <col min="18" max="18" width="8.12962962962963" style="60" customWidth="1"/>
    <col min="19" max="19" width="29.5092592592593" style="60" customWidth="1"/>
    <col min="20" max="20" width="25.6296296296296" style="60" customWidth="1"/>
    <col min="21" max="16367" width="9" style="60"/>
  </cols>
  <sheetData>
    <row r="1" s="60" customFormat="1" ht="28" customHeight="1" spans="1:20">
      <c r="A1" s="61" t="s">
        <v>1205</v>
      </c>
      <c r="B1" s="62" t="s">
        <v>1206</v>
      </c>
      <c r="C1" s="62" t="s">
        <v>1207</v>
      </c>
      <c r="D1" s="62" t="s">
        <v>1208</v>
      </c>
      <c r="E1" s="62" t="s">
        <v>1209</v>
      </c>
      <c r="F1" s="62" t="s">
        <v>1210</v>
      </c>
      <c r="G1" s="63" t="s">
        <v>1211</v>
      </c>
      <c r="H1" s="63" t="s">
        <v>1212</v>
      </c>
      <c r="I1" s="68" t="s">
        <v>1213</v>
      </c>
      <c r="J1" s="69" t="s">
        <v>1214</v>
      </c>
      <c r="K1" s="69" t="s">
        <v>1215</v>
      </c>
      <c r="L1" s="69" t="s">
        <v>1216</v>
      </c>
      <c r="M1" s="70" t="s">
        <v>1217</v>
      </c>
      <c r="N1" s="70" t="s">
        <v>1218</v>
      </c>
      <c r="O1" s="70" t="s">
        <v>1219</v>
      </c>
      <c r="P1" s="70" t="s">
        <v>1220</v>
      </c>
      <c r="Q1" s="79" t="s">
        <v>1221</v>
      </c>
      <c r="R1" s="80" t="s">
        <v>1222</v>
      </c>
      <c r="S1" s="81" t="s">
        <v>1223</v>
      </c>
      <c r="T1" s="81" t="s">
        <v>1224</v>
      </c>
    </row>
    <row r="2" s="60" customFormat="1" spans="2:20">
      <c r="B2" t="s">
        <v>257</v>
      </c>
      <c r="C2" t="s">
        <v>264</v>
      </c>
      <c r="D2" t="s">
        <v>268</v>
      </c>
      <c r="E2" t="s">
        <v>1225</v>
      </c>
      <c r="F2" t="s">
        <v>1226</v>
      </c>
      <c r="G2" s="63" t="s">
        <v>1227</v>
      </c>
      <c r="H2" s="63" t="s">
        <v>1228</v>
      </c>
      <c r="I2" s="71" t="s">
        <v>1229</v>
      </c>
      <c r="J2" s="72" t="s">
        <v>257</v>
      </c>
      <c r="K2" s="71" t="s">
        <v>1230</v>
      </c>
      <c r="L2" s="73" t="s">
        <v>1231</v>
      </c>
      <c r="M2" t="s">
        <v>98</v>
      </c>
      <c r="N2" t="s">
        <v>1232</v>
      </c>
      <c r="O2" t="s">
        <v>969</v>
      </c>
      <c r="P2" s="73"/>
      <c r="Q2" s="73"/>
      <c r="R2" s="71"/>
      <c r="S2" t="s">
        <v>257</v>
      </c>
      <c r="T2" t="s">
        <v>257</v>
      </c>
    </row>
    <row r="3" s="60" customFormat="1" spans="2:20">
      <c r="B3" t="s">
        <v>260</v>
      </c>
      <c r="C3" t="s">
        <v>258</v>
      </c>
      <c r="D3" t="s">
        <v>1233</v>
      </c>
      <c r="E3" t="s">
        <v>1234</v>
      </c>
      <c r="F3" t="s">
        <v>1235</v>
      </c>
      <c r="G3" s="64" t="s">
        <v>1236</v>
      </c>
      <c r="H3" s="64"/>
      <c r="I3" s="71" t="s">
        <v>1231</v>
      </c>
      <c r="J3" s="72" t="s">
        <v>260</v>
      </c>
      <c r="K3" s="71" t="s">
        <v>1233</v>
      </c>
      <c r="L3" s="73" t="s">
        <v>1237</v>
      </c>
      <c r="M3" t="s">
        <v>969</v>
      </c>
      <c r="N3" t="s">
        <v>1238</v>
      </c>
      <c r="O3" t="s">
        <v>98</v>
      </c>
      <c r="P3" s="73"/>
      <c r="Q3" s="73"/>
      <c r="R3" s="71"/>
      <c r="S3" t="s">
        <v>260</v>
      </c>
      <c r="T3" t="s">
        <v>260</v>
      </c>
    </row>
    <row r="4" s="60" customFormat="1" spans="2:20">
      <c r="B4"/>
      <c r="C4" t="s">
        <v>262</v>
      </c>
      <c r="D4" t="s">
        <v>1239</v>
      </c>
      <c r="E4" t="s">
        <v>1240</v>
      </c>
      <c r="F4" t="s">
        <v>1241</v>
      </c>
      <c r="G4" s="64"/>
      <c r="H4" s="64"/>
      <c r="I4" s="71" t="s">
        <v>1242</v>
      </c>
      <c r="J4" s="72" t="s">
        <v>264</v>
      </c>
      <c r="K4" s="71" t="s">
        <v>1243</v>
      </c>
      <c r="L4" s="73" t="s">
        <v>1244</v>
      </c>
      <c r="M4" t="s">
        <v>1245</v>
      </c>
      <c r="N4" t="s">
        <v>384</v>
      </c>
      <c r="O4" t="s">
        <v>1246</v>
      </c>
      <c r="P4" s="73"/>
      <c r="Q4" s="73"/>
      <c r="R4" s="71"/>
      <c r="S4" t="s">
        <v>264</v>
      </c>
      <c r="T4" t="s">
        <v>264</v>
      </c>
    </row>
    <row r="5" s="60" customFormat="1" spans="2:20">
      <c r="B5"/>
      <c r="C5" t="s">
        <v>267</v>
      </c>
      <c r="D5" t="s">
        <v>1247</v>
      </c>
      <c r="E5"/>
      <c r="F5" s="65" t="s">
        <v>1248</v>
      </c>
      <c r="G5" s="64"/>
      <c r="H5" s="64"/>
      <c r="I5" s="71" t="s">
        <v>1249</v>
      </c>
      <c r="J5" s="72" t="s">
        <v>258</v>
      </c>
      <c r="K5" s="71" t="s">
        <v>1247</v>
      </c>
      <c r="L5" s="73" t="s">
        <v>1250</v>
      </c>
      <c r="M5" t="s">
        <v>1232</v>
      </c>
      <c r="N5" t="s">
        <v>1251</v>
      </c>
      <c r="O5" t="s">
        <v>1245</v>
      </c>
      <c r="P5" s="73"/>
      <c r="Q5" s="73"/>
      <c r="R5" s="71"/>
      <c r="S5" t="s">
        <v>258</v>
      </c>
      <c r="T5" t="s">
        <v>258</v>
      </c>
    </row>
    <row r="6" s="60" customFormat="1" spans="2:20">
      <c r="B6"/>
      <c r="C6" t="s">
        <v>265</v>
      </c>
      <c r="D6" t="s">
        <v>1252</v>
      </c>
      <c r="E6"/>
      <c r="F6" t="s">
        <v>1253</v>
      </c>
      <c r="G6" s="64"/>
      <c r="H6" s="64"/>
      <c r="I6" s="71" t="s">
        <v>1254</v>
      </c>
      <c r="J6" s="72" t="s">
        <v>1255</v>
      </c>
      <c r="K6" s="71" t="s">
        <v>1252</v>
      </c>
      <c r="L6" s="73" t="s">
        <v>1256</v>
      </c>
      <c r="M6" t="s">
        <v>1257</v>
      </c>
      <c r="N6" t="s">
        <v>1258</v>
      </c>
      <c r="O6" t="s">
        <v>94</v>
      </c>
      <c r="P6" s="73"/>
      <c r="Q6" s="73"/>
      <c r="R6" s="71"/>
      <c r="S6" t="s">
        <v>262</v>
      </c>
      <c r="T6" t="s">
        <v>262</v>
      </c>
    </row>
    <row r="7" s="60" customFormat="1" spans="1:20">
      <c r="A7" s="66" t="s">
        <v>1259</v>
      </c>
      <c r="B7" s="66"/>
      <c r="C7" t="s">
        <v>1260</v>
      </c>
      <c r="D7" t="s">
        <v>1254</v>
      </c>
      <c r="E7"/>
      <c r="F7" t="s">
        <v>1261</v>
      </c>
      <c r="I7" s="71" t="s">
        <v>1239</v>
      </c>
      <c r="J7" s="71" t="s">
        <v>267</v>
      </c>
      <c r="K7" s="71" t="s">
        <v>1262</v>
      </c>
      <c r="L7" s="73" t="s">
        <v>1263</v>
      </c>
      <c r="M7" t="s">
        <v>1264</v>
      </c>
      <c r="N7" t="s">
        <v>1265</v>
      </c>
      <c r="O7" t="s">
        <v>1266</v>
      </c>
      <c r="P7" s="73"/>
      <c r="Q7" s="73"/>
      <c r="S7" t="s">
        <v>267</v>
      </c>
      <c r="T7" t="s">
        <v>267</v>
      </c>
    </row>
    <row r="8" s="60" customFormat="1" spans="1:20">
      <c r="A8" s="66"/>
      <c r="B8" s="66"/>
      <c r="C8" t="s">
        <v>1267</v>
      </c>
      <c r="D8" t="s">
        <v>1268</v>
      </c>
      <c r="E8"/>
      <c r="F8" t="s">
        <v>1269</v>
      </c>
      <c r="I8" s="71" t="s">
        <v>1270</v>
      </c>
      <c r="J8" s="74" t="s">
        <v>1225</v>
      </c>
      <c r="K8" s="71" t="s">
        <v>1271</v>
      </c>
      <c r="L8" s="73" t="s">
        <v>1272</v>
      </c>
      <c r="M8" t="s">
        <v>1246</v>
      </c>
      <c r="N8" t="s">
        <v>1273</v>
      </c>
      <c r="O8" t="s">
        <v>1264</v>
      </c>
      <c r="P8" s="73"/>
      <c r="Q8" s="73"/>
      <c r="S8" t="s">
        <v>265</v>
      </c>
      <c r="T8" t="s">
        <v>265</v>
      </c>
    </row>
    <row r="9" s="60" customFormat="1" spans="1:20">
      <c r="A9" s="67"/>
      <c r="B9" s="67"/>
      <c r="C9" t="s">
        <v>1274</v>
      </c>
      <c r="D9" t="s">
        <v>1275</v>
      </c>
      <c r="E9"/>
      <c r="F9" t="s">
        <v>1276</v>
      </c>
      <c r="I9" s="71" t="s">
        <v>1277</v>
      </c>
      <c r="J9" s="75" t="s">
        <v>1234</v>
      </c>
      <c r="K9" s="71" t="s">
        <v>1268</v>
      </c>
      <c r="L9" s="73" t="s">
        <v>1278</v>
      </c>
      <c r="M9" t="s">
        <v>1279</v>
      </c>
      <c r="N9" t="s">
        <v>1280</v>
      </c>
      <c r="O9" t="s">
        <v>1257</v>
      </c>
      <c r="P9" s="73"/>
      <c r="Q9" s="73"/>
      <c r="S9" s="71" t="s">
        <v>1260</v>
      </c>
      <c r="T9" s="71" t="s">
        <v>1260</v>
      </c>
    </row>
    <row r="10" s="60" customFormat="1" spans="1:20">
      <c r="A10" s="67"/>
      <c r="B10" s="67"/>
      <c r="D10" t="s">
        <v>1281</v>
      </c>
      <c r="E10"/>
      <c r="F10" t="s">
        <v>1282</v>
      </c>
      <c r="I10" s="71" t="s">
        <v>1283</v>
      </c>
      <c r="J10" s="75" t="s">
        <v>265</v>
      </c>
      <c r="K10" s="71" t="s">
        <v>1284</v>
      </c>
      <c r="L10" s="73" t="s">
        <v>1285</v>
      </c>
      <c r="M10" t="s">
        <v>1286</v>
      </c>
      <c r="N10" t="s">
        <v>1287</v>
      </c>
      <c r="O10" t="s">
        <v>1279</v>
      </c>
      <c r="P10" s="73"/>
      <c r="Q10" s="71"/>
      <c r="S10" s="71" t="s">
        <v>1267</v>
      </c>
      <c r="T10" s="71" t="s">
        <v>1267</v>
      </c>
    </row>
    <row r="11" s="60" customFormat="1" spans="1:20">
      <c r="A11" s="67"/>
      <c r="B11" s="67"/>
      <c r="D11" t="s">
        <v>1288</v>
      </c>
      <c r="E11"/>
      <c r="F11" t="s">
        <v>1289</v>
      </c>
      <c r="I11" s="71" t="s">
        <v>1290</v>
      </c>
      <c r="J11" s="76" t="s">
        <v>1260</v>
      </c>
      <c r="K11" s="71" t="s">
        <v>1275</v>
      </c>
      <c r="L11" s="73" t="s">
        <v>1291</v>
      </c>
      <c r="M11" t="s">
        <v>1292</v>
      </c>
      <c r="N11" t="s">
        <v>1293</v>
      </c>
      <c r="O11" t="s">
        <v>1286</v>
      </c>
      <c r="P11" s="73"/>
      <c r="Q11" s="73"/>
      <c r="S11" s="71" t="s">
        <v>1274</v>
      </c>
      <c r="T11" s="71" t="s">
        <v>1274</v>
      </c>
    </row>
    <row r="12" s="60" customFormat="1" spans="1:19">
      <c r="A12" s="67"/>
      <c r="B12" s="67"/>
      <c r="D12" t="s">
        <v>1294</v>
      </c>
      <c r="E12"/>
      <c r="F12" t="s">
        <v>1295</v>
      </c>
      <c r="I12" s="71" t="s">
        <v>1296</v>
      </c>
      <c r="J12" s="76" t="s">
        <v>1297</v>
      </c>
      <c r="K12" s="71" t="s">
        <v>1281</v>
      </c>
      <c r="L12" s="73" t="s">
        <v>1298</v>
      </c>
      <c r="M12" t="s">
        <v>1299</v>
      </c>
      <c r="N12" t="s">
        <v>1300</v>
      </c>
      <c r="O12"/>
      <c r="P12" s="73"/>
      <c r="Q12" s="73"/>
      <c r="S12" t="s">
        <v>268</v>
      </c>
    </row>
    <row r="13" s="60" customFormat="1" spans="2:19">
      <c r="B13"/>
      <c r="C13"/>
      <c r="E13"/>
      <c r="F13" t="s">
        <v>1301</v>
      </c>
      <c r="I13" s="71" t="s">
        <v>1282</v>
      </c>
      <c r="J13" s="75" t="s">
        <v>1302</v>
      </c>
      <c r="K13" s="71" t="s">
        <v>1288</v>
      </c>
      <c r="L13" s="73" t="s">
        <v>1303</v>
      </c>
      <c r="M13" t="s">
        <v>1304</v>
      </c>
      <c r="N13" t="s">
        <v>1305</v>
      </c>
      <c r="O13"/>
      <c r="P13" s="73"/>
      <c r="Q13" s="73"/>
      <c r="S13" t="s">
        <v>1233</v>
      </c>
    </row>
    <row r="14" s="60" customFormat="1" spans="2:19">
      <c r="B14"/>
      <c r="C14"/>
      <c r="D14"/>
      <c r="E14"/>
      <c r="F14" t="s">
        <v>1306</v>
      </c>
      <c r="I14" s="71" t="s">
        <v>1307</v>
      </c>
      <c r="J14" s="75" t="s">
        <v>1308</v>
      </c>
      <c r="K14" s="71" t="s">
        <v>1294</v>
      </c>
      <c r="L14" s="73" t="s">
        <v>1309</v>
      </c>
      <c r="M14" t="s">
        <v>1310</v>
      </c>
      <c r="N14" t="s">
        <v>1311</v>
      </c>
      <c r="O14"/>
      <c r="P14" s="73"/>
      <c r="Q14" s="73"/>
      <c r="S14" t="s">
        <v>1239</v>
      </c>
    </row>
    <row r="15" s="60" customFormat="1" spans="2:19">
      <c r="B15"/>
      <c r="C15"/>
      <c r="D15"/>
      <c r="E15"/>
      <c r="F15" t="s">
        <v>1249</v>
      </c>
      <c r="I15" s="71" t="s">
        <v>1312</v>
      </c>
      <c r="J15" s="75" t="s">
        <v>1313</v>
      </c>
      <c r="K15" s="71"/>
      <c r="L15" s="73" t="s">
        <v>1314</v>
      </c>
      <c r="M15" t="s">
        <v>95</v>
      </c>
      <c r="N15" t="s">
        <v>1315</v>
      </c>
      <c r="O15"/>
      <c r="P15" s="73"/>
      <c r="Q15" s="73"/>
      <c r="S15" t="s">
        <v>1247</v>
      </c>
    </row>
    <row r="16" s="60" customFormat="1" spans="2:19">
      <c r="B16"/>
      <c r="C16"/>
      <c r="D16"/>
      <c r="E16"/>
      <c r="F16" t="s">
        <v>1316</v>
      </c>
      <c r="I16" s="71" t="s">
        <v>1317</v>
      </c>
      <c r="J16" s="76" t="s">
        <v>1318</v>
      </c>
      <c r="K16" s="71"/>
      <c r="L16" s="73" t="s">
        <v>1249</v>
      </c>
      <c r="M16" t="s">
        <v>1319</v>
      </c>
      <c r="N16" t="s">
        <v>1320</v>
      </c>
      <c r="O16"/>
      <c r="P16" s="73"/>
      <c r="Q16" s="73"/>
      <c r="S16" t="s">
        <v>1252</v>
      </c>
    </row>
    <row r="17" s="60" customFormat="1" spans="2:19">
      <c r="B17"/>
      <c r="C17"/>
      <c r="D17"/>
      <c r="E17"/>
      <c r="F17" t="s">
        <v>1321</v>
      </c>
      <c r="I17" s="71" t="s">
        <v>1322</v>
      </c>
      <c r="J17" s="76" t="s">
        <v>1267</v>
      </c>
      <c r="K17" s="71"/>
      <c r="L17" s="73" t="s">
        <v>1323</v>
      </c>
      <c r="M17" t="s">
        <v>94</v>
      </c>
      <c r="N17" t="s">
        <v>1324</v>
      </c>
      <c r="O17"/>
      <c r="P17" s="73"/>
      <c r="Q17" s="73"/>
      <c r="S17" t="s">
        <v>1254</v>
      </c>
    </row>
    <row r="18" s="60" customFormat="1" spans="2:19">
      <c r="B18"/>
      <c r="C18"/>
      <c r="D18"/>
      <c r="E18"/>
      <c r="F18" t="s">
        <v>1325</v>
      </c>
      <c r="I18" s="71" t="s">
        <v>1276</v>
      </c>
      <c r="J18" s="76" t="s">
        <v>1274</v>
      </c>
      <c r="K18" s="71"/>
      <c r="L18" s="73" t="s">
        <v>1326</v>
      </c>
      <c r="M18" t="s">
        <v>1327</v>
      </c>
      <c r="N18" s="77" t="s">
        <v>1328</v>
      </c>
      <c r="O18"/>
      <c r="P18" s="73"/>
      <c r="Q18" s="71"/>
      <c r="S18" t="s">
        <v>1268</v>
      </c>
    </row>
    <row r="19" s="60" customFormat="1" spans="2:19">
      <c r="B19"/>
      <c r="C19"/>
      <c r="D19"/>
      <c r="E19"/>
      <c r="F19" t="s">
        <v>1329</v>
      </c>
      <c r="I19" s="71" t="s">
        <v>1330</v>
      </c>
      <c r="J19" s="78"/>
      <c r="K19" s="71"/>
      <c r="L19" s="73" t="s">
        <v>1331</v>
      </c>
      <c r="M19" t="s">
        <v>1332</v>
      </c>
      <c r="N19" s="77" t="s">
        <v>1333</v>
      </c>
      <c r="O19"/>
      <c r="P19" s="73"/>
      <c r="Q19" s="71"/>
      <c r="S19" t="s">
        <v>1275</v>
      </c>
    </row>
    <row r="20" s="60" customFormat="1" spans="2:19">
      <c r="B20"/>
      <c r="C20"/>
      <c r="D20"/>
      <c r="E20"/>
      <c r="F20" t="s">
        <v>1290</v>
      </c>
      <c r="I20" s="71" t="s">
        <v>1334</v>
      </c>
      <c r="J20" s="78"/>
      <c r="K20" s="71"/>
      <c r="L20" s="73" t="s">
        <v>1335</v>
      </c>
      <c r="M20" t="s">
        <v>1336</v>
      </c>
      <c r="N20" s="77" t="s">
        <v>1337</v>
      </c>
      <c r="O20"/>
      <c r="P20" s="73"/>
      <c r="Q20" s="71"/>
      <c r="S20" t="s">
        <v>1281</v>
      </c>
    </row>
    <row r="21" s="60" customFormat="1" spans="2:19">
      <c r="B21"/>
      <c r="C21"/>
      <c r="D21"/>
      <c r="E21"/>
      <c r="F21" t="s">
        <v>1338</v>
      </c>
      <c r="I21" s="71" t="s">
        <v>1339</v>
      </c>
      <c r="J21" s="71"/>
      <c r="K21" s="71"/>
      <c r="L21" s="73" t="s">
        <v>1340</v>
      </c>
      <c r="M21" t="s">
        <v>1300</v>
      </c>
      <c r="N21" s="77" t="s">
        <v>1341</v>
      </c>
      <c r="O21"/>
      <c r="P21" s="73"/>
      <c r="Q21" s="71"/>
      <c r="S21" t="s">
        <v>1288</v>
      </c>
    </row>
    <row r="22" s="60" customFormat="1" spans="2:19">
      <c r="B22"/>
      <c r="C22"/>
      <c r="D22"/>
      <c r="E22"/>
      <c r="F22" t="s">
        <v>1342</v>
      </c>
      <c r="I22" s="71" t="s">
        <v>1343</v>
      </c>
      <c r="K22" s="71"/>
      <c r="L22" s="73" t="s">
        <v>1316</v>
      </c>
      <c r="M22" t="s">
        <v>1328</v>
      </c>
      <c r="N22" s="77" t="s">
        <v>1344</v>
      </c>
      <c r="O22"/>
      <c r="P22" s="73"/>
      <c r="Q22" s="71"/>
      <c r="S22" t="s">
        <v>1294</v>
      </c>
    </row>
    <row r="23" s="60" customFormat="1" spans="2:17">
      <c r="B23"/>
      <c r="C23"/>
      <c r="D23"/>
      <c r="E23"/>
      <c r="F23" t="s">
        <v>1345</v>
      </c>
      <c r="I23" s="71" t="s">
        <v>1346</v>
      </c>
      <c r="J23" s="71"/>
      <c r="K23" s="71"/>
      <c r="L23" s="73" t="s">
        <v>1347</v>
      </c>
      <c r="M23" t="s">
        <v>1348</v>
      </c>
      <c r="N23" s="77" t="s">
        <v>1349</v>
      </c>
      <c r="O23"/>
      <c r="P23" s="73"/>
      <c r="Q23" s="71"/>
    </row>
    <row r="24" s="60" customFormat="1" spans="2:17">
      <c r="B24"/>
      <c r="C24"/>
      <c r="D24"/>
      <c r="E24"/>
      <c r="F24" t="s">
        <v>1350</v>
      </c>
      <c r="I24" s="71" t="s">
        <v>1351</v>
      </c>
      <c r="J24" s="78"/>
      <c r="K24" s="71"/>
      <c r="L24" s="73" t="s">
        <v>1352</v>
      </c>
      <c r="M24" t="s">
        <v>93</v>
      </c>
      <c r="N24" s="77" t="s">
        <v>1353</v>
      </c>
      <c r="O24"/>
      <c r="P24" s="73"/>
      <c r="Q24" s="71"/>
    </row>
    <row r="25" s="60" customFormat="1" spans="2:17">
      <c r="B25"/>
      <c r="C25"/>
      <c r="D25"/>
      <c r="E25"/>
      <c r="F25" t="s">
        <v>1354</v>
      </c>
      <c r="I25" s="71" t="s">
        <v>1355</v>
      </c>
      <c r="J25" s="78"/>
      <c r="K25" s="71"/>
      <c r="L25" s="73" t="s">
        <v>1229</v>
      </c>
      <c r="M25" t="s">
        <v>1356</v>
      </c>
      <c r="N25" s="77" t="s">
        <v>1357</v>
      </c>
      <c r="O25"/>
      <c r="P25" s="73"/>
      <c r="Q25" s="71"/>
    </row>
    <row r="26" s="60" customFormat="1" spans="2:17">
      <c r="B26"/>
      <c r="C26"/>
      <c r="D26"/>
      <c r="E26"/>
      <c r="F26" t="s">
        <v>1358</v>
      </c>
      <c r="I26" s="71" t="s">
        <v>1359</v>
      </c>
      <c r="J26" s="78"/>
      <c r="K26" s="71"/>
      <c r="L26" s="73" t="s">
        <v>1360</v>
      </c>
      <c r="M26" t="s">
        <v>1361</v>
      </c>
      <c r="N26" s="77" t="s">
        <v>1246</v>
      </c>
      <c r="O26"/>
      <c r="P26" s="73"/>
      <c r="Q26" s="71"/>
    </row>
    <row r="27" s="60" customFormat="1" spans="2:17">
      <c r="B27"/>
      <c r="C27"/>
      <c r="D27"/>
      <c r="E27"/>
      <c r="F27" t="s">
        <v>1317</v>
      </c>
      <c r="I27" s="71" t="s">
        <v>1362</v>
      </c>
      <c r="J27" s="78"/>
      <c r="K27" s="71"/>
      <c r="L27" s="73" t="s">
        <v>1363</v>
      </c>
      <c r="M27" t="s">
        <v>1364</v>
      </c>
      <c r="N27" s="77" t="s">
        <v>1299</v>
      </c>
      <c r="O27"/>
      <c r="P27" s="73"/>
      <c r="Q27" s="71"/>
    </row>
    <row r="28" s="60" customFormat="1" spans="2:17">
      <c r="B28"/>
      <c r="C28"/>
      <c r="D28"/>
      <c r="E28"/>
      <c r="F28" t="s">
        <v>1242</v>
      </c>
      <c r="J28" s="78"/>
      <c r="K28" s="71"/>
      <c r="L28" s="73" t="s">
        <v>1365</v>
      </c>
      <c r="M28" t="s">
        <v>1366</v>
      </c>
      <c r="N28" s="77" t="s">
        <v>1367</v>
      </c>
      <c r="O28"/>
      <c r="P28" s="73"/>
      <c r="Q28" s="71"/>
    </row>
    <row r="29" s="60" customFormat="1" spans="2:17">
      <c r="B29"/>
      <c r="C29"/>
      <c r="D29"/>
      <c r="E29"/>
      <c r="F29" t="s">
        <v>1368</v>
      </c>
      <c r="J29" s="78"/>
      <c r="K29" s="71"/>
      <c r="L29" s="73" t="s">
        <v>1369</v>
      </c>
      <c r="M29" t="s">
        <v>1238</v>
      </c>
      <c r="N29" s="77" t="s">
        <v>1370</v>
      </c>
      <c r="O29"/>
      <c r="P29" s="73"/>
      <c r="Q29" s="71"/>
    </row>
    <row r="30" s="60" customFormat="1" spans="2:17">
      <c r="B30"/>
      <c r="C30"/>
      <c r="D30"/>
      <c r="E30"/>
      <c r="F30" t="s">
        <v>1371</v>
      </c>
      <c r="K30" s="71"/>
      <c r="L30" s="73" t="s">
        <v>1372</v>
      </c>
      <c r="M30" t="s">
        <v>1373</v>
      </c>
      <c r="N30" s="77" t="s">
        <v>1374</v>
      </c>
      <c r="O30"/>
      <c r="P30" s="73"/>
      <c r="Q30" s="71"/>
    </row>
    <row r="31" s="60" customFormat="1" spans="2:17">
      <c r="B31"/>
      <c r="C31"/>
      <c r="D31"/>
      <c r="E31"/>
      <c r="F31" t="s">
        <v>1375</v>
      </c>
      <c r="K31" s="71"/>
      <c r="L31" s="73" t="s">
        <v>1376</v>
      </c>
      <c r="M31" t="s">
        <v>1333</v>
      </c>
      <c r="N31" s="77" t="s">
        <v>1377</v>
      </c>
      <c r="O31"/>
      <c r="P31" s="73"/>
      <c r="Q31" s="71"/>
    </row>
    <row r="32" s="60" customFormat="1" spans="2:17">
      <c r="B32"/>
      <c r="C32"/>
      <c r="D32"/>
      <c r="E32"/>
      <c r="F32" t="s">
        <v>1291</v>
      </c>
      <c r="J32" s="78"/>
      <c r="K32" s="71"/>
      <c r="L32" s="73" t="s">
        <v>170</v>
      </c>
      <c r="M32" t="s">
        <v>1378</v>
      </c>
      <c r="N32" s="77" t="s">
        <v>1379</v>
      </c>
      <c r="O32"/>
      <c r="P32" s="73"/>
      <c r="Q32" s="71"/>
    </row>
    <row r="33" s="60" customFormat="1" spans="2:17">
      <c r="B33"/>
      <c r="C33"/>
      <c r="D33"/>
      <c r="E33"/>
      <c r="F33" t="s">
        <v>1298</v>
      </c>
      <c r="K33" s="71"/>
      <c r="L33" s="73" t="s">
        <v>1380</v>
      </c>
      <c r="M33" t="s">
        <v>1381</v>
      </c>
      <c r="N33"/>
      <c r="O33"/>
      <c r="P33" s="73"/>
      <c r="Q33" s="71"/>
    </row>
    <row r="34" s="60" customFormat="1" spans="2:17">
      <c r="B34"/>
      <c r="C34"/>
      <c r="D34"/>
      <c r="E34"/>
      <c r="F34" t="s">
        <v>1229</v>
      </c>
      <c r="K34" s="71"/>
      <c r="L34" s="73" t="s">
        <v>1382</v>
      </c>
      <c r="M34" t="s">
        <v>1383</v>
      </c>
      <c r="N34"/>
      <c r="O34"/>
      <c r="P34" s="73"/>
      <c r="Q34" s="71"/>
    </row>
    <row r="35" s="60" customFormat="1" spans="2:17">
      <c r="B35"/>
      <c r="C35"/>
      <c r="D35"/>
      <c r="E35"/>
      <c r="F35" t="s">
        <v>1384</v>
      </c>
      <c r="K35" s="71"/>
      <c r="L35" s="73" t="s">
        <v>1385</v>
      </c>
      <c r="M35" t="s">
        <v>1386</v>
      </c>
      <c r="N35"/>
      <c r="O35"/>
      <c r="P35" s="73"/>
      <c r="Q35" s="71"/>
    </row>
    <row r="36" s="60" customFormat="1" spans="2:17">
      <c r="B36"/>
      <c r="C36"/>
      <c r="D36"/>
      <c r="E36"/>
      <c r="F36" t="s">
        <v>1387</v>
      </c>
      <c r="K36" s="71"/>
      <c r="L36" s="73" t="s">
        <v>1388</v>
      </c>
      <c r="M36" t="s">
        <v>384</v>
      </c>
      <c r="N36"/>
      <c r="O36"/>
      <c r="P36" s="73"/>
      <c r="Q36" s="71"/>
    </row>
    <row r="37" s="60" customFormat="1" spans="2:17">
      <c r="B37"/>
      <c r="C37"/>
      <c r="D37"/>
      <c r="E37"/>
      <c r="F37" t="s">
        <v>1270</v>
      </c>
      <c r="K37" s="71"/>
      <c r="L37" s="73" t="s">
        <v>1389</v>
      </c>
      <c r="M37" t="s">
        <v>1390</v>
      </c>
      <c r="N37"/>
      <c r="O37"/>
      <c r="P37" s="73"/>
      <c r="Q37" s="71"/>
    </row>
    <row r="38" s="60" customFormat="1" spans="2:17">
      <c r="B38"/>
      <c r="C38"/>
      <c r="D38"/>
      <c r="E38"/>
      <c r="F38" t="s">
        <v>1391</v>
      </c>
      <c r="K38" s="71"/>
      <c r="L38" s="73" t="s">
        <v>1392</v>
      </c>
      <c r="M38" t="s">
        <v>1393</v>
      </c>
      <c r="N38"/>
      <c r="O38"/>
      <c r="P38" s="73"/>
      <c r="Q38" s="71"/>
    </row>
    <row r="39" s="60" customFormat="1" spans="2:17">
      <c r="B39"/>
      <c r="C39"/>
      <c r="D39"/>
      <c r="E39"/>
      <c r="F39" t="s">
        <v>1394</v>
      </c>
      <c r="K39" s="71"/>
      <c r="L39" s="73" t="s">
        <v>1395</v>
      </c>
      <c r="M39" t="s">
        <v>1396</v>
      </c>
      <c r="N39"/>
      <c r="O39"/>
      <c r="P39" s="73"/>
      <c r="Q39" s="71"/>
    </row>
    <row r="40" s="60" customFormat="1" spans="2:17">
      <c r="B40"/>
      <c r="C40"/>
      <c r="D40"/>
      <c r="E40"/>
      <c r="F40" t="s">
        <v>1397</v>
      </c>
      <c r="K40" s="71"/>
      <c r="L40" s="73" t="s">
        <v>1398</v>
      </c>
      <c r="M40" t="s">
        <v>1337</v>
      </c>
      <c r="N40"/>
      <c r="O40"/>
      <c r="P40" s="73"/>
      <c r="Q40" s="71"/>
    </row>
    <row r="41" s="60" customFormat="1" spans="2:17">
      <c r="B41"/>
      <c r="C41"/>
      <c r="D41"/>
      <c r="E41"/>
      <c r="F41" t="s">
        <v>1312</v>
      </c>
      <c r="K41" s="71"/>
      <c r="L41" s="73" t="s">
        <v>1399</v>
      </c>
      <c r="M41" t="s">
        <v>1305</v>
      </c>
      <c r="N41"/>
      <c r="O41"/>
      <c r="P41" s="73"/>
      <c r="Q41" s="71"/>
    </row>
    <row r="42" s="60" customFormat="1" spans="2:17">
      <c r="B42"/>
      <c r="C42"/>
      <c r="D42"/>
      <c r="E42"/>
      <c r="F42" t="s">
        <v>1355</v>
      </c>
      <c r="K42" s="71"/>
      <c r="L42" s="73" t="s">
        <v>1384</v>
      </c>
      <c r="M42" t="s">
        <v>1400</v>
      </c>
      <c r="N42"/>
      <c r="O42"/>
      <c r="P42" s="73"/>
      <c r="Q42" s="71"/>
    </row>
    <row r="43" s="60" customFormat="1" spans="2:17">
      <c r="B43"/>
      <c r="C43"/>
      <c r="D43"/>
      <c r="E43"/>
      <c r="F43" t="s">
        <v>1343</v>
      </c>
      <c r="K43" s="71"/>
      <c r="L43" s="73" t="s">
        <v>1241</v>
      </c>
      <c r="M43" t="s">
        <v>1401</v>
      </c>
      <c r="N43"/>
      <c r="O43"/>
      <c r="P43" s="73"/>
      <c r="Q43" s="71"/>
    </row>
    <row r="44" s="60" customFormat="1" spans="2:17">
      <c r="B44"/>
      <c r="C44"/>
      <c r="D44"/>
      <c r="E44"/>
      <c r="F44" t="s">
        <v>1402</v>
      </c>
      <c r="K44" s="71"/>
      <c r="L44" s="73" t="s">
        <v>1403</v>
      </c>
      <c r="M44" t="s">
        <v>1404</v>
      </c>
      <c r="N44"/>
      <c r="O44"/>
      <c r="P44" s="73"/>
      <c r="Q44" s="71"/>
    </row>
    <row r="45" s="60" customFormat="1" spans="2:17">
      <c r="B45"/>
      <c r="C45"/>
      <c r="D45"/>
      <c r="E45"/>
      <c r="F45" t="s">
        <v>1405</v>
      </c>
      <c r="K45" s="71"/>
      <c r="L45" s="73" t="s">
        <v>1248</v>
      </c>
      <c r="M45" t="s">
        <v>1406</v>
      </c>
      <c r="N45"/>
      <c r="O45"/>
      <c r="P45" s="73"/>
      <c r="Q45" s="71"/>
    </row>
    <row r="46" s="60" customFormat="1" spans="2:17">
      <c r="B46"/>
      <c r="C46"/>
      <c r="D46"/>
      <c r="E46"/>
      <c r="F46" t="s">
        <v>1407</v>
      </c>
      <c r="K46" s="71"/>
      <c r="L46" s="73" t="s">
        <v>1321</v>
      </c>
      <c r="M46" t="s">
        <v>1266</v>
      </c>
      <c r="N46"/>
      <c r="O46"/>
      <c r="P46" s="73"/>
      <c r="Q46" s="71"/>
    </row>
    <row r="47" s="60" customFormat="1" spans="2:17">
      <c r="B47"/>
      <c r="C47"/>
      <c r="D47"/>
      <c r="E47"/>
      <c r="F47" s="65" t="s">
        <v>1408</v>
      </c>
      <c r="K47" s="71"/>
      <c r="L47" s="73" t="s">
        <v>1409</v>
      </c>
      <c r="M47" t="s">
        <v>1410</v>
      </c>
      <c r="N47"/>
      <c r="O47"/>
      <c r="P47" s="73"/>
      <c r="Q47" s="71"/>
    </row>
    <row r="48" s="60" customFormat="1" spans="2:17">
      <c r="B48"/>
      <c r="C48"/>
      <c r="D48"/>
      <c r="E48"/>
      <c r="F48" t="s">
        <v>1411</v>
      </c>
      <c r="K48" s="71"/>
      <c r="L48" s="73" t="s">
        <v>1412</v>
      </c>
      <c r="M48" t="s">
        <v>1413</v>
      </c>
      <c r="N48"/>
      <c r="O48"/>
      <c r="P48" s="73"/>
      <c r="Q48" s="71"/>
    </row>
    <row r="49" s="60" customFormat="1" spans="2:17">
      <c r="B49"/>
      <c r="C49"/>
      <c r="D49"/>
      <c r="E49"/>
      <c r="F49" t="s">
        <v>1414</v>
      </c>
      <c r="K49" s="71"/>
      <c r="L49" s="73" t="s">
        <v>1325</v>
      </c>
      <c r="M49" t="s">
        <v>97</v>
      </c>
      <c r="N49"/>
      <c r="O49"/>
      <c r="P49" s="73"/>
      <c r="Q49" s="71"/>
    </row>
    <row r="50" s="60" customFormat="1" spans="2:17">
      <c r="B50"/>
      <c r="C50"/>
      <c r="D50"/>
      <c r="E50"/>
      <c r="F50" s="65" t="s">
        <v>1415</v>
      </c>
      <c r="K50" s="71"/>
      <c r="L50" s="73" t="s">
        <v>1416</v>
      </c>
      <c r="M50" t="s">
        <v>1417</v>
      </c>
      <c r="N50"/>
      <c r="O50"/>
      <c r="P50" s="73"/>
      <c r="Q50" s="71"/>
    </row>
    <row r="51" s="60" customFormat="1" spans="2:17">
      <c r="B51"/>
      <c r="C51"/>
      <c r="D51"/>
      <c r="E51"/>
      <c r="F51" t="s">
        <v>1418</v>
      </c>
      <c r="K51" s="71"/>
      <c r="L51" s="73" t="s">
        <v>1387</v>
      </c>
      <c r="M51" t="s">
        <v>1419</v>
      </c>
      <c r="N51"/>
      <c r="O51"/>
      <c r="P51" s="73"/>
      <c r="Q51" s="71"/>
    </row>
    <row r="52" s="60" customFormat="1" spans="2:17">
      <c r="B52"/>
      <c r="C52"/>
      <c r="D52"/>
      <c r="E52"/>
      <c r="F52" t="s">
        <v>1420</v>
      </c>
      <c r="K52" s="71"/>
      <c r="L52" s="73" t="s">
        <v>1421</v>
      </c>
      <c r="M52" t="s">
        <v>1422</v>
      </c>
      <c r="N52"/>
      <c r="O52"/>
      <c r="P52" s="73"/>
      <c r="Q52" s="71"/>
    </row>
    <row r="53" s="60" customFormat="1" spans="2:17">
      <c r="B53"/>
      <c r="C53"/>
      <c r="D53"/>
      <c r="E53"/>
      <c r="F53" t="s">
        <v>1307</v>
      </c>
      <c r="K53" s="71"/>
      <c r="L53" s="73" t="s">
        <v>1423</v>
      </c>
      <c r="M53" t="s">
        <v>1341</v>
      </c>
      <c r="N53"/>
      <c r="O53"/>
      <c r="P53" s="73"/>
      <c r="Q53" s="71"/>
    </row>
    <row r="54" s="60" customFormat="1" spans="2:17">
      <c r="B54"/>
      <c r="C54"/>
      <c r="D54"/>
      <c r="E54"/>
      <c r="F54" t="s">
        <v>1330</v>
      </c>
      <c r="K54" s="71"/>
      <c r="L54" s="73" t="s">
        <v>1424</v>
      </c>
      <c r="M54" t="s">
        <v>1425</v>
      </c>
      <c r="N54"/>
      <c r="O54"/>
      <c r="P54" s="73"/>
      <c r="Q54" s="71"/>
    </row>
    <row r="55" s="60" customFormat="1" spans="2:17">
      <c r="B55"/>
      <c r="C55"/>
      <c r="D55"/>
      <c r="E55"/>
      <c r="F55" t="s">
        <v>1283</v>
      </c>
      <c r="K55" s="71"/>
      <c r="L55" s="73" t="s">
        <v>1426</v>
      </c>
      <c r="M55" t="s">
        <v>1427</v>
      </c>
      <c r="N55"/>
      <c r="O55"/>
      <c r="P55" s="73"/>
      <c r="Q55" s="71"/>
    </row>
    <row r="56" s="60" customFormat="1" spans="2:17">
      <c r="B56"/>
      <c r="C56"/>
      <c r="D56"/>
      <c r="E56"/>
      <c r="F56" t="s">
        <v>1296</v>
      </c>
      <c r="K56" s="71"/>
      <c r="L56" s="73" t="s">
        <v>1428</v>
      </c>
      <c r="M56" t="s">
        <v>1429</v>
      </c>
      <c r="N56"/>
      <c r="O56"/>
      <c r="P56" s="73"/>
      <c r="Q56" s="71"/>
    </row>
    <row r="57" s="60" customFormat="1" spans="2:17">
      <c r="B57"/>
      <c r="C57"/>
      <c r="D57"/>
      <c r="E57"/>
      <c r="F57" s="65" t="s">
        <v>1430</v>
      </c>
      <c r="K57" s="71"/>
      <c r="L57" s="73" t="s">
        <v>1431</v>
      </c>
      <c r="M57" t="s">
        <v>1432</v>
      </c>
      <c r="N57"/>
      <c r="O57"/>
      <c r="P57" s="73"/>
      <c r="Q57" s="71"/>
    </row>
    <row r="58" s="60" customFormat="1" spans="2:17">
      <c r="B58"/>
      <c r="C58"/>
      <c r="D58"/>
      <c r="E58"/>
      <c r="F58" t="s">
        <v>1346</v>
      </c>
      <c r="K58" s="71"/>
      <c r="L58" s="73" t="s">
        <v>1433</v>
      </c>
      <c r="M58" t="s">
        <v>1434</v>
      </c>
      <c r="N58"/>
      <c r="O58"/>
      <c r="P58" s="73"/>
      <c r="Q58" s="71"/>
    </row>
    <row r="59" s="60" customFormat="1" spans="2:17">
      <c r="B59"/>
      <c r="C59"/>
      <c r="D59"/>
      <c r="E59"/>
      <c r="F59" t="s">
        <v>1435</v>
      </c>
      <c r="K59" s="71"/>
      <c r="L59" s="73" t="s">
        <v>1436</v>
      </c>
      <c r="M59" t="s">
        <v>1311</v>
      </c>
      <c r="N59"/>
      <c r="O59"/>
      <c r="P59" s="73"/>
      <c r="Q59" s="71"/>
    </row>
    <row r="60" s="60" customFormat="1" spans="2:17">
      <c r="B60"/>
      <c r="C60"/>
      <c r="D60"/>
      <c r="E60"/>
      <c r="F60" t="s">
        <v>1339</v>
      </c>
      <c r="L60" s="73" t="s">
        <v>1437</v>
      </c>
      <c r="M60" t="s">
        <v>1438</v>
      </c>
      <c r="N60"/>
      <c r="O60"/>
      <c r="P60" s="73"/>
      <c r="Q60" s="71"/>
    </row>
    <row r="61" s="60" customFormat="1" spans="2:17">
      <c r="B61"/>
      <c r="C61"/>
      <c r="D61"/>
      <c r="E61"/>
      <c r="F61" s="65" t="s">
        <v>1439</v>
      </c>
      <c r="L61" s="73" t="s">
        <v>1440</v>
      </c>
      <c r="M61" t="s">
        <v>1367</v>
      </c>
      <c r="N61"/>
      <c r="O61"/>
      <c r="P61" s="73"/>
      <c r="Q61" s="71"/>
    </row>
    <row r="62" s="60" customFormat="1" spans="2:17">
      <c r="B62"/>
      <c r="C62"/>
      <c r="D62"/>
      <c r="E62"/>
      <c r="F62" t="s">
        <v>1441</v>
      </c>
      <c r="L62" s="73" t="s">
        <v>1442</v>
      </c>
      <c r="M62" t="s">
        <v>1443</v>
      </c>
      <c r="N62"/>
      <c r="O62"/>
      <c r="P62" s="73"/>
      <c r="Q62" s="71"/>
    </row>
    <row r="63" s="60" customFormat="1" spans="2:17">
      <c r="B63"/>
      <c r="C63"/>
      <c r="D63"/>
      <c r="E63"/>
      <c r="F63" t="s">
        <v>1444</v>
      </c>
      <c r="L63" s="73" t="s">
        <v>1445</v>
      </c>
      <c r="M63" t="s">
        <v>1446</v>
      </c>
      <c r="N63"/>
      <c r="O63"/>
      <c r="P63" s="73"/>
      <c r="Q63" s="71"/>
    </row>
    <row r="64" s="60" customFormat="1" spans="2:17">
      <c r="B64"/>
      <c r="C64"/>
      <c r="D64"/>
      <c r="E64"/>
      <c r="F64" t="s">
        <v>1334</v>
      </c>
      <c r="L64" s="73" t="s">
        <v>1447</v>
      </c>
      <c r="M64" t="s">
        <v>1448</v>
      </c>
      <c r="N64"/>
      <c r="O64"/>
      <c r="P64" s="73"/>
      <c r="Q64" s="71"/>
    </row>
    <row r="65" s="60" customFormat="1" spans="2:17">
      <c r="B65"/>
      <c r="C65"/>
      <c r="D65"/>
      <c r="E65"/>
      <c r="F65" s="65" t="s">
        <v>1449</v>
      </c>
      <c r="L65" s="73" t="s">
        <v>1450</v>
      </c>
      <c r="M65" t="s">
        <v>1451</v>
      </c>
      <c r="N65"/>
      <c r="O65"/>
      <c r="P65" s="73"/>
      <c r="Q65" s="71"/>
    </row>
    <row r="66" s="60" customFormat="1" spans="2:17">
      <c r="B66"/>
      <c r="C66"/>
      <c r="D66"/>
      <c r="E66"/>
      <c r="F66" t="s">
        <v>1452</v>
      </c>
      <c r="L66" s="73" t="s">
        <v>1449</v>
      </c>
      <c r="M66" t="s">
        <v>1453</v>
      </c>
      <c r="N66"/>
      <c r="O66"/>
      <c r="P66" s="73"/>
      <c r="Q66" s="71"/>
    </row>
    <row r="67" s="60" customFormat="1" spans="2:17">
      <c r="B67"/>
      <c r="C67"/>
      <c r="D67"/>
      <c r="E67"/>
      <c r="F67" t="s">
        <v>1454</v>
      </c>
      <c r="L67" s="73" t="s">
        <v>1455</v>
      </c>
      <c r="M67" t="s">
        <v>1456</v>
      </c>
      <c r="N67"/>
      <c r="O67"/>
      <c r="P67" s="73"/>
      <c r="Q67" s="71"/>
    </row>
    <row r="68" s="60" customFormat="1" spans="2:17">
      <c r="B68"/>
      <c r="C68"/>
      <c r="D68"/>
      <c r="E68"/>
      <c r="F68" t="s">
        <v>1457</v>
      </c>
      <c r="L68" s="73" t="s">
        <v>1458</v>
      </c>
      <c r="M68" t="s">
        <v>1459</v>
      </c>
      <c r="N68"/>
      <c r="O68"/>
      <c r="P68" s="73"/>
      <c r="Q68" s="71"/>
    </row>
    <row r="69" s="60" customFormat="1" spans="2:17">
      <c r="B69"/>
      <c r="C69"/>
      <c r="D69"/>
      <c r="E69"/>
      <c r="F69" t="s">
        <v>1460</v>
      </c>
      <c r="L69" s="73" t="s">
        <v>1270</v>
      </c>
      <c r="M69" t="s">
        <v>1461</v>
      </c>
      <c r="N69" s="77"/>
      <c r="O69"/>
      <c r="P69" s="73"/>
      <c r="Q69" s="71"/>
    </row>
    <row r="70" s="60" customFormat="1" spans="2:17">
      <c r="B70"/>
      <c r="C70"/>
      <c r="D70"/>
      <c r="E70"/>
      <c r="F70" s="65" t="s">
        <v>1462</v>
      </c>
      <c r="L70" s="73" t="s">
        <v>1463</v>
      </c>
      <c r="M70" t="s">
        <v>848</v>
      </c>
      <c r="N70" s="77"/>
      <c r="O70"/>
      <c r="P70" s="73"/>
      <c r="Q70" s="71"/>
    </row>
    <row r="71" s="60" customFormat="1" spans="2:17">
      <c r="B71"/>
      <c r="C71"/>
      <c r="D71"/>
      <c r="E71"/>
      <c r="F71" s="65" t="s">
        <v>1250</v>
      </c>
      <c r="L71" s="73" t="s">
        <v>1391</v>
      </c>
      <c r="M71" t="s">
        <v>1464</v>
      </c>
      <c r="N71" s="77"/>
      <c r="O71"/>
      <c r="P71" s="73"/>
      <c r="Q71" s="71"/>
    </row>
    <row r="72" s="60" customFormat="1" spans="2:17">
      <c r="B72"/>
      <c r="C72"/>
      <c r="D72"/>
      <c r="E72"/>
      <c r="F72" s="65" t="s">
        <v>1389</v>
      </c>
      <c r="L72" s="73" t="s">
        <v>1405</v>
      </c>
      <c r="M72"/>
      <c r="N72" s="77"/>
      <c r="O72"/>
      <c r="P72" s="73"/>
      <c r="Q72" s="71"/>
    </row>
    <row r="73" s="60" customFormat="1" spans="2:17">
      <c r="B73"/>
      <c r="C73"/>
      <c r="D73"/>
      <c r="E73"/>
      <c r="F73" t="s">
        <v>1403</v>
      </c>
      <c r="L73" s="73" t="s">
        <v>1465</v>
      </c>
      <c r="M73"/>
      <c r="N73" s="77"/>
      <c r="O73"/>
      <c r="P73" s="73"/>
      <c r="Q73" s="71"/>
    </row>
    <row r="74" s="60" customFormat="1" spans="2:17">
      <c r="B74"/>
      <c r="C74"/>
      <c r="D74"/>
      <c r="E74"/>
      <c r="F74" s="65" t="s">
        <v>1326</v>
      </c>
      <c r="L74" s="73" t="s">
        <v>1466</v>
      </c>
      <c r="M74"/>
      <c r="N74" s="77"/>
      <c r="O74"/>
      <c r="P74" s="73"/>
      <c r="Q74" s="71"/>
    </row>
    <row r="75" s="60" customFormat="1" spans="2:17">
      <c r="B75"/>
      <c r="C75"/>
      <c r="D75"/>
      <c r="E75"/>
      <c r="F75" t="s">
        <v>1340</v>
      </c>
      <c r="L75" s="73" t="s">
        <v>1467</v>
      </c>
      <c r="M75"/>
      <c r="N75" s="77"/>
      <c r="O75"/>
      <c r="P75" s="73"/>
      <c r="Q75" s="71"/>
    </row>
    <row r="76" s="60" customFormat="1" spans="2:17">
      <c r="B76"/>
      <c r="C76"/>
      <c r="D76"/>
      <c r="E76"/>
      <c r="F76" t="s">
        <v>1352</v>
      </c>
      <c r="L76" s="73" t="s">
        <v>1468</v>
      </c>
      <c r="M76"/>
      <c r="N76" s="77"/>
      <c r="O76"/>
      <c r="P76" s="73"/>
      <c r="Q76" s="71"/>
    </row>
    <row r="77" s="60" customFormat="1" spans="2:17">
      <c r="B77"/>
      <c r="C77"/>
      <c r="D77"/>
      <c r="E77"/>
      <c r="F77" s="65" t="s">
        <v>1365</v>
      </c>
      <c r="L77" s="73" t="s">
        <v>1439</v>
      </c>
      <c r="M77"/>
      <c r="N77" s="77"/>
      <c r="O77"/>
      <c r="P77" s="73"/>
      <c r="Q77" s="71"/>
    </row>
    <row r="78" s="60" customFormat="1" spans="2:17">
      <c r="B78"/>
      <c r="C78"/>
      <c r="D78"/>
      <c r="E78"/>
      <c r="F78" t="s">
        <v>1372</v>
      </c>
      <c r="L78" s="73" t="s">
        <v>1329</v>
      </c>
      <c r="M78"/>
      <c r="N78" s="77"/>
      <c r="O78"/>
      <c r="P78" s="73"/>
      <c r="Q78" s="71"/>
    </row>
    <row r="79" s="60" customFormat="1" spans="2:17">
      <c r="B79"/>
      <c r="C79"/>
      <c r="D79"/>
      <c r="E79"/>
      <c r="F79" t="s">
        <v>1424</v>
      </c>
      <c r="L79" s="73" t="s">
        <v>1469</v>
      </c>
      <c r="M79"/>
      <c r="N79" s="77"/>
      <c r="O79"/>
      <c r="P79" s="73"/>
      <c r="Q79" s="71"/>
    </row>
    <row r="80" s="60" customFormat="1" spans="2:17">
      <c r="B80"/>
      <c r="C80"/>
      <c r="D80"/>
      <c r="E80"/>
      <c r="F80" t="s">
        <v>1470</v>
      </c>
      <c r="L80" s="73" t="s">
        <v>1471</v>
      </c>
      <c r="M80"/>
      <c r="N80" s="77"/>
      <c r="O80"/>
      <c r="P80" s="73"/>
      <c r="Q80" s="71"/>
    </row>
    <row r="81" s="60" customFormat="1" spans="2:17">
      <c r="B81"/>
      <c r="C81"/>
      <c r="D81"/>
      <c r="E81"/>
      <c r="F81" s="65" t="s">
        <v>1472</v>
      </c>
      <c r="L81" s="73" t="s">
        <v>1473</v>
      </c>
      <c r="M81"/>
      <c r="N81" s="77"/>
      <c r="O81"/>
      <c r="P81" s="73"/>
      <c r="Q81" s="71"/>
    </row>
    <row r="82" s="60" customFormat="1" spans="2:17">
      <c r="B82"/>
      <c r="C82"/>
      <c r="D82"/>
      <c r="E82"/>
      <c r="F82" t="s">
        <v>1474</v>
      </c>
      <c r="L82" s="73" t="s">
        <v>1475</v>
      </c>
      <c r="M82"/>
      <c r="N82" s="77"/>
      <c r="O82"/>
      <c r="P82" s="73"/>
      <c r="Q82" s="71"/>
    </row>
    <row r="83" s="60" customFormat="1" spans="2:17">
      <c r="B83"/>
      <c r="C83"/>
      <c r="D83"/>
      <c r="E83"/>
      <c r="F83" t="s">
        <v>1476</v>
      </c>
      <c r="L83" s="73" t="s">
        <v>1477</v>
      </c>
      <c r="M83"/>
      <c r="N83" s="77"/>
      <c r="O83"/>
      <c r="P83" s="73"/>
      <c r="Q83" s="71"/>
    </row>
    <row r="84" s="60" customFormat="1" spans="2:17">
      <c r="B84"/>
      <c r="C84"/>
      <c r="D84"/>
      <c r="E84"/>
      <c r="F84" s="65" t="s">
        <v>1478</v>
      </c>
      <c r="L84" s="73" t="s">
        <v>1441</v>
      </c>
      <c r="M84"/>
      <c r="N84" s="77"/>
      <c r="O84"/>
      <c r="P84" s="73"/>
      <c r="Q84" s="71"/>
    </row>
    <row r="85" s="60" customFormat="1" spans="2:17">
      <c r="B85"/>
      <c r="C85"/>
      <c r="D85"/>
      <c r="E85"/>
      <c r="F85" s="65" t="s">
        <v>1479</v>
      </c>
      <c r="L85" s="73" t="s">
        <v>1472</v>
      </c>
      <c r="M85"/>
      <c r="N85" s="77"/>
      <c r="O85"/>
      <c r="P85" s="73"/>
      <c r="Q85" s="71"/>
    </row>
    <row r="86" s="60" customFormat="1" spans="2:17">
      <c r="B86"/>
      <c r="C86"/>
      <c r="D86"/>
      <c r="E86"/>
      <c r="F86" t="s">
        <v>1480</v>
      </c>
      <c r="L86" s="73" t="s">
        <v>1253</v>
      </c>
      <c r="M86"/>
      <c r="N86" s="77"/>
      <c r="O86"/>
      <c r="P86" s="73"/>
      <c r="Q86" s="71"/>
    </row>
    <row r="87" s="60" customFormat="1" spans="2:17">
      <c r="B87"/>
      <c r="C87"/>
      <c r="D87"/>
      <c r="E87"/>
      <c r="F87" t="s">
        <v>1481</v>
      </c>
      <c r="L87" s="73" t="s">
        <v>1407</v>
      </c>
      <c r="M87"/>
      <c r="N87" s="77"/>
      <c r="O87"/>
      <c r="P87" s="73"/>
      <c r="Q87" s="71"/>
    </row>
    <row r="88" s="60" customFormat="1" spans="2:17">
      <c r="B88"/>
      <c r="C88"/>
      <c r="D88"/>
      <c r="E88"/>
      <c r="F88" t="s">
        <v>1482</v>
      </c>
      <c r="L88" s="73" t="s">
        <v>1394</v>
      </c>
      <c r="M88"/>
      <c r="N88" s="77"/>
      <c r="O88" s="73"/>
      <c r="P88" s="73"/>
      <c r="Q88" s="71"/>
    </row>
    <row r="89" s="60" customFormat="1" spans="2:17">
      <c r="B89"/>
      <c r="C89"/>
      <c r="D89"/>
      <c r="E89"/>
      <c r="F89" t="s">
        <v>1277</v>
      </c>
      <c r="L89" s="73" t="s">
        <v>1470</v>
      </c>
      <c r="M89"/>
      <c r="N89" s="77"/>
      <c r="O89" s="73"/>
      <c r="P89" s="73"/>
      <c r="Q89" s="71"/>
    </row>
    <row r="90" s="60" customFormat="1" spans="2:17">
      <c r="B90"/>
      <c r="C90"/>
      <c r="D90"/>
      <c r="E90"/>
      <c r="F90" t="s">
        <v>1483</v>
      </c>
      <c r="L90" s="73" t="s">
        <v>1484</v>
      </c>
      <c r="M90"/>
      <c r="N90" s="77"/>
      <c r="O90" s="73"/>
      <c r="P90" s="73"/>
      <c r="Q90" s="71"/>
    </row>
    <row r="91" s="60" customFormat="1" spans="2:17">
      <c r="B91"/>
      <c r="C91"/>
      <c r="D91"/>
      <c r="E91"/>
      <c r="F91" t="s">
        <v>1485</v>
      </c>
      <c r="L91" s="73" t="s">
        <v>1261</v>
      </c>
      <c r="M91"/>
      <c r="N91"/>
      <c r="O91" s="73"/>
      <c r="P91" s="73"/>
      <c r="Q91" s="71"/>
    </row>
    <row r="92" s="60" customFormat="1" spans="2:17">
      <c r="B92"/>
      <c r="C92"/>
      <c r="D92"/>
      <c r="E92"/>
      <c r="F92" t="s">
        <v>1256</v>
      </c>
      <c r="L92" s="73" t="s">
        <v>1486</v>
      </c>
      <c r="M92"/>
      <c r="N92"/>
      <c r="O92" s="73"/>
      <c r="P92" s="73"/>
      <c r="Q92" s="71"/>
    </row>
    <row r="93" s="60" customFormat="1" spans="2:17">
      <c r="B93"/>
      <c r="C93"/>
      <c r="D93"/>
      <c r="E93"/>
      <c r="F93" t="s">
        <v>1347</v>
      </c>
      <c r="L93" s="73" t="s">
        <v>1487</v>
      </c>
      <c r="M93"/>
      <c r="N93"/>
      <c r="O93" s="73"/>
      <c r="P93" s="73"/>
      <c r="Q93" s="71"/>
    </row>
    <row r="94" s="60" customFormat="1" spans="2:17">
      <c r="B94"/>
      <c r="C94"/>
      <c r="D94"/>
      <c r="E94"/>
      <c r="F94" t="s">
        <v>1488</v>
      </c>
      <c r="L94" s="73" t="s">
        <v>1489</v>
      </c>
      <c r="M94"/>
      <c r="N94"/>
      <c r="O94" s="73"/>
      <c r="P94" s="73"/>
      <c r="Q94" s="71"/>
    </row>
    <row r="95" s="60" customFormat="1" spans="2:17">
      <c r="B95"/>
      <c r="C95"/>
      <c r="D95"/>
      <c r="E95"/>
      <c r="F95" t="s">
        <v>1447</v>
      </c>
      <c r="L95" s="73" t="s">
        <v>1342</v>
      </c>
      <c r="M95"/>
      <c r="N95"/>
      <c r="O95" s="73"/>
      <c r="P95" s="73"/>
      <c r="Q95" s="71"/>
    </row>
    <row r="96" s="60" customFormat="1" spans="2:17">
      <c r="B96"/>
      <c r="C96"/>
      <c r="D96"/>
      <c r="E96"/>
      <c r="F96" t="s">
        <v>1458</v>
      </c>
      <c r="L96" s="73" t="s">
        <v>1490</v>
      </c>
      <c r="M96"/>
      <c r="N96"/>
      <c r="O96" s="73"/>
      <c r="P96" s="73"/>
      <c r="Q96" s="71"/>
    </row>
    <row r="97" s="60" customFormat="1" spans="2:17">
      <c r="B97"/>
      <c r="C97"/>
      <c r="D97"/>
      <c r="E97"/>
      <c r="F97" t="s">
        <v>1468</v>
      </c>
      <c r="L97" s="73" t="s">
        <v>1408</v>
      </c>
      <c r="M97"/>
      <c r="N97"/>
      <c r="O97" s="73"/>
      <c r="P97" s="73"/>
      <c r="Q97" s="71"/>
    </row>
    <row r="98" s="60" customFormat="1" spans="2:17">
      <c r="B98"/>
      <c r="C98"/>
      <c r="D98"/>
      <c r="E98"/>
      <c r="F98" t="s">
        <v>1477</v>
      </c>
      <c r="L98" s="73" t="s">
        <v>1345</v>
      </c>
      <c r="M98"/>
      <c r="N98"/>
      <c r="O98" s="73"/>
      <c r="P98" s="73"/>
      <c r="Q98" s="71"/>
    </row>
    <row r="99" s="60" customFormat="1" spans="2:17">
      <c r="B99"/>
      <c r="C99"/>
      <c r="D99"/>
      <c r="E99"/>
      <c r="F99" t="s">
        <v>1491</v>
      </c>
      <c r="L99" s="73" t="s">
        <v>1492</v>
      </c>
      <c r="M99"/>
      <c r="N99"/>
      <c r="O99" s="73"/>
      <c r="P99" s="73"/>
      <c r="Q99" s="71"/>
    </row>
    <row r="100" s="60" customFormat="1" spans="2:17">
      <c r="B100"/>
      <c r="C100"/>
      <c r="D100"/>
      <c r="E100"/>
      <c r="F100" s="65" t="s">
        <v>1493</v>
      </c>
      <c r="L100" s="73" t="s">
        <v>1494</v>
      </c>
      <c r="M100"/>
      <c r="N100"/>
      <c r="O100" s="73"/>
      <c r="P100" s="73"/>
      <c r="Q100" s="71"/>
    </row>
    <row r="101" s="60" customFormat="1" spans="2:17">
      <c r="B101"/>
      <c r="C101"/>
      <c r="D101"/>
      <c r="E101"/>
      <c r="F101" t="s">
        <v>1495</v>
      </c>
      <c r="L101" s="73" t="s">
        <v>1496</v>
      </c>
      <c r="M101"/>
      <c r="N101"/>
      <c r="O101" s="73"/>
      <c r="P101" s="73"/>
      <c r="Q101" s="71"/>
    </row>
    <row r="102" s="60" customFormat="1" spans="2:17">
      <c r="B102"/>
      <c r="C102"/>
      <c r="D102"/>
      <c r="E102"/>
      <c r="F102" t="s">
        <v>1497</v>
      </c>
      <c r="L102" s="73" t="s">
        <v>1498</v>
      </c>
      <c r="M102"/>
      <c r="N102"/>
      <c r="O102" s="73"/>
      <c r="P102" s="73"/>
      <c r="Q102" s="71"/>
    </row>
    <row r="103" s="60" customFormat="1" spans="2:17">
      <c r="B103"/>
      <c r="C103"/>
      <c r="D103"/>
      <c r="E103"/>
      <c r="F103" t="s">
        <v>1436</v>
      </c>
      <c r="L103" s="73" t="s">
        <v>1499</v>
      </c>
      <c r="M103"/>
      <c r="N103"/>
      <c r="O103" s="73"/>
      <c r="P103" s="73"/>
      <c r="Q103" s="71"/>
    </row>
    <row r="104" s="60" customFormat="1" spans="2:17">
      <c r="B104"/>
      <c r="C104"/>
      <c r="D104"/>
      <c r="E104"/>
      <c r="F104" t="s">
        <v>1487</v>
      </c>
      <c r="L104" s="73" t="s">
        <v>1500</v>
      </c>
      <c r="M104"/>
      <c r="N104"/>
      <c r="O104" s="73"/>
      <c r="P104" s="73"/>
      <c r="Q104" s="71"/>
    </row>
    <row r="105" s="60" customFormat="1" spans="2:17">
      <c r="B105"/>
      <c r="C105"/>
      <c r="D105"/>
      <c r="E105"/>
      <c r="F105" t="s">
        <v>1490</v>
      </c>
      <c r="L105" s="73" t="s">
        <v>1501</v>
      </c>
      <c r="M105"/>
      <c r="N105"/>
      <c r="O105" s="73"/>
      <c r="P105" s="73"/>
      <c r="Q105" s="71"/>
    </row>
    <row r="106" s="60" customFormat="1" spans="2:17">
      <c r="B106"/>
      <c r="C106"/>
      <c r="D106"/>
      <c r="E106"/>
      <c r="F106" t="s">
        <v>1502</v>
      </c>
      <c r="L106" s="73" t="s">
        <v>1503</v>
      </c>
      <c r="M106"/>
      <c r="N106"/>
      <c r="O106" s="73"/>
      <c r="P106" s="73"/>
      <c r="Q106" s="71"/>
    </row>
    <row r="107" s="60" customFormat="1" spans="2:17">
      <c r="B107"/>
      <c r="C107"/>
      <c r="D107"/>
      <c r="E107"/>
      <c r="F107" t="s">
        <v>1504</v>
      </c>
      <c r="L107" s="73" t="s">
        <v>1430</v>
      </c>
      <c r="M107"/>
      <c r="N107"/>
      <c r="O107" s="73"/>
      <c r="P107" s="73"/>
      <c r="Q107" s="71"/>
    </row>
    <row r="108" s="60" customFormat="1" spans="2:17">
      <c r="B108"/>
      <c r="C108"/>
      <c r="D108"/>
      <c r="E108"/>
      <c r="F108" t="s">
        <v>1505</v>
      </c>
      <c r="L108" s="73" t="s">
        <v>1269</v>
      </c>
      <c r="M108"/>
      <c r="N108"/>
      <c r="O108" s="73"/>
      <c r="P108" s="73"/>
      <c r="Q108" s="71"/>
    </row>
    <row r="109" s="60" customFormat="1" spans="2:17">
      <c r="B109"/>
      <c r="C109"/>
      <c r="D109"/>
      <c r="E109"/>
      <c r="F109" t="s">
        <v>1506</v>
      </c>
      <c r="L109" s="73" t="s">
        <v>1507</v>
      </c>
      <c r="M109"/>
      <c r="N109"/>
      <c r="O109" s="73"/>
      <c r="P109" s="73"/>
      <c r="Q109" s="71"/>
    </row>
    <row r="110" s="60" customFormat="1" spans="2:17">
      <c r="B110"/>
      <c r="C110"/>
      <c r="D110"/>
      <c r="E110"/>
      <c r="F110" t="s">
        <v>1508</v>
      </c>
      <c r="L110" s="73" t="s">
        <v>1411</v>
      </c>
      <c r="M110"/>
      <c r="N110"/>
      <c r="O110" s="73"/>
      <c r="P110" s="73"/>
      <c r="Q110" s="71"/>
    </row>
    <row r="111" s="60" customFormat="1" spans="2:17">
      <c r="B111"/>
      <c r="C111"/>
      <c r="D111"/>
      <c r="E111"/>
      <c r="F111" t="s">
        <v>1509</v>
      </c>
      <c r="L111" s="73" t="s">
        <v>1350</v>
      </c>
      <c r="M111"/>
      <c r="N111"/>
      <c r="O111" s="73"/>
      <c r="P111" s="73"/>
      <c r="Q111" s="71"/>
    </row>
    <row r="112" s="60" customFormat="1" spans="2:17">
      <c r="B112"/>
      <c r="C112"/>
      <c r="D112"/>
      <c r="E112"/>
      <c r="F112" t="s">
        <v>1510</v>
      </c>
      <c r="L112" s="73" t="s">
        <v>1511</v>
      </c>
      <c r="M112"/>
      <c r="N112"/>
      <c r="O112" s="73"/>
      <c r="P112" s="73"/>
      <c r="Q112" s="71"/>
    </row>
    <row r="113" s="60" customFormat="1" spans="2:17">
      <c r="B113"/>
      <c r="C113"/>
      <c r="D113"/>
      <c r="E113"/>
      <c r="F113" t="s">
        <v>1512</v>
      </c>
      <c r="L113" s="73" t="s">
        <v>1513</v>
      </c>
      <c r="M113"/>
      <c r="N113"/>
      <c r="O113" s="73"/>
      <c r="P113" s="73"/>
      <c r="Q113" s="71"/>
    </row>
    <row r="114" s="60" customFormat="1" spans="2:17">
      <c r="B114"/>
      <c r="C114"/>
      <c r="D114"/>
      <c r="E114"/>
      <c r="F114" t="s">
        <v>1514</v>
      </c>
      <c r="J114" s="71"/>
      <c r="K114" s="71"/>
      <c r="L114" s="73" t="s">
        <v>1289</v>
      </c>
      <c r="M114"/>
      <c r="N114"/>
      <c r="O114" s="73"/>
      <c r="P114" s="73"/>
      <c r="Q114" s="71"/>
    </row>
    <row r="115" s="60" customFormat="1" spans="2:17">
      <c r="B115"/>
      <c r="C115"/>
      <c r="D115"/>
      <c r="E115"/>
      <c r="F115" s="65" t="s">
        <v>1515</v>
      </c>
      <c r="J115" s="71"/>
      <c r="K115" s="71"/>
      <c r="L115" s="73" t="s">
        <v>1397</v>
      </c>
      <c r="M115"/>
      <c r="N115"/>
      <c r="O115" s="73"/>
      <c r="P115" s="73"/>
      <c r="Q115" s="71"/>
    </row>
    <row r="116" s="60" customFormat="1" spans="2:17">
      <c r="B116"/>
      <c r="C116"/>
      <c r="D116"/>
      <c r="E116"/>
      <c r="F116" s="65" t="s">
        <v>1516</v>
      </c>
      <c r="J116" s="71"/>
      <c r="K116" s="71"/>
      <c r="L116" s="73" t="s">
        <v>1474</v>
      </c>
      <c r="M116"/>
      <c r="N116"/>
      <c r="O116" s="73"/>
      <c r="P116" s="73"/>
      <c r="Q116" s="71"/>
    </row>
    <row r="117" s="60" customFormat="1" spans="2:17">
      <c r="B117"/>
      <c r="C117"/>
      <c r="D117"/>
      <c r="E117"/>
      <c r="F117" s="65" t="s">
        <v>1426</v>
      </c>
      <c r="J117" s="71"/>
      <c r="K117" s="71"/>
      <c r="L117" s="73" t="s">
        <v>1517</v>
      </c>
      <c r="M117"/>
      <c r="N117"/>
      <c r="O117" s="73"/>
      <c r="P117" s="73"/>
      <c r="Q117" s="71"/>
    </row>
    <row r="118" s="60" customFormat="1" spans="2:17">
      <c r="B118"/>
      <c r="C118"/>
      <c r="D118"/>
      <c r="E118"/>
      <c r="F118" t="s">
        <v>1467</v>
      </c>
      <c r="J118" s="71"/>
      <c r="K118" s="71"/>
      <c r="L118" s="73" t="s">
        <v>1518</v>
      </c>
      <c r="M118"/>
      <c r="N118"/>
      <c r="O118" s="73"/>
      <c r="P118" s="73"/>
      <c r="Q118" s="71"/>
    </row>
    <row r="119" s="60" customFormat="1" spans="2:17">
      <c r="B119"/>
      <c r="C119"/>
      <c r="D119"/>
      <c r="E119"/>
      <c r="F119" t="s">
        <v>1486</v>
      </c>
      <c r="J119" s="71"/>
      <c r="K119" s="71"/>
      <c r="L119" s="73" t="s">
        <v>1476</v>
      </c>
      <c r="M119"/>
      <c r="N119"/>
      <c r="O119" s="73"/>
      <c r="P119" s="73"/>
      <c r="Q119" s="71"/>
    </row>
    <row r="120" s="60" customFormat="1" spans="2:17">
      <c r="B120"/>
      <c r="C120"/>
      <c r="D120"/>
      <c r="E120"/>
      <c r="F120" t="s">
        <v>1519</v>
      </c>
      <c r="J120" s="71"/>
      <c r="K120" s="71"/>
      <c r="L120" s="73" t="s">
        <v>1520</v>
      </c>
      <c r="M120"/>
      <c r="N120"/>
      <c r="O120" s="73"/>
      <c r="P120" s="73"/>
      <c r="Q120" s="71"/>
    </row>
    <row r="121" s="60" customFormat="1" spans="2:17">
      <c r="B121"/>
      <c r="C121"/>
      <c r="D121"/>
      <c r="E121"/>
      <c r="F121" t="s">
        <v>1507</v>
      </c>
      <c r="J121" s="71"/>
      <c r="K121" s="71"/>
      <c r="L121" s="73" t="s">
        <v>1521</v>
      </c>
      <c r="M121"/>
      <c r="N121"/>
      <c r="O121" s="73"/>
      <c r="P121" s="73"/>
      <c r="Q121" s="71"/>
    </row>
    <row r="122" s="60" customFormat="1" spans="2:17">
      <c r="B122"/>
      <c r="C122"/>
      <c r="D122"/>
      <c r="E122"/>
      <c r="F122" t="s">
        <v>1521</v>
      </c>
      <c r="J122" s="71"/>
      <c r="K122" s="71"/>
      <c r="L122" s="73" t="s">
        <v>1242</v>
      </c>
      <c r="M122"/>
      <c r="N122"/>
      <c r="O122" s="73"/>
      <c r="P122" s="73"/>
      <c r="Q122" s="71"/>
    </row>
    <row r="123" s="60" customFormat="1" spans="2:17">
      <c r="B123"/>
      <c r="C123"/>
      <c r="D123"/>
      <c r="E123"/>
      <c r="F123" t="s">
        <v>1522</v>
      </c>
      <c r="J123" s="71"/>
      <c r="K123" s="71"/>
      <c r="L123" s="73" t="s">
        <v>1482</v>
      </c>
      <c r="M123"/>
      <c r="N123"/>
      <c r="O123" s="73"/>
      <c r="P123" s="73"/>
      <c r="Q123" s="71"/>
    </row>
    <row r="124" s="60" customFormat="1" spans="2:17">
      <c r="B124"/>
      <c r="C124"/>
      <c r="D124"/>
      <c r="E124"/>
      <c r="F124" t="s">
        <v>1523</v>
      </c>
      <c r="J124" s="71"/>
      <c r="K124" s="71"/>
      <c r="L124" s="73" t="s">
        <v>1368</v>
      </c>
      <c r="M124"/>
      <c r="N124"/>
      <c r="O124" s="73"/>
      <c r="P124" s="73"/>
      <c r="Q124" s="71"/>
    </row>
    <row r="125" s="60" customFormat="1" spans="2:17">
      <c r="B125"/>
      <c r="C125"/>
      <c r="D125"/>
      <c r="E125"/>
      <c r="F125" t="s">
        <v>1524</v>
      </c>
      <c r="J125" s="71"/>
      <c r="K125" s="71"/>
      <c r="L125" s="73" t="s">
        <v>1525</v>
      </c>
      <c r="M125"/>
      <c r="N125"/>
      <c r="O125" s="73"/>
      <c r="P125" s="73"/>
      <c r="Q125" s="71"/>
    </row>
    <row r="126" s="60" customFormat="1" spans="2:17">
      <c r="B126"/>
      <c r="C126"/>
      <c r="D126"/>
      <c r="E126"/>
      <c r="F126" t="s">
        <v>1526</v>
      </c>
      <c r="J126" s="71"/>
      <c r="K126" s="71"/>
      <c r="L126" s="73" t="s">
        <v>1497</v>
      </c>
      <c r="M126"/>
      <c r="N126"/>
      <c r="O126" s="73"/>
      <c r="P126" s="73"/>
      <c r="Q126" s="71"/>
    </row>
    <row r="127" s="60" customFormat="1" spans="2:17">
      <c r="B127"/>
      <c r="C127"/>
      <c r="D127"/>
      <c r="E127"/>
      <c r="F127" t="s">
        <v>1331</v>
      </c>
      <c r="J127" s="71"/>
      <c r="K127" s="71"/>
      <c r="L127" s="73" t="s">
        <v>1306</v>
      </c>
      <c r="M127"/>
      <c r="N127"/>
      <c r="O127" s="73"/>
      <c r="P127" s="73"/>
      <c r="Q127" s="71"/>
    </row>
    <row r="128" s="60" customFormat="1" spans="2:17">
      <c r="B128"/>
      <c r="C128"/>
      <c r="D128"/>
      <c r="E128"/>
      <c r="F128" t="s">
        <v>1527</v>
      </c>
      <c r="J128" s="71"/>
      <c r="K128" s="71"/>
      <c r="L128" s="73" t="s">
        <v>1371</v>
      </c>
      <c r="M128"/>
      <c r="N128"/>
      <c r="O128" s="73"/>
      <c r="P128" s="73"/>
      <c r="Q128" s="71"/>
    </row>
    <row r="129" s="60" customFormat="1" spans="2:17">
      <c r="B129"/>
      <c r="C129"/>
      <c r="D129"/>
      <c r="E129"/>
      <c r="F129" s="65" t="s">
        <v>1528</v>
      </c>
      <c r="J129" s="71"/>
      <c r="K129" s="71"/>
      <c r="L129" s="73" t="s">
        <v>1402</v>
      </c>
      <c r="M129"/>
      <c r="N129"/>
      <c r="O129" s="73"/>
      <c r="P129" s="73"/>
      <c r="Q129" s="71"/>
    </row>
    <row r="130" s="60" customFormat="1" spans="2:17">
      <c r="B130"/>
      <c r="C130"/>
      <c r="D130"/>
      <c r="E130"/>
      <c r="F130" t="s">
        <v>1529</v>
      </c>
      <c r="J130" s="71"/>
      <c r="K130" s="71"/>
      <c r="L130" s="73" t="s">
        <v>1483</v>
      </c>
      <c r="M130"/>
      <c r="N130"/>
      <c r="O130" s="73"/>
      <c r="P130" s="73"/>
      <c r="Q130" s="71"/>
    </row>
    <row r="131" s="60" customFormat="1" spans="2:17">
      <c r="B131"/>
      <c r="C131"/>
      <c r="D131"/>
      <c r="E131"/>
      <c r="F131" t="s">
        <v>1530</v>
      </c>
      <c r="J131" s="71"/>
      <c r="K131" s="71"/>
      <c r="L131" s="73" t="s">
        <v>1235</v>
      </c>
      <c r="M131"/>
      <c r="N131"/>
      <c r="O131" s="73"/>
      <c r="P131" s="73"/>
      <c r="Q131" s="71"/>
    </row>
    <row r="132" s="60" customFormat="1" spans="2:17">
      <c r="B132"/>
      <c r="C132"/>
      <c r="D132"/>
      <c r="E132"/>
      <c r="F132" t="s">
        <v>1531</v>
      </c>
      <c r="K132" s="71"/>
      <c r="L132" s="73" t="s">
        <v>1295</v>
      </c>
      <c r="M132"/>
      <c r="N132"/>
      <c r="O132" s="73"/>
      <c r="P132" s="73"/>
      <c r="Q132" s="71"/>
    </row>
    <row r="133" s="60" customFormat="1" spans="2:17">
      <c r="B133"/>
      <c r="C133"/>
      <c r="D133"/>
      <c r="E133"/>
      <c r="F133" t="s">
        <v>1532</v>
      </c>
      <c r="K133" s="71"/>
      <c r="L133" s="73" t="s">
        <v>1301</v>
      </c>
      <c r="M133"/>
      <c r="N133"/>
      <c r="O133" s="73"/>
      <c r="P133" s="73"/>
      <c r="Q133" s="71"/>
    </row>
    <row r="134" s="60" customFormat="1" spans="2:17">
      <c r="B134"/>
      <c r="C134"/>
      <c r="D134"/>
      <c r="E134"/>
      <c r="F134" t="s">
        <v>1362</v>
      </c>
      <c r="K134" s="71"/>
      <c r="L134" s="73" t="s">
        <v>1485</v>
      </c>
      <c r="M134"/>
      <c r="N134"/>
      <c r="O134" s="73"/>
      <c r="P134" s="73"/>
      <c r="Q134" s="71"/>
    </row>
    <row r="135" s="60" customFormat="1" spans="2:17">
      <c r="B135"/>
      <c r="C135"/>
      <c r="D135"/>
      <c r="E135"/>
      <c r="F135" t="s">
        <v>1442</v>
      </c>
      <c r="L135" s="73" t="s">
        <v>1226</v>
      </c>
      <c r="M135"/>
      <c r="N135"/>
      <c r="O135" s="73"/>
      <c r="P135" s="73"/>
      <c r="Q135" s="71"/>
    </row>
    <row r="136" s="60" customFormat="1" spans="2:17">
      <c r="B136"/>
      <c r="C136"/>
      <c r="D136"/>
      <c r="E136"/>
      <c r="F136" t="s">
        <v>1492</v>
      </c>
      <c r="L136" s="73" t="s">
        <v>1460</v>
      </c>
      <c r="M136"/>
      <c r="N136"/>
      <c r="O136" s="73"/>
      <c r="P136" s="73"/>
      <c r="Q136" s="71"/>
    </row>
    <row r="137" s="60" customFormat="1" spans="2:17">
      <c r="B137"/>
      <c r="C137"/>
      <c r="D137"/>
      <c r="E137"/>
      <c r="F137" s="65" t="s">
        <v>1533</v>
      </c>
      <c r="L137" s="73" t="s">
        <v>1481</v>
      </c>
      <c r="M137"/>
      <c r="N137"/>
      <c r="O137" s="73"/>
      <c r="P137" s="73"/>
      <c r="Q137" s="71"/>
    </row>
    <row r="138" s="60" customFormat="1" spans="2:17">
      <c r="B138"/>
      <c r="C138"/>
      <c r="D138"/>
      <c r="E138"/>
      <c r="F138" s="65" t="s">
        <v>1534</v>
      </c>
      <c r="L138" s="73" t="s">
        <v>1535</v>
      </c>
      <c r="M138"/>
      <c r="N138"/>
      <c r="O138" s="73"/>
      <c r="P138" s="73"/>
      <c r="Q138" s="71"/>
    </row>
    <row r="139" s="60" customFormat="1" spans="2:17">
      <c r="B139"/>
      <c r="C139"/>
      <c r="D139"/>
      <c r="E139"/>
      <c r="F139" t="s">
        <v>1536</v>
      </c>
      <c r="L139" s="73" t="s">
        <v>1537</v>
      </c>
      <c r="M139"/>
      <c r="N139"/>
      <c r="O139" s="73"/>
      <c r="P139" s="73"/>
      <c r="Q139" s="71"/>
    </row>
    <row r="140" s="60" customFormat="1" spans="2:17">
      <c r="B140"/>
      <c r="C140"/>
      <c r="D140"/>
      <c r="E140"/>
      <c r="F140" t="s">
        <v>1469</v>
      </c>
      <c r="L140" s="73" t="s">
        <v>1538</v>
      </c>
      <c r="M140"/>
      <c r="N140"/>
      <c r="O140" s="73"/>
      <c r="P140" s="73"/>
      <c r="Q140" s="71"/>
    </row>
    <row r="141" s="60" customFormat="1" spans="2:17">
      <c r="B141"/>
      <c r="C141"/>
      <c r="D141"/>
      <c r="E141"/>
      <c r="F141" t="s">
        <v>1539</v>
      </c>
      <c r="L141" s="73" t="s">
        <v>1362</v>
      </c>
      <c r="M141"/>
      <c r="N141"/>
      <c r="O141" s="73"/>
      <c r="P141" s="73"/>
      <c r="Q141" s="71"/>
    </row>
    <row r="142" s="60" customFormat="1" spans="2:17">
      <c r="B142"/>
      <c r="C142"/>
      <c r="D142"/>
      <c r="E142"/>
      <c r="F142" s="65" t="s">
        <v>1540</v>
      </c>
      <c r="L142" s="73" t="s">
        <v>1541</v>
      </c>
      <c r="M142"/>
      <c r="N142"/>
      <c r="O142" s="73"/>
      <c r="P142" s="73"/>
      <c r="Q142" s="71"/>
    </row>
    <row r="143" s="60" customFormat="1" spans="2:17">
      <c r="B143"/>
      <c r="C143"/>
      <c r="D143"/>
      <c r="E143"/>
      <c r="F143" s="65" t="s">
        <v>1542</v>
      </c>
      <c r="L143" s="73" t="s">
        <v>1543</v>
      </c>
      <c r="M143"/>
      <c r="N143"/>
      <c r="O143" s="73"/>
      <c r="P143" s="73"/>
      <c r="Q143" s="71"/>
    </row>
    <row r="144" s="60" customFormat="1" spans="2:17">
      <c r="B144"/>
      <c r="C144"/>
      <c r="D144"/>
      <c r="E144"/>
      <c r="F144" t="s">
        <v>1544</v>
      </c>
      <c r="L144" s="73" t="s">
        <v>1545</v>
      </c>
      <c r="M144"/>
      <c r="N144"/>
      <c r="O144" s="73"/>
      <c r="P144" s="73"/>
      <c r="Q144" s="71"/>
    </row>
    <row r="145" s="60" customFormat="1" spans="2:17">
      <c r="B145"/>
      <c r="C145"/>
      <c r="D145"/>
      <c r="E145"/>
      <c r="F145" s="65" t="s">
        <v>1546</v>
      </c>
      <c r="L145" s="73"/>
      <c r="M145"/>
      <c r="N145"/>
      <c r="O145" s="73"/>
      <c r="P145" s="73"/>
      <c r="Q145" s="71"/>
    </row>
    <row r="146" s="60" customFormat="1" spans="2:17">
      <c r="B146"/>
      <c r="C146"/>
      <c r="D146"/>
      <c r="E146"/>
      <c r="F146" t="s">
        <v>1322</v>
      </c>
      <c r="L146" s="73"/>
      <c r="M146"/>
      <c r="N146"/>
      <c r="O146" s="73"/>
      <c r="P146" s="73"/>
      <c r="Q146" s="71"/>
    </row>
    <row r="147" s="60" customFormat="1" spans="2:14">
      <c r="B147"/>
      <c r="C147"/>
      <c r="D147"/>
      <c r="E147"/>
      <c r="F147" t="s">
        <v>1547</v>
      </c>
      <c r="M147"/>
      <c r="N147"/>
    </row>
    <row r="148" s="60" customFormat="1" spans="2:14">
      <c r="B148"/>
      <c r="C148"/>
      <c r="D148"/>
      <c r="E148"/>
      <c r="F148" s="65" t="s">
        <v>1548</v>
      </c>
      <c r="M148"/>
      <c r="N148"/>
    </row>
    <row r="149" s="60" customFormat="1" spans="2:14">
      <c r="B149"/>
      <c r="C149"/>
      <c r="D149"/>
      <c r="E149"/>
      <c r="F149" t="s">
        <v>1549</v>
      </c>
      <c r="M149"/>
      <c r="N149"/>
    </row>
    <row r="150" s="60" customFormat="1" spans="2:14">
      <c r="B150"/>
      <c r="C150"/>
      <c r="D150"/>
      <c r="E150"/>
      <c r="F150" s="65" t="s">
        <v>1376</v>
      </c>
      <c r="M150"/>
      <c r="N150"/>
    </row>
    <row r="151" s="60" customFormat="1" spans="2:14">
      <c r="B151"/>
      <c r="C151"/>
      <c r="D151"/>
      <c r="E151"/>
      <c r="F151" t="s">
        <v>1428</v>
      </c>
      <c r="M151"/>
      <c r="N151"/>
    </row>
    <row r="152" s="60" customFormat="1" spans="2:14">
      <c r="B152"/>
      <c r="C152"/>
      <c r="D152"/>
      <c r="E152"/>
      <c r="F152" s="65" t="s">
        <v>1496</v>
      </c>
      <c r="M152"/>
      <c r="N152"/>
    </row>
    <row r="153" s="60" customFormat="1" spans="2:14">
      <c r="B153"/>
      <c r="C153"/>
      <c r="D153"/>
      <c r="E153"/>
      <c r="F153" s="65" t="s">
        <v>1398</v>
      </c>
      <c r="M153"/>
      <c r="N153"/>
    </row>
    <row r="154" s="60" customFormat="1" spans="2:14">
      <c r="B154"/>
      <c r="C154"/>
      <c r="D154"/>
      <c r="E154"/>
      <c r="F154" s="65" t="s">
        <v>1363</v>
      </c>
      <c r="M154"/>
      <c r="N154"/>
    </row>
    <row r="155" s="60" customFormat="1" spans="2:14">
      <c r="B155"/>
      <c r="C155"/>
      <c r="D155"/>
      <c r="E155"/>
      <c r="F155" s="65" t="s">
        <v>1433</v>
      </c>
      <c r="M155"/>
      <c r="N155"/>
    </row>
    <row r="156" s="60" customFormat="1" spans="2:14">
      <c r="B156"/>
      <c r="C156"/>
      <c r="D156"/>
      <c r="E156"/>
      <c r="F156" s="65" t="s">
        <v>1466</v>
      </c>
      <c r="M156"/>
      <c r="N156"/>
    </row>
    <row r="157" s="60" customFormat="1" spans="2:14">
      <c r="B157"/>
      <c r="C157"/>
      <c r="D157"/>
      <c r="E157"/>
      <c r="F157" s="65" t="s">
        <v>1494</v>
      </c>
      <c r="M157"/>
      <c r="N157"/>
    </row>
    <row r="158" s="60" customFormat="1" spans="2:14">
      <c r="B158"/>
      <c r="C158"/>
      <c r="D158"/>
      <c r="E158"/>
      <c r="F158" s="65" t="s">
        <v>1550</v>
      </c>
      <c r="M158"/>
      <c r="N158"/>
    </row>
    <row r="159" s="60" customFormat="1" spans="2:14">
      <c r="B159"/>
      <c r="C159"/>
      <c r="D159"/>
      <c r="E159"/>
      <c r="F159" s="65" t="s">
        <v>1551</v>
      </c>
      <c r="M159"/>
      <c r="N159"/>
    </row>
    <row r="160" s="60" customFormat="1" spans="2:14">
      <c r="B160"/>
      <c r="C160"/>
      <c r="D160"/>
      <c r="E160"/>
      <c r="F160" t="s">
        <v>1552</v>
      </c>
      <c r="M160"/>
      <c r="N160"/>
    </row>
    <row r="161" s="60" customFormat="1" spans="2:14">
      <c r="B161"/>
      <c r="C161"/>
      <c r="D161"/>
      <c r="E161"/>
      <c r="F161" s="65" t="s">
        <v>1392</v>
      </c>
      <c r="M161"/>
      <c r="N161"/>
    </row>
    <row r="162" s="60" customFormat="1" spans="2:14">
      <c r="B162"/>
      <c r="C162"/>
      <c r="D162"/>
      <c r="E162"/>
      <c r="F162" s="65" t="s">
        <v>1511</v>
      </c>
      <c r="M162"/>
      <c r="N162"/>
    </row>
    <row r="163" s="60" customFormat="1" spans="2:14">
      <c r="B163"/>
      <c r="C163"/>
      <c r="D163"/>
      <c r="E163"/>
      <c r="F163" s="65" t="s">
        <v>1553</v>
      </c>
      <c r="M163"/>
      <c r="N163"/>
    </row>
    <row r="164" s="60" customFormat="1" spans="1:6">
      <c r="A164" s="82"/>
      <c r="B164"/>
      <c r="C164"/>
      <c r="D164"/>
      <c r="E164"/>
      <c r="F164" s="65" t="s">
        <v>1554</v>
      </c>
    </row>
    <row r="165" s="60" customFormat="1" spans="1:6">
      <c r="A165" s="82"/>
      <c r="B165"/>
      <c r="C165"/>
      <c r="D165"/>
      <c r="E165"/>
      <c r="F165" s="65" t="s">
        <v>1555</v>
      </c>
    </row>
    <row r="166" s="60" customFormat="1" spans="1:6">
      <c r="A166" s="82"/>
      <c r="B166"/>
      <c r="C166"/>
      <c r="D166"/>
      <c r="E166"/>
      <c r="F166" s="65" t="s">
        <v>1556</v>
      </c>
    </row>
    <row r="167" s="60" customFormat="1" spans="1:6">
      <c r="A167" s="82"/>
      <c r="B167"/>
      <c r="C167"/>
      <c r="D167"/>
      <c r="E167"/>
      <c r="F167" t="s">
        <v>1543</v>
      </c>
    </row>
    <row r="168" s="60" customFormat="1" spans="1:6">
      <c r="A168" s="82"/>
      <c r="B168"/>
      <c r="C168"/>
      <c r="D168"/>
      <c r="E168"/>
      <c r="F168" t="s">
        <v>1538</v>
      </c>
    </row>
    <row r="169" s="60" customFormat="1" spans="1:5">
      <c r="A169" s="82"/>
      <c r="B169"/>
      <c r="C169"/>
      <c r="D169"/>
      <c r="E169"/>
    </row>
    <row r="170" s="60" customFormat="1" spans="1:5">
      <c r="A170" s="82"/>
      <c r="B170"/>
      <c r="C170"/>
      <c r="D170"/>
      <c r="E170"/>
    </row>
    <row r="171" s="60" customFormat="1" spans="1:6">
      <c r="A171" s="82"/>
      <c r="B171"/>
      <c r="C171"/>
      <c r="D171"/>
      <c r="E171"/>
      <c r="F171"/>
    </row>
    <row r="172" s="60" customFormat="1" spans="1:6">
      <c r="A172" s="82"/>
      <c r="B172"/>
      <c r="C172"/>
      <c r="D172"/>
      <c r="E172"/>
      <c r="F172"/>
    </row>
    <row r="173" s="60" customFormat="1" spans="1:6">
      <c r="A173" s="82"/>
      <c r="B173"/>
      <c r="C173"/>
      <c r="D173"/>
      <c r="E173"/>
      <c r="F173"/>
    </row>
    <row r="174" s="60" customFormat="1" spans="1:6">
      <c r="A174" s="82"/>
      <c r="B174"/>
      <c r="C174"/>
      <c r="D174"/>
      <c r="E174"/>
      <c r="F174"/>
    </row>
    <row r="175" s="60" customFormat="1" spans="1:6">
      <c r="A175" s="82"/>
      <c r="B175"/>
      <c r="C175"/>
      <c r="D175"/>
      <c r="E175"/>
      <c r="F175"/>
    </row>
    <row r="176" s="60" customFormat="1" spans="1:6">
      <c r="A176" s="82"/>
      <c r="B176"/>
      <c r="C176"/>
      <c r="D176"/>
      <c r="E176"/>
      <c r="F176"/>
    </row>
    <row r="177" s="60" customFormat="1" spans="1:6">
      <c r="A177" s="82"/>
      <c r="B177"/>
      <c r="C177"/>
      <c r="D177"/>
      <c r="E177"/>
      <c r="F177"/>
    </row>
    <row r="178" s="60" customFormat="1" spans="1:6">
      <c r="A178" s="82"/>
      <c r="B178"/>
      <c r="C178"/>
      <c r="D178"/>
      <c r="E178"/>
      <c r="F178"/>
    </row>
    <row r="179" s="60" customFormat="1" spans="1:6">
      <c r="A179" s="82"/>
      <c r="B179"/>
      <c r="C179"/>
      <c r="D179"/>
      <c r="E179"/>
      <c r="F179"/>
    </row>
    <row r="180" s="60" customFormat="1" spans="1:6">
      <c r="A180" s="82"/>
      <c r="B180"/>
      <c r="C180"/>
      <c r="D180"/>
      <c r="E180"/>
      <c r="F180"/>
    </row>
    <row r="181" s="60" customFormat="1" spans="1:6">
      <c r="A181" s="82"/>
      <c r="B181"/>
      <c r="C181"/>
      <c r="D181"/>
      <c r="E181"/>
      <c r="F181"/>
    </row>
    <row r="182" s="60" customFormat="1" spans="1:6">
      <c r="A182" s="82"/>
      <c r="B182"/>
      <c r="C182"/>
      <c r="D182"/>
      <c r="E182"/>
      <c r="F182"/>
    </row>
    <row r="183" s="60" customFormat="1" spans="1:6">
      <c r="A183" s="82"/>
      <c r="B183"/>
      <c r="C183"/>
      <c r="D183"/>
      <c r="E183"/>
      <c r="F183"/>
    </row>
    <row r="184" s="60" customFormat="1" spans="1:6">
      <c r="A184" s="82"/>
      <c r="B184"/>
      <c r="C184"/>
      <c r="D184"/>
      <c r="E184"/>
      <c r="F184"/>
    </row>
    <row r="185" s="60" customFormat="1" spans="1:6">
      <c r="A185" s="82"/>
      <c r="B185"/>
      <c r="C185"/>
      <c r="D185"/>
      <c r="E185"/>
      <c r="F185"/>
    </row>
    <row r="186" s="60" customFormat="1" spans="1:6">
      <c r="A186" s="82"/>
      <c r="B186"/>
      <c r="C186"/>
      <c r="D186"/>
      <c r="E186"/>
      <c r="F186"/>
    </row>
    <row r="187" s="60" customFormat="1" spans="1:6">
      <c r="A187" s="82"/>
      <c r="B187"/>
      <c r="C187"/>
      <c r="D187"/>
      <c r="E187"/>
      <c r="F187"/>
    </row>
    <row r="188" s="60" customFormat="1" spans="1:6">
      <c r="A188" s="82"/>
      <c r="B188"/>
      <c r="C188"/>
      <c r="D188"/>
      <c r="E188"/>
      <c r="F188"/>
    </row>
    <row r="189" s="60" customFormat="1" spans="1:6">
      <c r="A189" s="82"/>
      <c r="B189"/>
      <c r="C189"/>
      <c r="D189"/>
      <c r="E189"/>
      <c r="F189"/>
    </row>
    <row r="190" s="60" customFormat="1" spans="1:6">
      <c r="A190" s="82"/>
      <c r="B190"/>
      <c r="C190"/>
      <c r="D190"/>
      <c r="E190"/>
      <c r="F190"/>
    </row>
    <row r="191" s="60" customFormat="1" spans="1:6">
      <c r="A191" s="82"/>
      <c r="B191"/>
      <c r="C191"/>
      <c r="D191"/>
      <c r="E191"/>
      <c r="F191"/>
    </row>
    <row r="192" s="60" customFormat="1" spans="1:6">
      <c r="A192" s="82"/>
      <c r="B192"/>
      <c r="C192"/>
      <c r="D192"/>
      <c r="E192"/>
      <c r="F192"/>
    </row>
    <row r="193" s="60" customFormat="1" spans="1:6">
      <c r="A193" s="82"/>
      <c r="B193"/>
      <c r="C193"/>
      <c r="D193"/>
      <c r="E193"/>
      <c r="F193"/>
    </row>
    <row r="194" s="60" customFormat="1" spans="1:6">
      <c r="A194" s="82"/>
      <c r="B194"/>
      <c r="C194"/>
      <c r="D194"/>
      <c r="E194"/>
      <c r="F194"/>
    </row>
    <row r="195" s="60" customFormat="1" spans="1:6">
      <c r="A195" s="82"/>
      <c r="B195"/>
      <c r="C195"/>
      <c r="D195"/>
      <c r="E195"/>
      <c r="F195"/>
    </row>
    <row r="196" s="60" customFormat="1" spans="1:6">
      <c r="A196" s="82"/>
      <c r="B196"/>
      <c r="C196"/>
      <c r="D196"/>
      <c r="E196"/>
      <c r="F196"/>
    </row>
    <row r="197" s="60" customFormat="1" spans="1:6">
      <c r="A197" s="82"/>
      <c r="B197"/>
      <c r="C197"/>
      <c r="D197"/>
      <c r="E197"/>
      <c r="F197"/>
    </row>
    <row r="198" s="60" customFormat="1" spans="1:6">
      <c r="A198" s="82"/>
      <c r="B198"/>
      <c r="C198"/>
      <c r="D198"/>
      <c r="E198"/>
      <c r="F198"/>
    </row>
    <row r="199" s="60" customFormat="1" spans="1:6">
      <c r="A199" s="82"/>
      <c r="B199"/>
      <c r="C199"/>
      <c r="D199"/>
      <c r="E199"/>
      <c r="F199"/>
    </row>
    <row r="200" s="60" customFormat="1" spans="1:6">
      <c r="A200" s="82"/>
      <c r="B200"/>
      <c r="C200"/>
      <c r="D200"/>
      <c r="E200"/>
      <c r="F200"/>
    </row>
    <row r="201" s="60" customFormat="1" spans="1:6">
      <c r="A201" s="82"/>
      <c r="B201"/>
      <c r="C201"/>
      <c r="D201"/>
      <c r="E201"/>
      <c r="F201"/>
    </row>
    <row r="202" s="60" customFormat="1" spans="1:6">
      <c r="A202" s="82"/>
      <c r="B202"/>
      <c r="C202"/>
      <c r="D202"/>
      <c r="E202"/>
      <c r="F202"/>
    </row>
    <row r="203" s="60" customFormat="1" spans="1:6">
      <c r="A203" s="82"/>
      <c r="B203"/>
      <c r="C203"/>
      <c r="D203"/>
      <c r="E203"/>
      <c r="F203"/>
    </row>
    <row r="204" s="60" customFormat="1" spans="1:6">
      <c r="A204" s="82"/>
      <c r="B204"/>
      <c r="C204"/>
      <c r="D204"/>
      <c r="E204"/>
      <c r="F204"/>
    </row>
    <row r="205" s="60" customFormat="1" spans="1:6">
      <c r="A205" s="82"/>
      <c r="B205"/>
      <c r="C205"/>
      <c r="D205"/>
      <c r="E205"/>
      <c r="F205"/>
    </row>
    <row r="206" s="60" customFormat="1" spans="1:6">
      <c r="A206" s="82"/>
      <c r="B206"/>
      <c r="C206"/>
      <c r="D206"/>
      <c r="E206"/>
      <c r="F206"/>
    </row>
    <row r="207" s="60" customFormat="1" spans="1:6">
      <c r="A207" s="82"/>
      <c r="B207"/>
      <c r="C207"/>
      <c r="D207"/>
      <c r="E207"/>
      <c r="F207"/>
    </row>
    <row r="208" s="60" customFormat="1" spans="1:6">
      <c r="A208" s="82"/>
      <c r="B208"/>
      <c r="C208"/>
      <c r="D208"/>
      <c r="E208"/>
      <c r="F208"/>
    </row>
    <row r="209" s="60" customFormat="1" spans="1:6">
      <c r="A209" s="82"/>
      <c r="B209"/>
      <c r="C209"/>
      <c r="D209"/>
      <c r="E209"/>
      <c r="F209"/>
    </row>
    <row r="210" s="60" customFormat="1" spans="1:6">
      <c r="A210" s="82"/>
      <c r="B210"/>
      <c r="C210"/>
      <c r="D210"/>
      <c r="E210"/>
      <c r="F210"/>
    </row>
    <row r="211" s="60" customFormat="1" spans="1:6">
      <c r="A211" s="82"/>
      <c r="B211"/>
      <c r="C211"/>
      <c r="D211"/>
      <c r="E211"/>
      <c r="F211"/>
    </row>
    <row r="212" s="60" customFormat="1" spans="1:6">
      <c r="A212" s="82"/>
      <c r="B212"/>
      <c r="C212"/>
      <c r="D212"/>
      <c r="E212"/>
      <c r="F212"/>
    </row>
    <row r="213" s="60" customFormat="1" spans="1:6">
      <c r="A213" s="82"/>
      <c r="B213"/>
      <c r="C213"/>
      <c r="D213"/>
      <c r="E213"/>
      <c r="F213"/>
    </row>
    <row r="214" s="60" customFormat="1" spans="1:6">
      <c r="A214" s="82"/>
      <c r="B214"/>
      <c r="C214"/>
      <c r="D214"/>
      <c r="E214"/>
      <c r="F214"/>
    </row>
    <row r="215" s="60" customFormat="1" spans="1:6">
      <c r="A215" s="82"/>
      <c r="B215"/>
      <c r="C215"/>
      <c r="D215"/>
      <c r="E215"/>
      <c r="F215"/>
    </row>
    <row r="216" s="60" customFormat="1" spans="1:6">
      <c r="A216" s="82"/>
      <c r="B216"/>
      <c r="C216"/>
      <c r="D216"/>
      <c r="E216"/>
      <c r="F216"/>
    </row>
    <row r="217" s="60" customFormat="1" spans="1:6">
      <c r="A217" s="82"/>
      <c r="B217"/>
      <c r="C217"/>
      <c r="D217"/>
      <c r="E217"/>
      <c r="F217"/>
    </row>
    <row r="218" s="60" customFormat="1" spans="1:6">
      <c r="A218" s="82"/>
      <c r="B218"/>
      <c r="C218"/>
      <c r="D218"/>
      <c r="E218"/>
      <c r="F218"/>
    </row>
    <row r="219" s="60" customFormat="1" spans="1:6">
      <c r="A219" s="82"/>
      <c r="B219"/>
      <c r="C219"/>
      <c r="D219"/>
      <c r="E219"/>
      <c r="F219"/>
    </row>
    <row r="220" s="60" customFormat="1" spans="1:6">
      <c r="A220" s="82"/>
      <c r="B220"/>
      <c r="C220"/>
      <c r="D220"/>
      <c r="E220"/>
      <c r="F220"/>
    </row>
    <row r="221" s="60" customFormat="1" spans="1:6">
      <c r="A221" s="82"/>
      <c r="B221"/>
      <c r="C221"/>
      <c r="D221"/>
      <c r="E221"/>
      <c r="F221"/>
    </row>
    <row r="222" s="60" customFormat="1" spans="1:6">
      <c r="A222" s="82"/>
      <c r="B222"/>
      <c r="C222"/>
      <c r="D222"/>
      <c r="E222"/>
      <c r="F222"/>
    </row>
    <row r="223" s="60" customFormat="1" spans="1:6">
      <c r="A223" s="82"/>
      <c r="B223"/>
      <c r="C223"/>
      <c r="D223"/>
      <c r="E223"/>
      <c r="F223"/>
    </row>
    <row r="224" s="60" customFormat="1" spans="1:6">
      <c r="A224" s="82"/>
      <c r="B224"/>
      <c r="C224"/>
      <c r="D224"/>
      <c r="E224"/>
      <c r="F224"/>
    </row>
    <row r="225" s="60" customFormat="1" spans="1:6">
      <c r="A225" s="82"/>
      <c r="B225"/>
      <c r="C225"/>
      <c r="D225"/>
      <c r="E225"/>
      <c r="F225"/>
    </row>
    <row r="226" s="60" customFormat="1" spans="1:6">
      <c r="A226" s="82"/>
      <c r="B226"/>
      <c r="C226"/>
      <c r="D226"/>
      <c r="E226"/>
      <c r="F226"/>
    </row>
    <row r="227" s="60" customFormat="1" spans="1:6">
      <c r="A227" s="82"/>
      <c r="B227"/>
      <c r="C227"/>
      <c r="D227"/>
      <c r="E227"/>
      <c r="F227"/>
    </row>
    <row r="228" s="60" customFormat="1" spans="1:6">
      <c r="A228" s="82"/>
      <c r="B228"/>
      <c r="C228"/>
      <c r="D228"/>
      <c r="E228"/>
      <c r="F228"/>
    </row>
    <row r="229" s="60" customFormat="1" spans="1:6">
      <c r="A229" s="82"/>
      <c r="B229"/>
      <c r="C229"/>
      <c r="D229"/>
      <c r="E229"/>
      <c r="F229"/>
    </row>
    <row r="230" s="60" customFormat="1" spans="1:6">
      <c r="A230" s="82"/>
      <c r="B230"/>
      <c r="C230"/>
      <c r="D230"/>
      <c r="E230"/>
      <c r="F230"/>
    </row>
    <row r="231" s="60" customFormat="1" spans="1:6">
      <c r="A231" s="82"/>
      <c r="B231"/>
      <c r="C231"/>
      <c r="D231"/>
      <c r="E231"/>
      <c r="F231"/>
    </row>
    <row r="232" s="60" customFormat="1" spans="1:6">
      <c r="A232" s="82"/>
      <c r="B232"/>
      <c r="C232"/>
      <c r="D232"/>
      <c r="E232"/>
      <c r="F232"/>
    </row>
    <row r="233" s="60" customFormat="1" spans="1:6">
      <c r="A233" s="82"/>
      <c r="B233"/>
      <c r="C233"/>
      <c r="D233"/>
      <c r="E233"/>
      <c r="F233"/>
    </row>
    <row r="234" s="60" customFormat="1" spans="1:6">
      <c r="A234" s="82"/>
      <c r="B234"/>
      <c r="C234"/>
      <c r="D234"/>
      <c r="E234"/>
      <c r="F234"/>
    </row>
    <row r="235" s="60" customFormat="1" spans="1:6">
      <c r="A235" s="82"/>
      <c r="B235"/>
      <c r="C235"/>
      <c r="D235"/>
      <c r="E235"/>
      <c r="F235"/>
    </row>
    <row r="236" s="60" customFormat="1" spans="1:6">
      <c r="A236" s="82"/>
      <c r="B236"/>
      <c r="C236"/>
      <c r="D236"/>
      <c r="E236"/>
      <c r="F236"/>
    </row>
    <row r="237" s="60" customFormat="1" spans="1:6">
      <c r="A237" s="82"/>
      <c r="B237"/>
      <c r="C237"/>
      <c r="D237"/>
      <c r="E237"/>
      <c r="F237"/>
    </row>
    <row r="238" s="60" customFormat="1" spans="1:6">
      <c r="A238" s="82"/>
      <c r="B238"/>
      <c r="C238"/>
      <c r="D238"/>
      <c r="E238"/>
      <c r="F238"/>
    </row>
    <row r="239" s="60" customFormat="1" spans="1:6">
      <c r="A239" s="82"/>
      <c r="B239"/>
      <c r="C239"/>
      <c r="D239"/>
      <c r="E239"/>
      <c r="F239"/>
    </row>
    <row r="240" s="60" customFormat="1" spans="1:6">
      <c r="A240" s="82"/>
      <c r="B240"/>
      <c r="C240"/>
      <c r="D240"/>
      <c r="E240"/>
      <c r="F240"/>
    </row>
    <row r="241" s="60" customFormat="1" spans="1:6">
      <c r="A241" s="82"/>
      <c r="B241"/>
      <c r="C241"/>
      <c r="D241"/>
      <c r="E241"/>
      <c r="F241"/>
    </row>
    <row r="242" s="60" customFormat="1" spans="1:6">
      <c r="A242" s="82"/>
      <c r="B242"/>
      <c r="C242"/>
      <c r="D242"/>
      <c r="E242"/>
      <c r="F242"/>
    </row>
    <row r="243" s="60" customFormat="1" spans="1:6">
      <c r="A243" s="82"/>
      <c r="B243"/>
      <c r="C243"/>
      <c r="D243"/>
      <c r="E243"/>
      <c r="F243"/>
    </row>
    <row r="244" s="60" customFormat="1" spans="1:6">
      <c r="A244" s="82"/>
      <c r="B244"/>
      <c r="C244"/>
      <c r="D244"/>
      <c r="E244"/>
      <c r="F244"/>
    </row>
    <row r="245" s="60" customFormat="1" spans="1:6">
      <c r="A245" s="82"/>
      <c r="B245"/>
      <c r="C245"/>
      <c r="D245"/>
      <c r="E245"/>
      <c r="F245"/>
    </row>
    <row r="246" s="60" customFormat="1" spans="1:6">
      <c r="A246" s="82"/>
      <c r="B246"/>
      <c r="C246"/>
      <c r="D246"/>
      <c r="E246"/>
      <c r="F246"/>
    </row>
    <row r="247" s="60" customFormat="1" spans="1:6">
      <c r="A247" s="82"/>
      <c r="B247"/>
      <c r="C247"/>
      <c r="D247"/>
      <c r="E247"/>
      <c r="F247"/>
    </row>
    <row r="248" s="60" customFormat="1" spans="1:6">
      <c r="A248" s="82"/>
      <c r="B248"/>
      <c r="C248"/>
      <c r="D248"/>
      <c r="E248"/>
      <c r="F248"/>
    </row>
    <row r="249" s="60" customFormat="1" spans="1:6">
      <c r="A249" s="82"/>
      <c r="B249"/>
      <c r="C249"/>
      <c r="D249"/>
      <c r="E249"/>
      <c r="F249"/>
    </row>
    <row r="250" s="60" customFormat="1" spans="1:6">
      <c r="A250" s="82"/>
      <c r="B250"/>
      <c r="C250"/>
      <c r="D250"/>
      <c r="E250"/>
      <c r="F250"/>
    </row>
    <row r="251" s="60" customFormat="1" spans="1:6">
      <c r="A251" s="82"/>
      <c r="B251"/>
      <c r="C251"/>
      <c r="D251"/>
      <c r="E251"/>
      <c r="F251"/>
    </row>
    <row r="252" s="60" customFormat="1" spans="1:6">
      <c r="A252" s="82"/>
      <c r="B252"/>
      <c r="C252"/>
      <c r="D252"/>
      <c r="E252"/>
      <c r="F252"/>
    </row>
    <row r="253" s="60" customFormat="1" spans="1:6">
      <c r="A253" s="82"/>
      <c r="B253"/>
      <c r="C253"/>
      <c r="D253"/>
      <c r="E253"/>
      <c r="F253"/>
    </row>
    <row r="254" s="60" customFormat="1" spans="1:6">
      <c r="A254" s="82"/>
      <c r="B254"/>
      <c r="C254"/>
      <c r="D254"/>
      <c r="E254"/>
      <c r="F254"/>
    </row>
    <row r="255" s="60" customFormat="1" spans="1:6">
      <c r="A255" s="82"/>
      <c r="B255"/>
      <c r="C255"/>
      <c r="D255"/>
      <c r="E255"/>
      <c r="F255"/>
    </row>
    <row r="256" s="60" customFormat="1" spans="1:6">
      <c r="A256" s="82"/>
      <c r="B256"/>
      <c r="C256"/>
      <c r="D256"/>
      <c r="E256"/>
      <c r="F256"/>
    </row>
    <row r="257" s="60" customFormat="1" spans="1:6">
      <c r="A257" s="82"/>
      <c r="B257"/>
      <c r="C257"/>
      <c r="D257"/>
      <c r="E257"/>
      <c r="F257"/>
    </row>
    <row r="258" s="60" customFormat="1" spans="1:6">
      <c r="A258" s="82"/>
      <c r="B258"/>
      <c r="C258"/>
      <c r="D258"/>
      <c r="E258"/>
      <c r="F258"/>
    </row>
    <row r="259" s="60" customFormat="1" spans="2:6">
      <c r="B259"/>
      <c r="C259"/>
      <c r="D259"/>
      <c r="E259"/>
      <c r="F259"/>
    </row>
    <row r="260" s="60" customFormat="1" spans="2:6">
      <c r="B260"/>
      <c r="C260"/>
      <c r="D260"/>
      <c r="E260"/>
      <c r="F260"/>
    </row>
    <row r="261" s="60" customFormat="1" spans="2:6">
      <c r="B261"/>
      <c r="C261"/>
      <c r="D261"/>
      <c r="E261"/>
      <c r="F261"/>
    </row>
    <row r="262" s="60" customFormat="1" spans="2:6">
      <c r="B262"/>
      <c r="C262"/>
      <c r="D262"/>
      <c r="E262"/>
      <c r="F262"/>
    </row>
    <row r="263" s="60" customFormat="1" spans="2:6">
      <c r="B263"/>
      <c r="C263"/>
      <c r="D263"/>
      <c r="E263"/>
      <c r="F263"/>
    </row>
    <row r="264" s="60" customFormat="1" spans="2:6">
      <c r="B264"/>
      <c r="C264"/>
      <c r="D264"/>
      <c r="E264"/>
      <c r="F264"/>
    </row>
    <row r="265" s="60" customFormat="1" spans="2:6">
      <c r="B265"/>
      <c r="C265"/>
      <c r="D265"/>
      <c r="E265"/>
      <c r="F265"/>
    </row>
    <row r="266" s="60" customFormat="1" spans="2:6">
      <c r="B266"/>
      <c r="C266"/>
      <c r="D266"/>
      <c r="E266"/>
      <c r="F266"/>
    </row>
    <row r="267" s="60" customFormat="1" spans="2:6">
      <c r="B267"/>
      <c r="C267"/>
      <c r="D267"/>
      <c r="E267"/>
      <c r="F267"/>
    </row>
    <row r="268" s="60" customFormat="1" spans="2:6">
      <c r="B268"/>
      <c r="C268"/>
      <c r="D268"/>
      <c r="E268"/>
      <c r="F268"/>
    </row>
    <row r="269" s="60" customFormat="1" spans="2:6">
      <c r="B269"/>
      <c r="C269"/>
      <c r="D269"/>
      <c r="E269"/>
      <c r="F269"/>
    </row>
    <row r="270" s="60" customFormat="1" spans="2:6">
      <c r="B270"/>
      <c r="C270"/>
      <c r="D270"/>
      <c r="E270"/>
      <c r="F270"/>
    </row>
    <row r="271" s="60" customFormat="1" spans="2:6">
      <c r="B271"/>
      <c r="C271"/>
      <c r="D271"/>
      <c r="E271"/>
      <c r="F271"/>
    </row>
    <row r="272" s="60" customFormat="1" spans="2:6">
      <c r="B272"/>
      <c r="C272"/>
      <c r="D272"/>
      <c r="E272"/>
      <c r="F272"/>
    </row>
    <row r="273" s="60" customFormat="1" spans="2:6">
      <c r="B273"/>
      <c r="C273"/>
      <c r="D273"/>
      <c r="E273"/>
      <c r="F273"/>
    </row>
    <row r="274" s="60" customFormat="1" spans="2:6">
      <c r="B274"/>
      <c r="C274"/>
      <c r="D274"/>
      <c r="E274"/>
      <c r="F274"/>
    </row>
    <row r="275" s="60" customFormat="1" spans="2:6">
      <c r="B275"/>
      <c r="C275"/>
      <c r="D275"/>
      <c r="E275"/>
      <c r="F275"/>
    </row>
    <row r="276" s="60" customFormat="1" spans="2:6">
      <c r="B276"/>
      <c r="C276"/>
      <c r="D276"/>
      <c r="E276"/>
      <c r="F276"/>
    </row>
    <row r="277" s="60" customFormat="1" spans="2:6">
      <c r="B277"/>
      <c r="C277"/>
      <c r="D277"/>
      <c r="E277"/>
      <c r="F277"/>
    </row>
    <row r="278" s="60" customFormat="1" spans="2:6">
      <c r="B278"/>
      <c r="C278"/>
      <c r="D278"/>
      <c r="E278"/>
      <c r="F278"/>
    </row>
    <row r="279" s="60" customFormat="1" spans="2:6">
      <c r="B279"/>
      <c r="C279"/>
      <c r="D279"/>
      <c r="E279"/>
      <c r="F279"/>
    </row>
    <row r="280" s="60" customFormat="1" spans="2:6">
      <c r="B280"/>
      <c r="C280"/>
      <c r="D280"/>
      <c r="E280"/>
      <c r="F280"/>
    </row>
    <row r="281" s="60" customFormat="1" spans="2:6">
      <c r="B281"/>
      <c r="C281"/>
      <c r="D281"/>
      <c r="E281"/>
      <c r="F281"/>
    </row>
    <row r="282" s="60" customFormat="1" spans="2:6">
      <c r="B282"/>
      <c r="C282"/>
      <c r="D282"/>
      <c r="E282"/>
      <c r="F282"/>
    </row>
    <row r="283" s="60" customFormat="1" spans="2:6">
      <c r="B283"/>
      <c r="C283"/>
      <c r="D283"/>
      <c r="E283"/>
      <c r="F283"/>
    </row>
    <row r="284" s="60" customFormat="1" spans="2:6">
      <c r="B284"/>
      <c r="C284"/>
      <c r="D284"/>
      <c r="E284"/>
      <c r="F284"/>
    </row>
    <row r="285" s="60" customFormat="1" spans="2:6">
      <c r="B285"/>
      <c r="C285"/>
      <c r="D285"/>
      <c r="E285"/>
      <c r="F285"/>
    </row>
    <row r="286" s="60" customFormat="1" spans="2:6">
      <c r="B286"/>
      <c r="C286"/>
      <c r="D286"/>
      <c r="E286"/>
      <c r="F286"/>
    </row>
    <row r="287" s="60" customFormat="1" spans="2:6">
      <c r="B287"/>
      <c r="C287"/>
      <c r="D287"/>
      <c r="E287"/>
      <c r="F287"/>
    </row>
    <row r="288" s="60" customFormat="1" spans="2:6">
      <c r="B288"/>
      <c r="C288"/>
      <c r="D288"/>
      <c r="E288"/>
      <c r="F288"/>
    </row>
    <row r="289" s="60" customFormat="1" spans="2:6">
      <c r="B289"/>
      <c r="C289"/>
      <c r="D289"/>
      <c r="E289"/>
      <c r="F289"/>
    </row>
    <row r="290" s="60" customFormat="1" spans="2:6">
      <c r="B290"/>
      <c r="C290"/>
      <c r="D290"/>
      <c r="E290"/>
      <c r="F290"/>
    </row>
    <row r="291" s="60" customFormat="1" spans="2:6">
      <c r="B291"/>
      <c r="C291"/>
      <c r="D291"/>
      <c r="E291"/>
      <c r="F291"/>
    </row>
    <row r="292" s="60" customFormat="1" spans="2:6">
      <c r="B292"/>
      <c r="C292"/>
      <c r="D292"/>
      <c r="E292"/>
      <c r="F292"/>
    </row>
    <row r="293" s="60" customFormat="1" spans="2:6">
      <c r="B293"/>
      <c r="C293"/>
      <c r="D293"/>
      <c r="E293"/>
      <c r="F293"/>
    </row>
    <row r="294" s="60" customFormat="1" spans="2:6">
      <c r="B294"/>
      <c r="C294"/>
      <c r="D294"/>
      <c r="E294"/>
      <c r="F294"/>
    </row>
    <row r="295" s="60" customFormat="1" spans="2:6">
      <c r="B295"/>
      <c r="C295"/>
      <c r="D295"/>
      <c r="E295"/>
      <c r="F295"/>
    </row>
    <row r="296" s="60" customFormat="1" spans="2:6">
      <c r="B296"/>
      <c r="C296"/>
      <c r="D296"/>
      <c r="E296"/>
      <c r="F296"/>
    </row>
    <row r="297" s="60" customFormat="1" spans="2:6">
      <c r="B297"/>
      <c r="C297"/>
      <c r="D297"/>
      <c r="E297"/>
      <c r="F297"/>
    </row>
    <row r="298" s="60" customFormat="1" spans="2:6">
      <c r="B298"/>
      <c r="C298"/>
      <c r="D298"/>
      <c r="E298"/>
      <c r="F298"/>
    </row>
    <row r="299" s="60" customFormat="1" spans="2:6">
      <c r="B299"/>
      <c r="C299"/>
      <c r="D299"/>
      <c r="E299"/>
      <c r="F299"/>
    </row>
    <row r="300" s="60" customFormat="1" spans="2:6">
      <c r="B300"/>
      <c r="C300"/>
      <c r="D300"/>
      <c r="E300"/>
      <c r="F300"/>
    </row>
    <row r="301" s="60" customFormat="1" spans="2:6">
      <c r="B301"/>
      <c r="C301"/>
      <c r="D301"/>
      <c r="E301"/>
      <c r="F301"/>
    </row>
    <row r="302" s="60" customFormat="1" spans="2:6">
      <c r="B302"/>
      <c r="C302"/>
      <c r="D302"/>
      <c r="E302"/>
      <c r="F302"/>
    </row>
    <row r="303" s="60" customFormat="1" spans="2:6">
      <c r="B303"/>
      <c r="C303"/>
      <c r="D303"/>
      <c r="E303"/>
      <c r="F303"/>
    </row>
    <row r="304" s="60" customFormat="1" spans="2:6">
      <c r="B304"/>
      <c r="C304"/>
      <c r="D304"/>
      <c r="E304"/>
      <c r="F304"/>
    </row>
    <row r="305" s="60" customFormat="1" spans="2:6">
      <c r="B305"/>
      <c r="C305"/>
      <c r="D305"/>
      <c r="E305"/>
      <c r="F305"/>
    </row>
    <row r="306" s="60" customFormat="1" spans="2:6">
      <c r="B306"/>
      <c r="C306"/>
      <c r="D306"/>
      <c r="E306"/>
      <c r="F306"/>
    </row>
    <row r="307" s="60" customFormat="1" spans="2:6">
      <c r="B307"/>
      <c r="C307"/>
      <c r="D307"/>
      <c r="E307"/>
      <c r="F307"/>
    </row>
    <row r="308" s="60" customFormat="1" spans="2:6">
      <c r="B308"/>
      <c r="C308"/>
      <c r="D308"/>
      <c r="E308"/>
      <c r="F308"/>
    </row>
    <row r="309" s="60" customFormat="1" spans="2:6">
      <c r="B309"/>
      <c r="C309"/>
      <c r="D309"/>
      <c r="E309"/>
      <c r="F309"/>
    </row>
    <row r="310" s="60" customFormat="1" spans="2:6">
      <c r="B310"/>
      <c r="C310"/>
      <c r="D310"/>
      <c r="E310"/>
      <c r="F310"/>
    </row>
    <row r="311" s="60" customFormat="1" spans="2:6">
      <c r="B311"/>
      <c r="C311"/>
      <c r="D311"/>
      <c r="E311"/>
      <c r="F311"/>
    </row>
    <row r="312" s="60" customFormat="1" spans="2:6">
      <c r="B312"/>
      <c r="C312"/>
      <c r="D312"/>
      <c r="E312"/>
      <c r="F312"/>
    </row>
    <row r="313" s="60" customFormat="1" spans="2:6">
      <c r="B313"/>
      <c r="C313"/>
      <c r="D313"/>
      <c r="E313"/>
      <c r="F313"/>
    </row>
    <row r="314" s="60" customFormat="1" spans="2:6">
      <c r="B314"/>
      <c r="C314"/>
      <c r="D314"/>
      <c r="E314"/>
      <c r="F314"/>
    </row>
    <row r="315" s="60" customFormat="1" spans="2:6">
      <c r="B315"/>
      <c r="C315"/>
      <c r="D315"/>
      <c r="E315"/>
      <c r="F315"/>
    </row>
    <row r="316" s="60" customFormat="1" spans="2:6">
      <c r="B316"/>
      <c r="C316"/>
      <c r="D316"/>
      <c r="E316"/>
      <c r="F316"/>
    </row>
    <row r="317" s="60" customFormat="1" spans="2:6">
      <c r="B317"/>
      <c r="C317"/>
      <c r="D317"/>
      <c r="E317"/>
      <c r="F317"/>
    </row>
    <row r="318" s="60" customFormat="1" spans="2:6">
      <c r="B318"/>
      <c r="C318"/>
      <c r="D318"/>
      <c r="E318"/>
      <c r="F318"/>
    </row>
    <row r="319" s="60" customFormat="1" spans="2:6">
      <c r="B319"/>
      <c r="C319"/>
      <c r="D319"/>
      <c r="E319"/>
      <c r="F319"/>
    </row>
    <row r="320" s="60" customFormat="1" spans="2:6">
      <c r="B320"/>
      <c r="C320"/>
      <c r="D320"/>
      <c r="E320"/>
      <c r="F320"/>
    </row>
    <row r="321" s="60" customFormat="1" spans="2:6">
      <c r="B321"/>
      <c r="C321"/>
      <c r="D321"/>
      <c r="E321"/>
      <c r="F321"/>
    </row>
    <row r="322" s="60" customFormat="1" spans="2:6">
      <c r="B322"/>
      <c r="C322"/>
      <c r="D322"/>
      <c r="E322"/>
      <c r="F322"/>
    </row>
    <row r="323" s="60" customFormat="1" spans="2:6">
      <c r="B323"/>
      <c r="C323"/>
      <c r="D323"/>
      <c r="E323"/>
      <c r="F323"/>
    </row>
    <row r="324" s="60" customFormat="1" spans="2:6">
      <c r="B324"/>
      <c r="C324"/>
      <c r="D324"/>
      <c r="E324"/>
      <c r="F324"/>
    </row>
    <row r="325" s="60" customFormat="1" spans="2:6">
      <c r="B325"/>
      <c r="C325"/>
      <c r="D325"/>
      <c r="E325"/>
      <c r="F325"/>
    </row>
    <row r="326" s="60" customFormat="1" spans="2:6">
      <c r="B326"/>
      <c r="C326"/>
      <c r="D326"/>
      <c r="E326"/>
      <c r="F326"/>
    </row>
    <row r="327" s="60" customFormat="1" spans="2:6">
      <c r="B327"/>
      <c r="C327"/>
      <c r="D327"/>
      <c r="E327"/>
      <c r="F327"/>
    </row>
    <row r="328" s="60" customFormat="1" spans="2:6">
      <c r="B328"/>
      <c r="C328"/>
      <c r="D328"/>
      <c r="E328"/>
      <c r="F328"/>
    </row>
    <row r="329" s="60" customFormat="1" spans="2:6">
      <c r="B329"/>
      <c r="C329"/>
      <c r="D329"/>
      <c r="E329"/>
      <c r="F329"/>
    </row>
    <row r="330" s="60" customFormat="1" spans="2:6">
      <c r="B330"/>
      <c r="C330"/>
      <c r="D330"/>
      <c r="E330"/>
      <c r="F330"/>
    </row>
    <row r="331" s="60" customFormat="1" spans="2:6">
      <c r="B331"/>
      <c r="C331"/>
      <c r="D331"/>
      <c r="E331"/>
      <c r="F331"/>
    </row>
    <row r="332" s="60" customFormat="1" spans="2:6">
      <c r="B332"/>
      <c r="C332"/>
      <c r="D332"/>
      <c r="E332"/>
      <c r="F332"/>
    </row>
    <row r="333" s="60" customFormat="1" spans="2:6">
      <c r="B333"/>
      <c r="C333"/>
      <c r="D333"/>
      <c r="E333"/>
      <c r="F333"/>
    </row>
    <row r="334" s="60" customFormat="1" spans="2:6">
      <c r="B334"/>
      <c r="C334"/>
      <c r="D334"/>
      <c r="E334"/>
      <c r="F334"/>
    </row>
    <row r="335" s="60" customFormat="1" spans="2:6">
      <c r="B335"/>
      <c r="C335"/>
      <c r="D335"/>
      <c r="E335"/>
      <c r="F335"/>
    </row>
    <row r="336" s="60" customFormat="1" spans="2:6">
      <c r="B336"/>
      <c r="C336"/>
      <c r="D336"/>
      <c r="E336"/>
      <c r="F336"/>
    </row>
    <row r="337" s="60" customFormat="1" spans="2:6">
      <c r="B337"/>
      <c r="C337"/>
      <c r="D337"/>
      <c r="E337"/>
      <c r="F337"/>
    </row>
    <row r="338" s="60" customFormat="1" spans="2:6">
      <c r="B338"/>
      <c r="C338"/>
      <c r="D338"/>
      <c r="E338"/>
      <c r="F338"/>
    </row>
    <row r="339" s="60" customFormat="1" spans="2:6">
      <c r="B339"/>
      <c r="C339"/>
      <c r="D339"/>
      <c r="E339"/>
      <c r="F339"/>
    </row>
    <row r="340" s="60" customFormat="1" spans="2:6">
      <c r="B340"/>
      <c r="C340"/>
      <c r="D340"/>
      <c r="E340"/>
      <c r="F340"/>
    </row>
    <row r="341" s="60" customFormat="1" spans="2:6">
      <c r="B341"/>
      <c r="C341"/>
      <c r="D341"/>
      <c r="E341"/>
      <c r="F341"/>
    </row>
    <row r="342" s="60" customFormat="1" spans="2:6">
      <c r="B342"/>
      <c r="C342"/>
      <c r="D342"/>
      <c r="E342"/>
      <c r="F342"/>
    </row>
    <row r="343" s="60" customFormat="1" spans="2:6">
      <c r="B343"/>
      <c r="C343"/>
      <c r="D343"/>
      <c r="E343"/>
      <c r="F343"/>
    </row>
    <row r="344" s="60" customFormat="1" spans="2:6">
      <c r="B344"/>
      <c r="C344"/>
      <c r="D344"/>
      <c r="E344"/>
      <c r="F344"/>
    </row>
    <row r="345" s="60" customFormat="1" spans="2:6">
      <c r="B345"/>
      <c r="C345"/>
      <c r="D345"/>
      <c r="E345"/>
      <c r="F345"/>
    </row>
    <row r="346" s="60" customFormat="1" spans="2:6">
      <c r="B346"/>
      <c r="C346"/>
      <c r="D346"/>
      <c r="E346"/>
      <c r="F346"/>
    </row>
    <row r="347" s="60" customFormat="1" spans="2:6">
      <c r="B347"/>
      <c r="C347"/>
      <c r="D347"/>
      <c r="E347"/>
      <c r="F347"/>
    </row>
    <row r="348" s="60" customFormat="1" spans="2:6">
      <c r="B348"/>
      <c r="C348"/>
      <c r="D348"/>
      <c r="E348"/>
      <c r="F348"/>
    </row>
    <row r="349" s="60" customFormat="1" spans="2:6">
      <c r="B349"/>
      <c r="C349"/>
      <c r="D349"/>
      <c r="E349"/>
      <c r="F349"/>
    </row>
    <row r="350" s="60" customFormat="1" spans="2:6">
      <c r="B350"/>
      <c r="C350"/>
      <c r="D350"/>
      <c r="E350"/>
      <c r="F350"/>
    </row>
    <row r="351" s="60" customFormat="1" spans="2:6">
      <c r="B351"/>
      <c r="C351"/>
      <c r="D351"/>
      <c r="E351"/>
      <c r="F351"/>
    </row>
    <row r="352" s="60" customFormat="1" spans="2:6">
      <c r="B352"/>
      <c r="C352"/>
      <c r="D352"/>
      <c r="E352"/>
      <c r="F352"/>
    </row>
    <row r="353" s="60" customFormat="1" spans="2:6">
      <c r="B353"/>
      <c r="C353"/>
      <c r="D353"/>
      <c r="E353"/>
      <c r="F353"/>
    </row>
    <row r="354" s="60" customFormat="1" spans="2:6">
      <c r="B354"/>
      <c r="C354"/>
      <c r="D354"/>
      <c r="E354"/>
      <c r="F354"/>
    </row>
    <row r="355" s="60" customFormat="1" spans="2:6">
      <c r="B355"/>
      <c r="C355"/>
      <c r="D355"/>
      <c r="E355"/>
      <c r="F355"/>
    </row>
    <row r="356" s="60" customFormat="1" spans="2:6">
      <c r="B356"/>
      <c r="C356"/>
      <c r="D356"/>
      <c r="E356"/>
      <c r="F356"/>
    </row>
    <row r="357" s="60" customFormat="1" spans="2:6">
      <c r="B357"/>
      <c r="C357"/>
      <c r="D357"/>
      <c r="E357"/>
      <c r="F357"/>
    </row>
    <row r="358" s="60" customFormat="1" spans="2:6">
      <c r="B358"/>
      <c r="C358"/>
      <c r="D358"/>
      <c r="E358"/>
      <c r="F358"/>
    </row>
    <row r="359" s="60" customFormat="1" spans="2:6">
      <c r="B359"/>
      <c r="C359"/>
      <c r="D359"/>
      <c r="E359"/>
      <c r="F359"/>
    </row>
    <row r="360" s="60" customFormat="1" spans="2:6">
      <c r="B360"/>
      <c r="C360"/>
      <c r="D360"/>
      <c r="E360"/>
      <c r="F360"/>
    </row>
    <row r="361" s="60" customFormat="1" spans="2:6">
      <c r="B361"/>
      <c r="C361"/>
      <c r="D361"/>
      <c r="E361"/>
      <c r="F361"/>
    </row>
    <row r="362" s="60" customFormat="1" spans="2:6">
      <c r="B362"/>
      <c r="C362"/>
      <c r="D362"/>
      <c r="E362"/>
      <c r="F362"/>
    </row>
    <row r="363" s="60" customFormat="1" spans="2:6">
      <c r="B363"/>
      <c r="C363"/>
      <c r="D363"/>
      <c r="E363"/>
      <c r="F363"/>
    </row>
    <row r="364" s="60" customFormat="1" spans="2:6">
      <c r="B364"/>
      <c r="C364"/>
      <c r="D364"/>
      <c r="E364"/>
      <c r="F364"/>
    </row>
    <row r="365" s="60" customFormat="1" spans="2:6">
      <c r="B365"/>
      <c r="C365"/>
      <c r="D365"/>
      <c r="E365"/>
      <c r="F365"/>
    </row>
    <row r="366" s="60" customFormat="1" spans="2:6">
      <c r="B366"/>
      <c r="C366"/>
      <c r="D366"/>
      <c r="E366"/>
      <c r="F366"/>
    </row>
    <row r="367" s="60" customFormat="1" spans="2:6">
      <c r="B367"/>
      <c r="C367"/>
      <c r="D367"/>
      <c r="E367"/>
      <c r="F367"/>
    </row>
    <row r="368" s="60" customFormat="1" spans="2:6">
      <c r="B368"/>
      <c r="C368"/>
      <c r="D368"/>
      <c r="E368"/>
      <c r="F368"/>
    </row>
    <row r="369" s="60" customFormat="1" spans="2:6">
      <c r="B369"/>
      <c r="C369"/>
      <c r="D369"/>
      <c r="E369"/>
      <c r="F369"/>
    </row>
    <row r="370" s="60" customFormat="1" spans="2:6">
      <c r="B370"/>
      <c r="C370"/>
      <c r="D370"/>
      <c r="E370"/>
      <c r="F370"/>
    </row>
    <row r="371" s="60" customFormat="1" spans="2:6">
      <c r="B371"/>
      <c r="C371"/>
      <c r="D371"/>
      <c r="E371"/>
      <c r="F371"/>
    </row>
    <row r="372" s="60" customFormat="1" spans="2:6">
      <c r="B372"/>
      <c r="C372"/>
      <c r="D372"/>
      <c r="E372"/>
      <c r="F372"/>
    </row>
    <row r="373" s="60" customFormat="1" spans="2:6">
      <c r="B373"/>
      <c r="C373"/>
      <c r="D373"/>
      <c r="E373"/>
      <c r="F373"/>
    </row>
  </sheetData>
  <mergeCells count="2">
    <mergeCell ref="G3:H6"/>
    <mergeCell ref="A7:B8"/>
  </mergeCells>
  <conditionalFormatting sqref="B1">
    <cfRule type="duplicateValues" dxfId="1" priority="1"/>
  </conditionalFormatting>
  <conditionalFormatting sqref="C1">
    <cfRule type="duplicateValues" dxfId="1" priority="2"/>
  </conditionalFormatting>
  <conditionalFormatting sqref="D1">
    <cfRule type="duplicateValues" dxfId="1" priority="3"/>
  </conditionalFormatting>
  <conditionalFormatting sqref="A164:A258">
    <cfRule type="duplicateValues" dxfId="2" priority="4"/>
  </conditionalFormatting>
  <hyperlinks>
    <hyperlink ref="N18" r:id="rId1" display="B0CKSQ7DGC" tooltip="https://www.amazon.com/dp/B0CKSQ7DGC"/>
    <hyperlink ref="N19" r:id="rId2" display="B07QVP4G36" tooltip="https://www.amazon.com/dp/B07QVP4G36"/>
    <hyperlink ref="N20" r:id="rId3" display="B07MNFRVM3" tooltip="https://www.amazon.com/dp/B07MNFRVM3"/>
    <hyperlink ref="N21" r:id="rId4" display="B09YQYX483" tooltip="https://www.amazon.com/dp/B09YQYX483"/>
    <hyperlink ref="N22" r:id="rId5" display="B07Z7PK4SF" tooltip="https://www.amazon.com/dp/B07Z7PK4SF"/>
    <hyperlink ref="N23" r:id="rId6" display="B07MNJPQHF" tooltip="https://www.amazon.com/dp/B07MNJPQHF"/>
    <hyperlink ref="N24" r:id="rId7" display="B0D7CLPSBL" tooltip="https://www.amazon.com/dp/B0D7CLPSBL"/>
    <hyperlink ref="N25" r:id="rId8" display="B08BWL6FZZ" tooltip="https://www.amazon.com/dp/B08BWL6FZZ"/>
    <hyperlink ref="N26" r:id="rId9" display="B01E0M4PJ0" tooltip="https://www.amazon.com/dp/B01E0M4PJ0"/>
    <hyperlink ref="N27" r:id="rId10" display="B07C1L21SF" tooltip="https://www.amazon.com/dp/B07C1L21SF"/>
    <hyperlink ref="N28" r:id="rId11" display="B07CVTJZ4W" tooltip="https://www.amazon.com/dp/B07CVTJZ4W"/>
    <hyperlink ref="N29" r:id="rId12" display="B0CPS3PD1J" tooltip="https://www.amazon.com/dp/B0CPS3PD1J"/>
    <hyperlink ref="N30" r:id="rId13" display="B07YD924F8" tooltip="https://www.amazon.com/dp/B07YD924F8"/>
    <hyperlink ref="N31" r:id="rId14" display="B082LSMLHQ" tooltip="https://www.amazon.com/dp/B082LSMLHQ"/>
    <hyperlink ref="N32" r:id="rId15" display="B000A0GWX4" tooltip="https://www.amazon.com/dp/B000A0GWX4"/>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7030A0"/>
  </sheetPr>
  <dimension ref="A1:AP1779"/>
  <sheetViews>
    <sheetView workbookViewId="0">
      <pane ySplit="1" topLeftCell="A2" activePane="bottomLeft" state="frozen"/>
      <selection/>
      <selection pane="bottomLeft" activeCell="F2" sqref="F2"/>
    </sheetView>
  </sheetViews>
  <sheetFormatPr defaultColWidth="11.3796296296296" defaultRowHeight="14.4"/>
  <cols>
    <col min="1" max="1" width="12.5092592592593" customWidth="1"/>
    <col min="2" max="2" width="14.1296296296296" style="39" customWidth="1"/>
    <col min="3" max="3" width="9.12962962962963" style="39" customWidth="1"/>
    <col min="4" max="4" width="11.3796296296296" style="39"/>
    <col min="6" max="6" width="49.3796296296296" customWidth="1"/>
    <col min="7" max="18" width="11.3796296296296" customWidth="1"/>
    <col min="19" max="20" width="11.3796296296296" style="40" customWidth="1"/>
    <col min="21" max="22" width="11.3796296296296" customWidth="1"/>
    <col min="23" max="23" width="18.75" customWidth="1"/>
    <col min="24" max="24" width="11.3796296296296" customWidth="1"/>
    <col min="25" max="25" width="13.25" customWidth="1"/>
    <col min="26" max="40" width="11.3796296296296" customWidth="1"/>
    <col min="41" max="42" width="11.3796296296296" style="40" customWidth="1"/>
    <col min="43" max="16384" width="11.3796296296296" customWidth="1"/>
  </cols>
  <sheetData>
    <row r="1" customFormat="1" ht="21" customHeight="1" spans="1:42">
      <c r="A1" s="41" t="s">
        <v>1557</v>
      </c>
      <c r="B1" s="42" t="s">
        <v>1558</v>
      </c>
      <c r="C1" s="42" t="s">
        <v>1000</v>
      </c>
      <c r="D1" s="43" t="s">
        <v>1559</v>
      </c>
      <c r="F1" s="42" t="s">
        <v>255</v>
      </c>
      <c r="G1" s="42" t="s">
        <v>1560</v>
      </c>
      <c r="H1" s="42" t="s">
        <v>1561</v>
      </c>
      <c r="I1" s="42" t="s">
        <v>1562</v>
      </c>
      <c r="J1" s="42" t="s">
        <v>1563</v>
      </c>
      <c r="K1" s="42" t="s">
        <v>1564</v>
      </c>
      <c r="L1" s="42" t="s">
        <v>1565</v>
      </c>
      <c r="M1" s="42" t="s">
        <v>1566</v>
      </c>
      <c r="N1" s="42" t="s">
        <v>1567</v>
      </c>
      <c r="O1" s="42" t="s">
        <v>1568</v>
      </c>
      <c r="P1" s="42" t="s">
        <v>895</v>
      </c>
      <c r="Q1" s="42" t="s">
        <v>1569</v>
      </c>
      <c r="R1" s="42" t="s">
        <v>1000</v>
      </c>
      <c r="S1" s="43" t="s">
        <v>1559</v>
      </c>
      <c r="T1" s="43" t="s">
        <v>1570</v>
      </c>
      <c r="V1" s="50" t="s">
        <v>1571</v>
      </c>
      <c r="W1" s="50" t="s">
        <v>255</v>
      </c>
      <c r="X1" s="50" t="s">
        <v>1560</v>
      </c>
      <c r="Y1" s="50" t="s">
        <v>1572</v>
      </c>
      <c r="AA1" s="55" t="s">
        <v>1573</v>
      </c>
      <c r="AB1" s="56"/>
      <c r="AC1" s="56"/>
      <c r="AD1" s="56"/>
      <c r="AE1" s="56"/>
      <c r="AF1" s="56"/>
      <c r="AG1" s="56"/>
      <c r="AH1" s="56"/>
      <c r="AI1" s="56"/>
      <c r="AJ1" s="56"/>
      <c r="AK1" s="56"/>
      <c r="AL1" s="56"/>
      <c r="AM1" s="56"/>
      <c r="AO1" s="40"/>
      <c r="AP1" s="40"/>
    </row>
    <row r="2" customFormat="1" spans="1:42">
      <c r="A2" s="44" t="s">
        <v>257</v>
      </c>
      <c r="B2" s="45">
        <v>1778</v>
      </c>
      <c r="C2" s="45">
        <v>3.76</v>
      </c>
      <c r="D2" s="46">
        <v>0.060369053</v>
      </c>
      <c r="F2" s="47" t="s">
        <v>257</v>
      </c>
      <c r="G2" s="48" t="s">
        <v>799</v>
      </c>
      <c r="H2" s="48" t="s">
        <v>1574</v>
      </c>
      <c r="I2" s="48" t="s">
        <v>1575</v>
      </c>
      <c r="J2" s="48" t="s">
        <v>1576</v>
      </c>
      <c r="K2" s="48" t="s">
        <v>1577</v>
      </c>
      <c r="L2" s="48" t="s">
        <v>1578</v>
      </c>
      <c r="M2" s="48" t="s">
        <v>1579</v>
      </c>
      <c r="N2" s="48" t="s">
        <v>1580</v>
      </c>
      <c r="O2" s="48">
        <v>71478</v>
      </c>
      <c r="P2" s="48">
        <v>1778</v>
      </c>
      <c r="Q2" s="48" t="s">
        <v>1581</v>
      </c>
      <c r="R2" s="51">
        <v>3.76</v>
      </c>
      <c r="S2" s="52">
        <v>0.060369053</v>
      </c>
      <c r="T2" s="52">
        <v>1.13263443731788</v>
      </c>
      <c r="W2" s="53" t="s">
        <v>257</v>
      </c>
      <c r="X2" s="53" t="s">
        <v>799</v>
      </c>
      <c r="Y2" s="53">
        <v>1778</v>
      </c>
      <c r="AA2" s="57" t="s">
        <v>1582</v>
      </c>
      <c r="AB2" s="57" t="s">
        <v>255</v>
      </c>
      <c r="AC2" s="57" t="s">
        <v>1560</v>
      </c>
      <c r="AD2" s="57" t="s">
        <v>1561</v>
      </c>
      <c r="AE2" s="57" t="s">
        <v>1562</v>
      </c>
      <c r="AF2" s="57" t="s">
        <v>1563</v>
      </c>
      <c r="AG2" s="57" t="s">
        <v>1564</v>
      </c>
      <c r="AH2" s="57" t="s">
        <v>1565</v>
      </c>
      <c r="AI2" s="57" t="s">
        <v>1566</v>
      </c>
      <c r="AJ2" s="57" t="s">
        <v>1567</v>
      </c>
      <c r="AK2" s="57" t="s">
        <v>1568</v>
      </c>
      <c r="AL2" s="57" t="s">
        <v>895</v>
      </c>
      <c r="AM2" s="57" t="s">
        <v>1569</v>
      </c>
      <c r="AN2" s="42" t="s">
        <v>1000</v>
      </c>
      <c r="AO2" s="43" t="s">
        <v>1559</v>
      </c>
      <c r="AP2" s="43" t="s">
        <v>1570</v>
      </c>
    </row>
    <row r="3" customFormat="1" spans="1:42">
      <c r="A3" s="44" t="s">
        <v>260</v>
      </c>
      <c r="B3" s="45">
        <v>6562</v>
      </c>
      <c r="C3" s="45">
        <v>3.76</v>
      </c>
      <c r="D3" s="46">
        <v>0.062491534</v>
      </c>
      <c r="F3" s="47" t="s">
        <v>260</v>
      </c>
      <c r="G3" s="48" t="s">
        <v>799</v>
      </c>
      <c r="H3" s="48" t="s">
        <v>1583</v>
      </c>
      <c r="I3" s="48" t="s">
        <v>1575</v>
      </c>
      <c r="J3" s="48" t="s">
        <v>1577</v>
      </c>
      <c r="K3" s="48" t="s">
        <v>1584</v>
      </c>
      <c r="L3" s="48" t="s">
        <v>1585</v>
      </c>
      <c r="M3" s="48" t="s">
        <v>1586</v>
      </c>
      <c r="N3" s="48" t="s">
        <v>1587</v>
      </c>
      <c r="O3" s="48">
        <v>29414</v>
      </c>
      <c r="P3" s="48">
        <v>6562</v>
      </c>
      <c r="Q3" s="48" t="s">
        <v>1581</v>
      </c>
      <c r="R3" s="51">
        <v>3.76</v>
      </c>
      <c r="S3" s="52">
        <v>0.062491534</v>
      </c>
      <c r="T3" s="52">
        <v>1.09416530527268</v>
      </c>
      <c r="W3" s="53" t="s">
        <v>260</v>
      </c>
      <c r="X3" s="53" t="s">
        <v>799</v>
      </c>
      <c r="Y3" s="53">
        <v>6562</v>
      </c>
      <c r="AA3" s="48">
        <v>1</v>
      </c>
      <c r="AB3" s="48" t="s">
        <v>1472</v>
      </c>
      <c r="AC3" s="48" t="s">
        <v>1588</v>
      </c>
      <c r="AD3" s="48" t="s">
        <v>1589</v>
      </c>
      <c r="AE3" s="48" t="s">
        <v>1575</v>
      </c>
      <c r="AF3" s="48" t="s">
        <v>1590</v>
      </c>
      <c r="AG3" s="48" t="s">
        <v>1591</v>
      </c>
      <c r="AH3" s="48" t="s">
        <v>1592</v>
      </c>
      <c r="AI3" s="48" t="s">
        <v>1593</v>
      </c>
      <c r="AJ3" s="48" t="s">
        <v>1594</v>
      </c>
      <c r="AK3" s="48">
        <v>348</v>
      </c>
      <c r="AL3" s="48">
        <v>919116</v>
      </c>
      <c r="AM3" s="48" t="s">
        <v>1581</v>
      </c>
      <c r="AN3" s="53">
        <v>3.4</v>
      </c>
      <c r="AO3" s="58">
        <v>0.079887</v>
      </c>
      <c r="AP3" s="58">
        <v>0.773961014076773</v>
      </c>
    </row>
    <row r="4" customFormat="1" spans="1:42">
      <c r="A4" s="44" t="s">
        <v>264</v>
      </c>
      <c r="B4" s="45">
        <v>10754</v>
      </c>
      <c r="C4" s="45">
        <v>3.19</v>
      </c>
      <c r="D4" s="46">
        <v>0.061680725</v>
      </c>
      <c r="F4" s="47" t="s">
        <v>264</v>
      </c>
      <c r="G4" s="48" t="s">
        <v>1595</v>
      </c>
      <c r="H4" s="48" t="s">
        <v>1596</v>
      </c>
      <c r="I4" s="48" t="s">
        <v>1575</v>
      </c>
      <c r="J4" s="48" t="s">
        <v>1576</v>
      </c>
      <c r="K4" s="48" t="s">
        <v>1597</v>
      </c>
      <c r="L4" s="48" t="s">
        <v>1598</v>
      </c>
      <c r="M4" s="48" t="s">
        <v>1599</v>
      </c>
      <c r="N4" s="48" t="s">
        <v>1600</v>
      </c>
      <c r="O4" s="48">
        <v>21045</v>
      </c>
      <c r="P4" s="48">
        <v>10754</v>
      </c>
      <c r="Q4" s="48" t="s">
        <v>1581</v>
      </c>
      <c r="R4" s="51">
        <v>3.19</v>
      </c>
      <c r="S4" s="52">
        <v>0.061680725</v>
      </c>
      <c r="T4" s="52">
        <v>0.940497171073289</v>
      </c>
      <c r="W4" s="53" t="s">
        <v>264</v>
      </c>
      <c r="X4" s="53" t="s">
        <v>1595</v>
      </c>
      <c r="Y4" s="53">
        <v>10754</v>
      </c>
      <c r="AA4" s="48">
        <v>2</v>
      </c>
      <c r="AB4" s="48" t="s">
        <v>1250</v>
      </c>
      <c r="AC4" s="48" t="s">
        <v>1601</v>
      </c>
      <c r="AD4" s="48" t="s">
        <v>1602</v>
      </c>
      <c r="AE4" s="48" t="s">
        <v>1575</v>
      </c>
      <c r="AF4" s="48" t="s">
        <v>1603</v>
      </c>
      <c r="AG4" s="48" t="s">
        <v>1604</v>
      </c>
      <c r="AH4" s="48" t="s">
        <v>1604</v>
      </c>
      <c r="AI4" s="48" t="s">
        <v>1586</v>
      </c>
      <c r="AJ4" s="48" t="s">
        <v>1605</v>
      </c>
      <c r="AK4" s="48">
        <v>1297</v>
      </c>
      <c r="AL4" s="48">
        <v>245442</v>
      </c>
      <c r="AM4" s="48" t="s">
        <v>1581</v>
      </c>
      <c r="AN4" s="53">
        <v>4.18</v>
      </c>
      <c r="AO4" s="58">
        <v>0.081352</v>
      </c>
      <c r="AP4" s="58">
        <v>0.934381707821218</v>
      </c>
    </row>
    <row r="5" customFormat="1" spans="1:42">
      <c r="A5" s="44" t="s">
        <v>258</v>
      </c>
      <c r="B5" s="45">
        <v>11369</v>
      </c>
      <c r="C5" s="45">
        <v>2.58</v>
      </c>
      <c r="D5" s="46">
        <v>0.056448382</v>
      </c>
      <c r="F5" s="47" t="s">
        <v>258</v>
      </c>
      <c r="G5" s="48" t="s">
        <v>1606</v>
      </c>
      <c r="H5" s="48" t="s">
        <v>1607</v>
      </c>
      <c r="I5" s="48" t="s">
        <v>1575</v>
      </c>
      <c r="J5" s="48" t="s">
        <v>1608</v>
      </c>
      <c r="K5" s="48" t="s">
        <v>1609</v>
      </c>
      <c r="L5" s="48" t="s">
        <v>1610</v>
      </c>
      <c r="M5" s="48" t="s">
        <v>1611</v>
      </c>
      <c r="N5" s="48" t="s">
        <v>1612</v>
      </c>
      <c r="O5" s="48">
        <v>20191</v>
      </c>
      <c r="P5" s="48">
        <v>11369</v>
      </c>
      <c r="Q5" s="48" t="s">
        <v>1581</v>
      </c>
      <c r="R5" s="51">
        <v>2.58</v>
      </c>
      <c r="S5" s="52">
        <v>0.056448382</v>
      </c>
      <c r="T5" s="52">
        <v>0.831159720144087</v>
      </c>
      <c r="W5" s="53" t="s">
        <v>258</v>
      </c>
      <c r="X5" s="53" t="s">
        <v>1606</v>
      </c>
      <c r="Y5" s="53">
        <v>11369</v>
      </c>
      <c r="AA5" s="48">
        <v>3</v>
      </c>
      <c r="AB5" s="48" t="s">
        <v>1389</v>
      </c>
      <c r="AC5" s="48" t="s">
        <v>1613</v>
      </c>
      <c r="AD5" s="48" t="s">
        <v>1614</v>
      </c>
      <c r="AE5" s="48" t="s">
        <v>1575</v>
      </c>
      <c r="AF5" s="48" t="s">
        <v>1615</v>
      </c>
      <c r="AG5" s="48" t="s">
        <v>1603</v>
      </c>
      <c r="AH5" s="48" t="s">
        <v>1616</v>
      </c>
      <c r="AI5" s="48" t="s">
        <v>1617</v>
      </c>
      <c r="AJ5" s="48" t="s">
        <v>1618</v>
      </c>
      <c r="AK5" s="48">
        <v>641</v>
      </c>
      <c r="AL5" s="48">
        <v>501803</v>
      </c>
      <c r="AM5" s="48" t="s">
        <v>1581</v>
      </c>
      <c r="AN5" s="53">
        <v>2.56</v>
      </c>
      <c r="AO5" s="58">
        <v>0.081352</v>
      </c>
      <c r="AP5" s="58">
        <v>0.572252911967062</v>
      </c>
    </row>
    <row r="6" customFormat="1" spans="1:42">
      <c r="A6" s="44" t="s">
        <v>1255</v>
      </c>
      <c r="B6" s="45">
        <v>13681</v>
      </c>
      <c r="C6" s="45">
        <v>0.51</v>
      </c>
      <c r="D6" s="46">
        <v>0.055100302</v>
      </c>
      <c r="F6" s="47" t="s">
        <v>262</v>
      </c>
      <c r="G6" s="48" t="s">
        <v>1619</v>
      </c>
      <c r="H6" s="48" t="s">
        <v>1620</v>
      </c>
      <c r="I6" s="48" t="s">
        <v>1575</v>
      </c>
      <c r="J6" s="48" t="s">
        <v>1615</v>
      </c>
      <c r="K6" s="48" t="s">
        <v>1617</v>
      </c>
      <c r="L6" s="48" t="s">
        <v>1621</v>
      </c>
      <c r="M6" s="48" t="s">
        <v>1622</v>
      </c>
      <c r="N6" s="48" t="s">
        <v>1623</v>
      </c>
      <c r="O6" s="48">
        <v>13797</v>
      </c>
      <c r="P6" s="48">
        <v>18299</v>
      </c>
      <c r="Q6" s="48" t="s">
        <v>1581</v>
      </c>
      <c r="R6" s="51">
        <v>2.51</v>
      </c>
      <c r="S6" s="52">
        <v>0.06614596</v>
      </c>
      <c r="T6" s="52">
        <v>0.69005972044157</v>
      </c>
      <c r="W6" s="53" t="s">
        <v>262</v>
      </c>
      <c r="X6" s="53" t="s">
        <v>1619</v>
      </c>
      <c r="Y6" s="53">
        <v>18299</v>
      </c>
      <c r="AA6" s="48">
        <v>4</v>
      </c>
      <c r="AB6" s="48" t="s">
        <v>1439</v>
      </c>
      <c r="AC6" s="48" t="s">
        <v>1624</v>
      </c>
      <c r="AD6" s="48" t="s">
        <v>1625</v>
      </c>
      <c r="AE6" s="48" t="s">
        <v>1575</v>
      </c>
      <c r="AF6" s="48" t="s">
        <v>1615</v>
      </c>
      <c r="AG6" s="48" t="s">
        <v>1626</v>
      </c>
      <c r="AH6" s="48" t="s">
        <v>1627</v>
      </c>
      <c r="AI6" s="48" t="s">
        <v>1599</v>
      </c>
      <c r="AJ6" s="48" t="s">
        <v>1628</v>
      </c>
      <c r="AK6" s="48">
        <v>378</v>
      </c>
      <c r="AL6" s="48">
        <v>847101</v>
      </c>
      <c r="AM6" s="48" t="s">
        <v>1581</v>
      </c>
      <c r="AN6" s="53">
        <v>2.87</v>
      </c>
      <c r="AO6" s="58">
        <v>0.081352</v>
      </c>
      <c r="AP6" s="58">
        <v>0.641549163025573</v>
      </c>
    </row>
    <row r="7" customFormat="1" spans="1:42">
      <c r="A7" s="44" t="s">
        <v>267</v>
      </c>
      <c r="B7" s="45">
        <v>27388</v>
      </c>
      <c r="C7" s="45">
        <v>3.5</v>
      </c>
      <c r="D7" s="46">
        <v>0.057400552</v>
      </c>
      <c r="F7" s="47" t="s">
        <v>267</v>
      </c>
      <c r="G7" s="48" t="s">
        <v>1629</v>
      </c>
      <c r="H7" s="48" t="s">
        <v>1630</v>
      </c>
      <c r="I7" s="48" t="s">
        <v>1575</v>
      </c>
      <c r="J7" s="48" t="s">
        <v>1628</v>
      </c>
      <c r="K7" s="48" t="s">
        <v>1594</v>
      </c>
      <c r="L7" s="48" t="s">
        <v>1631</v>
      </c>
      <c r="M7" s="48" t="s">
        <v>1632</v>
      </c>
      <c r="N7" s="48" t="s">
        <v>1633</v>
      </c>
      <c r="O7" s="48">
        <v>9803</v>
      </c>
      <c r="P7" s="48">
        <v>27388</v>
      </c>
      <c r="Q7" s="48" t="s">
        <v>1581</v>
      </c>
      <c r="R7" s="51">
        <v>3.5</v>
      </c>
      <c r="S7" s="52">
        <v>0.057400552</v>
      </c>
      <c r="T7" s="52">
        <v>1.10883839563706</v>
      </c>
      <c r="W7" s="53" t="s">
        <v>268</v>
      </c>
      <c r="X7" s="53" t="s">
        <v>170</v>
      </c>
      <c r="Y7" s="53">
        <v>29423</v>
      </c>
      <c r="AA7" s="48">
        <v>5</v>
      </c>
      <c r="AB7" s="48" t="s">
        <v>1234</v>
      </c>
      <c r="AC7" s="48" t="s">
        <v>1634</v>
      </c>
      <c r="AD7" s="48" t="s">
        <v>1635</v>
      </c>
      <c r="AE7" s="48" t="s">
        <v>1575</v>
      </c>
      <c r="AF7" s="48" t="s">
        <v>1636</v>
      </c>
      <c r="AG7" s="48" t="s">
        <v>1637</v>
      </c>
      <c r="AH7" s="48" t="s">
        <v>1616</v>
      </c>
      <c r="AI7" s="48" t="s">
        <v>1585</v>
      </c>
      <c r="AJ7" s="48" t="s">
        <v>1638</v>
      </c>
      <c r="AK7" s="48">
        <v>7025</v>
      </c>
      <c r="AL7" s="48">
        <v>39981</v>
      </c>
      <c r="AM7" s="48" t="s">
        <v>1581</v>
      </c>
      <c r="AN7" s="53">
        <v>4.02</v>
      </c>
      <c r="AO7" s="58">
        <v>0.046845727</v>
      </c>
      <c r="AP7" s="58">
        <v>1.56053081989261</v>
      </c>
    </row>
    <row r="8" customFormat="1" spans="1:42">
      <c r="A8" s="44" t="s">
        <v>1225</v>
      </c>
      <c r="B8" s="45">
        <v>29648</v>
      </c>
      <c r="C8" s="45">
        <v>2.54</v>
      </c>
      <c r="D8" s="46">
        <v>0.050911445</v>
      </c>
      <c r="F8" s="47" t="s">
        <v>268</v>
      </c>
      <c r="G8" s="48" t="s">
        <v>170</v>
      </c>
      <c r="H8" s="48" t="s">
        <v>1639</v>
      </c>
      <c r="I8" s="48" t="s">
        <v>1575</v>
      </c>
      <c r="J8" s="48" t="s">
        <v>1640</v>
      </c>
      <c r="K8" s="48" t="s">
        <v>1597</v>
      </c>
      <c r="L8" s="48" t="s">
        <v>1641</v>
      </c>
      <c r="M8" s="48" t="s">
        <v>1642</v>
      </c>
      <c r="N8" s="48" t="s">
        <v>1643</v>
      </c>
      <c r="O8" s="48">
        <v>9202</v>
      </c>
      <c r="P8" s="48">
        <v>29423</v>
      </c>
      <c r="Q8" s="48" t="s">
        <v>1581</v>
      </c>
      <c r="R8" s="51">
        <v>2.43</v>
      </c>
      <c r="S8" s="52">
        <v>0.064988734</v>
      </c>
      <c r="T8" s="52">
        <v>0.67996174076096</v>
      </c>
      <c r="W8" s="53" t="s">
        <v>1225</v>
      </c>
      <c r="X8" s="53" t="s">
        <v>1644</v>
      </c>
      <c r="Y8" s="53">
        <v>29648</v>
      </c>
      <c r="AA8" s="48">
        <v>6</v>
      </c>
      <c r="AB8" s="48" t="s">
        <v>1241</v>
      </c>
      <c r="AC8" s="48"/>
      <c r="AD8" s="48" t="s">
        <v>1645</v>
      </c>
      <c r="AE8" s="48" t="s">
        <v>1575</v>
      </c>
      <c r="AF8" s="48" t="s">
        <v>1603</v>
      </c>
      <c r="AG8" s="48" t="s">
        <v>1640</v>
      </c>
      <c r="AH8" s="48" t="s">
        <v>1631</v>
      </c>
      <c r="AI8" s="48" t="s">
        <v>1646</v>
      </c>
      <c r="AJ8" s="48" t="s">
        <v>1641</v>
      </c>
      <c r="AK8" s="48">
        <v>560</v>
      </c>
      <c r="AL8" s="48">
        <v>574490</v>
      </c>
      <c r="AM8" s="48" t="s">
        <v>1581</v>
      </c>
      <c r="AN8" s="53">
        <v>1.47</v>
      </c>
      <c r="AO8" s="58">
        <v>0.081352</v>
      </c>
      <c r="AP8" s="58">
        <v>0.328598351793586</v>
      </c>
    </row>
    <row r="9" customFormat="1" spans="1:42">
      <c r="A9" s="44" t="s">
        <v>1234</v>
      </c>
      <c r="B9" s="45">
        <v>39981</v>
      </c>
      <c r="C9" s="45">
        <v>4.02</v>
      </c>
      <c r="D9" s="46">
        <v>0.046845727</v>
      </c>
      <c r="F9" s="47" t="s">
        <v>1225</v>
      </c>
      <c r="G9" s="48" t="s">
        <v>1644</v>
      </c>
      <c r="H9" s="48" t="s">
        <v>1647</v>
      </c>
      <c r="I9" s="48" t="s">
        <v>1575</v>
      </c>
      <c r="J9" s="48" t="s">
        <v>1609</v>
      </c>
      <c r="K9" s="48" t="s">
        <v>1621</v>
      </c>
      <c r="L9" s="48" t="s">
        <v>1648</v>
      </c>
      <c r="M9" s="48" t="s">
        <v>1649</v>
      </c>
      <c r="N9" s="48" t="s">
        <v>1650</v>
      </c>
      <c r="O9" s="48">
        <v>9141</v>
      </c>
      <c r="P9" s="48">
        <v>29648</v>
      </c>
      <c r="Q9" s="48" t="s">
        <v>1581</v>
      </c>
      <c r="R9" s="51">
        <v>2.54</v>
      </c>
      <c r="S9" s="52">
        <v>0.050911445</v>
      </c>
      <c r="T9" s="52">
        <v>0.907265869255574</v>
      </c>
      <c r="W9" s="53" t="s">
        <v>1234</v>
      </c>
      <c r="X9" s="53" t="s">
        <v>1634</v>
      </c>
      <c r="Y9" s="53">
        <v>39981</v>
      </c>
      <c r="AA9" s="48">
        <v>7</v>
      </c>
      <c r="AB9" s="48" t="s">
        <v>1365</v>
      </c>
      <c r="AC9" s="48" t="s">
        <v>1634</v>
      </c>
      <c r="AD9" s="48" t="s">
        <v>1651</v>
      </c>
      <c r="AE9" s="48" t="s">
        <v>1575</v>
      </c>
      <c r="AF9" s="48" t="s">
        <v>1636</v>
      </c>
      <c r="AG9" s="48" t="s">
        <v>1652</v>
      </c>
      <c r="AH9" s="48" t="s">
        <v>1653</v>
      </c>
      <c r="AI9" s="48" t="s">
        <v>1578</v>
      </c>
      <c r="AJ9" s="48" t="s">
        <v>1654</v>
      </c>
      <c r="AK9" s="48">
        <v>752</v>
      </c>
      <c r="AL9" s="48">
        <v>427201</v>
      </c>
      <c r="AM9" s="48" t="s">
        <v>1581</v>
      </c>
      <c r="AN9" s="53">
        <v>4.02</v>
      </c>
      <c r="AO9" s="58">
        <v>0.081352</v>
      </c>
      <c r="AP9" s="58">
        <v>0.898615900823277</v>
      </c>
    </row>
    <row r="10" customFormat="1" spans="1:42">
      <c r="A10" s="44" t="s">
        <v>265</v>
      </c>
      <c r="B10" s="45">
        <v>42322</v>
      </c>
      <c r="C10" s="45">
        <v>2.26</v>
      </c>
      <c r="D10" s="46">
        <v>0.062756054</v>
      </c>
      <c r="F10" s="47" t="s">
        <v>1234</v>
      </c>
      <c r="G10" s="48" t="s">
        <v>1634</v>
      </c>
      <c r="H10" s="48" t="s">
        <v>1635</v>
      </c>
      <c r="I10" s="48" t="s">
        <v>1575</v>
      </c>
      <c r="J10" s="48" t="s">
        <v>1636</v>
      </c>
      <c r="K10" s="48" t="s">
        <v>1637</v>
      </c>
      <c r="L10" s="48" t="s">
        <v>1616</v>
      </c>
      <c r="M10" s="48" t="s">
        <v>1585</v>
      </c>
      <c r="N10" s="48" t="s">
        <v>1638</v>
      </c>
      <c r="O10" s="48">
        <v>7025</v>
      </c>
      <c r="P10" s="48">
        <v>39981</v>
      </c>
      <c r="Q10" s="48" t="s">
        <v>1581</v>
      </c>
      <c r="R10" s="51">
        <v>4.02</v>
      </c>
      <c r="S10" s="52">
        <v>0.046845727</v>
      </c>
      <c r="T10" s="52">
        <v>1.56053081989261</v>
      </c>
      <c r="W10" s="53" t="s">
        <v>265</v>
      </c>
      <c r="X10" s="53" t="s">
        <v>1655</v>
      </c>
      <c r="Y10" s="53">
        <v>42322</v>
      </c>
      <c r="AA10" s="48">
        <v>8</v>
      </c>
      <c r="AB10" s="48" t="s">
        <v>1398</v>
      </c>
      <c r="AC10" s="48" t="s">
        <v>1656</v>
      </c>
      <c r="AD10" s="48" t="s">
        <v>1657</v>
      </c>
      <c r="AE10" s="48" t="s">
        <v>1575</v>
      </c>
      <c r="AF10" s="48" t="s">
        <v>1615</v>
      </c>
      <c r="AG10" s="48" t="s">
        <v>1640</v>
      </c>
      <c r="AH10" s="48" t="s">
        <v>1658</v>
      </c>
      <c r="AI10" s="48" t="s">
        <v>1579</v>
      </c>
      <c r="AJ10" s="48" t="s">
        <v>1659</v>
      </c>
      <c r="AK10" s="48">
        <v>611</v>
      </c>
      <c r="AL10" s="48">
        <v>526679</v>
      </c>
      <c r="AM10" s="48" t="s">
        <v>1581</v>
      </c>
      <c r="AN10" s="53">
        <v>2.45</v>
      </c>
      <c r="AO10" s="58">
        <v>0.039254311</v>
      </c>
      <c r="AP10" s="58">
        <v>1.13499776347757</v>
      </c>
    </row>
    <row r="11" customFormat="1" spans="1:42">
      <c r="A11" s="44" t="s">
        <v>1260</v>
      </c>
      <c r="B11" s="45">
        <v>45751</v>
      </c>
      <c r="C11" s="45">
        <v>3.59</v>
      </c>
      <c r="D11" s="46">
        <v>0.064897773</v>
      </c>
      <c r="F11" s="47" t="s">
        <v>265</v>
      </c>
      <c r="G11" s="48" t="s">
        <v>1655</v>
      </c>
      <c r="H11" s="48" t="s">
        <v>1660</v>
      </c>
      <c r="I11" s="48" t="s">
        <v>1575</v>
      </c>
      <c r="J11" s="48" t="s">
        <v>1636</v>
      </c>
      <c r="K11" s="48" t="s">
        <v>1584</v>
      </c>
      <c r="L11" s="48" t="s">
        <v>1598</v>
      </c>
      <c r="M11" s="48" t="s">
        <v>1661</v>
      </c>
      <c r="N11" s="48" t="s">
        <v>1662</v>
      </c>
      <c r="O11" s="48">
        <v>6676</v>
      </c>
      <c r="P11" s="48">
        <v>42322</v>
      </c>
      <c r="Q11" s="48" t="s">
        <v>1581</v>
      </c>
      <c r="R11" s="51">
        <v>2.26</v>
      </c>
      <c r="S11" s="52">
        <v>0.062756054</v>
      </c>
      <c r="T11" s="52">
        <v>0.65489110459229</v>
      </c>
      <c r="W11" s="53" t="s">
        <v>1260</v>
      </c>
      <c r="X11" s="53" t="s">
        <v>1663</v>
      </c>
      <c r="Y11" s="53">
        <v>45751</v>
      </c>
      <c r="AA11" s="48">
        <v>9</v>
      </c>
      <c r="AB11" s="48" t="s">
        <v>1476</v>
      </c>
      <c r="AC11" s="48" t="s">
        <v>1664</v>
      </c>
      <c r="AD11" s="48" t="s">
        <v>1665</v>
      </c>
      <c r="AE11" s="48" t="s">
        <v>1575</v>
      </c>
      <c r="AF11" s="48" t="s">
        <v>1615</v>
      </c>
      <c r="AG11" s="48" t="s">
        <v>1666</v>
      </c>
      <c r="AH11" s="48" t="s">
        <v>1666</v>
      </c>
      <c r="AI11" s="48" t="s">
        <v>1610</v>
      </c>
      <c r="AJ11" s="48" t="s">
        <v>1580</v>
      </c>
      <c r="AK11" s="48">
        <v>156</v>
      </c>
      <c r="AL11" s="48">
        <v>1970885</v>
      </c>
      <c r="AM11" s="48" t="s">
        <v>1581</v>
      </c>
      <c r="AN11" s="53">
        <v>3.36</v>
      </c>
      <c r="AO11" s="58">
        <v>0.081352</v>
      </c>
      <c r="AP11" s="58">
        <v>0.751081946956769</v>
      </c>
    </row>
    <row r="12" customFormat="1" spans="1:42">
      <c r="A12" s="44" t="s">
        <v>1297</v>
      </c>
      <c r="B12" s="45">
        <v>47740</v>
      </c>
      <c r="C12" s="45">
        <v>3.69</v>
      </c>
      <c r="D12" s="46">
        <v>0.044260531</v>
      </c>
      <c r="F12" s="47" t="s">
        <v>1260</v>
      </c>
      <c r="G12" s="48" t="s">
        <v>1663</v>
      </c>
      <c r="H12" s="48" t="s">
        <v>1667</v>
      </c>
      <c r="I12" s="48" t="s">
        <v>1575</v>
      </c>
      <c r="J12" s="48" t="s">
        <v>1576</v>
      </c>
      <c r="K12" s="48" t="s">
        <v>1631</v>
      </c>
      <c r="L12" s="48" t="s">
        <v>1668</v>
      </c>
      <c r="M12" s="48" t="s">
        <v>1668</v>
      </c>
      <c r="N12" s="48" t="s">
        <v>1669</v>
      </c>
      <c r="O12" s="48">
        <v>6247</v>
      </c>
      <c r="P12" s="48">
        <v>45751</v>
      </c>
      <c r="Q12" s="48" t="s">
        <v>1581</v>
      </c>
      <c r="R12" s="51">
        <v>3.59</v>
      </c>
      <c r="S12" s="52">
        <v>0.064897773</v>
      </c>
      <c r="T12" s="52">
        <v>1.00596051577133</v>
      </c>
      <c r="W12" s="53" t="s">
        <v>1302</v>
      </c>
      <c r="X12" s="53" t="s">
        <v>1670</v>
      </c>
      <c r="Y12" s="53">
        <v>70627</v>
      </c>
      <c r="AA12" s="48">
        <v>10</v>
      </c>
      <c r="AB12" s="48" t="s">
        <v>1482</v>
      </c>
      <c r="AC12" s="48" t="s">
        <v>1671</v>
      </c>
      <c r="AD12" s="48" t="s">
        <v>1672</v>
      </c>
      <c r="AE12" s="48" t="s">
        <v>1575</v>
      </c>
      <c r="AF12" s="48" t="s">
        <v>1626</v>
      </c>
      <c r="AG12" s="48" t="s">
        <v>1609</v>
      </c>
      <c r="AH12" s="48" t="s">
        <v>1608</v>
      </c>
      <c r="AI12" s="48" t="s">
        <v>1661</v>
      </c>
      <c r="AJ12" s="48" t="s">
        <v>1673</v>
      </c>
      <c r="AK12" s="48">
        <v>0</v>
      </c>
      <c r="AL12" s="48">
        <v>0</v>
      </c>
      <c r="AM12" s="48" t="s">
        <v>1581</v>
      </c>
      <c r="AN12" s="53" t="e">
        <v>#N/A</v>
      </c>
      <c r="AO12" s="58" t="e">
        <v>#N/A</v>
      </c>
      <c r="AP12" s="58" t="e">
        <v>#N/A</v>
      </c>
    </row>
    <row r="13" customFormat="1" spans="1:42">
      <c r="A13" s="44" t="s">
        <v>1302</v>
      </c>
      <c r="B13" s="45">
        <v>70627</v>
      </c>
      <c r="C13" s="45">
        <v>3.15</v>
      </c>
      <c r="D13" s="46">
        <v>0.035559433</v>
      </c>
      <c r="F13" s="48" t="s">
        <v>1297</v>
      </c>
      <c r="G13" s="48" t="s">
        <v>1674</v>
      </c>
      <c r="H13" s="48" t="s">
        <v>1675</v>
      </c>
      <c r="I13" s="48" t="s">
        <v>1676</v>
      </c>
      <c r="J13" s="48" t="s">
        <v>1598</v>
      </c>
      <c r="K13" s="48" t="s">
        <v>1578</v>
      </c>
      <c r="L13" s="48" t="s">
        <v>1641</v>
      </c>
      <c r="M13" s="48" t="s">
        <v>1622</v>
      </c>
      <c r="N13" s="48" t="s">
        <v>1677</v>
      </c>
      <c r="O13" s="48">
        <v>6025</v>
      </c>
      <c r="P13" s="48">
        <v>47740</v>
      </c>
      <c r="Q13" s="48" t="s">
        <v>1581</v>
      </c>
      <c r="R13" s="51">
        <v>3.69</v>
      </c>
      <c r="S13" s="52">
        <v>0.044260531</v>
      </c>
      <c r="T13" s="52">
        <v>1.51609364235375</v>
      </c>
      <c r="W13" s="53" t="s">
        <v>1313</v>
      </c>
      <c r="X13" s="53" t="s">
        <v>1678</v>
      </c>
      <c r="Y13" s="53">
        <v>85167</v>
      </c>
      <c r="AA13" s="48">
        <v>11</v>
      </c>
      <c r="AB13" s="48" t="s">
        <v>1411</v>
      </c>
      <c r="AC13" s="48" t="s">
        <v>1664</v>
      </c>
      <c r="AD13" s="48" t="s">
        <v>1679</v>
      </c>
      <c r="AE13" s="48" t="s">
        <v>1575</v>
      </c>
      <c r="AF13" s="48" t="s">
        <v>1615</v>
      </c>
      <c r="AG13" s="48" t="s">
        <v>1597</v>
      </c>
      <c r="AH13" s="48" t="s">
        <v>1584</v>
      </c>
      <c r="AI13" s="48" t="s">
        <v>1680</v>
      </c>
      <c r="AJ13" s="48" t="s">
        <v>1681</v>
      </c>
      <c r="AK13" s="48">
        <v>252</v>
      </c>
      <c r="AL13" s="48">
        <v>1255818</v>
      </c>
      <c r="AM13" s="48" t="s">
        <v>1581</v>
      </c>
      <c r="AN13" s="53">
        <v>3.36</v>
      </c>
      <c r="AO13" s="58">
        <v>0.081352</v>
      </c>
      <c r="AP13" s="58">
        <v>0.751081946956769</v>
      </c>
    </row>
    <row r="14" customFormat="1" spans="1:42">
      <c r="A14" s="44" t="s">
        <v>1308</v>
      </c>
      <c r="B14" s="45">
        <v>76603</v>
      </c>
      <c r="C14" s="45">
        <v>2.09</v>
      </c>
      <c r="D14" s="46">
        <v>0.121298707</v>
      </c>
      <c r="F14" s="48" t="s">
        <v>1302</v>
      </c>
      <c r="G14" s="48" t="s">
        <v>1670</v>
      </c>
      <c r="H14" s="48" t="s">
        <v>1682</v>
      </c>
      <c r="I14" s="48" t="s">
        <v>1676</v>
      </c>
      <c r="J14" s="48" t="s">
        <v>1648</v>
      </c>
      <c r="K14" s="48" t="s">
        <v>1683</v>
      </c>
      <c r="L14" s="48" t="s">
        <v>1684</v>
      </c>
      <c r="M14" s="48" t="s">
        <v>1633</v>
      </c>
      <c r="N14" s="48" t="s">
        <v>1685</v>
      </c>
      <c r="O14" s="48">
        <v>4227</v>
      </c>
      <c r="P14" s="48">
        <v>70627</v>
      </c>
      <c r="Q14" s="48" t="s">
        <v>1581</v>
      </c>
      <c r="R14" s="51">
        <v>3.15</v>
      </c>
      <c r="S14" s="52">
        <v>0.035559433</v>
      </c>
      <c r="T14" s="52">
        <v>1.61091270464086</v>
      </c>
      <c r="W14" s="53" t="s">
        <v>1267</v>
      </c>
      <c r="X14" s="53" t="s">
        <v>1686</v>
      </c>
      <c r="Y14" s="53">
        <v>90629</v>
      </c>
      <c r="AA14" s="48">
        <v>12</v>
      </c>
      <c r="AB14" s="48" t="s">
        <v>1340</v>
      </c>
      <c r="AC14" s="48" t="s">
        <v>1687</v>
      </c>
      <c r="AD14" s="48" t="s">
        <v>1688</v>
      </c>
      <c r="AE14" s="48" t="s">
        <v>1575</v>
      </c>
      <c r="AF14" s="48" t="s">
        <v>1615</v>
      </c>
      <c r="AG14" s="48" t="s">
        <v>1666</v>
      </c>
      <c r="AH14" s="48" t="s">
        <v>1689</v>
      </c>
      <c r="AI14" s="48" t="s">
        <v>1690</v>
      </c>
      <c r="AJ14" s="48" t="s">
        <v>1659</v>
      </c>
      <c r="AK14" s="48">
        <v>863</v>
      </c>
      <c r="AL14" s="48">
        <v>371903</v>
      </c>
      <c r="AM14" s="48" t="s">
        <v>1581</v>
      </c>
      <c r="AN14" s="53">
        <v>3.71</v>
      </c>
      <c r="AO14" s="58">
        <v>0.081352</v>
      </c>
      <c r="AP14" s="58">
        <v>0.829319649764766</v>
      </c>
    </row>
    <row r="15" customFormat="1" spans="1:42">
      <c r="A15" s="44" t="s">
        <v>1313</v>
      </c>
      <c r="B15" s="45">
        <v>85167</v>
      </c>
      <c r="C15" s="45">
        <v>2.42</v>
      </c>
      <c r="D15" s="46">
        <v>0.035202906</v>
      </c>
      <c r="F15" s="48" t="s">
        <v>1313</v>
      </c>
      <c r="G15" s="48" t="s">
        <v>1678</v>
      </c>
      <c r="H15" s="48" t="s">
        <v>1691</v>
      </c>
      <c r="I15" s="48" t="s">
        <v>1676</v>
      </c>
      <c r="J15" s="48" t="s">
        <v>1692</v>
      </c>
      <c r="K15" s="48" t="s">
        <v>1693</v>
      </c>
      <c r="L15" s="48" t="s">
        <v>1649</v>
      </c>
      <c r="M15" s="48" t="s">
        <v>1694</v>
      </c>
      <c r="N15" s="48" t="s">
        <v>1695</v>
      </c>
      <c r="O15" s="48">
        <v>3560</v>
      </c>
      <c r="P15" s="48">
        <v>85167</v>
      </c>
      <c r="Q15" s="48" t="s">
        <v>1581</v>
      </c>
      <c r="R15" s="51">
        <v>2.42</v>
      </c>
      <c r="S15" s="52">
        <v>0.035202906</v>
      </c>
      <c r="T15" s="52">
        <v>1.25012410778843</v>
      </c>
      <c r="W15" s="53" t="s">
        <v>1274</v>
      </c>
      <c r="X15" s="53" t="s">
        <v>1696</v>
      </c>
      <c r="Y15" s="53">
        <v>94780</v>
      </c>
      <c r="AA15" s="48">
        <v>13</v>
      </c>
      <c r="AB15" s="48" t="s">
        <v>1289</v>
      </c>
      <c r="AC15" s="48" t="s">
        <v>1697</v>
      </c>
      <c r="AD15" s="48" t="s">
        <v>1698</v>
      </c>
      <c r="AE15" s="48" t="s">
        <v>1575</v>
      </c>
      <c r="AF15" s="48" t="s">
        <v>1615</v>
      </c>
      <c r="AG15" s="48" t="s">
        <v>1577</v>
      </c>
      <c r="AH15" s="48" t="s">
        <v>1594</v>
      </c>
      <c r="AI15" s="48" t="s">
        <v>1617</v>
      </c>
      <c r="AJ15" s="48" t="s">
        <v>1600</v>
      </c>
      <c r="AK15" s="48">
        <v>186</v>
      </c>
      <c r="AL15" s="48">
        <v>1671777</v>
      </c>
      <c r="AM15" s="48" t="s">
        <v>1581</v>
      </c>
      <c r="AN15" s="53">
        <v>1.7</v>
      </c>
      <c r="AO15" s="58">
        <v>0.092629</v>
      </c>
      <c r="AP15" s="58">
        <v>0.333747657491451</v>
      </c>
    </row>
    <row r="16" customFormat="1" spans="1:42">
      <c r="A16" s="44" t="s">
        <v>1318</v>
      </c>
      <c r="B16" s="45">
        <v>90044</v>
      </c>
      <c r="C16" s="45">
        <v>0.35</v>
      </c>
      <c r="D16" s="46">
        <v>0.049361467</v>
      </c>
      <c r="F16" s="47" t="s">
        <v>1267</v>
      </c>
      <c r="G16" s="48" t="s">
        <v>1686</v>
      </c>
      <c r="H16" s="48" t="s">
        <v>1699</v>
      </c>
      <c r="I16" s="48" t="s">
        <v>1575</v>
      </c>
      <c r="J16" s="48" t="s">
        <v>1700</v>
      </c>
      <c r="K16" s="48" t="s">
        <v>1631</v>
      </c>
      <c r="L16" s="48" t="s">
        <v>1701</v>
      </c>
      <c r="M16" s="48" t="s">
        <v>1702</v>
      </c>
      <c r="N16" s="48" t="s">
        <v>1668</v>
      </c>
      <c r="O16" s="48">
        <v>3353</v>
      </c>
      <c r="P16" s="48">
        <v>90629</v>
      </c>
      <c r="Q16" s="48" t="s">
        <v>1581</v>
      </c>
      <c r="R16" s="51">
        <v>4.02</v>
      </c>
      <c r="S16" s="52">
        <v>0.060667653</v>
      </c>
      <c r="T16" s="52">
        <v>1.20499470720872</v>
      </c>
      <c r="W16" s="53" t="s">
        <v>1230</v>
      </c>
      <c r="X16" s="53" t="s">
        <v>1703</v>
      </c>
      <c r="Y16" s="53">
        <v>114377</v>
      </c>
      <c r="AA16" s="48">
        <v>14</v>
      </c>
      <c r="AB16" s="48" t="s">
        <v>1253</v>
      </c>
      <c r="AC16" s="48" t="s">
        <v>1704</v>
      </c>
      <c r="AD16" s="48" t="s">
        <v>1705</v>
      </c>
      <c r="AE16" s="48" t="s">
        <v>1575</v>
      </c>
      <c r="AF16" s="48" t="s">
        <v>1615</v>
      </c>
      <c r="AG16" s="48" t="s">
        <v>1706</v>
      </c>
      <c r="AH16" s="48" t="s">
        <v>1594</v>
      </c>
      <c r="AI16" s="48" t="s">
        <v>1641</v>
      </c>
      <c r="AJ16" s="48" t="s">
        <v>1641</v>
      </c>
      <c r="AK16" s="48">
        <v>348</v>
      </c>
      <c r="AL16" s="48">
        <v>919116</v>
      </c>
      <c r="AM16" s="48" t="s">
        <v>1581</v>
      </c>
      <c r="AN16" s="53">
        <v>2.06</v>
      </c>
      <c r="AO16" s="58">
        <v>0.081352</v>
      </c>
      <c r="AP16" s="58">
        <v>0.460484765098495</v>
      </c>
    </row>
    <row r="17" customFormat="1" spans="1:42">
      <c r="A17" s="44" t="s">
        <v>1267</v>
      </c>
      <c r="B17" s="45">
        <v>90629</v>
      </c>
      <c r="C17" s="45">
        <v>4.02</v>
      </c>
      <c r="D17" s="46">
        <v>0.060667653</v>
      </c>
      <c r="F17" s="47" t="s">
        <v>1274</v>
      </c>
      <c r="G17" s="48" t="s">
        <v>1696</v>
      </c>
      <c r="H17" s="48" t="s">
        <v>1707</v>
      </c>
      <c r="I17" s="48" t="s">
        <v>1575</v>
      </c>
      <c r="J17" s="48" t="s">
        <v>1608</v>
      </c>
      <c r="K17" s="48" t="s">
        <v>1577</v>
      </c>
      <c r="L17" s="48" t="s">
        <v>1585</v>
      </c>
      <c r="M17" s="48" t="s">
        <v>1708</v>
      </c>
      <c r="N17" s="48" t="s">
        <v>1709</v>
      </c>
      <c r="O17" s="48">
        <v>3217</v>
      </c>
      <c r="P17" s="49">
        <v>94780</v>
      </c>
      <c r="Q17" s="48" t="s">
        <v>1581</v>
      </c>
      <c r="R17" s="51">
        <v>3.19</v>
      </c>
      <c r="S17" s="52">
        <v>0.056598755</v>
      </c>
      <c r="T17" s="52">
        <v>1.02494387680877</v>
      </c>
      <c r="W17" s="53" t="s">
        <v>1233</v>
      </c>
      <c r="X17" s="53" t="s">
        <v>1606</v>
      </c>
      <c r="Y17" s="53">
        <v>123841</v>
      </c>
      <c r="AA17" s="48">
        <v>15</v>
      </c>
      <c r="AB17" s="48" t="s">
        <v>1477</v>
      </c>
      <c r="AC17" s="48" t="s">
        <v>1710</v>
      </c>
      <c r="AD17" s="48" t="s">
        <v>1711</v>
      </c>
      <c r="AE17" s="48" t="s">
        <v>1575</v>
      </c>
      <c r="AF17" s="48" t="s">
        <v>1636</v>
      </c>
      <c r="AG17" s="48" t="s">
        <v>1712</v>
      </c>
      <c r="AH17" s="48" t="s">
        <v>1713</v>
      </c>
      <c r="AI17" s="48" t="s">
        <v>1586</v>
      </c>
      <c r="AJ17" s="48" t="s">
        <v>1659</v>
      </c>
      <c r="AK17" s="48">
        <v>353</v>
      </c>
      <c r="AL17" s="48">
        <v>906155</v>
      </c>
      <c r="AM17" s="48" t="s">
        <v>1581</v>
      </c>
      <c r="AN17" s="53">
        <v>2.42</v>
      </c>
      <c r="AO17" s="58">
        <v>0.131739</v>
      </c>
      <c r="AP17" s="58">
        <v>0.33405446720265</v>
      </c>
    </row>
    <row r="18" customFormat="1" spans="1:42">
      <c r="A18" s="44" t="s">
        <v>1274</v>
      </c>
      <c r="B18" s="45">
        <v>94780</v>
      </c>
      <c r="C18" s="45">
        <v>3.19</v>
      </c>
      <c r="D18" s="46">
        <v>0.056598755</v>
      </c>
      <c r="F18" s="47" t="s">
        <v>1233</v>
      </c>
      <c r="G18" s="48" t="s">
        <v>1606</v>
      </c>
      <c r="H18" s="48" t="s">
        <v>1714</v>
      </c>
      <c r="I18" s="48" t="s">
        <v>1575</v>
      </c>
      <c r="J18" s="48" t="s">
        <v>1608</v>
      </c>
      <c r="K18" s="48" t="s">
        <v>1715</v>
      </c>
      <c r="L18" s="48" t="s">
        <v>1627</v>
      </c>
      <c r="M18" s="48" t="s">
        <v>1597</v>
      </c>
      <c r="N18" s="48" t="s">
        <v>1702</v>
      </c>
      <c r="O18" s="48">
        <v>2505</v>
      </c>
      <c r="P18" s="48">
        <v>123841</v>
      </c>
      <c r="Q18" s="48" t="s">
        <v>1581</v>
      </c>
      <c r="R18" s="51">
        <v>3.29</v>
      </c>
      <c r="S18" s="52">
        <v>0.05320486</v>
      </c>
      <c r="T18" s="52">
        <v>1.12450366055018</v>
      </c>
      <c r="W18" s="53" t="s">
        <v>1239</v>
      </c>
      <c r="X18" s="53" t="s">
        <v>1716</v>
      </c>
      <c r="Y18" s="53">
        <v>140745</v>
      </c>
      <c r="AA18" s="48">
        <v>16</v>
      </c>
      <c r="AB18" s="48" t="s">
        <v>1368</v>
      </c>
      <c r="AC18" s="48" t="s">
        <v>1717</v>
      </c>
      <c r="AD18" s="48" t="s">
        <v>1718</v>
      </c>
      <c r="AE18" s="48" t="s">
        <v>1575</v>
      </c>
      <c r="AF18" s="48" t="s">
        <v>1636</v>
      </c>
      <c r="AG18" s="48" t="s">
        <v>1584</v>
      </c>
      <c r="AH18" s="48" t="s">
        <v>1610</v>
      </c>
      <c r="AI18" s="48" t="s">
        <v>1680</v>
      </c>
      <c r="AJ18" s="48" t="s">
        <v>1578</v>
      </c>
      <c r="AK18" s="48">
        <v>0</v>
      </c>
      <c r="AL18" s="48">
        <v>0</v>
      </c>
      <c r="AM18" s="48" t="s">
        <v>1581</v>
      </c>
      <c r="AN18" s="53">
        <v>1.87</v>
      </c>
      <c r="AO18" s="58">
        <v>0.081352</v>
      </c>
      <c r="AP18" s="58">
        <v>0.41801286928844</v>
      </c>
    </row>
    <row r="19" customFormat="1" spans="1:42">
      <c r="A19" s="44" t="s">
        <v>1230</v>
      </c>
      <c r="B19" s="45">
        <v>114377</v>
      </c>
      <c r="C19" s="45">
        <v>1.9</v>
      </c>
      <c r="D19" s="46">
        <v>0.038233</v>
      </c>
      <c r="F19" s="47" t="s">
        <v>1239</v>
      </c>
      <c r="G19" s="48" t="s">
        <v>1716</v>
      </c>
      <c r="H19" s="48" t="s">
        <v>1719</v>
      </c>
      <c r="I19" s="48" t="s">
        <v>1575</v>
      </c>
      <c r="J19" s="48" t="s">
        <v>1700</v>
      </c>
      <c r="K19" s="48" t="s">
        <v>1598</v>
      </c>
      <c r="L19" s="48" t="s">
        <v>1692</v>
      </c>
      <c r="M19" s="48" t="s">
        <v>1693</v>
      </c>
      <c r="N19" s="48" t="s">
        <v>1720</v>
      </c>
      <c r="O19" s="48">
        <v>2217</v>
      </c>
      <c r="P19" s="48">
        <v>140745</v>
      </c>
      <c r="Q19" s="48" t="s">
        <v>1581</v>
      </c>
      <c r="R19" s="51">
        <v>2.86</v>
      </c>
      <c r="S19" s="52">
        <v>0.065509249</v>
      </c>
      <c r="T19" s="52">
        <v>0.793925393111672</v>
      </c>
      <c r="W19" s="53" t="s">
        <v>1247</v>
      </c>
      <c r="X19" s="53" t="s">
        <v>1721</v>
      </c>
      <c r="Y19" s="53">
        <v>143856</v>
      </c>
      <c r="AA19" s="48">
        <v>17</v>
      </c>
      <c r="AB19" s="48" t="s">
        <v>1244</v>
      </c>
      <c r="AC19" s="48" t="s">
        <v>1710</v>
      </c>
      <c r="AD19" s="48" t="s">
        <v>1722</v>
      </c>
      <c r="AE19" s="48" t="s">
        <v>1575</v>
      </c>
      <c r="AF19" s="48" t="s">
        <v>1640</v>
      </c>
      <c r="AG19" s="48" t="s">
        <v>1706</v>
      </c>
      <c r="AH19" s="48" t="s">
        <v>1689</v>
      </c>
      <c r="AI19" s="48" t="s">
        <v>1646</v>
      </c>
      <c r="AJ19" s="48" t="s">
        <v>1723</v>
      </c>
      <c r="AK19" s="48">
        <v>1313</v>
      </c>
      <c r="AL19" s="48">
        <v>242533</v>
      </c>
      <c r="AM19" s="48" t="s">
        <v>1581</v>
      </c>
      <c r="AN19" s="53">
        <v>2.82</v>
      </c>
      <c r="AO19" s="58">
        <v>0.081352</v>
      </c>
      <c r="AP19" s="58">
        <v>0.630372348338717</v>
      </c>
    </row>
    <row r="20" customFormat="1" spans="1:42">
      <c r="A20" s="44" t="s">
        <v>1233</v>
      </c>
      <c r="B20" s="45">
        <v>123841</v>
      </c>
      <c r="C20" s="45">
        <v>3.29</v>
      </c>
      <c r="D20" s="46">
        <v>0.05320486</v>
      </c>
      <c r="F20" s="48" t="s">
        <v>1247</v>
      </c>
      <c r="G20" s="48" t="s">
        <v>1721</v>
      </c>
      <c r="H20" s="48" t="s">
        <v>1724</v>
      </c>
      <c r="I20" s="48" t="s">
        <v>1676</v>
      </c>
      <c r="J20" s="48" t="s">
        <v>1617</v>
      </c>
      <c r="K20" s="48" t="s">
        <v>1693</v>
      </c>
      <c r="L20" s="48" t="s">
        <v>1649</v>
      </c>
      <c r="M20" s="48" t="s">
        <v>1725</v>
      </c>
      <c r="N20" s="48" t="s">
        <v>1726</v>
      </c>
      <c r="O20" s="48">
        <v>2171</v>
      </c>
      <c r="P20" s="48">
        <v>143856</v>
      </c>
      <c r="Q20" s="48" t="s">
        <v>1581</v>
      </c>
      <c r="R20" s="51">
        <v>0.91</v>
      </c>
      <c r="S20" s="52">
        <v>0.070128538</v>
      </c>
      <c r="T20" s="52">
        <v>0.235973311706199</v>
      </c>
      <c r="W20" s="53" t="s">
        <v>1254</v>
      </c>
      <c r="X20" s="53" t="s">
        <v>1696</v>
      </c>
      <c r="Y20" s="53">
        <v>171725</v>
      </c>
      <c r="AA20" s="48">
        <v>18</v>
      </c>
      <c r="AB20" s="48" t="s">
        <v>1303</v>
      </c>
      <c r="AC20" s="48" t="s">
        <v>1727</v>
      </c>
      <c r="AD20" s="48" t="s">
        <v>1728</v>
      </c>
      <c r="AE20" s="48" t="s">
        <v>1575</v>
      </c>
      <c r="AF20" s="48" t="s">
        <v>1626</v>
      </c>
      <c r="AG20" s="48" t="s">
        <v>1584</v>
      </c>
      <c r="AH20" s="48" t="s">
        <v>1709</v>
      </c>
      <c r="AI20" s="48" t="s">
        <v>1723</v>
      </c>
      <c r="AJ20" s="48" t="s">
        <v>1729</v>
      </c>
      <c r="AK20" s="48">
        <v>1075</v>
      </c>
      <c r="AL20" s="48">
        <v>297177</v>
      </c>
      <c r="AM20" s="48" t="s">
        <v>1581</v>
      </c>
      <c r="AN20" s="53">
        <v>3.32</v>
      </c>
      <c r="AO20" s="58">
        <v>0.047758928</v>
      </c>
      <c r="AP20" s="58">
        <v>1.26415344930068</v>
      </c>
    </row>
    <row r="21" customFormat="1" spans="1:42">
      <c r="A21" s="44" t="s">
        <v>1243</v>
      </c>
      <c r="B21" s="45">
        <v>133583</v>
      </c>
      <c r="C21" s="45">
        <v>0.76</v>
      </c>
      <c r="D21" s="46">
        <v>0.076039462</v>
      </c>
      <c r="F21" s="48" t="s">
        <v>1252</v>
      </c>
      <c r="G21" s="48" t="s">
        <v>1730</v>
      </c>
      <c r="H21" s="48" t="s">
        <v>1731</v>
      </c>
      <c r="I21" s="48" t="s">
        <v>1676</v>
      </c>
      <c r="J21" s="48" t="s">
        <v>1708</v>
      </c>
      <c r="K21" s="48" t="s">
        <v>1621</v>
      </c>
      <c r="L21" s="48" t="s">
        <v>1683</v>
      </c>
      <c r="M21" s="48" t="s">
        <v>1732</v>
      </c>
      <c r="N21" s="48" t="s">
        <v>1733</v>
      </c>
      <c r="O21" s="48">
        <v>1893</v>
      </c>
      <c r="P21" s="48">
        <v>166073</v>
      </c>
      <c r="Q21" s="48" t="s">
        <v>1581</v>
      </c>
      <c r="R21" s="51">
        <v>2.16</v>
      </c>
      <c r="S21" s="52">
        <v>0.033496014</v>
      </c>
      <c r="T21" s="52">
        <v>1.1726729355649</v>
      </c>
      <c r="W21" s="53" t="s">
        <v>1271</v>
      </c>
      <c r="X21" s="53" t="s">
        <v>1734</v>
      </c>
      <c r="Y21" s="53">
        <v>174721</v>
      </c>
      <c r="AA21" s="48">
        <v>19</v>
      </c>
      <c r="AB21" s="48" t="s">
        <v>1384</v>
      </c>
      <c r="AC21" s="48" t="s">
        <v>1735</v>
      </c>
      <c r="AD21" s="48" t="s">
        <v>1736</v>
      </c>
      <c r="AE21" s="48" t="s">
        <v>1575</v>
      </c>
      <c r="AF21" s="48" t="s">
        <v>1636</v>
      </c>
      <c r="AG21" s="48" t="s">
        <v>1712</v>
      </c>
      <c r="AH21" s="48" t="s">
        <v>1617</v>
      </c>
      <c r="AI21" s="48" t="s">
        <v>1708</v>
      </c>
      <c r="AJ21" s="48" t="s">
        <v>1737</v>
      </c>
      <c r="AK21" s="48">
        <v>580</v>
      </c>
      <c r="AL21" s="48">
        <v>554620</v>
      </c>
      <c r="AM21" s="48" t="s">
        <v>1581</v>
      </c>
      <c r="AN21" s="53">
        <v>2.51</v>
      </c>
      <c r="AO21" s="58">
        <v>0.081352</v>
      </c>
      <c r="AP21" s="58">
        <v>0.561076097280205</v>
      </c>
    </row>
    <row r="22" customFormat="1" spans="1:42">
      <c r="A22" s="44" t="s">
        <v>1247</v>
      </c>
      <c r="B22" s="45">
        <v>143856</v>
      </c>
      <c r="C22" s="45">
        <v>0.91</v>
      </c>
      <c r="D22" s="46">
        <v>0.070128538</v>
      </c>
      <c r="F22" s="47" t="s">
        <v>1254</v>
      </c>
      <c r="G22" s="48" t="s">
        <v>1696</v>
      </c>
      <c r="H22" s="48" t="s">
        <v>1738</v>
      </c>
      <c r="I22" s="48" t="s">
        <v>1575</v>
      </c>
      <c r="J22" s="48" t="s">
        <v>1608</v>
      </c>
      <c r="K22" s="48" t="s">
        <v>1578</v>
      </c>
      <c r="L22" s="48" t="s">
        <v>1684</v>
      </c>
      <c r="M22" s="48" t="s">
        <v>1739</v>
      </c>
      <c r="N22" s="48" t="s">
        <v>1740</v>
      </c>
      <c r="O22" s="48">
        <v>1833</v>
      </c>
      <c r="P22" s="48">
        <v>171725</v>
      </c>
      <c r="Q22" s="48" t="s">
        <v>1581</v>
      </c>
      <c r="R22" s="51">
        <v>2.62</v>
      </c>
      <c r="S22" s="52">
        <v>0.035506</v>
      </c>
      <c r="T22" s="52">
        <v>1.34188662109026</v>
      </c>
      <c r="W22" s="53" t="s">
        <v>1281</v>
      </c>
      <c r="X22" s="53" t="s">
        <v>1741</v>
      </c>
      <c r="Y22" s="53">
        <v>183879</v>
      </c>
      <c r="AA22" s="48">
        <v>20</v>
      </c>
      <c r="AB22" s="48" t="s">
        <v>1518</v>
      </c>
      <c r="AC22" s="48" t="s">
        <v>1742</v>
      </c>
      <c r="AD22" s="48" t="s">
        <v>1743</v>
      </c>
      <c r="AE22" s="48" t="s">
        <v>1575</v>
      </c>
      <c r="AF22" s="48" t="s">
        <v>1626</v>
      </c>
      <c r="AG22" s="48" t="s">
        <v>1597</v>
      </c>
      <c r="AH22" s="48" t="s">
        <v>1641</v>
      </c>
      <c r="AI22" s="48" t="s">
        <v>1744</v>
      </c>
      <c r="AJ22" s="48" t="s">
        <v>1745</v>
      </c>
      <c r="AK22" s="48">
        <v>166</v>
      </c>
      <c r="AL22" s="48">
        <v>1860299</v>
      </c>
      <c r="AM22" s="48" t="s">
        <v>1581</v>
      </c>
      <c r="AN22" s="53">
        <v>1.94</v>
      </c>
      <c r="AO22" s="58">
        <v>0.060749</v>
      </c>
      <c r="AP22" s="58">
        <v>0.580736171165293</v>
      </c>
    </row>
    <row r="23" customFormat="1" spans="1:42">
      <c r="A23" s="44" t="s">
        <v>1252</v>
      </c>
      <c r="B23" s="45">
        <v>166073</v>
      </c>
      <c r="C23" s="45">
        <v>2.16</v>
      </c>
      <c r="D23" s="46">
        <v>0.033496014</v>
      </c>
      <c r="F23" s="47" t="s">
        <v>1268</v>
      </c>
      <c r="G23" s="48" t="s">
        <v>1746</v>
      </c>
      <c r="H23" s="48" t="s">
        <v>1747</v>
      </c>
      <c r="I23" s="48" t="s">
        <v>1575</v>
      </c>
      <c r="J23" s="48" t="s">
        <v>1617</v>
      </c>
      <c r="K23" s="48" t="s">
        <v>1631</v>
      </c>
      <c r="L23" s="48" t="s">
        <v>1748</v>
      </c>
      <c r="M23" s="48" t="s">
        <v>1749</v>
      </c>
      <c r="N23" s="48" t="s">
        <v>1750</v>
      </c>
      <c r="O23" s="48">
        <v>1747</v>
      </c>
      <c r="P23" s="48">
        <v>180526</v>
      </c>
      <c r="Q23" s="48" t="s">
        <v>1581</v>
      </c>
      <c r="R23" s="51">
        <v>3.43</v>
      </c>
      <c r="S23" s="52">
        <v>0.037947732</v>
      </c>
      <c r="T23" s="52">
        <v>1.64370764683893</v>
      </c>
      <c r="W23" s="53" t="s">
        <v>1240</v>
      </c>
      <c r="X23" s="53" t="s">
        <v>1751</v>
      </c>
      <c r="Y23" s="53">
        <v>187867</v>
      </c>
      <c r="AA23" s="48">
        <v>21</v>
      </c>
      <c r="AB23" s="48" t="s">
        <v>1316</v>
      </c>
      <c r="AC23" s="48" t="s">
        <v>799</v>
      </c>
      <c r="AD23" s="48" t="s">
        <v>1752</v>
      </c>
      <c r="AE23" s="48" t="s">
        <v>1575</v>
      </c>
      <c r="AF23" s="48" t="s">
        <v>1615</v>
      </c>
      <c r="AG23" s="48" t="s">
        <v>1611</v>
      </c>
      <c r="AH23" s="48" t="s">
        <v>1578</v>
      </c>
      <c r="AI23" s="48" t="s">
        <v>1586</v>
      </c>
      <c r="AJ23" s="48" t="s">
        <v>1587</v>
      </c>
      <c r="AK23" s="48">
        <v>863</v>
      </c>
      <c r="AL23" s="48">
        <v>371903</v>
      </c>
      <c r="AM23" s="48" t="s">
        <v>1581</v>
      </c>
      <c r="AN23" s="53">
        <v>3.36</v>
      </c>
      <c r="AO23" s="58">
        <v>0.081352</v>
      </c>
      <c r="AP23" s="58">
        <v>0.751081946956769</v>
      </c>
    </row>
    <row r="24" customFormat="1" spans="1:42">
      <c r="A24" s="44" t="s">
        <v>1262</v>
      </c>
      <c r="B24" s="45">
        <v>170795</v>
      </c>
      <c r="C24" s="45">
        <v>3.47</v>
      </c>
      <c r="D24" s="46">
        <v>0.067677758</v>
      </c>
      <c r="F24" s="48" t="s">
        <v>1275</v>
      </c>
      <c r="G24" s="48" t="s">
        <v>1753</v>
      </c>
      <c r="H24" s="48" t="s">
        <v>1754</v>
      </c>
      <c r="I24" s="48" t="s">
        <v>1676</v>
      </c>
      <c r="J24" s="48" t="s">
        <v>1700</v>
      </c>
      <c r="K24" s="48" t="s">
        <v>1748</v>
      </c>
      <c r="L24" s="48" t="s">
        <v>1633</v>
      </c>
      <c r="M24" s="48" t="s">
        <v>1749</v>
      </c>
      <c r="N24" s="48" t="s">
        <v>1677</v>
      </c>
      <c r="O24" s="48">
        <v>1727</v>
      </c>
      <c r="P24" s="48">
        <v>182747</v>
      </c>
      <c r="Q24" s="48" t="s">
        <v>1581</v>
      </c>
      <c r="R24" s="51">
        <v>2.59</v>
      </c>
      <c r="S24" s="52">
        <v>0.042947797</v>
      </c>
      <c r="T24" s="52">
        <v>1.09666795322208</v>
      </c>
      <c r="W24" s="53" t="s">
        <v>1288</v>
      </c>
      <c r="X24" s="53" t="s">
        <v>1755</v>
      </c>
      <c r="Y24" s="53">
        <v>189072</v>
      </c>
      <c r="AA24" s="48">
        <v>22</v>
      </c>
      <c r="AB24" s="48" t="s">
        <v>1325</v>
      </c>
      <c r="AC24" s="48" t="s">
        <v>1595</v>
      </c>
      <c r="AD24" s="48" t="s">
        <v>1756</v>
      </c>
      <c r="AE24" s="48" t="s">
        <v>1575</v>
      </c>
      <c r="AF24" s="48" t="s">
        <v>1636</v>
      </c>
      <c r="AG24" s="48" t="s">
        <v>1609</v>
      </c>
      <c r="AH24" s="48" t="s">
        <v>1599</v>
      </c>
      <c r="AI24" s="48" t="s">
        <v>1586</v>
      </c>
      <c r="AJ24" s="48" t="s">
        <v>1757</v>
      </c>
      <c r="AK24" s="48">
        <v>510</v>
      </c>
      <c r="AL24" s="48">
        <v>630809</v>
      </c>
      <c r="AM24" s="48" t="s">
        <v>1581</v>
      </c>
      <c r="AN24" s="53">
        <v>3.7</v>
      </c>
      <c r="AO24" s="58">
        <v>0.081352</v>
      </c>
      <c r="AP24" s="58">
        <v>0.827084286827394</v>
      </c>
    </row>
    <row r="25" customFormat="1" spans="1:42">
      <c r="A25" s="44" t="s">
        <v>1271</v>
      </c>
      <c r="B25" s="45">
        <v>174721</v>
      </c>
      <c r="C25" s="45">
        <v>2.64</v>
      </c>
      <c r="D25" s="46">
        <v>0.043107362</v>
      </c>
      <c r="F25" s="48" t="s">
        <v>1281</v>
      </c>
      <c r="G25" s="48" t="s">
        <v>1741</v>
      </c>
      <c r="H25" s="48" t="s">
        <v>1758</v>
      </c>
      <c r="I25" s="48" t="s">
        <v>1676</v>
      </c>
      <c r="J25" s="48" t="s">
        <v>1649</v>
      </c>
      <c r="K25" s="48" t="s">
        <v>1621</v>
      </c>
      <c r="L25" s="48" t="s">
        <v>1642</v>
      </c>
      <c r="M25" s="48" t="s">
        <v>1759</v>
      </c>
      <c r="N25" s="48" t="s">
        <v>1760</v>
      </c>
      <c r="O25" s="48">
        <v>1717</v>
      </c>
      <c r="P25" s="48">
        <v>183879</v>
      </c>
      <c r="Q25" s="48" t="s">
        <v>1581</v>
      </c>
      <c r="R25" s="51">
        <v>3.49</v>
      </c>
      <c r="S25" s="52">
        <v>0.07493</v>
      </c>
      <c r="T25" s="52">
        <v>0.847005001236894</v>
      </c>
      <c r="W25" s="53" t="s">
        <v>1231</v>
      </c>
      <c r="X25" s="53" t="s">
        <v>1716</v>
      </c>
      <c r="Y25" s="53">
        <v>213831</v>
      </c>
      <c r="AA25" s="48">
        <v>23</v>
      </c>
      <c r="AB25" s="48" t="s">
        <v>1521</v>
      </c>
      <c r="AC25" s="48" t="s">
        <v>1761</v>
      </c>
      <c r="AD25" s="48" t="s">
        <v>1762</v>
      </c>
      <c r="AE25" s="48" t="s">
        <v>1575</v>
      </c>
      <c r="AF25" s="48" t="s">
        <v>1615</v>
      </c>
      <c r="AG25" s="48" t="s">
        <v>1609</v>
      </c>
      <c r="AH25" s="48" t="s">
        <v>1599</v>
      </c>
      <c r="AI25" s="48" t="s">
        <v>1633</v>
      </c>
      <c r="AJ25" s="48" t="s">
        <v>1763</v>
      </c>
      <c r="AK25" s="48">
        <v>146</v>
      </c>
      <c r="AL25" s="48">
        <v>2094984</v>
      </c>
      <c r="AM25" s="48" t="s">
        <v>1581</v>
      </c>
      <c r="AN25" s="53">
        <v>1.49</v>
      </c>
      <c r="AO25" s="58">
        <v>0.081352</v>
      </c>
      <c r="AP25" s="58">
        <v>0.333069077668329</v>
      </c>
    </row>
    <row r="26" customFormat="1" spans="1:42">
      <c r="A26" s="44" t="s">
        <v>1268</v>
      </c>
      <c r="B26" s="45">
        <v>180526</v>
      </c>
      <c r="C26" s="45">
        <v>3.43</v>
      </c>
      <c r="D26" s="46">
        <v>0.037947732</v>
      </c>
      <c r="F26" s="47" t="s">
        <v>1240</v>
      </c>
      <c r="G26" s="48" t="s">
        <v>1751</v>
      </c>
      <c r="H26" s="48" t="s">
        <v>1764</v>
      </c>
      <c r="I26" s="48" t="s">
        <v>1575</v>
      </c>
      <c r="J26" s="48" t="s">
        <v>1700</v>
      </c>
      <c r="K26" s="48" t="s">
        <v>1708</v>
      </c>
      <c r="L26" s="48" t="s">
        <v>1598</v>
      </c>
      <c r="M26" s="48" t="s">
        <v>1765</v>
      </c>
      <c r="N26" s="48" t="s">
        <v>1763</v>
      </c>
      <c r="O26" s="48">
        <v>1681</v>
      </c>
      <c r="P26" s="48">
        <v>187867</v>
      </c>
      <c r="Q26" s="48" t="s">
        <v>1581</v>
      </c>
      <c r="R26" s="51">
        <v>0.35</v>
      </c>
      <c r="S26" s="52">
        <v>0.059235218</v>
      </c>
      <c r="T26" s="52">
        <v>0.107449483833016</v>
      </c>
      <c r="W26" s="53" t="s">
        <v>1766</v>
      </c>
      <c r="X26" s="53" t="s">
        <v>1767</v>
      </c>
      <c r="Y26" s="53">
        <v>221527</v>
      </c>
      <c r="AA26" s="48">
        <v>24</v>
      </c>
      <c r="AB26" s="48" t="s">
        <v>265</v>
      </c>
      <c r="AC26" s="48" t="s">
        <v>1655</v>
      </c>
      <c r="AD26" s="48" t="s">
        <v>1660</v>
      </c>
      <c r="AE26" s="48" t="s">
        <v>1575</v>
      </c>
      <c r="AF26" s="48" t="s">
        <v>1636</v>
      </c>
      <c r="AG26" s="48" t="s">
        <v>1584</v>
      </c>
      <c r="AH26" s="48" t="s">
        <v>1598</v>
      </c>
      <c r="AI26" s="48" t="s">
        <v>1661</v>
      </c>
      <c r="AJ26" s="48" t="s">
        <v>1662</v>
      </c>
      <c r="AK26" s="48">
        <v>6676</v>
      </c>
      <c r="AL26" s="48">
        <v>42322</v>
      </c>
      <c r="AM26" s="48" t="s">
        <v>1581</v>
      </c>
      <c r="AN26" s="53">
        <v>2.26</v>
      </c>
      <c r="AO26" s="58">
        <v>0.062756054</v>
      </c>
      <c r="AP26" s="58">
        <v>0.65489110459229</v>
      </c>
    </row>
    <row r="27" customFormat="1" spans="1:42">
      <c r="A27" s="44" t="s">
        <v>1284</v>
      </c>
      <c r="B27" s="45">
        <v>182194</v>
      </c>
      <c r="C27" s="45">
        <v>0.52</v>
      </c>
      <c r="D27" s="46">
        <v>0.045142</v>
      </c>
      <c r="F27" s="47" t="s">
        <v>1288</v>
      </c>
      <c r="G27" s="48" t="s">
        <v>1755</v>
      </c>
      <c r="H27" s="48" t="s">
        <v>1768</v>
      </c>
      <c r="I27" s="48" t="s">
        <v>1575</v>
      </c>
      <c r="J27" s="48" t="s">
        <v>1576</v>
      </c>
      <c r="K27" s="48" t="s">
        <v>1631</v>
      </c>
      <c r="L27" s="48" t="s">
        <v>1708</v>
      </c>
      <c r="M27" s="48" t="s">
        <v>1690</v>
      </c>
      <c r="N27" s="48" t="s">
        <v>1769</v>
      </c>
      <c r="O27" s="48">
        <v>1671</v>
      </c>
      <c r="P27" s="48">
        <v>189072</v>
      </c>
      <c r="Q27" s="48" t="s">
        <v>1581</v>
      </c>
      <c r="R27" s="51">
        <v>3.52</v>
      </c>
      <c r="S27" s="52">
        <v>0.07119</v>
      </c>
      <c r="T27" s="52">
        <v>0.899166153669386</v>
      </c>
      <c r="W27" s="53" t="s">
        <v>1770</v>
      </c>
      <c r="X27" s="53" t="s">
        <v>1771</v>
      </c>
      <c r="Y27" s="53">
        <v>232527</v>
      </c>
      <c r="AA27" s="48">
        <v>25</v>
      </c>
      <c r="AB27" s="48" t="s">
        <v>1466</v>
      </c>
      <c r="AC27" s="48" t="s">
        <v>1772</v>
      </c>
      <c r="AD27" s="48" t="s">
        <v>1773</v>
      </c>
      <c r="AE27" s="48" t="s">
        <v>1575</v>
      </c>
      <c r="AF27" s="48" t="s">
        <v>1576</v>
      </c>
      <c r="AG27" s="48" t="s">
        <v>1715</v>
      </c>
      <c r="AH27" s="48" t="s">
        <v>1713</v>
      </c>
      <c r="AI27" s="48" t="s">
        <v>1668</v>
      </c>
      <c r="AJ27" s="48" t="s">
        <v>1643</v>
      </c>
      <c r="AK27" s="48">
        <v>404</v>
      </c>
      <c r="AL27" s="48">
        <v>794989</v>
      </c>
      <c r="AM27" s="48" t="s">
        <v>1581</v>
      </c>
      <c r="AN27" s="53">
        <v>3.33</v>
      </c>
      <c r="AO27" s="58">
        <v>0.039663257</v>
      </c>
      <c r="AP27" s="58">
        <v>1.52676480430702</v>
      </c>
    </row>
    <row r="28" customFormat="1" spans="1:42">
      <c r="A28" s="44" t="s">
        <v>1275</v>
      </c>
      <c r="B28" s="45">
        <v>182747</v>
      </c>
      <c r="C28" s="45">
        <v>2.59</v>
      </c>
      <c r="D28" s="46">
        <v>0.042947797</v>
      </c>
      <c r="F28" s="48" t="s">
        <v>1294</v>
      </c>
      <c r="G28" s="48" t="s">
        <v>1774</v>
      </c>
      <c r="H28" s="48" t="s">
        <v>1775</v>
      </c>
      <c r="I28" s="48" t="s">
        <v>1676</v>
      </c>
      <c r="J28" s="48" t="s">
        <v>1693</v>
      </c>
      <c r="K28" s="48" t="s">
        <v>1631</v>
      </c>
      <c r="L28" s="48" t="s">
        <v>1708</v>
      </c>
      <c r="M28" s="48" t="s">
        <v>1628</v>
      </c>
      <c r="N28" s="48" t="s">
        <v>1776</v>
      </c>
      <c r="O28" s="48">
        <v>1525</v>
      </c>
      <c r="P28" s="49">
        <v>207944</v>
      </c>
      <c r="Q28" s="48" t="s">
        <v>1581</v>
      </c>
      <c r="R28" s="51">
        <v>2.26</v>
      </c>
      <c r="S28" s="52">
        <v>0.077946</v>
      </c>
      <c r="T28" s="52">
        <v>0.527267358477836</v>
      </c>
      <c r="W28" s="53" t="s">
        <v>1244</v>
      </c>
      <c r="X28" s="53" t="s">
        <v>1710</v>
      </c>
      <c r="Y28" s="53">
        <v>242533</v>
      </c>
      <c r="AA28" s="48">
        <v>26</v>
      </c>
      <c r="AB28" s="48" t="s">
        <v>1261</v>
      </c>
      <c r="AC28" s="48" t="s">
        <v>1777</v>
      </c>
      <c r="AD28" s="48" t="s">
        <v>1778</v>
      </c>
      <c r="AE28" s="48" t="s">
        <v>1575</v>
      </c>
      <c r="AF28" s="48" t="s">
        <v>1615</v>
      </c>
      <c r="AG28" s="48" t="s">
        <v>1608</v>
      </c>
      <c r="AH28" s="48" t="s">
        <v>1641</v>
      </c>
      <c r="AI28" s="48" t="s">
        <v>1779</v>
      </c>
      <c r="AJ28" s="48" t="s">
        <v>1618</v>
      </c>
      <c r="AK28" s="48">
        <v>333</v>
      </c>
      <c r="AL28" s="48">
        <v>960105</v>
      </c>
      <c r="AM28" s="48" t="s">
        <v>1581</v>
      </c>
      <c r="AN28" s="53">
        <v>1.9</v>
      </c>
      <c r="AO28" s="58">
        <v>0.098268</v>
      </c>
      <c r="AP28" s="58">
        <v>0.351607203559615</v>
      </c>
    </row>
    <row r="29" customFormat="1" spans="1:42">
      <c r="A29" s="44" t="s">
        <v>1281</v>
      </c>
      <c r="B29" s="45">
        <v>183879</v>
      </c>
      <c r="C29" s="45">
        <v>3.49</v>
      </c>
      <c r="D29" s="46">
        <v>0.07493</v>
      </c>
      <c r="F29" s="47" t="s">
        <v>1231</v>
      </c>
      <c r="G29" s="48" t="s">
        <v>1716</v>
      </c>
      <c r="H29" s="48" t="s">
        <v>1780</v>
      </c>
      <c r="I29" s="48" t="s">
        <v>1575</v>
      </c>
      <c r="J29" s="48" t="s">
        <v>1609</v>
      </c>
      <c r="K29" s="48" t="s">
        <v>1611</v>
      </c>
      <c r="L29" s="48" t="s">
        <v>1781</v>
      </c>
      <c r="M29" s="48" t="s">
        <v>1622</v>
      </c>
      <c r="N29" s="48" t="s">
        <v>1623</v>
      </c>
      <c r="O29" s="48">
        <v>1484</v>
      </c>
      <c r="P29" s="48">
        <v>213831</v>
      </c>
      <c r="Q29" s="48" t="s">
        <v>1581</v>
      </c>
      <c r="R29" s="51">
        <v>1.65</v>
      </c>
      <c r="S29" s="54">
        <v>0.081352</v>
      </c>
      <c r="T29" s="52">
        <v>0.36883488466627</v>
      </c>
      <c r="W29" s="53" t="s">
        <v>1250</v>
      </c>
      <c r="X29" s="53" t="s">
        <v>1601</v>
      </c>
      <c r="Y29" s="53">
        <v>245442</v>
      </c>
      <c r="AA29" s="48">
        <v>27</v>
      </c>
      <c r="AB29" s="48" t="s">
        <v>1525</v>
      </c>
      <c r="AC29" s="48" t="s">
        <v>1782</v>
      </c>
      <c r="AD29" s="48" t="s">
        <v>1783</v>
      </c>
      <c r="AE29" s="48" t="s">
        <v>1575</v>
      </c>
      <c r="AF29" s="48" t="s">
        <v>1640</v>
      </c>
      <c r="AG29" s="48" t="s">
        <v>1706</v>
      </c>
      <c r="AH29" s="48" t="s">
        <v>1701</v>
      </c>
      <c r="AI29" s="48" t="s">
        <v>1642</v>
      </c>
      <c r="AJ29" s="48" t="s">
        <v>1784</v>
      </c>
      <c r="AK29" s="48">
        <v>0</v>
      </c>
      <c r="AL29" s="48">
        <v>0</v>
      </c>
      <c r="AM29" s="48" t="s">
        <v>1581</v>
      </c>
      <c r="AN29" s="53" t="e">
        <v>#N/A</v>
      </c>
      <c r="AO29" s="58" t="e">
        <v>#N/A</v>
      </c>
      <c r="AP29" s="58" t="e">
        <v>#N/A</v>
      </c>
    </row>
    <row r="30" customFormat="1" spans="1:42">
      <c r="A30" s="44" t="s">
        <v>1288</v>
      </c>
      <c r="B30" s="45">
        <v>189072</v>
      </c>
      <c r="C30" s="45">
        <v>3.52</v>
      </c>
      <c r="D30" s="46">
        <v>0.07119</v>
      </c>
      <c r="F30" s="48" t="s">
        <v>1237</v>
      </c>
      <c r="G30" s="48" t="s">
        <v>1785</v>
      </c>
      <c r="H30" s="48" t="s">
        <v>1786</v>
      </c>
      <c r="I30" s="48" t="s">
        <v>1676</v>
      </c>
      <c r="J30" s="48" t="s">
        <v>1628</v>
      </c>
      <c r="K30" s="48" t="s">
        <v>1709</v>
      </c>
      <c r="L30" s="48" t="s">
        <v>1708</v>
      </c>
      <c r="M30" s="48" t="s">
        <v>1628</v>
      </c>
      <c r="N30" s="48" t="s">
        <v>1692</v>
      </c>
      <c r="O30" s="48">
        <v>1409</v>
      </c>
      <c r="P30" s="48">
        <v>225674</v>
      </c>
      <c r="Q30" s="48" t="s">
        <v>1581</v>
      </c>
      <c r="R30" s="51">
        <v>1.13</v>
      </c>
      <c r="S30" s="54">
        <v>0.084534</v>
      </c>
      <c r="T30" s="52">
        <v>0.243087878983092</v>
      </c>
      <c r="W30" s="53" t="s">
        <v>1256</v>
      </c>
      <c r="X30" s="53" t="s">
        <v>1663</v>
      </c>
      <c r="Y30" s="53">
        <v>245442</v>
      </c>
      <c r="AA30" s="48">
        <v>28</v>
      </c>
      <c r="AB30" s="48" t="s">
        <v>1391</v>
      </c>
      <c r="AC30" s="48" t="s">
        <v>799</v>
      </c>
      <c r="AD30" s="48" t="s">
        <v>1787</v>
      </c>
      <c r="AE30" s="48" t="s">
        <v>1575</v>
      </c>
      <c r="AF30" s="48" t="s">
        <v>1636</v>
      </c>
      <c r="AG30" s="48" t="s">
        <v>1609</v>
      </c>
      <c r="AH30" s="48" t="s">
        <v>1594</v>
      </c>
      <c r="AI30" s="48" t="s">
        <v>1781</v>
      </c>
      <c r="AJ30" s="48" t="s">
        <v>1788</v>
      </c>
      <c r="AK30" s="48">
        <v>414</v>
      </c>
      <c r="AL30" s="48">
        <v>775813</v>
      </c>
      <c r="AM30" s="48" t="s">
        <v>1581</v>
      </c>
      <c r="AN30" s="53">
        <v>2.94</v>
      </c>
      <c r="AO30" s="58">
        <v>0.081352</v>
      </c>
      <c r="AP30" s="58">
        <v>0.657196703587173</v>
      </c>
    </row>
    <row r="31" customFormat="1" spans="1:42">
      <c r="A31" s="44" t="s">
        <v>1294</v>
      </c>
      <c r="B31" s="45">
        <v>207944</v>
      </c>
      <c r="C31" s="45">
        <v>2.26</v>
      </c>
      <c r="D31" s="46">
        <v>0.077946</v>
      </c>
      <c r="F31" s="47" t="s">
        <v>1244</v>
      </c>
      <c r="G31" s="48" t="s">
        <v>1710</v>
      </c>
      <c r="H31" s="48" t="s">
        <v>1722</v>
      </c>
      <c r="I31" s="48" t="s">
        <v>1575</v>
      </c>
      <c r="J31" s="48" t="s">
        <v>1640</v>
      </c>
      <c r="K31" s="48" t="s">
        <v>1706</v>
      </c>
      <c r="L31" s="48" t="s">
        <v>1689</v>
      </c>
      <c r="M31" s="48" t="s">
        <v>1646</v>
      </c>
      <c r="N31" s="48" t="s">
        <v>1723</v>
      </c>
      <c r="O31" s="48">
        <v>1313</v>
      </c>
      <c r="P31" s="48">
        <v>242533</v>
      </c>
      <c r="Q31" s="48" t="s">
        <v>1581</v>
      </c>
      <c r="R31" s="51">
        <v>2.82</v>
      </c>
      <c r="S31" s="54">
        <v>0.081352</v>
      </c>
      <c r="T31" s="52">
        <v>0.630372348338717</v>
      </c>
      <c r="W31" s="53" t="s">
        <v>1278</v>
      </c>
      <c r="X31" s="53" t="s">
        <v>1789</v>
      </c>
      <c r="Y31" s="53">
        <v>272532</v>
      </c>
      <c r="AA31" s="48">
        <v>29</v>
      </c>
      <c r="AB31" s="48" t="s">
        <v>257</v>
      </c>
      <c r="AC31" s="48" t="s">
        <v>799</v>
      </c>
      <c r="AD31" s="48" t="s">
        <v>1574</v>
      </c>
      <c r="AE31" s="48" t="s">
        <v>1575</v>
      </c>
      <c r="AF31" s="48" t="s">
        <v>1576</v>
      </c>
      <c r="AG31" s="48" t="s">
        <v>1577</v>
      </c>
      <c r="AH31" s="48" t="s">
        <v>1578</v>
      </c>
      <c r="AI31" s="48" t="s">
        <v>1579</v>
      </c>
      <c r="AJ31" s="48" t="s">
        <v>1580</v>
      </c>
      <c r="AK31" s="48">
        <v>71478</v>
      </c>
      <c r="AL31" s="48">
        <v>1778</v>
      </c>
      <c r="AM31" s="48" t="s">
        <v>1581</v>
      </c>
      <c r="AN31" s="53">
        <v>3.76</v>
      </c>
      <c r="AO31" s="58">
        <v>0.060369053</v>
      </c>
      <c r="AP31" s="58">
        <v>1.13263443731788</v>
      </c>
    </row>
    <row r="32" customFormat="1" spans="1:42">
      <c r="A32" s="44" t="s">
        <v>1790</v>
      </c>
      <c r="B32" s="45">
        <v>210135</v>
      </c>
      <c r="C32" s="45">
        <v>0.55</v>
      </c>
      <c r="D32" s="46">
        <v>0.042928</v>
      </c>
      <c r="F32" s="47" t="s">
        <v>1250</v>
      </c>
      <c r="G32" s="48" t="s">
        <v>1601</v>
      </c>
      <c r="H32" s="48" t="s">
        <v>1602</v>
      </c>
      <c r="I32" s="48" t="s">
        <v>1575</v>
      </c>
      <c r="J32" s="48" t="s">
        <v>1603</v>
      </c>
      <c r="K32" s="48" t="s">
        <v>1604</v>
      </c>
      <c r="L32" s="48" t="s">
        <v>1604</v>
      </c>
      <c r="M32" s="48" t="s">
        <v>1586</v>
      </c>
      <c r="N32" s="48" t="s">
        <v>1605</v>
      </c>
      <c r="O32" s="48">
        <v>1297</v>
      </c>
      <c r="P32" s="48">
        <v>245442</v>
      </c>
      <c r="Q32" s="48" t="s">
        <v>1581</v>
      </c>
      <c r="R32" s="51">
        <v>4.18</v>
      </c>
      <c r="S32" s="54">
        <v>0.081352</v>
      </c>
      <c r="T32" s="52">
        <v>0.934381707821218</v>
      </c>
      <c r="W32" s="53" t="s">
        <v>1791</v>
      </c>
      <c r="X32" s="53" t="s">
        <v>1792</v>
      </c>
      <c r="Y32" s="53">
        <v>273735</v>
      </c>
      <c r="AA32" s="48">
        <v>30</v>
      </c>
      <c r="AB32" s="48" t="s">
        <v>1441</v>
      </c>
      <c r="AC32" s="48" t="s">
        <v>1793</v>
      </c>
      <c r="AD32" s="48" t="s">
        <v>1794</v>
      </c>
      <c r="AE32" s="48" t="s">
        <v>1575</v>
      </c>
      <c r="AF32" s="48" t="s">
        <v>1636</v>
      </c>
      <c r="AG32" s="48" t="s">
        <v>1666</v>
      </c>
      <c r="AH32" s="48" t="s">
        <v>1598</v>
      </c>
      <c r="AI32" s="48" t="s">
        <v>1759</v>
      </c>
      <c r="AJ32" s="48" t="s">
        <v>1795</v>
      </c>
      <c r="AK32" s="48">
        <v>353</v>
      </c>
      <c r="AL32" s="48">
        <v>906155</v>
      </c>
      <c r="AM32" s="48" t="s">
        <v>1581</v>
      </c>
      <c r="AN32" s="53">
        <v>1.78</v>
      </c>
      <c r="AO32" s="58">
        <v>0.081352</v>
      </c>
      <c r="AP32" s="58">
        <v>0.397894602852098</v>
      </c>
    </row>
    <row r="33" customFormat="1" spans="1:42">
      <c r="A33" s="44" t="s">
        <v>1237</v>
      </c>
      <c r="B33" s="45">
        <v>225674</v>
      </c>
      <c r="C33" s="45">
        <v>1.13</v>
      </c>
      <c r="D33" s="46">
        <v>0.084534</v>
      </c>
      <c r="F33" s="47" t="s">
        <v>1256</v>
      </c>
      <c r="G33" s="48" t="s">
        <v>1663</v>
      </c>
      <c r="H33" s="48" t="s">
        <v>1796</v>
      </c>
      <c r="I33" s="48" t="s">
        <v>1575</v>
      </c>
      <c r="J33" s="48" t="s">
        <v>1617</v>
      </c>
      <c r="K33" s="48" t="s">
        <v>1628</v>
      </c>
      <c r="L33" s="48" t="s">
        <v>1692</v>
      </c>
      <c r="M33" s="48" t="s">
        <v>1642</v>
      </c>
      <c r="N33" s="48" t="s">
        <v>1797</v>
      </c>
      <c r="O33" s="48">
        <v>1297</v>
      </c>
      <c r="P33" s="48">
        <v>245442</v>
      </c>
      <c r="Q33" s="48" t="s">
        <v>1581</v>
      </c>
      <c r="R33" s="51">
        <v>1.99</v>
      </c>
      <c r="S33" s="54">
        <v>0.081352</v>
      </c>
      <c r="T33" s="52">
        <v>0.444837224536896</v>
      </c>
      <c r="W33" s="53" t="s">
        <v>1291</v>
      </c>
      <c r="X33" s="53" t="s">
        <v>170</v>
      </c>
      <c r="Y33" s="53">
        <v>281151</v>
      </c>
      <c r="AA33" s="48">
        <v>31</v>
      </c>
      <c r="AB33" s="48" t="s">
        <v>1497</v>
      </c>
      <c r="AC33" s="48" t="s">
        <v>1798</v>
      </c>
      <c r="AD33" s="48" t="s">
        <v>1799</v>
      </c>
      <c r="AE33" s="48" t="s">
        <v>1575</v>
      </c>
      <c r="AF33" s="48" t="s">
        <v>1615</v>
      </c>
      <c r="AG33" s="48" t="s">
        <v>1700</v>
      </c>
      <c r="AH33" s="48" t="s">
        <v>1702</v>
      </c>
      <c r="AI33" s="48" t="s">
        <v>1800</v>
      </c>
      <c r="AJ33" s="48" t="s">
        <v>1801</v>
      </c>
      <c r="AK33" s="48">
        <v>0</v>
      </c>
      <c r="AL33" s="48">
        <v>0</v>
      </c>
      <c r="AM33" s="48" t="s">
        <v>1581</v>
      </c>
      <c r="AN33" s="53" t="e">
        <v>#N/A</v>
      </c>
      <c r="AO33" s="58" t="e">
        <v>#N/A</v>
      </c>
      <c r="AP33" s="58" t="e">
        <v>#N/A</v>
      </c>
    </row>
    <row r="34" customFormat="1" spans="1:42">
      <c r="A34" s="44" t="s">
        <v>1244</v>
      </c>
      <c r="B34" s="45">
        <v>242533</v>
      </c>
      <c r="C34" s="45">
        <v>2.82</v>
      </c>
      <c r="D34" s="46">
        <v>0.081352</v>
      </c>
      <c r="F34" s="47" t="s">
        <v>1263</v>
      </c>
      <c r="G34" s="48" t="s">
        <v>1629</v>
      </c>
      <c r="H34" s="48" t="s">
        <v>1802</v>
      </c>
      <c r="I34" s="48" t="s">
        <v>1575</v>
      </c>
      <c r="J34" s="48" t="s">
        <v>1609</v>
      </c>
      <c r="K34" s="48" t="s">
        <v>1611</v>
      </c>
      <c r="L34" s="48" t="s">
        <v>1578</v>
      </c>
      <c r="M34" s="48" t="s">
        <v>1779</v>
      </c>
      <c r="N34" s="48" t="s">
        <v>1803</v>
      </c>
      <c r="O34" s="48">
        <v>1222</v>
      </c>
      <c r="P34" s="48">
        <v>261110</v>
      </c>
      <c r="Q34" s="48" t="s">
        <v>1581</v>
      </c>
      <c r="R34" s="51">
        <v>4.11</v>
      </c>
      <c r="S34" s="54">
        <v>0.081352</v>
      </c>
      <c r="T34" s="52">
        <v>0.918734167259619</v>
      </c>
      <c r="W34" s="53" t="s">
        <v>1298</v>
      </c>
      <c r="X34" s="53" t="s">
        <v>1804</v>
      </c>
      <c r="Y34" s="53">
        <v>284945</v>
      </c>
      <c r="AA34" s="48">
        <v>32</v>
      </c>
      <c r="AB34" s="48" t="s">
        <v>1321</v>
      </c>
      <c r="AC34" s="48" t="s">
        <v>1595</v>
      </c>
      <c r="AD34" s="48" t="s">
        <v>1805</v>
      </c>
      <c r="AE34" s="48" t="s">
        <v>1575</v>
      </c>
      <c r="AF34" s="48" t="s">
        <v>1615</v>
      </c>
      <c r="AG34" s="48" t="s">
        <v>1617</v>
      </c>
      <c r="AH34" s="48" t="s">
        <v>1628</v>
      </c>
      <c r="AI34" s="48" t="s">
        <v>1632</v>
      </c>
      <c r="AJ34" s="48" t="s">
        <v>1641</v>
      </c>
      <c r="AK34" s="48">
        <v>550</v>
      </c>
      <c r="AL34" s="48">
        <v>585104</v>
      </c>
      <c r="AM34" s="48" t="s">
        <v>1581</v>
      </c>
      <c r="AN34" s="53">
        <v>1.93</v>
      </c>
      <c r="AO34" s="58">
        <v>0.081352</v>
      </c>
      <c r="AP34" s="58">
        <v>0.431425046912668</v>
      </c>
    </row>
    <row r="35" customFormat="1" spans="1:42">
      <c r="A35" s="44" t="s">
        <v>1250</v>
      </c>
      <c r="B35" s="45">
        <v>245442</v>
      </c>
      <c r="C35" s="45">
        <v>4.18</v>
      </c>
      <c r="D35" s="46">
        <v>0.081352</v>
      </c>
      <c r="F35" s="47" t="s">
        <v>1272</v>
      </c>
      <c r="G35" s="48" t="s">
        <v>1806</v>
      </c>
      <c r="H35" s="48" t="s">
        <v>1807</v>
      </c>
      <c r="I35" s="48" t="s">
        <v>1575</v>
      </c>
      <c r="J35" s="48" t="s">
        <v>1598</v>
      </c>
      <c r="K35" s="48" t="s">
        <v>1712</v>
      </c>
      <c r="L35" s="48" t="s">
        <v>1585</v>
      </c>
      <c r="M35" s="48" t="s">
        <v>1808</v>
      </c>
      <c r="N35" s="48" t="s">
        <v>1809</v>
      </c>
      <c r="O35" s="48">
        <v>1202</v>
      </c>
      <c r="P35" s="48">
        <v>265538</v>
      </c>
      <c r="Q35" s="48" t="s">
        <v>1581</v>
      </c>
      <c r="R35" s="51">
        <v>1.18</v>
      </c>
      <c r="S35" s="52">
        <v>0.045220813</v>
      </c>
      <c r="T35" s="52">
        <v>0.474525900062033</v>
      </c>
      <c r="W35" s="53" t="s">
        <v>1810</v>
      </c>
      <c r="X35" s="53" t="s">
        <v>1811</v>
      </c>
      <c r="Y35" s="53">
        <v>317039</v>
      </c>
      <c r="AA35" s="48">
        <v>33</v>
      </c>
      <c r="AB35" s="48" t="s">
        <v>1424</v>
      </c>
      <c r="AC35" s="48" t="s">
        <v>1812</v>
      </c>
      <c r="AD35" s="48" t="s">
        <v>1813</v>
      </c>
      <c r="AE35" s="48" t="s">
        <v>1575</v>
      </c>
      <c r="AF35" s="48" t="s">
        <v>1576</v>
      </c>
      <c r="AG35" s="48" t="s">
        <v>1597</v>
      </c>
      <c r="AH35" s="48" t="s">
        <v>1611</v>
      </c>
      <c r="AI35" s="48" t="s">
        <v>1599</v>
      </c>
      <c r="AJ35" s="48" t="s">
        <v>1814</v>
      </c>
      <c r="AK35" s="48">
        <v>479</v>
      </c>
      <c r="AL35" s="48">
        <v>670474</v>
      </c>
      <c r="AM35" s="48" t="s">
        <v>1581</v>
      </c>
      <c r="AN35" s="53">
        <v>2.26</v>
      </c>
      <c r="AO35" s="58">
        <v>0.081352</v>
      </c>
      <c r="AP35" s="58">
        <v>0.505192023845922</v>
      </c>
    </row>
    <row r="36" customFormat="1" spans="1:42">
      <c r="A36" s="44" t="s">
        <v>1256</v>
      </c>
      <c r="B36" s="45">
        <v>245442</v>
      </c>
      <c r="C36" s="45">
        <v>1.99</v>
      </c>
      <c r="D36" s="46">
        <v>0.081352</v>
      </c>
      <c r="F36" s="47" t="s">
        <v>1278</v>
      </c>
      <c r="G36" s="48" t="s">
        <v>1789</v>
      </c>
      <c r="H36" s="48" t="s">
        <v>1815</v>
      </c>
      <c r="I36" s="48" t="s">
        <v>1575</v>
      </c>
      <c r="J36" s="48" t="s">
        <v>1700</v>
      </c>
      <c r="K36" s="48" t="s">
        <v>1617</v>
      </c>
      <c r="L36" s="48" t="s">
        <v>1633</v>
      </c>
      <c r="M36" s="48" t="s">
        <v>1816</v>
      </c>
      <c r="N36" s="48" t="s">
        <v>1623</v>
      </c>
      <c r="O36" s="48">
        <v>1171</v>
      </c>
      <c r="P36" s="48">
        <v>272532</v>
      </c>
      <c r="Q36" s="48" t="s">
        <v>1581</v>
      </c>
      <c r="R36" s="51">
        <v>2.81</v>
      </c>
      <c r="S36" s="54">
        <v>0.081352</v>
      </c>
      <c r="T36" s="52">
        <v>0.628136985401345</v>
      </c>
      <c r="W36" s="53" t="s">
        <v>1817</v>
      </c>
      <c r="X36" s="53" t="s">
        <v>1818</v>
      </c>
      <c r="Y36" s="53">
        <v>320294</v>
      </c>
      <c r="AA36" s="48">
        <v>34</v>
      </c>
      <c r="AB36" s="48" t="s">
        <v>1291</v>
      </c>
      <c r="AC36" s="48" t="s">
        <v>170</v>
      </c>
      <c r="AD36" s="48" t="s">
        <v>1819</v>
      </c>
      <c r="AE36" s="48" t="s">
        <v>1575</v>
      </c>
      <c r="AF36" s="48" t="s">
        <v>1636</v>
      </c>
      <c r="AG36" s="48" t="s">
        <v>1608</v>
      </c>
      <c r="AH36" s="48" t="s">
        <v>1594</v>
      </c>
      <c r="AI36" s="48" t="s">
        <v>1669</v>
      </c>
      <c r="AJ36" s="48" t="s">
        <v>1763</v>
      </c>
      <c r="AK36" s="48">
        <v>1136</v>
      </c>
      <c r="AL36" s="48">
        <v>281151</v>
      </c>
      <c r="AM36" s="48" t="s">
        <v>1581</v>
      </c>
      <c r="AN36" s="53">
        <v>2.43</v>
      </c>
      <c r="AO36" s="58">
        <v>0.077772</v>
      </c>
      <c r="AP36" s="58">
        <v>0.568197457960333</v>
      </c>
    </row>
    <row r="37" customFormat="1" spans="1:42">
      <c r="A37" s="44" t="s">
        <v>1263</v>
      </c>
      <c r="B37" s="45">
        <v>261110</v>
      </c>
      <c r="C37" s="45">
        <v>4.11</v>
      </c>
      <c r="D37" s="46">
        <v>0.081352</v>
      </c>
      <c r="F37" s="48" t="s">
        <v>1285</v>
      </c>
      <c r="G37" s="48" t="s">
        <v>1820</v>
      </c>
      <c r="H37" s="48" t="s">
        <v>1821</v>
      </c>
      <c r="I37" s="48" t="s">
        <v>1676</v>
      </c>
      <c r="J37" s="48" t="s">
        <v>1628</v>
      </c>
      <c r="K37" s="48" t="s">
        <v>1822</v>
      </c>
      <c r="L37" s="48" t="s">
        <v>1649</v>
      </c>
      <c r="M37" s="48" t="s">
        <v>1823</v>
      </c>
      <c r="N37" s="48" t="s">
        <v>1824</v>
      </c>
      <c r="O37" s="48">
        <v>1171</v>
      </c>
      <c r="P37" s="48">
        <v>272532</v>
      </c>
      <c r="Q37" s="48" t="s">
        <v>1581</v>
      </c>
      <c r="R37" s="51">
        <v>0.79</v>
      </c>
      <c r="S37" s="54">
        <v>0.086178</v>
      </c>
      <c r="T37" s="52">
        <v>0.166704360843853</v>
      </c>
      <c r="W37" s="53" t="s">
        <v>1249</v>
      </c>
      <c r="X37" s="53" t="s">
        <v>1696</v>
      </c>
      <c r="Y37" s="53">
        <v>325241</v>
      </c>
      <c r="AA37" s="48">
        <v>35</v>
      </c>
      <c r="AB37" s="48" t="s">
        <v>1306</v>
      </c>
      <c r="AC37" s="48" t="s">
        <v>1696</v>
      </c>
      <c r="AD37" s="48" t="s">
        <v>1819</v>
      </c>
      <c r="AE37" s="48" t="s">
        <v>1575</v>
      </c>
      <c r="AF37" s="48" t="s">
        <v>1615</v>
      </c>
      <c r="AG37" s="48" t="s">
        <v>1578</v>
      </c>
      <c r="AH37" s="48" t="s">
        <v>1709</v>
      </c>
      <c r="AI37" s="48" t="s">
        <v>1632</v>
      </c>
      <c r="AJ37" s="48" t="s">
        <v>1825</v>
      </c>
      <c r="AK37" s="48">
        <v>0</v>
      </c>
      <c r="AL37" s="48">
        <v>0</v>
      </c>
      <c r="AM37" s="48" t="s">
        <v>1581</v>
      </c>
      <c r="AN37" s="53" t="e">
        <v>#N/A</v>
      </c>
      <c r="AO37" s="58" t="e">
        <v>#N/A</v>
      </c>
      <c r="AP37" s="58" t="e">
        <v>#N/A</v>
      </c>
    </row>
    <row r="38" customFormat="1" spans="1:42">
      <c r="A38" s="44" t="s">
        <v>1272</v>
      </c>
      <c r="B38" s="45">
        <v>265538</v>
      </c>
      <c r="C38" s="45">
        <v>1.18</v>
      </c>
      <c r="D38" s="46">
        <v>0.045220813</v>
      </c>
      <c r="F38" s="47" t="s">
        <v>1291</v>
      </c>
      <c r="G38" s="48" t="s">
        <v>170</v>
      </c>
      <c r="H38" s="48" t="s">
        <v>1819</v>
      </c>
      <c r="I38" s="48" t="s">
        <v>1575</v>
      </c>
      <c r="J38" s="48" t="s">
        <v>1636</v>
      </c>
      <c r="K38" s="48" t="s">
        <v>1608</v>
      </c>
      <c r="L38" s="48" t="s">
        <v>1594</v>
      </c>
      <c r="M38" s="48" t="s">
        <v>1669</v>
      </c>
      <c r="N38" s="48" t="s">
        <v>1763</v>
      </c>
      <c r="O38" s="48">
        <v>1136</v>
      </c>
      <c r="P38" s="48">
        <v>281151</v>
      </c>
      <c r="Q38" s="48" t="s">
        <v>1581</v>
      </c>
      <c r="R38" s="51">
        <v>2.43</v>
      </c>
      <c r="S38" s="52">
        <v>0.077772</v>
      </c>
      <c r="T38" s="52">
        <v>0.568197457960333</v>
      </c>
      <c r="W38" s="53" t="s">
        <v>1326</v>
      </c>
      <c r="X38" s="53" t="s">
        <v>1826</v>
      </c>
      <c r="Y38" s="53">
        <v>332095</v>
      </c>
      <c r="AA38" s="48">
        <v>36</v>
      </c>
      <c r="AB38" s="48" t="s">
        <v>1233</v>
      </c>
      <c r="AC38" s="48" t="s">
        <v>1606</v>
      </c>
      <c r="AD38" s="48" t="s">
        <v>1714</v>
      </c>
      <c r="AE38" s="48" t="s">
        <v>1575</v>
      </c>
      <c r="AF38" s="48" t="s">
        <v>1608</v>
      </c>
      <c r="AG38" s="48" t="s">
        <v>1715</v>
      </c>
      <c r="AH38" s="48" t="s">
        <v>1627</v>
      </c>
      <c r="AI38" s="48" t="s">
        <v>1597</v>
      </c>
      <c r="AJ38" s="48" t="s">
        <v>1702</v>
      </c>
      <c r="AK38" s="48">
        <v>2505</v>
      </c>
      <c r="AL38" s="48">
        <v>123841</v>
      </c>
      <c r="AM38" s="48" t="s">
        <v>1581</v>
      </c>
      <c r="AN38" s="53">
        <v>3.29</v>
      </c>
      <c r="AO38" s="58">
        <v>0.05320486</v>
      </c>
      <c r="AP38" s="58">
        <v>1.12450366055018</v>
      </c>
    </row>
    <row r="39" customFormat="1" spans="1:42">
      <c r="A39" s="44" t="s">
        <v>1278</v>
      </c>
      <c r="B39" s="45">
        <v>272532</v>
      </c>
      <c r="C39" s="45">
        <v>2.81</v>
      </c>
      <c r="D39" s="46">
        <v>0.081352</v>
      </c>
      <c r="F39" s="48" t="s">
        <v>1298</v>
      </c>
      <c r="G39" s="48" t="s">
        <v>1804</v>
      </c>
      <c r="H39" s="48" t="s">
        <v>1827</v>
      </c>
      <c r="I39" s="48" t="s">
        <v>1676</v>
      </c>
      <c r="J39" s="48" t="s">
        <v>1633</v>
      </c>
      <c r="K39" s="48" t="s">
        <v>1693</v>
      </c>
      <c r="L39" s="48" t="s">
        <v>1649</v>
      </c>
      <c r="M39" s="48" t="s">
        <v>1650</v>
      </c>
      <c r="N39" s="48" t="s">
        <v>1828</v>
      </c>
      <c r="O39" s="48">
        <v>1121</v>
      </c>
      <c r="P39" s="48">
        <v>284945</v>
      </c>
      <c r="Q39" s="48" t="s">
        <v>1581</v>
      </c>
      <c r="R39" s="51">
        <v>2.52</v>
      </c>
      <c r="S39" s="54">
        <v>0.09705</v>
      </c>
      <c r="T39" s="52">
        <v>0.472194888321693</v>
      </c>
      <c r="W39" s="53" t="s">
        <v>1316</v>
      </c>
      <c r="X39" s="53" t="s">
        <v>799</v>
      </c>
      <c r="Y39" s="53">
        <v>371903</v>
      </c>
      <c r="AA39" s="48">
        <v>37</v>
      </c>
      <c r="AB39" s="48" t="s">
        <v>1408</v>
      </c>
      <c r="AC39" s="48" t="s">
        <v>1829</v>
      </c>
      <c r="AD39" s="48" t="s">
        <v>1830</v>
      </c>
      <c r="AE39" s="48" t="s">
        <v>1575</v>
      </c>
      <c r="AF39" s="48" t="s">
        <v>1577</v>
      </c>
      <c r="AG39" s="48" t="s">
        <v>1706</v>
      </c>
      <c r="AH39" s="48" t="s">
        <v>1617</v>
      </c>
      <c r="AI39" s="48" t="s">
        <v>1781</v>
      </c>
      <c r="AJ39" s="48" t="s">
        <v>1831</v>
      </c>
      <c r="AK39" s="48">
        <v>297</v>
      </c>
      <c r="AL39" s="48">
        <v>1070767</v>
      </c>
      <c r="AM39" s="48" t="s">
        <v>1581</v>
      </c>
      <c r="AN39" s="53">
        <v>2.87</v>
      </c>
      <c r="AO39" s="58">
        <v>0.081352</v>
      </c>
      <c r="AP39" s="58">
        <v>0.641549163025573</v>
      </c>
    </row>
    <row r="40" customFormat="1" spans="1:42">
      <c r="A40" s="44" t="s">
        <v>1832</v>
      </c>
      <c r="B40" s="45">
        <v>281151</v>
      </c>
      <c r="C40" s="45">
        <v>0.82</v>
      </c>
      <c r="D40" s="46">
        <v>0.121436359</v>
      </c>
      <c r="F40" s="47" t="s">
        <v>1303</v>
      </c>
      <c r="G40" s="48" t="s">
        <v>1727</v>
      </c>
      <c r="H40" s="48" t="s">
        <v>1728</v>
      </c>
      <c r="I40" s="48" t="s">
        <v>1575</v>
      </c>
      <c r="J40" s="48" t="s">
        <v>1626</v>
      </c>
      <c r="K40" s="48" t="s">
        <v>1584</v>
      </c>
      <c r="L40" s="48" t="s">
        <v>1709</v>
      </c>
      <c r="M40" s="48" t="s">
        <v>1723</v>
      </c>
      <c r="N40" s="48" t="s">
        <v>1729</v>
      </c>
      <c r="O40" s="48">
        <v>1075</v>
      </c>
      <c r="P40" s="48">
        <v>297177</v>
      </c>
      <c r="Q40" s="48" t="s">
        <v>1581</v>
      </c>
      <c r="R40" s="51">
        <v>3.32</v>
      </c>
      <c r="S40" s="52">
        <v>0.047758928</v>
      </c>
      <c r="T40" s="52">
        <v>1.26415344930068</v>
      </c>
      <c r="W40" s="53" t="s">
        <v>1340</v>
      </c>
      <c r="X40" s="53" t="s">
        <v>1687</v>
      </c>
      <c r="Y40" s="53">
        <v>371903</v>
      </c>
      <c r="AA40" s="48">
        <v>38</v>
      </c>
      <c r="AB40" s="48" t="s">
        <v>1426</v>
      </c>
      <c r="AC40" s="48" t="s">
        <v>1833</v>
      </c>
      <c r="AD40" s="48" t="s">
        <v>1834</v>
      </c>
      <c r="AE40" s="48" t="s">
        <v>1575</v>
      </c>
      <c r="AF40" s="48" t="s">
        <v>1615</v>
      </c>
      <c r="AG40" s="48" t="s">
        <v>1608</v>
      </c>
      <c r="AH40" s="48" t="s">
        <v>1669</v>
      </c>
      <c r="AI40" s="48" t="s">
        <v>1648</v>
      </c>
      <c r="AJ40" s="48" t="s">
        <v>1695</v>
      </c>
      <c r="AK40" s="48">
        <v>479</v>
      </c>
      <c r="AL40" s="48">
        <v>670474</v>
      </c>
      <c r="AM40" s="48" t="s">
        <v>1581</v>
      </c>
      <c r="AN40" s="53">
        <v>6.24</v>
      </c>
      <c r="AO40" s="58">
        <v>0.046416446</v>
      </c>
      <c r="AP40" s="58">
        <v>2.44471921234479</v>
      </c>
    </row>
    <row r="41" customFormat="1" spans="1:42">
      <c r="A41" s="44" t="s">
        <v>1298</v>
      </c>
      <c r="B41" s="45">
        <v>284945</v>
      </c>
      <c r="C41" s="45">
        <v>2.52</v>
      </c>
      <c r="D41" s="46">
        <v>0.09705</v>
      </c>
      <c r="F41" s="48" t="s">
        <v>1309</v>
      </c>
      <c r="G41" s="48" t="s">
        <v>1835</v>
      </c>
      <c r="H41" s="48" t="s">
        <v>1836</v>
      </c>
      <c r="I41" s="48" t="s">
        <v>1676</v>
      </c>
      <c r="J41" s="48" t="s">
        <v>1649</v>
      </c>
      <c r="K41" s="48" t="s">
        <v>1781</v>
      </c>
      <c r="L41" s="48" t="s">
        <v>1641</v>
      </c>
      <c r="M41" s="48" t="s">
        <v>1837</v>
      </c>
      <c r="N41" s="48" t="s">
        <v>1800</v>
      </c>
      <c r="O41" s="48">
        <v>1060</v>
      </c>
      <c r="P41" s="48">
        <v>301637</v>
      </c>
      <c r="Q41" s="48" t="s">
        <v>1581</v>
      </c>
      <c r="R41" s="51">
        <v>1.94</v>
      </c>
      <c r="S41" s="54">
        <v>0.094647</v>
      </c>
      <c r="T41" s="52">
        <v>0.372744425730561</v>
      </c>
      <c r="W41" s="53" t="s">
        <v>1347</v>
      </c>
      <c r="X41" s="53" t="s">
        <v>1838</v>
      </c>
      <c r="Y41" s="53">
        <v>378490</v>
      </c>
      <c r="AA41" s="48">
        <v>39</v>
      </c>
      <c r="AB41" s="48" t="s">
        <v>1371</v>
      </c>
      <c r="AC41" s="48" t="s">
        <v>1839</v>
      </c>
      <c r="AD41" s="48" t="s">
        <v>1840</v>
      </c>
      <c r="AE41" s="48" t="s">
        <v>1575</v>
      </c>
      <c r="AF41" s="48" t="s">
        <v>1615</v>
      </c>
      <c r="AG41" s="48" t="s">
        <v>1611</v>
      </c>
      <c r="AH41" s="48" t="s">
        <v>1692</v>
      </c>
      <c r="AI41" s="48" t="s">
        <v>1841</v>
      </c>
      <c r="AJ41" s="48" t="s">
        <v>1842</v>
      </c>
      <c r="AK41" s="48">
        <v>0</v>
      </c>
      <c r="AL41" s="48">
        <v>0</v>
      </c>
      <c r="AM41" s="48" t="s">
        <v>1581</v>
      </c>
      <c r="AN41" s="53" t="e">
        <v>#N/A</v>
      </c>
      <c r="AO41" s="58" t="e">
        <v>#N/A</v>
      </c>
      <c r="AP41" s="58" t="e">
        <v>#N/A</v>
      </c>
    </row>
    <row r="42" customFormat="1" spans="1:42">
      <c r="A42" s="44" t="s">
        <v>1843</v>
      </c>
      <c r="B42" s="45">
        <v>286293</v>
      </c>
      <c r="C42" s="45">
        <v>0.35</v>
      </c>
      <c r="D42" s="46">
        <v>0.054148</v>
      </c>
      <c r="F42" s="47" t="s">
        <v>1314</v>
      </c>
      <c r="G42" s="48" t="s">
        <v>1742</v>
      </c>
      <c r="H42" s="48" t="s">
        <v>1844</v>
      </c>
      <c r="I42" s="48" t="s">
        <v>1575</v>
      </c>
      <c r="J42" s="48" t="s">
        <v>1666</v>
      </c>
      <c r="K42" s="48" t="s">
        <v>1578</v>
      </c>
      <c r="L42" s="48" t="s">
        <v>1598</v>
      </c>
      <c r="M42" s="48" t="s">
        <v>1825</v>
      </c>
      <c r="N42" s="48" t="s">
        <v>1845</v>
      </c>
      <c r="O42" s="48">
        <v>1055</v>
      </c>
      <c r="P42" s="48">
        <v>303115</v>
      </c>
      <c r="Q42" s="48" t="s">
        <v>1581</v>
      </c>
      <c r="R42" s="51">
        <v>1.94</v>
      </c>
      <c r="S42" s="52">
        <v>0.048941187</v>
      </c>
      <c r="T42" s="52">
        <v>0.720847691375372</v>
      </c>
      <c r="W42" s="53" t="s">
        <v>1352</v>
      </c>
      <c r="X42" s="53" t="s">
        <v>1846</v>
      </c>
      <c r="Y42" s="53">
        <v>397400</v>
      </c>
      <c r="AA42" s="48">
        <v>40</v>
      </c>
      <c r="AB42" s="48" t="s">
        <v>260</v>
      </c>
      <c r="AC42" s="48" t="s">
        <v>799</v>
      </c>
      <c r="AD42" s="48" t="s">
        <v>1583</v>
      </c>
      <c r="AE42" s="48" t="s">
        <v>1575</v>
      </c>
      <c r="AF42" s="48" t="s">
        <v>1577</v>
      </c>
      <c r="AG42" s="48" t="s">
        <v>1584</v>
      </c>
      <c r="AH42" s="48" t="s">
        <v>1585</v>
      </c>
      <c r="AI42" s="48" t="s">
        <v>1586</v>
      </c>
      <c r="AJ42" s="48" t="s">
        <v>1587</v>
      </c>
      <c r="AK42" s="48">
        <v>29414</v>
      </c>
      <c r="AL42" s="48">
        <v>6562</v>
      </c>
      <c r="AM42" s="48" t="s">
        <v>1581</v>
      </c>
      <c r="AN42" s="53">
        <v>3.76</v>
      </c>
      <c r="AO42" s="58">
        <v>0.062491534</v>
      </c>
      <c r="AP42" s="58">
        <v>1.09416530527268</v>
      </c>
    </row>
    <row r="43" customFormat="1" spans="1:42">
      <c r="A43" s="44" t="s">
        <v>1303</v>
      </c>
      <c r="B43" s="45">
        <v>297177</v>
      </c>
      <c r="C43" s="45">
        <v>3.32</v>
      </c>
      <c r="D43" s="46">
        <v>0.047758928</v>
      </c>
      <c r="F43" s="47" t="s">
        <v>1249</v>
      </c>
      <c r="G43" s="48" t="s">
        <v>1696</v>
      </c>
      <c r="H43" s="48" t="s">
        <v>1847</v>
      </c>
      <c r="I43" s="48" t="s">
        <v>1575</v>
      </c>
      <c r="J43" s="48" t="s">
        <v>1609</v>
      </c>
      <c r="K43" s="48" t="s">
        <v>1700</v>
      </c>
      <c r="L43" s="48" t="s">
        <v>1633</v>
      </c>
      <c r="M43" s="48" t="s">
        <v>1848</v>
      </c>
      <c r="N43" s="48" t="s">
        <v>1759</v>
      </c>
      <c r="O43" s="48">
        <v>984</v>
      </c>
      <c r="P43" s="48">
        <v>325241</v>
      </c>
      <c r="Q43" s="48" t="s">
        <v>1581</v>
      </c>
      <c r="R43" s="51">
        <v>1.93</v>
      </c>
      <c r="S43" s="54">
        <v>0.093296</v>
      </c>
      <c r="T43" s="52">
        <v>0.376192874468781</v>
      </c>
      <c r="W43" s="53" t="s">
        <v>1229</v>
      </c>
      <c r="X43" s="53" t="s">
        <v>799</v>
      </c>
      <c r="Y43" s="53">
        <v>410241</v>
      </c>
      <c r="AA43" s="48">
        <v>41</v>
      </c>
      <c r="AB43" s="48" t="s">
        <v>264</v>
      </c>
      <c r="AC43" s="48" t="s">
        <v>1595</v>
      </c>
      <c r="AD43" s="48" t="s">
        <v>1596</v>
      </c>
      <c r="AE43" s="48" t="s">
        <v>1575</v>
      </c>
      <c r="AF43" s="48" t="s">
        <v>1576</v>
      </c>
      <c r="AG43" s="48" t="s">
        <v>1597</v>
      </c>
      <c r="AH43" s="48" t="s">
        <v>1598</v>
      </c>
      <c r="AI43" s="48" t="s">
        <v>1599</v>
      </c>
      <c r="AJ43" s="48" t="s">
        <v>1600</v>
      </c>
      <c r="AK43" s="48">
        <v>21045</v>
      </c>
      <c r="AL43" s="48">
        <v>10754</v>
      </c>
      <c r="AM43" s="48" t="s">
        <v>1581</v>
      </c>
      <c r="AN43" s="53">
        <v>3.19</v>
      </c>
      <c r="AO43" s="58">
        <v>0.061680725</v>
      </c>
      <c r="AP43" s="58">
        <v>0.940497171073289</v>
      </c>
    </row>
    <row r="44" customFormat="1" spans="1:42">
      <c r="A44" s="44" t="s">
        <v>1309</v>
      </c>
      <c r="B44" s="45">
        <v>301637</v>
      </c>
      <c r="C44" s="45">
        <v>1.94</v>
      </c>
      <c r="D44" s="46">
        <v>0.094647</v>
      </c>
      <c r="F44" s="48" t="s">
        <v>1323</v>
      </c>
      <c r="G44" s="48" t="s">
        <v>1629</v>
      </c>
      <c r="H44" s="48" t="s">
        <v>1849</v>
      </c>
      <c r="I44" s="48" t="s">
        <v>1676</v>
      </c>
      <c r="J44" s="48" t="s">
        <v>1633</v>
      </c>
      <c r="K44" s="48" t="s">
        <v>1709</v>
      </c>
      <c r="L44" s="48" t="s">
        <v>1631</v>
      </c>
      <c r="M44" s="48" t="s">
        <v>1632</v>
      </c>
      <c r="N44" s="48" t="s">
        <v>1850</v>
      </c>
      <c r="O44" s="48">
        <v>964</v>
      </c>
      <c r="P44" s="48">
        <v>332095</v>
      </c>
      <c r="Q44" s="48" t="s">
        <v>1581</v>
      </c>
      <c r="R44" s="51">
        <v>1.13</v>
      </c>
      <c r="S44" s="54">
        <v>0.093227</v>
      </c>
      <c r="T44" s="52">
        <v>0.220421023544217</v>
      </c>
      <c r="W44" s="53" t="s">
        <v>1851</v>
      </c>
      <c r="X44" s="53" t="s">
        <v>1852</v>
      </c>
      <c r="Y44" s="53">
        <v>421330</v>
      </c>
      <c r="AA44" s="48">
        <v>42</v>
      </c>
      <c r="AB44" s="48" t="s">
        <v>1402</v>
      </c>
      <c r="AC44" s="48" t="s">
        <v>1853</v>
      </c>
      <c r="AD44" s="48" t="s">
        <v>1854</v>
      </c>
      <c r="AE44" s="48" t="s">
        <v>1575</v>
      </c>
      <c r="AF44" s="48" t="s">
        <v>1615</v>
      </c>
      <c r="AG44" s="48" t="s">
        <v>1700</v>
      </c>
      <c r="AH44" s="48" t="s">
        <v>1692</v>
      </c>
      <c r="AI44" s="48" t="s">
        <v>1855</v>
      </c>
      <c r="AJ44" s="48" t="s">
        <v>1856</v>
      </c>
      <c r="AK44" s="48">
        <v>0</v>
      </c>
      <c r="AL44" s="48">
        <v>0</v>
      </c>
      <c r="AM44" s="48" t="s">
        <v>1581</v>
      </c>
      <c r="AN44" s="53" t="e">
        <v>#N/A</v>
      </c>
      <c r="AO44" s="58" t="e">
        <v>#N/A</v>
      </c>
      <c r="AP44" s="58" t="e">
        <v>#N/A</v>
      </c>
    </row>
    <row r="45" customFormat="1" spans="1:42">
      <c r="A45" s="44" t="s">
        <v>1314</v>
      </c>
      <c r="B45" s="45">
        <v>303115</v>
      </c>
      <c r="C45" s="45">
        <v>1.94</v>
      </c>
      <c r="D45" s="46">
        <v>0.048941187</v>
      </c>
      <c r="F45" s="48" t="s">
        <v>1326</v>
      </c>
      <c r="G45" s="48" t="s">
        <v>1826</v>
      </c>
      <c r="H45" s="48" t="s">
        <v>1857</v>
      </c>
      <c r="I45" s="48" t="s">
        <v>1676</v>
      </c>
      <c r="J45" s="48" t="s">
        <v>1633</v>
      </c>
      <c r="K45" s="48" t="s">
        <v>1617</v>
      </c>
      <c r="L45" s="48" t="s">
        <v>1642</v>
      </c>
      <c r="M45" s="48" t="s">
        <v>1797</v>
      </c>
      <c r="N45" s="48" t="s">
        <v>1800</v>
      </c>
      <c r="O45" s="48">
        <v>964</v>
      </c>
      <c r="P45" s="48">
        <v>332095</v>
      </c>
      <c r="Q45" s="48" t="s">
        <v>1581</v>
      </c>
      <c r="R45" s="51">
        <v>1.62</v>
      </c>
      <c r="S45" s="52">
        <v>0</v>
      </c>
      <c r="T45" s="52" t="e">
        <v>#DIV/0!</v>
      </c>
      <c r="W45" s="53" t="s">
        <v>1363</v>
      </c>
      <c r="X45" s="53" t="s">
        <v>1644</v>
      </c>
      <c r="Y45" s="53">
        <v>424252</v>
      </c>
      <c r="AA45" s="48">
        <v>43</v>
      </c>
      <c r="AB45" s="48" t="s">
        <v>262</v>
      </c>
      <c r="AC45" s="48" t="s">
        <v>1619</v>
      </c>
      <c r="AD45" s="48" t="s">
        <v>1620</v>
      </c>
      <c r="AE45" s="48" t="s">
        <v>1575</v>
      </c>
      <c r="AF45" s="48" t="s">
        <v>1615</v>
      </c>
      <c r="AG45" s="48" t="s">
        <v>1617</v>
      </c>
      <c r="AH45" s="48" t="s">
        <v>1621</v>
      </c>
      <c r="AI45" s="48" t="s">
        <v>1622</v>
      </c>
      <c r="AJ45" s="48" t="s">
        <v>1623</v>
      </c>
      <c r="AK45" s="48">
        <v>13797</v>
      </c>
      <c r="AL45" s="48">
        <v>18299</v>
      </c>
      <c r="AM45" s="48" t="s">
        <v>1581</v>
      </c>
      <c r="AN45" s="53">
        <v>2.51</v>
      </c>
      <c r="AO45" s="58">
        <v>0.06614596</v>
      </c>
      <c r="AP45" s="58">
        <v>0.69005972044157</v>
      </c>
    </row>
    <row r="46" customFormat="1" spans="1:42">
      <c r="A46" s="44" t="s">
        <v>1858</v>
      </c>
      <c r="B46" s="45">
        <v>306199</v>
      </c>
      <c r="C46" s="45">
        <v>0.72</v>
      </c>
      <c r="D46" s="46">
        <v>0.129873848</v>
      </c>
      <c r="F46" s="47" t="s">
        <v>1331</v>
      </c>
      <c r="G46" s="48" t="s">
        <v>170</v>
      </c>
      <c r="H46" s="48" t="s">
        <v>1859</v>
      </c>
      <c r="I46" s="48" t="s">
        <v>1575</v>
      </c>
      <c r="J46" s="48" t="s">
        <v>1609</v>
      </c>
      <c r="K46" s="48" t="s">
        <v>1578</v>
      </c>
      <c r="L46" s="48" t="s">
        <v>1633</v>
      </c>
      <c r="M46" s="48" t="s">
        <v>1860</v>
      </c>
      <c r="N46" s="48" t="s">
        <v>1861</v>
      </c>
      <c r="O46" s="48">
        <v>924</v>
      </c>
      <c r="P46" s="48">
        <v>346854</v>
      </c>
      <c r="Q46" s="48" t="s">
        <v>1581</v>
      </c>
      <c r="R46" s="51">
        <v>2.51</v>
      </c>
      <c r="S46" s="54">
        <v>0.081352</v>
      </c>
      <c r="T46" s="52">
        <v>0.561076097280205</v>
      </c>
      <c r="W46" s="53" t="s">
        <v>1365</v>
      </c>
      <c r="X46" s="53" t="s">
        <v>1634</v>
      </c>
      <c r="Y46" s="53">
        <v>427201</v>
      </c>
      <c r="AA46" s="48">
        <v>44</v>
      </c>
      <c r="AB46" s="48" t="s">
        <v>268</v>
      </c>
      <c r="AC46" s="48" t="s">
        <v>170</v>
      </c>
      <c r="AD46" s="48" t="s">
        <v>1639</v>
      </c>
      <c r="AE46" s="48" t="s">
        <v>1575</v>
      </c>
      <c r="AF46" s="48" t="s">
        <v>1640</v>
      </c>
      <c r="AG46" s="48" t="s">
        <v>1597</v>
      </c>
      <c r="AH46" s="48" t="s">
        <v>1641</v>
      </c>
      <c r="AI46" s="48" t="s">
        <v>1642</v>
      </c>
      <c r="AJ46" s="48" t="s">
        <v>1643</v>
      </c>
      <c r="AK46" s="48">
        <v>9202</v>
      </c>
      <c r="AL46" s="48">
        <v>29423</v>
      </c>
      <c r="AM46" s="48" t="s">
        <v>1581</v>
      </c>
      <c r="AN46" s="53">
        <v>2.43</v>
      </c>
      <c r="AO46" s="58">
        <v>0.064988734</v>
      </c>
      <c r="AP46" s="58">
        <v>0.67996174076096</v>
      </c>
    </row>
    <row r="47" customFormat="1" spans="1:42">
      <c r="A47" s="44" t="s">
        <v>1862</v>
      </c>
      <c r="B47" s="45">
        <v>315425</v>
      </c>
      <c r="C47" s="45">
        <v>1.63</v>
      </c>
      <c r="D47" s="46">
        <v>0.108758667</v>
      </c>
      <c r="F47" s="48" t="s">
        <v>1335</v>
      </c>
      <c r="G47" s="48" t="s">
        <v>1863</v>
      </c>
      <c r="H47" s="48" t="s">
        <v>1864</v>
      </c>
      <c r="I47" s="48" t="s">
        <v>1676</v>
      </c>
      <c r="J47" s="48" t="s">
        <v>1628</v>
      </c>
      <c r="K47" s="48" t="s">
        <v>1621</v>
      </c>
      <c r="L47" s="48" t="s">
        <v>1632</v>
      </c>
      <c r="M47" s="48" t="s">
        <v>1702</v>
      </c>
      <c r="N47" s="48" t="s">
        <v>1865</v>
      </c>
      <c r="O47" s="48">
        <v>868</v>
      </c>
      <c r="P47" s="48">
        <v>369605</v>
      </c>
      <c r="Q47" s="48" t="s">
        <v>1581</v>
      </c>
      <c r="R47" s="51">
        <v>3.12</v>
      </c>
      <c r="S47" s="54">
        <v>0.081352</v>
      </c>
      <c r="T47" s="52">
        <v>0.697433236459857</v>
      </c>
      <c r="W47" s="53" t="s">
        <v>1372</v>
      </c>
      <c r="X47" s="53" t="s">
        <v>1866</v>
      </c>
      <c r="Y47" s="53">
        <v>451647</v>
      </c>
      <c r="AA47" s="48">
        <v>45</v>
      </c>
      <c r="AB47" s="48" t="s">
        <v>1483</v>
      </c>
      <c r="AC47" s="48" t="s">
        <v>1867</v>
      </c>
      <c r="AD47" s="48" t="s">
        <v>1868</v>
      </c>
      <c r="AE47" s="48" t="s">
        <v>1575</v>
      </c>
      <c r="AF47" s="48" t="s">
        <v>1636</v>
      </c>
      <c r="AG47" s="48" t="s">
        <v>1617</v>
      </c>
      <c r="AH47" s="48" t="s">
        <v>1825</v>
      </c>
      <c r="AI47" s="48" t="s">
        <v>1869</v>
      </c>
      <c r="AJ47" s="48" t="s">
        <v>1870</v>
      </c>
      <c r="AK47" s="48">
        <v>0</v>
      </c>
      <c r="AL47" s="48">
        <v>0</v>
      </c>
      <c r="AM47" s="48" t="s">
        <v>1581</v>
      </c>
      <c r="AN47" s="53" t="e">
        <v>#N/A</v>
      </c>
      <c r="AO47" s="58" t="e">
        <v>#N/A</v>
      </c>
      <c r="AP47" s="58" t="e">
        <v>#N/A</v>
      </c>
    </row>
    <row r="48" customFormat="1" spans="1:42">
      <c r="A48" s="44" t="s">
        <v>1810</v>
      </c>
      <c r="B48" s="45">
        <v>317039</v>
      </c>
      <c r="C48" s="45">
        <v>9.27</v>
      </c>
      <c r="D48" s="46">
        <v>0.029531486</v>
      </c>
      <c r="F48" s="47" t="s">
        <v>1340</v>
      </c>
      <c r="G48" s="48" t="s">
        <v>1687</v>
      </c>
      <c r="H48" s="48" t="s">
        <v>1688</v>
      </c>
      <c r="I48" s="48" t="s">
        <v>1575</v>
      </c>
      <c r="J48" s="48" t="s">
        <v>1615</v>
      </c>
      <c r="K48" s="48" t="s">
        <v>1666</v>
      </c>
      <c r="L48" s="48" t="s">
        <v>1689</v>
      </c>
      <c r="M48" s="48" t="s">
        <v>1690</v>
      </c>
      <c r="N48" s="48" t="s">
        <v>1659</v>
      </c>
      <c r="O48" s="48">
        <v>863</v>
      </c>
      <c r="P48" s="48">
        <v>371903</v>
      </c>
      <c r="Q48" s="48" t="s">
        <v>1581</v>
      </c>
      <c r="R48" s="51">
        <v>3.71</v>
      </c>
      <c r="S48" s="54">
        <v>0.081352</v>
      </c>
      <c r="T48" s="52">
        <v>0.829319649764766</v>
      </c>
      <c r="W48" s="53" t="s">
        <v>1871</v>
      </c>
      <c r="X48" s="53" t="s">
        <v>1872</v>
      </c>
      <c r="Y48" s="53">
        <v>454941</v>
      </c>
      <c r="AA48" s="48">
        <v>46</v>
      </c>
      <c r="AB48" s="48" t="s">
        <v>1235</v>
      </c>
      <c r="AC48" s="48" t="s">
        <v>1697</v>
      </c>
      <c r="AD48" s="48" t="s">
        <v>1873</v>
      </c>
      <c r="AE48" s="48" t="s">
        <v>1575</v>
      </c>
      <c r="AF48" s="48" t="s">
        <v>1576</v>
      </c>
      <c r="AG48" s="48" t="s">
        <v>1611</v>
      </c>
      <c r="AH48" s="48" t="s">
        <v>1701</v>
      </c>
      <c r="AI48" s="48" t="s">
        <v>1702</v>
      </c>
      <c r="AJ48" s="48" t="s">
        <v>1641</v>
      </c>
      <c r="AK48" s="48">
        <v>0</v>
      </c>
      <c r="AL48" s="48">
        <v>0</v>
      </c>
      <c r="AM48" s="48" t="s">
        <v>1581</v>
      </c>
      <c r="AN48" s="53" t="e">
        <v>#N/A</v>
      </c>
      <c r="AO48" s="58" t="e">
        <v>#N/A</v>
      </c>
      <c r="AP48" s="58" t="e">
        <v>#N/A</v>
      </c>
    </row>
    <row r="49" customFormat="1" spans="1:42">
      <c r="A49" s="44" t="s">
        <v>1817</v>
      </c>
      <c r="B49" s="45">
        <v>320294</v>
      </c>
      <c r="C49" s="45">
        <v>12.58</v>
      </c>
      <c r="D49" s="46">
        <v>0.031911</v>
      </c>
      <c r="F49" s="47" t="s">
        <v>1316</v>
      </c>
      <c r="G49" s="48" t="s">
        <v>799</v>
      </c>
      <c r="H49" s="48" t="s">
        <v>1752</v>
      </c>
      <c r="I49" s="48" t="s">
        <v>1575</v>
      </c>
      <c r="J49" s="48" t="s">
        <v>1615</v>
      </c>
      <c r="K49" s="48" t="s">
        <v>1611</v>
      </c>
      <c r="L49" s="48" t="s">
        <v>1578</v>
      </c>
      <c r="M49" s="48" t="s">
        <v>1586</v>
      </c>
      <c r="N49" s="48" t="s">
        <v>1587</v>
      </c>
      <c r="O49" s="48">
        <v>863</v>
      </c>
      <c r="P49" s="48">
        <v>371903</v>
      </c>
      <c r="Q49" s="48" t="s">
        <v>1581</v>
      </c>
      <c r="R49" s="51">
        <v>3.36</v>
      </c>
      <c r="S49" s="54">
        <v>0.081352</v>
      </c>
      <c r="T49" s="52">
        <v>0.751081946956769</v>
      </c>
      <c r="W49" s="53" t="s">
        <v>1376</v>
      </c>
      <c r="X49" s="53" t="s">
        <v>1874</v>
      </c>
      <c r="Y49" s="53">
        <v>458152</v>
      </c>
      <c r="AA49" s="48">
        <v>47</v>
      </c>
      <c r="AB49" s="48" t="s">
        <v>1445</v>
      </c>
      <c r="AC49" s="48" t="s">
        <v>1875</v>
      </c>
      <c r="AD49" s="48" t="s">
        <v>1876</v>
      </c>
      <c r="AE49" s="48" t="s">
        <v>1575</v>
      </c>
      <c r="AF49" s="48" t="s">
        <v>1640</v>
      </c>
      <c r="AG49" s="48" t="s">
        <v>1700</v>
      </c>
      <c r="AH49" s="48" t="s">
        <v>1702</v>
      </c>
      <c r="AI49" s="48" t="s">
        <v>1692</v>
      </c>
      <c r="AJ49" s="48" t="s">
        <v>1800</v>
      </c>
      <c r="AK49" s="48">
        <v>444</v>
      </c>
      <c r="AL49" s="48">
        <v>723302</v>
      </c>
      <c r="AM49" s="48" t="s">
        <v>1581</v>
      </c>
      <c r="AN49" s="53">
        <v>2.37</v>
      </c>
      <c r="AO49" s="58">
        <v>0.081352</v>
      </c>
      <c r="AP49" s="58">
        <v>0.529781016157007</v>
      </c>
    </row>
    <row r="50" customFormat="1" spans="1:42">
      <c r="A50" s="44" t="s">
        <v>1877</v>
      </c>
      <c r="B50" s="45">
        <v>323583</v>
      </c>
      <c r="C50" s="45">
        <v>0.51</v>
      </c>
      <c r="D50" s="46">
        <v>0.049027</v>
      </c>
      <c r="F50" s="47" t="s">
        <v>1347</v>
      </c>
      <c r="G50" s="48" t="s">
        <v>1838</v>
      </c>
      <c r="H50" s="48" t="s">
        <v>1878</v>
      </c>
      <c r="I50" s="48" t="s">
        <v>1575</v>
      </c>
      <c r="J50" s="48" t="s">
        <v>1576</v>
      </c>
      <c r="K50" s="48" t="s">
        <v>1700</v>
      </c>
      <c r="L50" s="48" t="s">
        <v>1709</v>
      </c>
      <c r="M50" s="48" t="s">
        <v>1879</v>
      </c>
      <c r="N50" s="48" t="s">
        <v>1880</v>
      </c>
      <c r="O50" s="48">
        <v>848</v>
      </c>
      <c r="P50" s="48">
        <v>378490</v>
      </c>
      <c r="Q50" s="48" t="s">
        <v>1581</v>
      </c>
      <c r="R50" s="51">
        <v>2.22</v>
      </c>
      <c r="S50" s="52">
        <v>0.079793</v>
      </c>
      <c r="T50" s="52">
        <v>0.50594634292719</v>
      </c>
      <c r="W50" s="53" t="s">
        <v>1380</v>
      </c>
      <c r="X50" s="53" t="s">
        <v>1789</v>
      </c>
      <c r="Y50" s="53">
        <v>475276</v>
      </c>
      <c r="AA50" s="48">
        <v>48</v>
      </c>
      <c r="AB50" s="48" t="s">
        <v>1295</v>
      </c>
      <c r="AC50" s="48" t="s">
        <v>1853</v>
      </c>
      <c r="AD50" s="48" t="s">
        <v>1881</v>
      </c>
      <c r="AE50" s="48" t="s">
        <v>1575</v>
      </c>
      <c r="AF50" s="48" t="s">
        <v>1636</v>
      </c>
      <c r="AG50" s="48" t="s">
        <v>1700</v>
      </c>
      <c r="AH50" s="48" t="s">
        <v>1669</v>
      </c>
      <c r="AI50" s="48" t="s">
        <v>1822</v>
      </c>
      <c r="AJ50" s="48" t="s">
        <v>1740</v>
      </c>
      <c r="AK50" s="48">
        <v>0</v>
      </c>
      <c r="AL50" s="48">
        <v>0</v>
      </c>
      <c r="AM50" s="48" t="s">
        <v>1581</v>
      </c>
      <c r="AN50" s="53" t="e">
        <v>#N/A</v>
      </c>
      <c r="AO50" s="58" t="e">
        <v>#N/A</v>
      </c>
      <c r="AP50" s="58" t="e">
        <v>#N/A</v>
      </c>
    </row>
    <row r="51" customFormat="1" spans="1:42">
      <c r="A51" s="44" t="s">
        <v>1882</v>
      </c>
      <c r="B51" s="45">
        <v>325241</v>
      </c>
      <c r="C51" s="45">
        <v>0.79</v>
      </c>
      <c r="D51" s="46">
        <v>0.116812684</v>
      </c>
      <c r="F51" s="47" t="s">
        <v>1352</v>
      </c>
      <c r="G51" s="48" t="s">
        <v>1846</v>
      </c>
      <c r="H51" s="48" t="s">
        <v>1883</v>
      </c>
      <c r="I51" s="48" t="s">
        <v>1575</v>
      </c>
      <c r="J51" s="48" t="s">
        <v>1666</v>
      </c>
      <c r="K51" s="48" t="s">
        <v>1617</v>
      </c>
      <c r="L51" s="48" t="s">
        <v>1884</v>
      </c>
      <c r="M51" s="48" t="s">
        <v>1701</v>
      </c>
      <c r="N51" s="48" t="s">
        <v>1659</v>
      </c>
      <c r="O51" s="48">
        <v>808</v>
      </c>
      <c r="P51" s="48">
        <v>397400</v>
      </c>
      <c r="Q51" s="48" t="s">
        <v>1581</v>
      </c>
      <c r="R51" s="51">
        <v>2.6</v>
      </c>
      <c r="S51" s="54">
        <v>0.092445</v>
      </c>
      <c r="T51" s="52">
        <v>0.511453554838753</v>
      </c>
      <c r="W51" s="53" t="s">
        <v>1382</v>
      </c>
      <c r="X51" s="53" t="s">
        <v>1885</v>
      </c>
      <c r="Y51" s="53">
        <v>475276</v>
      </c>
      <c r="AA51" s="48">
        <v>49</v>
      </c>
      <c r="AB51" s="48" t="s">
        <v>1288</v>
      </c>
      <c r="AC51" s="48" t="s">
        <v>1755</v>
      </c>
      <c r="AD51" s="48" t="s">
        <v>1768</v>
      </c>
      <c r="AE51" s="48" t="s">
        <v>1575</v>
      </c>
      <c r="AF51" s="48" t="s">
        <v>1576</v>
      </c>
      <c r="AG51" s="48" t="s">
        <v>1631</v>
      </c>
      <c r="AH51" s="48" t="s">
        <v>1708</v>
      </c>
      <c r="AI51" s="48" t="s">
        <v>1690</v>
      </c>
      <c r="AJ51" s="48" t="s">
        <v>1769</v>
      </c>
      <c r="AK51" s="48">
        <v>1671</v>
      </c>
      <c r="AL51" s="48">
        <v>189072</v>
      </c>
      <c r="AM51" s="48" t="s">
        <v>1581</v>
      </c>
      <c r="AN51" s="53">
        <v>3.52</v>
      </c>
      <c r="AO51" s="58">
        <v>0.07119</v>
      </c>
      <c r="AP51" s="58">
        <v>0.899166153669386</v>
      </c>
    </row>
    <row r="52" customFormat="1" spans="1:42">
      <c r="A52" s="44" t="s">
        <v>1326</v>
      </c>
      <c r="B52" s="45">
        <v>332095</v>
      </c>
      <c r="C52" s="45">
        <v>1.62</v>
      </c>
      <c r="D52" s="46">
        <v>0</v>
      </c>
      <c r="F52" s="47" t="s">
        <v>1229</v>
      </c>
      <c r="G52" s="48" t="s">
        <v>799</v>
      </c>
      <c r="H52" s="48" t="s">
        <v>1886</v>
      </c>
      <c r="I52" s="48" t="s">
        <v>1575</v>
      </c>
      <c r="J52" s="48" t="s">
        <v>1576</v>
      </c>
      <c r="K52" s="48" t="s">
        <v>1597</v>
      </c>
      <c r="L52" s="48" t="s">
        <v>1628</v>
      </c>
      <c r="M52" s="48" t="s">
        <v>1748</v>
      </c>
      <c r="N52" s="48" t="s">
        <v>1763</v>
      </c>
      <c r="O52" s="48">
        <v>782</v>
      </c>
      <c r="P52" s="48">
        <v>410241</v>
      </c>
      <c r="Q52" s="48" t="s">
        <v>1581</v>
      </c>
      <c r="R52" s="51">
        <v>2.86</v>
      </c>
      <c r="S52" s="54">
        <v>0.081352</v>
      </c>
      <c r="T52" s="52">
        <v>0.639313800088202</v>
      </c>
      <c r="W52" s="53" t="s">
        <v>1887</v>
      </c>
      <c r="X52" s="53" t="s">
        <v>1888</v>
      </c>
      <c r="Y52" s="53">
        <v>486243</v>
      </c>
      <c r="AA52" s="48">
        <v>50</v>
      </c>
      <c r="AB52" s="48" t="s">
        <v>1407</v>
      </c>
      <c r="AC52" s="48" t="s">
        <v>1619</v>
      </c>
      <c r="AD52" s="48" t="s">
        <v>1889</v>
      </c>
      <c r="AE52" s="48" t="s">
        <v>1575</v>
      </c>
      <c r="AF52" s="48" t="s">
        <v>1640</v>
      </c>
      <c r="AG52" s="48" t="s">
        <v>1611</v>
      </c>
      <c r="AH52" s="48" t="s">
        <v>1723</v>
      </c>
      <c r="AI52" s="48" t="s">
        <v>1816</v>
      </c>
      <c r="AJ52" s="48" t="s">
        <v>1692</v>
      </c>
      <c r="AK52" s="48">
        <v>348</v>
      </c>
      <c r="AL52" s="48">
        <v>919116</v>
      </c>
      <c r="AM52" s="48" t="s">
        <v>1581</v>
      </c>
      <c r="AN52" s="53">
        <v>1.96</v>
      </c>
      <c r="AO52" s="58">
        <v>0.094026</v>
      </c>
      <c r="AP52" s="58">
        <v>0.379074342772025</v>
      </c>
    </row>
    <row r="53" customFormat="1" spans="1:42">
      <c r="A53" s="44" t="s">
        <v>1323</v>
      </c>
      <c r="B53" s="45">
        <v>332095</v>
      </c>
      <c r="C53" s="45">
        <v>1.13</v>
      </c>
      <c r="D53" s="46">
        <v>0.093227</v>
      </c>
      <c r="F53" s="47" t="s">
        <v>1360</v>
      </c>
      <c r="G53" s="48" t="s">
        <v>1674</v>
      </c>
      <c r="H53" s="48" t="s">
        <v>1890</v>
      </c>
      <c r="I53" s="48" t="s">
        <v>1575</v>
      </c>
      <c r="J53" s="48" t="s">
        <v>1598</v>
      </c>
      <c r="K53" s="48" t="s">
        <v>1700</v>
      </c>
      <c r="L53" s="48" t="s">
        <v>1702</v>
      </c>
      <c r="M53" s="48" t="s">
        <v>1816</v>
      </c>
      <c r="N53" s="48" t="s">
        <v>1891</v>
      </c>
      <c r="O53" s="48">
        <v>772</v>
      </c>
      <c r="P53" s="48">
        <v>415698</v>
      </c>
      <c r="Q53" s="48" t="s">
        <v>1581</v>
      </c>
      <c r="R53" s="51">
        <v>0.5</v>
      </c>
      <c r="S53" s="52">
        <v>0.048068237</v>
      </c>
      <c r="T53" s="52">
        <v>0.189159471025568</v>
      </c>
      <c r="W53" s="53" t="s">
        <v>1892</v>
      </c>
      <c r="X53" s="53" t="s">
        <v>1893</v>
      </c>
      <c r="Y53" s="53">
        <v>493900</v>
      </c>
      <c r="AA53" s="48">
        <v>51</v>
      </c>
      <c r="AB53" s="48" t="s">
        <v>1229</v>
      </c>
      <c r="AC53" s="48" t="s">
        <v>799</v>
      </c>
      <c r="AD53" s="48" t="s">
        <v>1886</v>
      </c>
      <c r="AE53" s="48" t="s">
        <v>1575</v>
      </c>
      <c r="AF53" s="48" t="s">
        <v>1576</v>
      </c>
      <c r="AG53" s="48" t="s">
        <v>1597</v>
      </c>
      <c r="AH53" s="48" t="s">
        <v>1628</v>
      </c>
      <c r="AI53" s="48" t="s">
        <v>1748</v>
      </c>
      <c r="AJ53" s="48" t="s">
        <v>1763</v>
      </c>
      <c r="AK53" s="48">
        <v>782</v>
      </c>
      <c r="AL53" s="48">
        <v>410241</v>
      </c>
      <c r="AM53" s="48" t="s">
        <v>1581</v>
      </c>
      <c r="AN53" s="53">
        <v>2.86</v>
      </c>
      <c r="AO53" s="58">
        <v>0.081352</v>
      </c>
      <c r="AP53" s="58">
        <v>0.639313800088202</v>
      </c>
    </row>
    <row r="54" customFormat="1" spans="1:42">
      <c r="A54" s="44" t="s">
        <v>1894</v>
      </c>
      <c r="B54" s="45">
        <v>352880</v>
      </c>
      <c r="C54" s="45">
        <v>0.54</v>
      </c>
      <c r="D54" s="46">
        <v>0.044492708</v>
      </c>
      <c r="F54" s="48" t="s">
        <v>1363</v>
      </c>
      <c r="G54" s="48" t="s">
        <v>1644</v>
      </c>
      <c r="H54" s="48" t="s">
        <v>1895</v>
      </c>
      <c r="I54" s="48" t="s">
        <v>1676</v>
      </c>
      <c r="J54" s="48" t="s">
        <v>1608</v>
      </c>
      <c r="K54" s="48" t="s">
        <v>1621</v>
      </c>
      <c r="L54" s="48" t="s">
        <v>1648</v>
      </c>
      <c r="M54" s="48" t="s">
        <v>1732</v>
      </c>
      <c r="N54" s="48" t="s">
        <v>1896</v>
      </c>
      <c r="O54" s="48">
        <v>757</v>
      </c>
      <c r="P54" s="48">
        <v>424252</v>
      </c>
      <c r="Q54" s="48" t="s">
        <v>1581</v>
      </c>
      <c r="R54" s="51">
        <v>3.55</v>
      </c>
      <c r="S54" s="54">
        <v>0.081352</v>
      </c>
      <c r="T54" s="52">
        <v>0.793553842766824</v>
      </c>
      <c r="W54" s="53" t="s">
        <v>1389</v>
      </c>
      <c r="X54" s="53" t="s">
        <v>1613</v>
      </c>
      <c r="Y54" s="53">
        <v>501803</v>
      </c>
      <c r="AA54" s="48">
        <v>52</v>
      </c>
      <c r="AB54" s="48" t="s">
        <v>1301</v>
      </c>
      <c r="AC54" s="48" t="s">
        <v>1839</v>
      </c>
      <c r="AD54" s="48" t="s">
        <v>1897</v>
      </c>
      <c r="AE54" s="48" t="s">
        <v>1575</v>
      </c>
      <c r="AF54" s="48" t="s">
        <v>1636</v>
      </c>
      <c r="AG54" s="48" t="s">
        <v>1631</v>
      </c>
      <c r="AH54" s="48" t="s">
        <v>1745</v>
      </c>
      <c r="AI54" s="48" t="s">
        <v>1898</v>
      </c>
      <c r="AJ54" s="48" t="s">
        <v>1899</v>
      </c>
      <c r="AK54" s="48">
        <v>0</v>
      </c>
      <c r="AL54" s="48">
        <v>0</v>
      </c>
      <c r="AM54" s="48" t="s">
        <v>1581</v>
      </c>
      <c r="AN54" s="53" t="e">
        <v>#N/A</v>
      </c>
      <c r="AO54" s="58" t="e">
        <v>#N/A</v>
      </c>
      <c r="AP54" s="58" t="e">
        <v>#N/A</v>
      </c>
    </row>
    <row r="55" customFormat="1" spans="1:42">
      <c r="A55" s="44" t="s">
        <v>1900</v>
      </c>
      <c r="B55" s="45">
        <v>363232</v>
      </c>
      <c r="C55" s="45">
        <v>2.19</v>
      </c>
      <c r="D55" s="46">
        <v>0.024804127</v>
      </c>
      <c r="F55" s="47" t="s">
        <v>1365</v>
      </c>
      <c r="G55" s="48" t="s">
        <v>1634</v>
      </c>
      <c r="H55" s="48" t="s">
        <v>1651</v>
      </c>
      <c r="I55" s="48" t="s">
        <v>1575</v>
      </c>
      <c r="J55" s="48" t="s">
        <v>1636</v>
      </c>
      <c r="K55" s="48" t="s">
        <v>1652</v>
      </c>
      <c r="L55" s="48" t="s">
        <v>1653</v>
      </c>
      <c r="M55" s="48" t="s">
        <v>1578</v>
      </c>
      <c r="N55" s="48" t="s">
        <v>1654</v>
      </c>
      <c r="O55" s="48">
        <v>752</v>
      </c>
      <c r="P55" s="48">
        <v>427201</v>
      </c>
      <c r="Q55" s="48" t="s">
        <v>1581</v>
      </c>
      <c r="R55" s="51">
        <v>4.02</v>
      </c>
      <c r="S55" s="54">
        <v>0.081352</v>
      </c>
      <c r="T55" s="52">
        <v>0.898615900823277</v>
      </c>
      <c r="W55" s="53" t="s">
        <v>1392</v>
      </c>
      <c r="X55" s="53" t="s">
        <v>1901</v>
      </c>
      <c r="Y55" s="53">
        <v>501803</v>
      </c>
      <c r="AA55" s="48">
        <v>53</v>
      </c>
      <c r="AB55" s="48" t="s">
        <v>1485</v>
      </c>
      <c r="AC55" s="48" t="s">
        <v>1902</v>
      </c>
      <c r="AD55" s="48" t="s">
        <v>1903</v>
      </c>
      <c r="AE55" s="48" t="s">
        <v>1575</v>
      </c>
      <c r="AF55" s="48" t="s">
        <v>1640</v>
      </c>
      <c r="AG55" s="48" t="s">
        <v>1578</v>
      </c>
      <c r="AH55" s="48" t="s">
        <v>1628</v>
      </c>
      <c r="AI55" s="48" t="s">
        <v>1904</v>
      </c>
      <c r="AJ55" s="48" t="s">
        <v>1870</v>
      </c>
      <c r="AK55" s="48">
        <v>0</v>
      </c>
      <c r="AL55" s="48">
        <v>0</v>
      </c>
      <c r="AM55" s="48" t="s">
        <v>1581</v>
      </c>
      <c r="AN55" s="53">
        <v>2.72</v>
      </c>
      <c r="AO55" s="58">
        <v>0.081352</v>
      </c>
      <c r="AP55" s="58">
        <v>0.608018718965003</v>
      </c>
    </row>
    <row r="56" customFormat="1" spans="1:42">
      <c r="A56" s="44" t="s">
        <v>1905</v>
      </c>
      <c r="B56" s="45">
        <v>367432</v>
      </c>
      <c r="C56" s="45">
        <v>0.45</v>
      </c>
      <c r="D56" s="46">
        <v>0.037289903</v>
      </c>
      <c r="F56" s="48" t="s">
        <v>1369</v>
      </c>
      <c r="G56" s="48" t="s">
        <v>1835</v>
      </c>
      <c r="H56" s="48" t="s">
        <v>1837</v>
      </c>
      <c r="I56" s="48" t="s">
        <v>1676</v>
      </c>
      <c r="J56" s="48" t="s">
        <v>1633</v>
      </c>
      <c r="K56" s="48" t="s">
        <v>1709</v>
      </c>
      <c r="L56" s="48" t="s">
        <v>1578</v>
      </c>
      <c r="M56" s="48" t="s">
        <v>1668</v>
      </c>
      <c r="N56" s="48" t="s">
        <v>1870</v>
      </c>
      <c r="O56" s="48">
        <v>722</v>
      </c>
      <c r="P56" s="48">
        <v>445187</v>
      </c>
      <c r="Q56" s="48" t="s">
        <v>1581</v>
      </c>
      <c r="R56" s="51">
        <v>4.18</v>
      </c>
      <c r="S56" s="52">
        <v>0.077921</v>
      </c>
      <c r="T56" s="52">
        <v>0.9755241936663</v>
      </c>
      <c r="W56" s="53" t="s">
        <v>1399</v>
      </c>
      <c r="X56" s="53" t="s">
        <v>1906</v>
      </c>
      <c r="Y56" s="53">
        <v>526679</v>
      </c>
      <c r="AA56" s="48">
        <v>54</v>
      </c>
      <c r="AB56" s="48" t="s">
        <v>1347</v>
      </c>
      <c r="AC56" s="48" t="s">
        <v>1838</v>
      </c>
      <c r="AD56" s="48" t="s">
        <v>1878</v>
      </c>
      <c r="AE56" s="48" t="s">
        <v>1575</v>
      </c>
      <c r="AF56" s="48" t="s">
        <v>1576</v>
      </c>
      <c r="AG56" s="48" t="s">
        <v>1700</v>
      </c>
      <c r="AH56" s="48" t="s">
        <v>1709</v>
      </c>
      <c r="AI56" s="48" t="s">
        <v>1879</v>
      </c>
      <c r="AJ56" s="48" t="s">
        <v>1880</v>
      </c>
      <c r="AK56" s="48">
        <v>848</v>
      </c>
      <c r="AL56" s="48">
        <v>378490</v>
      </c>
      <c r="AM56" s="48" t="s">
        <v>1581</v>
      </c>
      <c r="AN56" s="53">
        <v>2.22</v>
      </c>
      <c r="AO56" s="58">
        <v>0.079793</v>
      </c>
      <c r="AP56" s="58">
        <v>0.50594634292719</v>
      </c>
    </row>
    <row r="57" customFormat="1" spans="1:42">
      <c r="A57" s="44" t="s">
        <v>1335</v>
      </c>
      <c r="B57" s="45">
        <v>369605</v>
      </c>
      <c r="C57" s="45">
        <v>3.12</v>
      </c>
      <c r="D57" s="46">
        <v>0.081352</v>
      </c>
      <c r="F57" s="47" t="s">
        <v>1372</v>
      </c>
      <c r="G57" s="48" t="s">
        <v>1866</v>
      </c>
      <c r="H57" s="48" t="s">
        <v>1907</v>
      </c>
      <c r="I57" s="48" t="s">
        <v>1575</v>
      </c>
      <c r="J57" s="48" t="s">
        <v>1617</v>
      </c>
      <c r="K57" s="48" t="s">
        <v>1578</v>
      </c>
      <c r="L57" s="48" t="s">
        <v>1748</v>
      </c>
      <c r="M57" s="48" t="s">
        <v>1908</v>
      </c>
      <c r="N57" s="48" t="s">
        <v>1643</v>
      </c>
      <c r="O57" s="48">
        <v>712</v>
      </c>
      <c r="P57" s="48">
        <v>451647</v>
      </c>
      <c r="Q57" s="48" t="s">
        <v>1581</v>
      </c>
      <c r="R57" s="51">
        <v>2.66</v>
      </c>
      <c r="S57" s="54">
        <v>0.09219</v>
      </c>
      <c r="T57" s="52">
        <v>0.524703670150285</v>
      </c>
      <c r="W57" s="53" t="s">
        <v>1398</v>
      </c>
      <c r="X57" s="53" t="s">
        <v>1656</v>
      </c>
      <c r="Y57" s="53">
        <v>526679</v>
      </c>
      <c r="AA57" s="48">
        <v>55</v>
      </c>
      <c r="AB57" s="48" t="s">
        <v>1430</v>
      </c>
      <c r="AC57" s="48" t="s">
        <v>1909</v>
      </c>
      <c r="AD57" s="48" t="s">
        <v>1910</v>
      </c>
      <c r="AE57" s="48" t="s">
        <v>1575</v>
      </c>
      <c r="AF57" s="48" t="s">
        <v>1609</v>
      </c>
      <c r="AG57" s="48" t="s">
        <v>1706</v>
      </c>
      <c r="AH57" s="48" t="s">
        <v>1911</v>
      </c>
      <c r="AI57" s="48" t="s">
        <v>1904</v>
      </c>
      <c r="AJ57" s="48" t="s">
        <v>1745</v>
      </c>
      <c r="AK57" s="48">
        <v>257</v>
      </c>
      <c r="AL57" s="48">
        <v>1232165</v>
      </c>
      <c r="AM57" s="48" t="s">
        <v>1581</v>
      </c>
      <c r="AN57" s="53">
        <v>3</v>
      </c>
      <c r="AO57" s="58">
        <v>0.081352</v>
      </c>
      <c r="AP57" s="58">
        <v>0.670608881211401</v>
      </c>
    </row>
    <row r="58" customFormat="1" spans="1:42">
      <c r="A58" s="44" t="s">
        <v>1316</v>
      </c>
      <c r="B58" s="45">
        <v>371903</v>
      </c>
      <c r="C58" s="45">
        <v>3.36</v>
      </c>
      <c r="D58" s="46">
        <v>0.081352</v>
      </c>
      <c r="F58" s="47" t="s">
        <v>1376</v>
      </c>
      <c r="G58" s="48" t="s">
        <v>1874</v>
      </c>
      <c r="H58" s="48" t="s">
        <v>1912</v>
      </c>
      <c r="I58" s="48" t="s">
        <v>1575</v>
      </c>
      <c r="J58" s="48" t="s">
        <v>1615</v>
      </c>
      <c r="K58" s="48" t="s">
        <v>1628</v>
      </c>
      <c r="L58" s="48" t="s">
        <v>1633</v>
      </c>
      <c r="M58" s="48" t="s">
        <v>1800</v>
      </c>
      <c r="N58" s="48" t="s">
        <v>1913</v>
      </c>
      <c r="O58" s="48">
        <v>702</v>
      </c>
      <c r="P58" s="48">
        <v>458152</v>
      </c>
      <c r="Q58" s="48" t="s">
        <v>1581</v>
      </c>
      <c r="R58" s="51">
        <v>3.42</v>
      </c>
      <c r="S58" s="54">
        <v>0.081352</v>
      </c>
      <c r="T58" s="52">
        <v>0.764494124580997</v>
      </c>
      <c r="W58" s="53" t="s">
        <v>1384</v>
      </c>
      <c r="X58" s="53" t="s">
        <v>1735</v>
      </c>
      <c r="Y58" s="53">
        <v>554620</v>
      </c>
      <c r="AA58" s="48">
        <v>56</v>
      </c>
      <c r="AB58" s="48" t="s">
        <v>1226</v>
      </c>
      <c r="AC58" s="48" t="s">
        <v>1853</v>
      </c>
      <c r="AD58" s="48" t="s">
        <v>1914</v>
      </c>
      <c r="AE58" s="48" t="s">
        <v>1575</v>
      </c>
      <c r="AF58" s="48" t="s">
        <v>1640</v>
      </c>
      <c r="AG58" s="48" t="s">
        <v>1700</v>
      </c>
      <c r="AH58" s="48" t="s">
        <v>1692</v>
      </c>
      <c r="AI58" s="48" t="s">
        <v>1693</v>
      </c>
      <c r="AJ58" s="48" t="s">
        <v>1749</v>
      </c>
      <c r="AK58" s="48">
        <v>0</v>
      </c>
      <c r="AL58" s="48">
        <v>0</v>
      </c>
      <c r="AM58" s="48" t="s">
        <v>1581</v>
      </c>
      <c r="AN58" s="53" t="e">
        <v>#N/A</v>
      </c>
      <c r="AO58" s="58" t="e">
        <v>#N/A</v>
      </c>
      <c r="AP58" s="58" t="e">
        <v>#N/A</v>
      </c>
    </row>
    <row r="59" customFormat="1" spans="1:42">
      <c r="A59" s="44" t="s">
        <v>1915</v>
      </c>
      <c r="B59" s="45">
        <v>371903</v>
      </c>
      <c r="C59" s="45">
        <v>0.78</v>
      </c>
      <c r="D59" s="46">
        <v>0.060814866</v>
      </c>
      <c r="F59" s="47" t="s">
        <v>170</v>
      </c>
      <c r="G59" s="48" t="s">
        <v>1916</v>
      </c>
      <c r="H59" s="48" t="s">
        <v>1917</v>
      </c>
      <c r="I59" s="48" t="s">
        <v>1575</v>
      </c>
      <c r="J59" s="48" t="s">
        <v>1577</v>
      </c>
      <c r="K59" s="48" t="s">
        <v>1598</v>
      </c>
      <c r="L59" s="48" t="s">
        <v>1745</v>
      </c>
      <c r="M59" s="48" t="s">
        <v>1648</v>
      </c>
      <c r="N59" s="48" t="s">
        <v>1649</v>
      </c>
      <c r="O59" s="48">
        <v>676</v>
      </c>
      <c r="P59" s="48">
        <v>475276</v>
      </c>
      <c r="Q59" s="48" t="s">
        <v>1581</v>
      </c>
      <c r="R59" s="51">
        <v>1.49</v>
      </c>
      <c r="S59" s="54">
        <v>0.09467</v>
      </c>
      <c r="T59" s="52">
        <v>0.286213537619879</v>
      </c>
      <c r="W59" s="53" t="s">
        <v>1918</v>
      </c>
      <c r="X59" s="53" t="s">
        <v>1919</v>
      </c>
      <c r="Y59" s="53">
        <v>564374</v>
      </c>
      <c r="AA59" s="48">
        <v>57</v>
      </c>
      <c r="AB59" s="48" t="s">
        <v>1458</v>
      </c>
      <c r="AC59" s="48" t="s">
        <v>1920</v>
      </c>
      <c r="AD59" s="48" t="s">
        <v>1921</v>
      </c>
      <c r="AE59" s="48" t="s">
        <v>1575</v>
      </c>
      <c r="AF59" s="48" t="s">
        <v>1640</v>
      </c>
      <c r="AG59" s="48" t="s">
        <v>1708</v>
      </c>
      <c r="AH59" s="48" t="s">
        <v>1668</v>
      </c>
      <c r="AI59" s="48" t="s">
        <v>1922</v>
      </c>
      <c r="AJ59" s="48" t="s">
        <v>1880</v>
      </c>
      <c r="AK59" s="48">
        <v>424</v>
      </c>
      <c r="AL59" s="48">
        <v>757686</v>
      </c>
      <c r="AM59" s="48" t="s">
        <v>1581</v>
      </c>
      <c r="AN59" s="53">
        <v>2.37</v>
      </c>
      <c r="AO59" s="58">
        <v>0.081352</v>
      </c>
      <c r="AP59" s="58">
        <v>0.529781016157007</v>
      </c>
    </row>
    <row r="60" customFormat="1" spans="1:42">
      <c r="A60" s="44" t="s">
        <v>1340</v>
      </c>
      <c r="B60" s="45">
        <v>371903</v>
      </c>
      <c r="C60" s="45">
        <v>3.71</v>
      </c>
      <c r="D60" s="46">
        <v>0.081352</v>
      </c>
      <c r="F60" s="47" t="s">
        <v>1380</v>
      </c>
      <c r="G60" s="48" t="s">
        <v>1789</v>
      </c>
      <c r="H60" s="48" t="s">
        <v>1923</v>
      </c>
      <c r="I60" s="48" t="s">
        <v>1575</v>
      </c>
      <c r="J60" s="48" t="s">
        <v>1700</v>
      </c>
      <c r="K60" s="48" t="s">
        <v>1631</v>
      </c>
      <c r="L60" s="48" t="s">
        <v>1745</v>
      </c>
      <c r="M60" s="48" t="s">
        <v>1740</v>
      </c>
      <c r="N60" s="48" t="s">
        <v>1623</v>
      </c>
      <c r="O60" s="48">
        <v>676</v>
      </c>
      <c r="P60" s="48">
        <v>475276</v>
      </c>
      <c r="Q60" s="48" t="s">
        <v>1581</v>
      </c>
      <c r="R60" s="51">
        <v>1.93</v>
      </c>
      <c r="S60" s="54">
        <v>0.095449</v>
      </c>
      <c r="T60" s="52">
        <v>0.367707261641708</v>
      </c>
      <c r="W60" s="53" t="s">
        <v>1924</v>
      </c>
      <c r="X60" s="53" t="s">
        <v>1925</v>
      </c>
      <c r="Y60" s="53">
        <v>569370</v>
      </c>
      <c r="AA60" s="48">
        <v>58</v>
      </c>
      <c r="AB60" s="48" t="s">
        <v>1376</v>
      </c>
      <c r="AC60" s="48" t="s">
        <v>1874</v>
      </c>
      <c r="AD60" s="48" t="s">
        <v>1912</v>
      </c>
      <c r="AE60" s="48" t="s">
        <v>1575</v>
      </c>
      <c r="AF60" s="48" t="s">
        <v>1615</v>
      </c>
      <c r="AG60" s="48" t="s">
        <v>1628</v>
      </c>
      <c r="AH60" s="48" t="s">
        <v>1633</v>
      </c>
      <c r="AI60" s="48" t="s">
        <v>1800</v>
      </c>
      <c r="AJ60" s="48" t="s">
        <v>1913</v>
      </c>
      <c r="AK60" s="48">
        <v>702</v>
      </c>
      <c r="AL60" s="48">
        <v>458152</v>
      </c>
      <c r="AM60" s="48" t="s">
        <v>1581</v>
      </c>
      <c r="AN60" s="53">
        <v>3.42</v>
      </c>
      <c r="AO60" s="58">
        <v>0.081352</v>
      </c>
      <c r="AP60" s="58">
        <v>0.764494124580997</v>
      </c>
    </row>
    <row r="61" customFormat="1" spans="1:42">
      <c r="A61" s="44" t="s">
        <v>1347</v>
      </c>
      <c r="B61" s="45">
        <v>378490</v>
      </c>
      <c r="C61" s="45">
        <v>2.22</v>
      </c>
      <c r="D61" s="46">
        <v>0.079793</v>
      </c>
      <c r="F61" s="48" t="s">
        <v>1382</v>
      </c>
      <c r="G61" s="48" t="s">
        <v>1885</v>
      </c>
      <c r="H61" s="48" t="s">
        <v>1926</v>
      </c>
      <c r="I61" s="48" t="s">
        <v>1676</v>
      </c>
      <c r="J61" s="48" t="s">
        <v>1621</v>
      </c>
      <c r="K61" s="48" t="s">
        <v>1621</v>
      </c>
      <c r="L61" s="48" t="s">
        <v>1684</v>
      </c>
      <c r="M61" s="48" t="s">
        <v>1891</v>
      </c>
      <c r="N61" s="48" t="s">
        <v>1927</v>
      </c>
      <c r="O61" s="48">
        <v>676</v>
      </c>
      <c r="P61" s="48">
        <v>475276</v>
      </c>
      <c r="Q61" s="48" t="s">
        <v>1581</v>
      </c>
      <c r="R61" s="51">
        <v>2.15</v>
      </c>
      <c r="S61" s="52">
        <v>0.036696698</v>
      </c>
      <c r="T61" s="52">
        <v>1.06543694534647</v>
      </c>
      <c r="W61" s="53" t="s">
        <v>1241</v>
      </c>
      <c r="X61" s="53"/>
      <c r="Y61" s="53">
        <v>574490</v>
      </c>
      <c r="AA61" s="48">
        <v>59</v>
      </c>
      <c r="AB61" s="48" t="s">
        <v>1260</v>
      </c>
      <c r="AC61" s="48" t="s">
        <v>1663</v>
      </c>
      <c r="AD61" s="48" t="s">
        <v>1667</v>
      </c>
      <c r="AE61" s="48" t="s">
        <v>1575</v>
      </c>
      <c r="AF61" s="48" t="s">
        <v>1576</v>
      </c>
      <c r="AG61" s="48" t="s">
        <v>1631</v>
      </c>
      <c r="AH61" s="48" t="s">
        <v>1668</v>
      </c>
      <c r="AI61" s="48" t="s">
        <v>1668</v>
      </c>
      <c r="AJ61" s="48" t="s">
        <v>1669</v>
      </c>
      <c r="AK61" s="48">
        <v>6247</v>
      </c>
      <c r="AL61" s="48">
        <v>45751</v>
      </c>
      <c r="AM61" s="48" t="s">
        <v>1581</v>
      </c>
      <c r="AN61" s="53">
        <v>3.59</v>
      </c>
      <c r="AO61" s="58">
        <v>0.064897773</v>
      </c>
      <c r="AP61" s="58">
        <v>1.00596051577133</v>
      </c>
    </row>
    <row r="62" customFormat="1" spans="1:42">
      <c r="A62" s="44" t="s">
        <v>1352</v>
      </c>
      <c r="B62" s="45">
        <v>397400</v>
      </c>
      <c r="C62" s="45">
        <v>2.6</v>
      </c>
      <c r="D62" s="46">
        <v>0.092445</v>
      </c>
      <c r="F62" s="48" t="s">
        <v>1385</v>
      </c>
      <c r="G62" s="48" t="s">
        <v>1721</v>
      </c>
      <c r="H62" s="48" t="s">
        <v>1928</v>
      </c>
      <c r="I62" s="48" t="s">
        <v>1676</v>
      </c>
      <c r="J62" s="48" t="s">
        <v>1692</v>
      </c>
      <c r="K62" s="48" t="s">
        <v>1693</v>
      </c>
      <c r="L62" s="48" t="s">
        <v>1649</v>
      </c>
      <c r="M62" s="48" t="s">
        <v>1929</v>
      </c>
      <c r="N62" s="48" t="s">
        <v>1930</v>
      </c>
      <c r="O62" s="48">
        <v>666</v>
      </c>
      <c r="P62" s="48">
        <v>482537</v>
      </c>
      <c r="Q62" s="48" t="s">
        <v>1581</v>
      </c>
      <c r="R62" s="51">
        <v>0.92</v>
      </c>
      <c r="S62" s="54">
        <v>0.096836</v>
      </c>
      <c r="T62" s="52">
        <v>0.172769575391952</v>
      </c>
      <c r="W62" s="53" t="s">
        <v>1403</v>
      </c>
      <c r="X62" s="53" t="s">
        <v>1931</v>
      </c>
      <c r="Y62" s="53">
        <v>574490</v>
      </c>
      <c r="AA62" s="48">
        <v>60</v>
      </c>
      <c r="AB62" s="48" t="s">
        <v>1274</v>
      </c>
      <c r="AC62" s="48" t="s">
        <v>1696</v>
      </c>
      <c r="AD62" s="48" t="s">
        <v>1707</v>
      </c>
      <c r="AE62" s="48" t="s">
        <v>1575</v>
      </c>
      <c r="AF62" s="48" t="s">
        <v>1608</v>
      </c>
      <c r="AG62" s="48" t="s">
        <v>1577</v>
      </c>
      <c r="AH62" s="48" t="s">
        <v>1585</v>
      </c>
      <c r="AI62" s="48" t="s">
        <v>1708</v>
      </c>
      <c r="AJ62" s="48" t="s">
        <v>1709</v>
      </c>
      <c r="AK62" s="48">
        <v>3217</v>
      </c>
      <c r="AL62" s="48">
        <v>94780</v>
      </c>
      <c r="AM62" s="48" t="s">
        <v>1581</v>
      </c>
      <c r="AN62" s="53">
        <v>3.19</v>
      </c>
      <c r="AO62" s="58">
        <v>0.056598755</v>
      </c>
      <c r="AP62" s="58">
        <v>1.02494387680877</v>
      </c>
    </row>
    <row r="63" customFormat="1" spans="1:42">
      <c r="A63" s="44" t="s">
        <v>1932</v>
      </c>
      <c r="B63" s="45">
        <v>404983</v>
      </c>
      <c r="C63" s="45">
        <v>3.34</v>
      </c>
      <c r="D63" s="46">
        <v>0.067426837</v>
      </c>
      <c r="F63" s="47" t="s">
        <v>1388</v>
      </c>
      <c r="G63" s="48" t="s">
        <v>1674</v>
      </c>
      <c r="H63" s="48" t="s">
        <v>1933</v>
      </c>
      <c r="I63" s="48" t="s">
        <v>1575</v>
      </c>
      <c r="J63" s="48" t="s">
        <v>1708</v>
      </c>
      <c r="K63" s="48" t="s">
        <v>1609</v>
      </c>
      <c r="L63" s="48" t="s">
        <v>1709</v>
      </c>
      <c r="M63" s="48" t="s">
        <v>1855</v>
      </c>
      <c r="N63" s="48" t="s">
        <v>1842</v>
      </c>
      <c r="O63" s="48">
        <v>646</v>
      </c>
      <c r="P63" s="48">
        <v>497869</v>
      </c>
      <c r="Q63" s="48" t="s">
        <v>1581</v>
      </c>
      <c r="R63" s="51">
        <v>1.02</v>
      </c>
      <c r="S63" s="52">
        <v>0.040934696</v>
      </c>
      <c r="T63" s="52">
        <v>0.45313215614122</v>
      </c>
      <c r="W63" s="53" t="s">
        <v>1248</v>
      </c>
      <c r="X63" s="53" t="s">
        <v>1934</v>
      </c>
      <c r="Y63" s="53">
        <v>579826</v>
      </c>
      <c r="AA63" s="48">
        <v>61</v>
      </c>
      <c r="AB63" s="48" t="s">
        <v>1329</v>
      </c>
      <c r="AC63" s="48" t="s">
        <v>1687</v>
      </c>
      <c r="AD63" s="48" t="s">
        <v>1935</v>
      </c>
      <c r="AE63" s="48" t="s">
        <v>1575</v>
      </c>
      <c r="AF63" s="48" t="s">
        <v>1700</v>
      </c>
      <c r="AG63" s="48" t="s">
        <v>1577</v>
      </c>
      <c r="AH63" s="48" t="s">
        <v>1666</v>
      </c>
      <c r="AI63" s="48" t="s">
        <v>1709</v>
      </c>
      <c r="AJ63" s="48" t="s">
        <v>1850</v>
      </c>
      <c r="AK63" s="48">
        <v>378</v>
      </c>
      <c r="AL63" s="48">
        <v>847101</v>
      </c>
      <c r="AM63" s="48" t="s">
        <v>1581</v>
      </c>
      <c r="AN63" s="53">
        <v>1.74</v>
      </c>
      <c r="AO63" s="58">
        <v>0.096388</v>
      </c>
      <c r="AP63" s="58">
        <v>0.328278590161636</v>
      </c>
    </row>
    <row r="64" customFormat="1" spans="1:42">
      <c r="A64" s="44" t="s">
        <v>1936</v>
      </c>
      <c r="B64" s="45">
        <v>404983</v>
      </c>
      <c r="C64" s="45">
        <v>2.08</v>
      </c>
      <c r="D64" s="46">
        <v>0.113680999</v>
      </c>
      <c r="F64" s="47" t="s">
        <v>1389</v>
      </c>
      <c r="G64" s="48" t="s">
        <v>1613</v>
      </c>
      <c r="H64" s="48" t="s">
        <v>1614</v>
      </c>
      <c r="I64" s="48" t="s">
        <v>1575</v>
      </c>
      <c r="J64" s="48" t="s">
        <v>1615</v>
      </c>
      <c r="K64" s="48" t="s">
        <v>1603</v>
      </c>
      <c r="L64" s="48" t="s">
        <v>1616</v>
      </c>
      <c r="M64" s="48" t="s">
        <v>1617</v>
      </c>
      <c r="N64" s="48" t="s">
        <v>1618</v>
      </c>
      <c r="O64" s="48">
        <v>641</v>
      </c>
      <c r="P64" s="48">
        <v>501803</v>
      </c>
      <c r="Q64" s="48" t="s">
        <v>1581</v>
      </c>
      <c r="R64" s="51">
        <v>2.56</v>
      </c>
      <c r="S64" s="54">
        <v>0.081352</v>
      </c>
      <c r="T64" s="52">
        <v>0.572252911967062</v>
      </c>
      <c r="W64" s="53" t="s">
        <v>1937</v>
      </c>
      <c r="X64" s="53" t="s">
        <v>1938</v>
      </c>
      <c r="Y64" s="53">
        <v>579826</v>
      </c>
      <c r="AA64" s="48">
        <v>62</v>
      </c>
      <c r="AB64" s="48" t="s">
        <v>258</v>
      </c>
      <c r="AC64" s="48" t="s">
        <v>1606</v>
      </c>
      <c r="AD64" s="48" t="s">
        <v>1607</v>
      </c>
      <c r="AE64" s="48" t="s">
        <v>1575</v>
      </c>
      <c r="AF64" s="48" t="s">
        <v>1608</v>
      </c>
      <c r="AG64" s="48" t="s">
        <v>1609</v>
      </c>
      <c r="AH64" s="48" t="s">
        <v>1610</v>
      </c>
      <c r="AI64" s="48" t="s">
        <v>1611</v>
      </c>
      <c r="AJ64" s="48" t="s">
        <v>1612</v>
      </c>
      <c r="AK64" s="48">
        <v>20191</v>
      </c>
      <c r="AL64" s="48">
        <v>11369</v>
      </c>
      <c r="AM64" s="48" t="s">
        <v>1581</v>
      </c>
      <c r="AN64" s="53">
        <v>2.58</v>
      </c>
      <c r="AO64" s="58">
        <v>0.056448382</v>
      </c>
      <c r="AP64" s="58">
        <v>0.831159720144087</v>
      </c>
    </row>
    <row r="65" customFormat="1" spans="1:42">
      <c r="A65" s="44" t="s">
        <v>1360</v>
      </c>
      <c r="B65" s="45">
        <v>415698</v>
      </c>
      <c r="C65" s="45">
        <v>0.5</v>
      </c>
      <c r="D65" s="46">
        <v>0.048068237</v>
      </c>
      <c r="F65" s="48" t="s">
        <v>1392</v>
      </c>
      <c r="G65" s="48" t="s">
        <v>1901</v>
      </c>
      <c r="H65" s="48" t="s">
        <v>1939</v>
      </c>
      <c r="I65" s="48" t="s">
        <v>1676</v>
      </c>
      <c r="J65" s="48" t="s">
        <v>1700</v>
      </c>
      <c r="K65" s="48" t="s">
        <v>1693</v>
      </c>
      <c r="L65" s="48" t="s">
        <v>1940</v>
      </c>
      <c r="M65" s="48" t="s">
        <v>1941</v>
      </c>
      <c r="N65" s="48" t="s">
        <v>1823</v>
      </c>
      <c r="O65" s="48">
        <v>641</v>
      </c>
      <c r="P65" s="48">
        <v>501803</v>
      </c>
      <c r="Q65" s="48" t="s">
        <v>1581</v>
      </c>
      <c r="R65" s="51">
        <v>3.39</v>
      </c>
      <c r="S65" s="52">
        <v>0.037374</v>
      </c>
      <c r="T65" s="52">
        <v>1.6494775053746</v>
      </c>
      <c r="W65" s="53" t="s">
        <v>1321</v>
      </c>
      <c r="X65" s="53" t="s">
        <v>1595</v>
      </c>
      <c r="Y65" s="53">
        <v>585104</v>
      </c>
      <c r="AA65" s="48">
        <v>63</v>
      </c>
      <c r="AB65" s="48" t="s">
        <v>1460</v>
      </c>
      <c r="AC65" s="48" t="s">
        <v>1942</v>
      </c>
      <c r="AD65" s="48" t="s">
        <v>1943</v>
      </c>
      <c r="AE65" s="48" t="s">
        <v>1575</v>
      </c>
      <c r="AF65" s="48" t="s">
        <v>1577</v>
      </c>
      <c r="AG65" s="48" t="s">
        <v>1631</v>
      </c>
      <c r="AH65" s="48" t="s">
        <v>1599</v>
      </c>
      <c r="AI65" s="48" t="s">
        <v>1944</v>
      </c>
      <c r="AJ65" s="48" t="s">
        <v>1784</v>
      </c>
      <c r="AK65" s="48">
        <v>0</v>
      </c>
      <c r="AL65" s="48">
        <v>0</v>
      </c>
      <c r="AM65" s="48" t="s">
        <v>1581</v>
      </c>
      <c r="AN65" s="53" t="e">
        <v>#N/A</v>
      </c>
      <c r="AO65" s="58" t="e">
        <v>#N/A</v>
      </c>
      <c r="AP65" s="58" t="e">
        <v>#N/A</v>
      </c>
    </row>
    <row r="66" customFormat="1" spans="1:42">
      <c r="A66" s="44" t="s">
        <v>1945</v>
      </c>
      <c r="B66" s="45">
        <v>418510</v>
      </c>
      <c r="C66" s="45">
        <v>1.99</v>
      </c>
      <c r="D66" s="46">
        <v>0.124488461</v>
      </c>
      <c r="F66" s="48" t="s">
        <v>1395</v>
      </c>
      <c r="G66" s="48" t="s">
        <v>1946</v>
      </c>
      <c r="H66" s="48" t="s">
        <v>1947</v>
      </c>
      <c r="I66" s="48" t="s">
        <v>1676</v>
      </c>
      <c r="J66" s="48" t="s">
        <v>1633</v>
      </c>
      <c r="K66" s="48" t="s">
        <v>1693</v>
      </c>
      <c r="L66" s="48" t="s">
        <v>1649</v>
      </c>
      <c r="M66" s="48" t="s">
        <v>1948</v>
      </c>
      <c r="N66" s="48" t="s">
        <v>1949</v>
      </c>
      <c r="O66" s="48">
        <v>636</v>
      </c>
      <c r="P66" s="48">
        <v>505844</v>
      </c>
      <c r="Q66" s="48" t="s">
        <v>1581</v>
      </c>
      <c r="R66" s="51">
        <v>4.68</v>
      </c>
      <c r="S66" s="52">
        <v>0.039944473</v>
      </c>
      <c r="T66" s="52">
        <v>2.13061724406086</v>
      </c>
      <c r="W66" s="53" t="s">
        <v>1488</v>
      </c>
      <c r="X66" s="53" t="s">
        <v>1950</v>
      </c>
      <c r="Y66" s="53">
        <v>613009</v>
      </c>
      <c r="AA66" s="48">
        <v>64</v>
      </c>
      <c r="AB66" s="48" t="s">
        <v>1352</v>
      </c>
      <c r="AC66" s="48" t="s">
        <v>1846</v>
      </c>
      <c r="AD66" s="48" t="s">
        <v>1883</v>
      </c>
      <c r="AE66" s="48" t="s">
        <v>1575</v>
      </c>
      <c r="AF66" s="48" t="s">
        <v>1666</v>
      </c>
      <c r="AG66" s="48" t="s">
        <v>1617</v>
      </c>
      <c r="AH66" s="48" t="s">
        <v>1884</v>
      </c>
      <c r="AI66" s="48" t="s">
        <v>1701</v>
      </c>
      <c r="AJ66" s="48" t="s">
        <v>1659</v>
      </c>
      <c r="AK66" s="48">
        <v>808</v>
      </c>
      <c r="AL66" s="48">
        <v>397400</v>
      </c>
      <c r="AM66" s="48" t="s">
        <v>1581</v>
      </c>
      <c r="AN66" s="53">
        <v>2.6</v>
      </c>
      <c r="AO66" s="58">
        <v>0.092445</v>
      </c>
      <c r="AP66" s="58">
        <v>0.511453554838753</v>
      </c>
    </row>
    <row r="67" customFormat="1" spans="1:42">
      <c r="A67" s="44" t="s">
        <v>1851</v>
      </c>
      <c r="B67" s="45">
        <v>421330</v>
      </c>
      <c r="C67" s="45">
        <v>0.7</v>
      </c>
      <c r="D67" s="46">
        <v>0.112483194</v>
      </c>
      <c r="F67" s="47" t="s">
        <v>1398</v>
      </c>
      <c r="G67" s="48" t="s">
        <v>1656</v>
      </c>
      <c r="H67" s="48" t="s">
        <v>1657</v>
      </c>
      <c r="I67" s="48" t="s">
        <v>1575</v>
      </c>
      <c r="J67" s="48" t="s">
        <v>1615</v>
      </c>
      <c r="K67" s="48" t="s">
        <v>1640</v>
      </c>
      <c r="L67" s="48" t="s">
        <v>1658</v>
      </c>
      <c r="M67" s="48" t="s">
        <v>1579</v>
      </c>
      <c r="N67" s="48" t="s">
        <v>1659</v>
      </c>
      <c r="O67" s="48">
        <v>611</v>
      </c>
      <c r="P67" s="48">
        <v>526679</v>
      </c>
      <c r="Q67" s="48" t="s">
        <v>1581</v>
      </c>
      <c r="R67" s="51">
        <v>2.45</v>
      </c>
      <c r="S67" s="52">
        <v>0.039254311</v>
      </c>
      <c r="T67" s="52">
        <v>1.13499776347757</v>
      </c>
      <c r="W67" s="53" t="s">
        <v>1412</v>
      </c>
      <c r="X67" s="53" t="s">
        <v>1951</v>
      </c>
      <c r="Y67" s="53">
        <v>618802</v>
      </c>
      <c r="AA67" s="48">
        <v>65</v>
      </c>
      <c r="AB67" s="48" t="s">
        <v>1403</v>
      </c>
      <c r="AC67" s="48" t="s">
        <v>1931</v>
      </c>
      <c r="AD67" s="48" t="s">
        <v>1952</v>
      </c>
      <c r="AE67" s="48" t="s">
        <v>1575</v>
      </c>
      <c r="AF67" s="48" t="s">
        <v>1640</v>
      </c>
      <c r="AG67" s="48" t="s">
        <v>1709</v>
      </c>
      <c r="AH67" s="48" t="s">
        <v>1825</v>
      </c>
      <c r="AI67" s="48" t="s">
        <v>1669</v>
      </c>
      <c r="AJ67" s="48" t="s">
        <v>1870</v>
      </c>
      <c r="AK67" s="48">
        <v>560</v>
      </c>
      <c r="AL67" s="48">
        <v>574490</v>
      </c>
      <c r="AM67" s="48" t="s">
        <v>1581</v>
      </c>
      <c r="AN67" s="53">
        <v>2.16</v>
      </c>
      <c r="AO67" s="58">
        <v>0.036353439</v>
      </c>
      <c r="AP67" s="58">
        <v>1.08049940109114</v>
      </c>
    </row>
    <row r="68" customFormat="1" spans="1:42">
      <c r="A68" s="44" t="s">
        <v>1363</v>
      </c>
      <c r="B68" s="45">
        <v>424252</v>
      </c>
      <c r="C68" s="45">
        <v>3.55</v>
      </c>
      <c r="D68" s="46">
        <v>0.081352</v>
      </c>
      <c r="F68" s="47" t="s">
        <v>1399</v>
      </c>
      <c r="G68" s="48" t="s">
        <v>1906</v>
      </c>
      <c r="H68" s="48" t="s">
        <v>1953</v>
      </c>
      <c r="I68" s="48" t="s">
        <v>1575</v>
      </c>
      <c r="J68" s="48" t="s">
        <v>1700</v>
      </c>
      <c r="K68" s="48" t="s">
        <v>1709</v>
      </c>
      <c r="L68" s="48" t="s">
        <v>1745</v>
      </c>
      <c r="M68" s="48" t="s">
        <v>1954</v>
      </c>
      <c r="N68" s="48" t="s">
        <v>1899</v>
      </c>
      <c r="O68" s="48">
        <v>611</v>
      </c>
      <c r="P68" s="48">
        <v>526679</v>
      </c>
      <c r="Q68" s="48" t="s">
        <v>1581</v>
      </c>
      <c r="R68" s="51">
        <v>1.92</v>
      </c>
      <c r="S68" s="54">
        <v>0.094934</v>
      </c>
      <c r="T68" s="52">
        <v>0.367786453438792</v>
      </c>
      <c r="W68" s="53" t="s">
        <v>1955</v>
      </c>
      <c r="X68" s="53" t="s">
        <v>1956</v>
      </c>
      <c r="Y68" s="53">
        <v>618802</v>
      </c>
      <c r="AA68" s="48">
        <v>66</v>
      </c>
      <c r="AB68" s="48" t="s">
        <v>1263</v>
      </c>
      <c r="AC68" s="48" t="s">
        <v>1629</v>
      </c>
      <c r="AD68" s="48" t="s">
        <v>1802</v>
      </c>
      <c r="AE68" s="48" t="s">
        <v>1575</v>
      </c>
      <c r="AF68" s="48" t="s">
        <v>1609</v>
      </c>
      <c r="AG68" s="48" t="s">
        <v>1611</v>
      </c>
      <c r="AH68" s="48" t="s">
        <v>1578</v>
      </c>
      <c r="AI68" s="48" t="s">
        <v>1779</v>
      </c>
      <c r="AJ68" s="48" t="s">
        <v>1803</v>
      </c>
      <c r="AK68" s="48">
        <v>1222</v>
      </c>
      <c r="AL68" s="48">
        <v>261110</v>
      </c>
      <c r="AM68" s="48" t="s">
        <v>1581</v>
      </c>
      <c r="AN68" s="53">
        <v>4.11</v>
      </c>
      <c r="AO68" s="58">
        <v>0.081352</v>
      </c>
      <c r="AP68" s="58">
        <v>0.918734167259619</v>
      </c>
    </row>
    <row r="69" customFormat="1" spans="1:42">
      <c r="A69" s="44" t="s">
        <v>1365</v>
      </c>
      <c r="B69" s="45">
        <v>427201</v>
      </c>
      <c r="C69" s="45">
        <v>4.02</v>
      </c>
      <c r="D69" s="46">
        <v>0.081352</v>
      </c>
      <c r="F69" s="47" t="s">
        <v>1384</v>
      </c>
      <c r="G69" s="48" t="s">
        <v>1735</v>
      </c>
      <c r="H69" s="48" t="s">
        <v>1736</v>
      </c>
      <c r="I69" s="48" t="s">
        <v>1575</v>
      </c>
      <c r="J69" s="48" t="s">
        <v>1636</v>
      </c>
      <c r="K69" s="48" t="s">
        <v>1712</v>
      </c>
      <c r="L69" s="48" t="s">
        <v>1617</v>
      </c>
      <c r="M69" s="48" t="s">
        <v>1708</v>
      </c>
      <c r="N69" s="48" t="s">
        <v>1737</v>
      </c>
      <c r="O69" s="48">
        <v>580</v>
      </c>
      <c r="P69" s="48">
        <v>554620</v>
      </c>
      <c r="Q69" s="48" t="s">
        <v>1581</v>
      </c>
      <c r="R69" s="51">
        <v>2.51</v>
      </c>
      <c r="S69" s="54">
        <v>0.081352</v>
      </c>
      <c r="T69" s="52">
        <v>0.561076097280205</v>
      </c>
      <c r="W69" s="53" t="s">
        <v>1325</v>
      </c>
      <c r="X69" s="53" t="s">
        <v>1595</v>
      </c>
      <c r="Y69" s="53">
        <v>630809</v>
      </c>
      <c r="AA69" s="48">
        <v>67</v>
      </c>
      <c r="AB69" s="48" t="s">
        <v>1350</v>
      </c>
      <c r="AC69" s="48" t="s">
        <v>799</v>
      </c>
      <c r="AD69" s="48" t="s">
        <v>1957</v>
      </c>
      <c r="AE69" s="48" t="s">
        <v>1575</v>
      </c>
      <c r="AF69" s="48" t="s">
        <v>1609</v>
      </c>
      <c r="AG69" s="48" t="s">
        <v>1700</v>
      </c>
      <c r="AH69" s="48" t="s">
        <v>1911</v>
      </c>
      <c r="AI69" s="48" t="s">
        <v>1641</v>
      </c>
      <c r="AJ69" s="48" t="s">
        <v>1803</v>
      </c>
      <c r="AK69" s="48">
        <v>237</v>
      </c>
      <c r="AL69" s="48">
        <v>1332510</v>
      </c>
      <c r="AM69" s="48" t="s">
        <v>1581</v>
      </c>
      <c r="AN69" s="53">
        <v>4.1</v>
      </c>
      <c r="AO69" s="58">
        <v>0.081352</v>
      </c>
      <c r="AP69" s="58">
        <v>0.916498804322248</v>
      </c>
    </row>
    <row r="70" customFormat="1" spans="1:42">
      <c r="A70" s="44" t="s">
        <v>1958</v>
      </c>
      <c r="B70" s="45">
        <v>433103</v>
      </c>
      <c r="C70" s="45">
        <v>1.97</v>
      </c>
      <c r="D70" s="46">
        <v>0.124332</v>
      </c>
      <c r="F70" s="47" t="s">
        <v>1241</v>
      </c>
      <c r="G70" s="48"/>
      <c r="H70" s="48" t="s">
        <v>1645</v>
      </c>
      <c r="I70" s="48" t="s">
        <v>1575</v>
      </c>
      <c r="J70" s="48" t="s">
        <v>1603</v>
      </c>
      <c r="K70" s="48" t="s">
        <v>1640</v>
      </c>
      <c r="L70" s="48" t="s">
        <v>1631</v>
      </c>
      <c r="M70" s="48" t="s">
        <v>1646</v>
      </c>
      <c r="N70" s="48" t="s">
        <v>1641</v>
      </c>
      <c r="O70" s="48">
        <v>560</v>
      </c>
      <c r="P70" s="48">
        <v>574490</v>
      </c>
      <c r="Q70" s="48" t="s">
        <v>1581</v>
      </c>
      <c r="R70" s="51">
        <v>1.47</v>
      </c>
      <c r="S70" s="54">
        <v>0.081352</v>
      </c>
      <c r="T70" s="52">
        <v>0.328598351793586</v>
      </c>
      <c r="W70" s="53" t="s">
        <v>1387</v>
      </c>
      <c r="X70" s="53" t="s">
        <v>1959</v>
      </c>
      <c r="Y70" s="53">
        <v>656742</v>
      </c>
      <c r="AA70" s="48">
        <v>68</v>
      </c>
      <c r="AB70" s="48" t="s">
        <v>1481</v>
      </c>
      <c r="AC70" s="48" t="s">
        <v>1960</v>
      </c>
      <c r="AD70" s="48" t="s">
        <v>1961</v>
      </c>
      <c r="AE70" s="48" t="s">
        <v>1575</v>
      </c>
      <c r="AF70" s="48" t="s">
        <v>1666</v>
      </c>
      <c r="AG70" s="48" t="s">
        <v>1608</v>
      </c>
      <c r="AH70" s="48" t="s">
        <v>1825</v>
      </c>
      <c r="AI70" s="48" t="s">
        <v>1684</v>
      </c>
      <c r="AJ70" s="48" t="s">
        <v>1962</v>
      </c>
      <c r="AK70" s="48">
        <v>0</v>
      </c>
      <c r="AL70" s="48">
        <v>0</v>
      </c>
      <c r="AM70" s="48" t="s">
        <v>1581</v>
      </c>
      <c r="AN70" s="53" t="e">
        <v>#N/A</v>
      </c>
      <c r="AO70" s="58" t="e">
        <v>#N/A</v>
      </c>
      <c r="AP70" s="58" t="e">
        <v>#N/A</v>
      </c>
    </row>
    <row r="71" customFormat="1" spans="1:42">
      <c r="A71" s="44" t="s">
        <v>1963</v>
      </c>
      <c r="B71" s="45">
        <v>442126</v>
      </c>
      <c r="C71" s="45">
        <v>3.3</v>
      </c>
      <c r="D71" s="46">
        <v>0.029135307</v>
      </c>
      <c r="F71" s="47" t="s">
        <v>1403</v>
      </c>
      <c r="G71" s="48" t="s">
        <v>1931</v>
      </c>
      <c r="H71" s="48" t="s">
        <v>1952</v>
      </c>
      <c r="I71" s="48" t="s">
        <v>1575</v>
      </c>
      <c r="J71" s="48" t="s">
        <v>1640</v>
      </c>
      <c r="K71" s="48" t="s">
        <v>1709</v>
      </c>
      <c r="L71" s="48" t="s">
        <v>1825</v>
      </c>
      <c r="M71" s="48" t="s">
        <v>1669</v>
      </c>
      <c r="N71" s="48" t="s">
        <v>1870</v>
      </c>
      <c r="O71" s="48">
        <v>560</v>
      </c>
      <c r="P71" s="48">
        <v>574490</v>
      </c>
      <c r="Q71" s="48" t="s">
        <v>1581</v>
      </c>
      <c r="R71" s="51">
        <v>2.16</v>
      </c>
      <c r="S71" s="52">
        <v>0.036353439</v>
      </c>
      <c r="T71" s="52">
        <v>1.08049940109114</v>
      </c>
      <c r="W71" s="53" t="s">
        <v>1421</v>
      </c>
      <c r="X71" s="53" t="s">
        <v>1964</v>
      </c>
      <c r="Y71" s="53">
        <v>663610</v>
      </c>
      <c r="AA71" s="48">
        <v>69</v>
      </c>
      <c r="AB71" s="48" t="s">
        <v>1269</v>
      </c>
      <c r="AC71" s="48" t="s">
        <v>1965</v>
      </c>
      <c r="AD71" s="48" t="s">
        <v>1966</v>
      </c>
      <c r="AE71" s="48" t="s">
        <v>1575</v>
      </c>
      <c r="AF71" s="48" t="s">
        <v>1609</v>
      </c>
      <c r="AG71" s="48" t="s">
        <v>1611</v>
      </c>
      <c r="AH71" s="48" t="s">
        <v>1702</v>
      </c>
      <c r="AI71" s="48" t="s">
        <v>1904</v>
      </c>
      <c r="AJ71" s="48" t="s">
        <v>1669</v>
      </c>
      <c r="AK71" s="48">
        <v>257</v>
      </c>
      <c r="AL71" s="48">
        <v>1232165</v>
      </c>
      <c r="AM71" s="48" t="s">
        <v>1581</v>
      </c>
      <c r="AN71" s="53">
        <v>3.67</v>
      </c>
      <c r="AO71" s="58">
        <v>0.081352</v>
      </c>
      <c r="AP71" s="58">
        <v>0.82037819801528</v>
      </c>
    </row>
    <row r="72" customFormat="1" spans="1:42">
      <c r="A72" s="44" t="s">
        <v>1369</v>
      </c>
      <c r="B72" s="45">
        <v>445187</v>
      </c>
      <c r="C72" s="45">
        <v>4.18</v>
      </c>
      <c r="D72" s="46">
        <v>0.077921</v>
      </c>
      <c r="F72" s="48" t="s">
        <v>1248</v>
      </c>
      <c r="G72" s="48" t="s">
        <v>1934</v>
      </c>
      <c r="H72" s="48" t="s">
        <v>1967</v>
      </c>
      <c r="I72" s="48" t="s">
        <v>1676</v>
      </c>
      <c r="J72" s="48" t="s">
        <v>1700</v>
      </c>
      <c r="K72" s="48" t="s">
        <v>1621</v>
      </c>
      <c r="L72" s="48" t="s">
        <v>1822</v>
      </c>
      <c r="M72" s="48" t="s">
        <v>1968</v>
      </c>
      <c r="N72" s="48" t="s">
        <v>1677</v>
      </c>
      <c r="O72" s="48">
        <v>555</v>
      </c>
      <c r="P72" s="48">
        <v>579826</v>
      </c>
      <c r="Q72" s="48" t="s">
        <v>1581</v>
      </c>
      <c r="R72" s="51">
        <v>1.66</v>
      </c>
      <c r="S72" s="54">
        <v>0.081352</v>
      </c>
      <c r="T72" s="52">
        <v>0.371070247603642</v>
      </c>
      <c r="W72" s="53" t="s">
        <v>1423</v>
      </c>
      <c r="X72" s="53" t="s">
        <v>1969</v>
      </c>
      <c r="Y72" s="53">
        <v>663610</v>
      </c>
      <c r="AA72" s="48">
        <v>70</v>
      </c>
      <c r="AB72" s="48" t="s">
        <v>1314</v>
      </c>
      <c r="AC72" s="48" t="s">
        <v>1742</v>
      </c>
      <c r="AD72" s="48" t="s">
        <v>1844</v>
      </c>
      <c r="AE72" s="48" t="s">
        <v>1575</v>
      </c>
      <c r="AF72" s="48" t="s">
        <v>1666</v>
      </c>
      <c r="AG72" s="48" t="s">
        <v>1578</v>
      </c>
      <c r="AH72" s="48" t="s">
        <v>1598</v>
      </c>
      <c r="AI72" s="48" t="s">
        <v>1825</v>
      </c>
      <c r="AJ72" s="48" t="s">
        <v>1845</v>
      </c>
      <c r="AK72" s="48">
        <v>1055</v>
      </c>
      <c r="AL72" s="48">
        <v>303115</v>
      </c>
      <c r="AM72" s="48" t="s">
        <v>1581</v>
      </c>
      <c r="AN72" s="53">
        <v>1.94</v>
      </c>
      <c r="AO72" s="58">
        <v>0.048941187</v>
      </c>
      <c r="AP72" s="58">
        <v>0.720847691375372</v>
      </c>
    </row>
    <row r="73" customFormat="1" spans="1:42">
      <c r="A73" s="44" t="s">
        <v>1970</v>
      </c>
      <c r="B73" s="45">
        <v>448307</v>
      </c>
      <c r="C73" s="45">
        <v>0.61</v>
      </c>
      <c r="D73" s="46">
        <v>0.13433177</v>
      </c>
      <c r="F73" s="47" t="s">
        <v>1321</v>
      </c>
      <c r="G73" s="48" t="s">
        <v>1595</v>
      </c>
      <c r="H73" s="48" t="s">
        <v>1805</v>
      </c>
      <c r="I73" s="48" t="s">
        <v>1575</v>
      </c>
      <c r="J73" s="48" t="s">
        <v>1615</v>
      </c>
      <c r="K73" s="48" t="s">
        <v>1617</v>
      </c>
      <c r="L73" s="48" t="s">
        <v>1628</v>
      </c>
      <c r="M73" s="48" t="s">
        <v>1632</v>
      </c>
      <c r="N73" s="48" t="s">
        <v>1641</v>
      </c>
      <c r="O73" s="48">
        <v>550</v>
      </c>
      <c r="P73" s="48">
        <v>585104</v>
      </c>
      <c r="Q73" s="48" t="s">
        <v>1581</v>
      </c>
      <c r="R73" s="51">
        <v>1.93</v>
      </c>
      <c r="S73" s="54">
        <v>0.081352</v>
      </c>
      <c r="T73" s="52">
        <v>0.431425046912668</v>
      </c>
      <c r="W73" s="53" t="s">
        <v>1428</v>
      </c>
      <c r="X73" s="53" t="s">
        <v>1971</v>
      </c>
      <c r="Y73" s="53">
        <v>670474</v>
      </c>
      <c r="AA73" s="48">
        <v>71</v>
      </c>
      <c r="AB73" s="48" t="s">
        <v>1471</v>
      </c>
      <c r="AC73" s="48" t="s">
        <v>1629</v>
      </c>
      <c r="AD73" s="48" t="s">
        <v>1972</v>
      </c>
      <c r="AE73" s="48" t="s">
        <v>1575</v>
      </c>
      <c r="AF73" s="48" t="s">
        <v>1700</v>
      </c>
      <c r="AG73" s="48" t="s">
        <v>1609</v>
      </c>
      <c r="AH73" s="48" t="s">
        <v>1713</v>
      </c>
      <c r="AI73" s="48" t="s">
        <v>1628</v>
      </c>
      <c r="AJ73" s="48" t="s">
        <v>1669</v>
      </c>
      <c r="AK73" s="48">
        <v>363</v>
      </c>
      <c r="AL73" s="48">
        <v>881675</v>
      </c>
      <c r="AM73" s="48" t="s">
        <v>1581</v>
      </c>
      <c r="AN73" s="53">
        <v>2.09</v>
      </c>
      <c r="AO73" s="58">
        <v>0.101835</v>
      </c>
      <c r="AP73" s="58">
        <v>0.373220507166847</v>
      </c>
    </row>
    <row r="74" customFormat="1" spans="1:42">
      <c r="A74" s="44" t="s">
        <v>1372</v>
      </c>
      <c r="B74" s="45">
        <v>451647</v>
      </c>
      <c r="C74" s="45">
        <v>2.66</v>
      </c>
      <c r="D74" s="46">
        <v>0.09219</v>
      </c>
      <c r="F74" s="47" t="s">
        <v>1409</v>
      </c>
      <c r="G74" s="48" t="s">
        <v>1674</v>
      </c>
      <c r="H74" s="48" t="s">
        <v>1973</v>
      </c>
      <c r="I74" s="48" t="s">
        <v>1575</v>
      </c>
      <c r="J74" s="48" t="s">
        <v>1598</v>
      </c>
      <c r="K74" s="48" t="s">
        <v>1608</v>
      </c>
      <c r="L74" s="48" t="s">
        <v>1594</v>
      </c>
      <c r="M74" s="48" t="s">
        <v>1622</v>
      </c>
      <c r="N74" s="48" t="s">
        <v>1677</v>
      </c>
      <c r="O74" s="48">
        <v>535</v>
      </c>
      <c r="P74" s="48">
        <v>601475</v>
      </c>
      <c r="Q74" s="48" t="s">
        <v>1581</v>
      </c>
      <c r="R74" s="51">
        <v>1.02</v>
      </c>
      <c r="S74" s="52">
        <v>0.041988438</v>
      </c>
      <c r="T74" s="52">
        <v>0.441760349824524</v>
      </c>
      <c r="W74" s="53" t="s">
        <v>1424</v>
      </c>
      <c r="X74" s="53" t="s">
        <v>1812</v>
      </c>
      <c r="Y74" s="53">
        <v>670474</v>
      </c>
      <c r="AA74" s="48">
        <v>72</v>
      </c>
      <c r="AB74" s="48" t="s">
        <v>1474</v>
      </c>
      <c r="AC74" s="48" t="s">
        <v>1974</v>
      </c>
      <c r="AD74" s="48" t="s">
        <v>1975</v>
      </c>
      <c r="AE74" s="48" t="s">
        <v>1575</v>
      </c>
      <c r="AF74" s="48" t="s">
        <v>1609</v>
      </c>
      <c r="AG74" s="48" t="s">
        <v>1631</v>
      </c>
      <c r="AH74" s="48" t="s">
        <v>1709</v>
      </c>
      <c r="AI74" s="48" t="s">
        <v>1797</v>
      </c>
      <c r="AJ74" s="48" t="s">
        <v>1880</v>
      </c>
      <c r="AK74" s="48">
        <v>171</v>
      </c>
      <c r="AL74" s="48">
        <v>1809308</v>
      </c>
      <c r="AM74" s="48" t="s">
        <v>1581</v>
      </c>
      <c r="AN74" s="53">
        <v>0.99</v>
      </c>
      <c r="AO74" s="58">
        <v>0.048251</v>
      </c>
      <c r="AP74" s="58">
        <v>0.373117102700923</v>
      </c>
    </row>
    <row r="75" customFormat="1" spans="1:42">
      <c r="A75" s="44" t="s">
        <v>1871</v>
      </c>
      <c r="B75" s="45">
        <v>454941</v>
      </c>
      <c r="C75" s="45">
        <v>2.7</v>
      </c>
      <c r="D75" s="46">
        <v>0.081352</v>
      </c>
      <c r="F75" s="48" t="s">
        <v>1412</v>
      </c>
      <c r="G75" s="48" t="s">
        <v>1951</v>
      </c>
      <c r="H75" s="48" t="s">
        <v>1976</v>
      </c>
      <c r="I75" s="48" t="s">
        <v>1676</v>
      </c>
      <c r="J75" s="48" t="s">
        <v>1693</v>
      </c>
      <c r="K75" s="48" t="s">
        <v>1648</v>
      </c>
      <c r="L75" s="48" t="s">
        <v>1855</v>
      </c>
      <c r="M75" s="48" t="s">
        <v>1977</v>
      </c>
      <c r="N75" s="48" t="s">
        <v>1720</v>
      </c>
      <c r="O75" s="48">
        <v>520</v>
      </c>
      <c r="P75" s="48">
        <v>618802</v>
      </c>
      <c r="Q75" s="48" t="s">
        <v>1581</v>
      </c>
      <c r="R75" s="51">
        <v>5.65</v>
      </c>
      <c r="S75" s="52">
        <v>0.033103</v>
      </c>
      <c r="T75" s="52">
        <v>3.103826052315</v>
      </c>
      <c r="W75" s="53" t="s">
        <v>1431</v>
      </c>
      <c r="X75" s="53" t="s">
        <v>1978</v>
      </c>
      <c r="Y75" s="53">
        <v>670474</v>
      </c>
      <c r="AA75" s="48">
        <v>73</v>
      </c>
      <c r="AB75" s="48" t="s">
        <v>1535</v>
      </c>
      <c r="AC75" s="48" t="s">
        <v>1979</v>
      </c>
      <c r="AD75" s="48" t="s">
        <v>1980</v>
      </c>
      <c r="AE75" s="48" t="s">
        <v>1575</v>
      </c>
      <c r="AF75" s="48" t="s">
        <v>1708</v>
      </c>
      <c r="AG75" s="48" t="s">
        <v>1712</v>
      </c>
      <c r="AH75" s="48" t="s">
        <v>1608</v>
      </c>
      <c r="AI75" s="48" t="s">
        <v>1981</v>
      </c>
      <c r="AJ75" s="48" t="s">
        <v>1673</v>
      </c>
      <c r="AK75" s="48">
        <v>0</v>
      </c>
      <c r="AL75" s="48">
        <v>0</v>
      </c>
      <c r="AM75" s="48" t="s">
        <v>1581</v>
      </c>
      <c r="AN75" s="53" t="e">
        <v>#N/A</v>
      </c>
      <c r="AO75" s="58" t="e">
        <v>#N/A</v>
      </c>
      <c r="AP75" s="58" t="e">
        <v>#N/A</v>
      </c>
    </row>
    <row r="76" customFormat="1" spans="1:42">
      <c r="A76" s="44" t="s">
        <v>1982</v>
      </c>
      <c r="B76" s="45">
        <v>454941</v>
      </c>
      <c r="C76" s="45">
        <v>2.22</v>
      </c>
      <c r="D76" s="46">
        <v>0.033454</v>
      </c>
      <c r="F76" s="47" t="s">
        <v>1325</v>
      </c>
      <c r="G76" s="48" t="s">
        <v>1595</v>
      </c>
      <c r="H76" s="48" t="s">
        <v>1756</v>
      </c>
      <c r="I76" s="48" t="s">
        <v>1575</v>
      </c>
      <c r="J76" s="48" t="s">
        <v>1636</v>
      </c>
      <c r="K76" s="48" t="s">
        <v>1609</v>
      </c>
      <c r="L76" s="48" t="s">
        <v>1599</v>
      </c>
      <c r="M76" s="48" t="s">
        <v>1586</v>
      </c>
      <c r="N76" s="48" t="s">
        <v>1757</v>
      </c>
      <c r="O76" s="48">
        <v>510</v>
      </c>
      <c r="P76" s="48">
        <v>630809</v>
      </c>
      <c r="Q76" s="48" t="s">
        <v>1581</v>
      </c>
      <c r="R76" s="51">
        <v>3.7</v>
      </c>
      <c r="S76" s="54">
        <v>0.081352</v>
      </c>
      <c r="T76" s="52">
        <v>0.827084286827394</v>
      </c>
      <c r="W76" s="53" t="s">
        <v>1983</v>
      </c>
      <c r="X76" s="53" t="s">
        <v>1984</v>
      </c>
      <c r="Y76" s="53">
        <v>670474</v>
      </c>
      <c r="AA76" s="48">
        <v>74</v>
      </c>
      <c r="AB76" s="48" t="s">
        <v>1231</v>
      </c>
      <c r="AC76" s="48" t="s">
        <v>1716</v>
      </c>
      <c r="AD76" s="48" t="s">
        <v>1780</v>
      </c>
      <c r="AE76" s="48" t="s">
        <v>1575</v>
      </c>
      <c r="AF76" s="48" t="s">
        <v>1609</v>
      </c>
      <c r="AG76" s="48" t="s">
        <v>1611</v>
      </c>
      <c r="AH76" s="48" t="s">
        <v>1781</v>
      </c>
      <c r="AI76" s="48" t="s">
        <v>1622</v>
      </c>
      <c r="AJ76" s="48" t="s">
        <v>1623</v>
      </c>
      <c r="AK76" s="48">
        <v>1484</v>
      </c>
      <c r="AL76" s="48">
        <v>213831</v>
      </c>
      <c r="AM76" s="48" t="s">
        <v>1581</v>
      </c>
      <c r="AN76" s="53">
        <v>1.65</v>
      </c>
      <c r="AO76" s="58">
        <v>0.081352</v>
      </c>
      <c r="AP76" s="58">
        <v>0.36883488466627</v>
      </c>
    </row>
    <row r="77" customFormat="1" spans="1:42">
      <c r="A77" s="44" t="s">
        <v>1376</v>
      </c>
      <c r="B77" s="45">
        <v>458152</v>
      </c>
      <c r="C77" s="45">
        <v>3.42</v>
      </c>
      <c r="D77" s="46">
        <v>0.081352</v>
      </c>
      <c r="F77" s="48" t="s">
        <v>1416</v>
      </c>
      <c r="G77" s="48" t="s">
        <v>1670</v>
      </c>
      <c r="H77" s="48" t="s">
        <v>1985</v>
      </c>
      <c r="I77" s="48" t="s">
        <v>1676</v>
      </c>
      <c r="J77" s="48" t="s">
        <v>1648</v>
      </c>
      <c r="K77" s="48" t="s">
        <v>1692</v>
      </c>
      <c r="L77" s="48" t="s">
        <v>1628</v>
      </c>
      <c r="M77" s="48" t="s">
        <v>1693</v>
      </c>
      <c r="N77" s="48" t="s">
        <v>1693</v>
      </c>
      <c r="O77" s="48">
        <v>505</v>
      </c>
      <c r="P77" s="48">
        <v>637148</v>
      </c>
      <c r="Q77" s="48" t="s">
        <v>1581</v>
      </c>
      <c r="R77" s="51">
        <v>5.12</v>
      </c>
      <c r="S77" s="54">
        <v>0.080401</v>
      </c>
      <c r="T77" s="52">
        <v>1.15804328041553</v>
      </c>
      <c r="W77" s="53" t="s">
        <v>1433</v>
      </c>
      <c r="X77" s="53" t="s">
        <v>1986</v>
      </c>
      <c r="Y77" s="53">
        <v>677618</v>
      </c>
      <c r="AA77" s="48">
        <v>75</v>
      </c>
      <c r="AB77" s="48" t="s">
        <v>1242</v>
      </c>
      <c r="AC77" s="48" t="s">
        <v>1987</v>
      </c>
      <c r="AD77" s="48" t="s">
        <v>1988</v>
      </c>
      <c r="AE77" s="48" t="s">
        <v>1575</v>
      </c>
      <c r="AF77" s="48" t="s">
        <v>1609</v>
      </c>
      <c r="AG77" s="48" t="s">
        <v>1611</v>
      </c>
      <c r="AH77" s="48" t="s">
        <v>1669</v>
      </c>
      <c r="AI77" s="48" t="s">
        <v>1816</v>
      </c>
      <c r="AJ77" s="48" t="s">
        <v>1831</v>
      </c>
      <c r="AK77" s="48">
        <v>146</v>
      </c>
      <c r="AL77" s="48">
        <v>2094984</v>
      </c>
      <c r="AM77" s="48" t="s">
        <v>1581</v>
      </c>
      <c r="AN77" s="53">
        <v>1.51</v>
      </c>
      <c r="AO77" s="58">
        <v>0.081352</v>
      </c>
      <c r="AP77" s="58">
        <v>0.337539803543072</v>
      </c>
    </row>
    <row r="78" customFormat="1" spans="1:42">
      <c r="A78" s="44" t="s">
        <v>1989</v>
      </c>
      <c r="B78" s="45">
        <v>461418</v>
      </c>
      <c r="C78" s="45">
        <v>0.35</v>
      </c>
      <c r="D78" s="46">
        <v>0.115756</v>
      </c>
      <c r="F78" s="48" t="s">
        <v>1387</v>
      </c>
      <c r="G78" s="48" t="s">
        <v>1959</v>
      </c>
      <c r="H78" s="48" t="s">
        <v>1990</v>
      </c>
      <c r="I78" s="48" t="s">
        <v>1676</v>
      </c>
      <c r="J78" s="48" t="s">
        <v>1708</v>
      </c>
      <c r="K78" s="48" t="s">
        <v>1797</v>
      </c>
      <c r="L78" s="48" t="s">
        <v>1745</v>
      </c>
      <c r="M78" s="48" t="s">
        <v>1922</v>
      </c>
      <c r="N78" s="48" t="s">
        <v>1991</v>
      </c>
      <c r="O78" s="48">
        <v>489</v>
      </c>
      <c r="P78" s="48">
        <v>656742</v>
      </c>
      <c r="Q78" s="48" t="s">
        <v>1581</v>
      </c>
      <c r="R78" s="51">
        <v>2.9</v>
      </c>
      <c r="S78" s="54">
        <v>0.081352</v>
      </c>
      <c r="T78" s="52">
        <v>0.648255251837688</v>
      </c>
      <c r="W78" s="53" t="s">
        <v>1436</v>
      </c>
      <c r="X78" s="53" t="s">
        <v>1992</v>
      </c>
      <c r="Y78" s="53">
        <v>677618</v>
      </c>
      <c r="AA78" s="48">
        <v>76</v>
      </c>
      <c r="AB78" s="48" t="s">
        <v>1507</v>
      </c>
      <c r="AC78" s="48" t="s">
        <v>1993</v>
      </c>
      <c r="AD78" s="48" t="s">
        <v>1994</v>
      </c>
      <c r="AE78" s="48" t="s">
        <v>1575</v>
      </c>
      <c r="AF78" s="48" t="s">
        <v>1608</v>
      </c>
      <c r="AG78" s="48" t="s">
        <v>1608</v>
      </c>
      <c r="AH78" s="48" t="s">
        <v>1781</v>
      </c>
      <c r="AI78" s="48" t="s">
        <v>1621</v>
      </c>
      <c r="AJ78" s="48" t="s">
        <v>1797</v>
      </c>
      <c r="AK78" s="48">
        <v>257</v>
      </c>
      <c r="AL78" s="48">
        <v>1232165</v>
      </c>
      <c r="AM78" s="48" t="s">
        <v>1581</v>
      </c>
      <c r="AN78" s="53">
        <v>1.13</v>
      </c>
      <c r="AO78" s="58">
        <v>0.091787</v>
      </c>
      <c r="AP78" s="58">
        <v>0.223879097932787</v>
      </c>
    </row>
    <row r="79" customFormat="1" spans="1:42">
      <c r="A79" s="44" t="s">
        <v>1382</v>
      </c>
      <c r="B79" s="45">
        <v>475276</v>
      </c>
      <c r="C79" s="45">
        <v>2.15</v>
      </c>
      <c r="D79" s="46">
        <v>0.036696698</v>
      </c>
      <c r="F79" s="48" t="s">
        <v>1421</v>
      </c>
      <c r="G79" s="48" t="s">
        <v>1964</v>
      </c>
      <c r="H79" s="48" t="s">
        <v>1995</v>
      </c>
      <c r="I79" s="48" t="s">
        <v>1676</v>
      </c>
      <c r="J79" s="48" t="s">
        <v>1692</v>
      </c>
      <c r="K79" s="48" t="s">
        <v>1797</v>
      </c>
      <c r="L79" s="48" t="s">
        <v>1668</v>
      </c>
      <c r="M79" s="48" t="s">
        <v>1879</v>
      </c>
      <c r="N79" s="48" t="s">
        <v>1800</v>
      </c>
      <c r="O79" s="48">
        <v>484</v>
      </c>
      <c r="P79" s="48">
        <v>663610</v>
      </c>
      <c r="Q79" s="48" t="s">
        <v>1581</v>
      </c>
      <c r="R79" s="51">
        <v>2.86</v>
      </c>
      <c r="S79" s="54">
        <v>0.081352</v>
      </c>
      <c r="T79" s="52">
        <v>0.639313800088202</v>
      </c>
      <c r="W79" s="53" t="s">
        <v>1996</v>
      </c>
      <c r="X79" s="53" t="s">
        <v>1771</v>
      </c>
      <c r="Y79" s="53">
        <v>684880</v>
      </c>
      <c r="AA79" s="48">
        <v>77</v>
      </c>
      <c r="AB79" s="48" t="s">
        <v>1465</v>
      </c>
      <c r="AC79" s="48" t="s">
        <v>1997</v>
      </c>
      <c r="AD79" s="48" t="s">
        <v>1998</v>
      </c>
      <c r="AE79" s="48" t="s">
        <v>1575</v>
      </c>
      <c r="AF79" s="48" t="s">
        <v>1700</v>
      </c>
      <c r="AG79" s="48" t="s">
        <v>1597</v>
      </c>
      <c r="AH79" s="48" t="s">
        <v>1708</v>
      </c>
      <c r="AI79" s="48" t="s">
        <v>1642</v>
      </c>
      <c r="AJ79" s="48" t="s">
        <v>1891</v>
      </c>
      <c r="AK79" s="48">
        <v>409</v>
      </c>
      <c r="AL79" s="48">
        <v>785288</v>
      </c>
      <c r="AM79" s="48" t="s">
        <v>1581</v>
      </c>
      <c r="AN79" s="53">
        <v>2.6</v>
      </c>
      <c r="AO79" s="58">
        <v>0.04554301</v>
      </c>
      <c r="AP79" s="58">
        <v>1.03816862076241</v>
      </c>
    </row>
    <row r="80" customFormat="1" spans="1:42">
      <c r="A80" s="44" t="s">
        <v>1380</v>
      </c>
      <c r="B80" s="45">
        <v>475276</v>
      </c>
      <c r="C80" s="45">
        <v>1.93</v>
      </c>
      <c r="D80" s="46">
        <v>0.095449</v>
      </c>
      <c r="F80" s="48" t="s">
        <v>1423</v>
      </c>
      <c r="G80" s="48" t="s">
        <v>1969</v>
      </c>
      <c r="H80" s="48" t="s">
        <v>1999</v>
      </c>
      <c r="I80" s="48" t="s">
        <v>1676</v>
      </c>
      <c r="J80" s="48" t="s">
        <v>1940</v>
      </c>
      <c r="K80" s="48" t="s">
        <v>1748</v>
      </c>
      <c r="L80" s="48" t="s">
        <v>1692</v>
      </c>
      <c r="M80" s="48" t="s">
        <v>2000</v>
      </c>
      <c r="N80" s="48" t="s">
        <v>1855</v>
      </c>
      <c r="O80" s="48">
        <v>484</v>
      </c>
      <c r="P80" s="48">
        <v>663610</v>
      </c>
      <c r="Q80" s="48" t="s">
        <v>1581</v>
      </c>
      <c r="R80" s="51">
        <v>3.49</v>
      </c>
      <c r="S80" s="52">
        <v>0.078474</v>
      </c>
      <c r="T80" s="52">
        <v>0.808753023201066</v>
      </c>
      <c r="W80" s="53" t="s">
        <v>2001</v>
      </c>
      <c r="X80" s="53" t="s">
        <v>2002</v>
      </c>
      <c r="Y80" s="53">
        <v>692214</v>
      </c>
      <c r="AA80" s="48">
        <v>78</v>
      </c>
      <c r="AB80" s="48" t="s">
        <v>1537</v>
      </c>
      <c r="AC80" s="48"/>
      <c r="AD80" s="48" t="s">
        <v>2003</v>
      </c>
      <c r="AE80" s="48" t="s">
        <v>1575</v>
      </c>
      <c r="AF80" s="48" t="s">
        <v>1700</v>
      </c>
      <c r="AG80" s="48" t="s">
        <v>1597</v>
      </c>
      <c r="AH80" s="48" t="s">
        <v>1598</v>
      </c>
      <c r="AI80" s="48" t="s">
        <v>1692</v>
      </c>
      <c r="AJ80" s="48" t="s">
        <v>1954</v>
      </c>
      <c r="AK80" s="48">
        <v>0</v>
      </c>
      <c r="AL80" s="48">
        <v>0</v>
      </c>
      <c r="AM80" s="48" t="s">
        <v>1581</v>
      </c>
      <c r="AN80" s="53" t="e">
        <v>#N/A</v>
      </c>
      <c r="AO80" s="58" t="e">
        <v>#N/A</v>
      </c>
      <c r="AP80" s="58" t="e">
        <v>#N/A</v>
      </c>
    </row>
    <row r="81" customFormat="1" spans="1:42">
      <c r="A81" s="44" t="s">
        <v>1385</v>
      </c>
      <c r="B81" s="45">
        <v>482537</v>
      </c>
      <c r="C81" s="45">
        <v>0.92</v>
      </c>
      <c r="D81" s="46">
        <v>0.096836</v>
      </c>
      <c r="F81" s="47" t="s">
        <v>1424</v>
      </c>
      <c r="G81" s="48" t="s">
        <v>1812</v>
      </c>
      <c r="H81" s="48" t="s">
        <v>1813</v>
      </c>
      <c r="I81" s="48" t="s">
        <v>1575</v>
      </c>
      <c r="J81" s="48" t="s">
        <v>1576</v>
      </c>
      <c r="K81" s="48" t="s">
        <v>1597</v>
      </c>
      <c r="L81" s="48" t="s">
        <v>1611</v>
      </c>
      <c r="M81" s="48" t="s">
        <v>1599</v>
      </c>
      <c r="N81" s="48" t="s">
        <v>1814</v>
      </c>
      <c r="O81" s="48">
        <v>479</v>
      </c>
      <c r="P81" s="48">
        <v>670474</v>
      </c>
      <c r="Q81" s="48" t="s">
        <v>1581</v>
      </c>
      <c r="R81" s="51">
        <v>2.26</v>
      </c>
      <c r="S81" s="54">
        <v>0.081352</v>
      </c>
      <c r="T81" s="52">
        <v>0.505192023845922</v>
      </c>
      <c r="W81" t="s">
        <v>2004</v>
      </c>
      <c r="X81" t="s">
        <v>2005</v>
      </c>
      <c r="Y81">
        <v>707284</v>
      </c>
      <c r="AA81" s="48">
        <v>79</v>
      </c>
      <c r="AB81" s="48" t="s">
        <v>1538</v>
      </c>
      <c r="AC81" s="48" t="s">
        <v>2006</v>
      </c>
      <c r="AD81" s="48" t="s">
        <v>1847</v>
      </c>
      <c r="AE81" s="48" t="s">
        <v>1575</v>
      </c>
      <c r="AF81" s="48" t="s">
        <v>1700</v>
      </c>
      <c r="AG81" s="48" t="s">
        <v>1631</v>
      </c>
      <c r="AH81" s="48" t="s">
        <v>1599</v>
      </c>
      <c r="AI81" s="48" t="s">
        <v>2007</v>
      </c>
      <c r="AJ81" s="48" t="s">
        <v>1737</v>
      </c>
      <c r="AK81" s="48">
        <v>0</v>
      </c>
      <c r="AL81" s="48">
        <v>0</v>
      </c>
      <c r="AM81" s="48" t="s">
        <v>1581</v>
      </c>
      <c r="AN81" s="53" t="e">
        <v>#N/A</v>
      </c>
      <c r="AO81" s="58" t="e">
        <v>#N/A</v>
      </c>
      <c r="AP81" s="58" t="e">
        <v>#N/A</v>
      </c>
    </row>
    <row r="82" customFormat="1" spans="1:42">
      <c r="A82" s="44" t="s">
        <v>1388</v>
      </c>
      <c r="B82" s="45">
        <v>497869</v>
      </c>
      <c r="C82" s="45">
        <v>1.02</v>
      </c>
      <c r="D82" s="46">
        <v>0.040934696</v>
      </c>
      <c r="F82" s="47" t="s">
        <v>1426</v>
      </c>
      <c r="G82" s="48" t="s">
        <v>1833</v>
      </c>
      <c r="H82" s="48" t="s">
        <v>1834</v>
      </c>
      <c r="I82" s="48" t="s">
        <v>1575</v>
      </c>
      <c r="J82" s="48" t="s">
        <v>1615</v>
      </c>
      <c r="K82" s="48" t="s">
        <v>1608</v>
      </c>
      <c r="L82" s="48" t="s">
        <v>1669</v>
      </c>
      <c r="M82" s="48" t="s">
        <v>1648</v>
      </c>
      <c r="N82" s="48" t="s">
        <v>1695</v>
      </c>
      <c r="O82" s="48">
        <v>479</v>
      </c>
      <c r="P82" s="48">
        <v>670474</v>
      </c>
      <c r="Q82" s="48" t="s">
        <v>1581</v>
      </c>
      <c r="R82" s="51">
        <v>6.24</v>
      </c>
      <c r="S82" s="52">
        <v>0.046416446</v>
      </c>
      <c r="T82" s="52">
        <v>2.44471921234479</v>
      </c>
      <c r="W82" t="s">
        <v>1447</v>
      </c>
      <c r="X82" t="s">
        <v>2008</v>
      </c>
      <c r="Y82">
        <v>723302</v>
      </c>
      <c r="AA82" s="48">
        <v>80</v>
      </c>
      <c r="AB82" s="48" t="s">
        <v>1249</v>
      </c>
      <c r="AC82" s="48" t="s">
        <v>1696</v>
      </c>
      <c r="AD82" s="48" t="s">
        <v>1847</v>
      </c>
      <c r="AE82" s="48" t="s">
        <v>1575</v>
      </c>
      <c r="AF82" s="48" t="s">
        <v>1609</v>
      </c>
      <c r="AG82" s="48" t="s">
        <v>1700</v>
      </c>
      <c r="AH82" s="48" t="s">
        <v>1633</v>
      </c>
      <c r="AI82" s="48" t="s">
        <v>1848</v>
      </c>
      <c r="AJ82" s="48" t="s">
        <v>1759</v>
      </c>
      <c r="AK82" s="48">
        <v>984</v>
      </c>
      <c r="AL82" s="48">
        <v>325241</v>
      </c>
      <c r="AM82" s="48" t="s">
        <v>1581</v>
      </c>
      <c r="AN82" s="53">
        <v>1.93</v>
      </c>
      <c r="AO82" s="58">
        <v>0.093296</v>
      </c>
      <c r="AP82" s="58">
        <v>0.376192874468781</v>
      </c>
    </row>
    <row r="83" customFormat="1" spans="1:42">
      <c r="A83" s="44" t="s">
        <v>1389</v>
      </c>
      <c r="B83" s="45">
        <v>501803</v>
      </c>
      <c r="C83" s="45">
        <v>2.56</v>
      </c>
      <c r="D83" s="46">
        <v>0.081352</v>
      </c>
      <c r="F83" s="47" t="s">
        <v>1428</v>
      </c>
      <c r="G83" s="48" t="s">
        <v>1971</v>
      </c>
      <c r="H83" s="48" t="s">
        <v>2009</v>
      </c>
      <c r="I83" s="48" t="s">
        <v>1575</v>
      </c>
      <c r="J83" s="48" t="s">
        <v>1700</v>
      </c>
      <c r="K83" s="48" t="s">
        <v>1578</v>
      </c>
      <c r="L83" s="48" t="s">
        <v>1692</v>
      </c>
      <c r="M83" s="48" t="s">
        <v>2010</v>
      </c>
      <c r="N83" s="48" t="s">
        <v>2011</v>
      </c>
      <c r="O83" s="48">
        <v>479</v>
      </c>
      <c r="P83" s="48">
        <v>670474</v>
      </c>
      <c r="Q83" s="48" t="s">
        <v>1581</v>
      </c>
      <c r="R83" s="51">
        <v>2.18</v>
      </c>
      <c r="S83" s="54">
        <v>0.081352</v>
      </c>
      <c r="T83" s="52">
        <v>0.487309120346951</v>
      </c>
      <c r="W83" t="s">
        <v>2012</v>
      </c>
      <c r="X83" t="s">
        <v>2013</v>
      </c>
      <c r="Y83">
        <v>740039</v>
      </c>
      <c r="AA83" s="48">
        <v>81</v>
      </c>
      <c r="AB83" s="48" t="s">
        <v>1345</v>
      </c>
      <c r="AC83" s="48" t="s">
        <v>799</v>
      </c>
      <c r="AD83" s="48" t="s">
        <v>2014</v>
      </c>
      <c r="AE83" s="48" t="s">
        <v>1575</v>
      </c>
      <c r="AF83" s="48" t="s">
        <v>1577</v>
      </c>
      <c r="AG83" s="48" t="s">
        <v>1708</v>
      </c>
      <c r="AH83" s="48" t="s">
        <v>1822</v>
      </c>
      <c r="AI83" s="48" t="s">
        <v>2015</v>
      </c>
      <c r="AJ83" s="48" t="s">
        <v>2016</v>
      </c>
      <c r="AK83" s="48">
        <v>297</v>
      </c>
      <c r="AL83" s="48">
        <v>1070767</v>
      </c>
      <c r="AM83" s="48" t="s">
        <v>1581</v>
      </c>
      <c r="AN83" s="53">
        <v>0.72</v>
      </c>
      <c r="AO83" s="58">
        <v>0.081352</v>
      </c>
      <c r="AP83" s="58">
        <v>0.160946131490736</v>
      </c>
    </row>
    <row r="84" customFormat="1" spans="1:42">
      <c r="A84" s="44" t="s">
        <v>1395</v>
      </c>
      <c r="B84" s="45">
        <v>505844</v>
      </c>
      <c r="C84" s="45">
        <v>4.68</v>
      </c>
      <c r="D84" s="46">
        <v>0.039944473</v>
      </c>
      <c r="F84" s="48" t="s">
        <v>1431</v>
      </c>
      <c r="G84" s="48" t="s">
        <v>1978</v>
      </c>
      <c r="H84" s="48" t="s">
        <v>2017</v>
      </c>
      <c r="I84" s="48" t="s">
        <v>1676</v>
      </c>
      <c r="J84" s="48" t="s">
        <v>1693</v>
      </c>
      <c r="K84" s="48" t="s">
        <v>1781</v>
      </c>
      <c r="L84" s="48" t="s">
        <v>1585</v>
      </c>
      <c r="M84" s="48" t="s">
        <v>2007</v>
      </c>
      <c r="N84" s="48" t="s">
        <v>1669</v>
      </c>
      <c r="O84" s="48">
        <v>479</v>
      </c>
      <c r="P84" s="48">
        <v>670474</v>
      </c>
      <c r="Q84" s="48" t="s">
        <v>1581</v>
      </c>
      <c r="R84" s="51">
        <v>2.34</v>
      </c>
      <c r="S84" s="52">
        <v>0.072552</v>
      </c>
      <c r="T84" s="52">
        <v>0.58651989592791</v>
      </c>
      <c r="W84" t="s">
        <v>1450</v>
      </c>
      <c r="X84" t="s">
        <v>1938</v>
      </c>
      <c r="Y84">
        <v>740039</v>
      </c>
      <c r="AA84" s="48">
        <v>82</v>
      </c>
      <c r="AB84" s="48" t="s">
        <v>1267</v>
      </c>
      <c r="AC84" s="48" t="s">
        <v>1686</v>
      </c>
      <c r="AD84" s="48" t="s">
        <v>1699</v>
      </c>
      <c r="AE84" s="48" t="s">
        <v>1575</v>
      </c>
      <c r="AF84" s="48" t="s">
        <v>1700</v>
      </c>
      <c r="AG84" s="48" t="s">
        <v>1631</v>
      </c>
      <c r="AH84" s="48" t="s">
        <v>1701</v>
      </c>
      <c r="AI84" s="48" t="s">
        <v>1702</v>
      </c>
      <c r="AJ84" s="48" t="s">
        <v>1668</v>
      </c>
      <c r="AK84" s="48">
        <v>3353</v>
      </c>
      <c r="AL84" s="48">
        <v>90629</v>
      </c>
      <c r="AM84" s="48" t="s">
        <v>1581</v>
      </c>
      <c r="AN84" s="53">
        <v>4.02</v>
      </c>
      <c r="AO84" s="58">
        <v>0.060667653</v>
      </c>
      <c r="AP84" s="58">
        <v>1.20499470720872</v>
      </c>
    </row>
    <row r="85" customFormat="1" spans="1:42">
      <c r="A85" s="44" t="s">
        <v>2018</v>
      </c>
      <c r="B85" s="45">
        <v>526679</v>
      </c>
      <c r="C85" s="45">
        <v>1.49</v>
      </c>
      <c r="D85" s="46">
        <v>0.115734134</v>
      </c>
      <c r="F85" s="48" t="s">
        <v>1433</v>
      </c>
      <c r="G85" s="48" t="s">
        <v>1986</v>
      </c>
      <c r="H85" s="48" t="s">
        <v>2019</v>
      </c>
      <c r="I85" s="48" t="s">
        <v>1676</v>
      </c>
      <c r="J85" s="48" t="s">
        <v>1700</v>
      </c>
      <c r="K85" s="48" t="s">
        <v>1748</v>
      </c>
      <c r="L85" s="48" t="s">
        <v>1822</v>
      </c>
      <c r="M85" s="48" t="s">
        <v>1749</v>
      </c>
      <c r="N85" s="48" t="s">
        <v>1809</v>
      </c>
      <c r="O85" s="48">
        <v>474</v>
      </c>
      <c r="P85" s="48">
        <v>677618</v>
      </c>
      <c r="Q85" s="48" t="s">
        <v>1581</v>
      </c>
      <c r="R85" s="51">
        <v>3.41</v>
      </c>
      <c r="S85" s="54">
        <v>0.081352</v>
      </c>
      <c r="T85" s="52">
        <v>0.762258761643626</v>
      </c>
      <c r="W85" t="s">
        <v>1449</v>
      </c>
      <c r="X85" t="s">
        <v>2020</v>
      </c>
      <c r="Y85">
        <v>740039</v>
      </c>
      <c r="AA85" s="48">
        <v>83</v>
      </c>
      <c r="AB85" s="48" t="s">
        <v>170</v>
      </c>
      <c r="AC85" s="48" t="s">
        <v>1916</v>
      </c>
      <c r="AD85" s="48" t="s">
        <v>1917</v>
      </c>
      <c r="AE85" s="48" t="s">
        <v>1575</v>
      </c>
      <c r="AF85" s="48" t="s">
        <v>1577</v>
      </c>
      <c r="AG85" s="48" t="s">
        <v>1598</v>
      </c>
      <c r="AH85" s="48" t="s">
        <v>1745</v>
      </c>
      <c r="AI85" s="48" t="s">
        <v>1648</v>
      </c>
      <c r="AJ85" s="48" t="s">
        <v>1649</v>
      </c>
      <c r="AK85" s="48">
        <v>676</v>
      </c>
      <c r="AL85" s="48">
        <v>475276</v>
      </c>
      <c r="AM85" s="48" t="s">
        <v>1581</v>
      </c>
      <c r="AN85" s="53">
        <v>1.49</v>
      </c>
      <c r="AO85" s="58">
        <v>0.09467</v>
      </c>
      <c r="AP85" s="58">
        <v>0.286213537619879</v>
      </c>
    </row>
    <row r="86" customFormat="1" spans="1:42">
      <c r="A86" s="44" t="s">
        <v>1398</v>
      </c>
      <c r="B86" s="45">
        <v>526679</v>
      </c>
      <c r="C86" s="45">
        <v>2.45</v>
      </c>
      <c r="D86" s="46">
        <v>0.039254311</v>
      </c>
      <c r="F86" s="48" t="s">
        <v>1436</v>
      </c>
      <c r="G86" s="48" t="s">
        <v>1992</v>
      </c>
      <c r="H86" s="48" t="s">
        <v>2021</v>
      </c>
      <c r="I86" s="48" t="s">
        <v>1676</v>
      </c>
      <c r="J86" s="48" t="s">
        <v>1598</v>
      </c>
      <c r="K86" s="48" t="s">
        <v>1621</v>
      </c>
      <c r="L86" s="48" t="s">
        <v>1759</v>
      </c>
      <c r="M86" s="48" t="s">
        <v>2022</v>
      </c>
      <c r="N86" s="48" t="s">
        <v>2023</v>
      </c>
      <c r="O86" s="48">
        <v>474</v>
      </c>
      <c r="P86" s="48">
        <v>677618</v>
      </c>
      <c r="Q86" s="48" t="s">
        <v>1581</v>
      </c>
      <c r="R86" s="51">
        <v>2.85</v>
      </c>
      <c r="S86" s="54">
        <v>0.081352</v>
      </c>
      <c r="T86" s="52">
        <v>0.637078437150831</v>
      </c>
      <c r="W86" t="s">
        <v>1458</v>
      </c>
      <c r="X86" t="s">
        <v>1920</v>
      </c>
      <c r="Y86">
        <v>757686</v>
      </c>
      <c r="AA86" s="48">
        <v>84</v>
      </c>
      <c r="AB86" s="48" t="s">
        <v>1500</v>
      </c>
      <c r="AC86" s="48" t="s">
        <v>2024</v>
      </c>
      <c r="AD86" s="48" t="s">
        <v>2025</v>
      </c>
      <c r="AE86" s="48" t="s">
        <v>1575</v>
      </c>
      <c r="AF86" s="48" t="s">
        <v>1708</v>
      </c>
      <c r="AG86" s="48" t="s">
        <v>1712</v>
      </c>
      <c r="AH86" s="48" t="s">
        <v>1884</v>
      </c>
      <c r="AI86" s="48" t="s">
        <v>1848</v>
      </c>
      <c r="AJ86" s="48" t="s">
        <v>1891</v>
      </c>
      <c r="AK86" s="48">
        <v>272</v>
      </c>
      <c r="AL86" s="48">
        <v>1166314</v>
      </c>
      <c r="AM86" s="48" t="s">
        <v>1581</v>
      </c>
      <c r="AN86" s="53">
        <v>2.96</v>
      </c>
      <c r="AO86" s="58">
        <v>0.051315</v>
      </c>
      <c r="AP86" s="58">
        <v>1.04897142592976</v>
      </c>
    </row>
    <row r="87" customFormat="1" spans="1:42">
      <c r="A87" s="44" t="s">
        <v>1399</v>
      </c>
      <c r="B87" s="45">
        <v>526679</v>
      </c>
      <c r="C87" s="45">
        <v>1.92</v>
      </c>
      <c r="D87" s="46">
        <v>0.094934</v>
      </c>
      <c r="F87" s="47" t="s">
        <v>1437</v>
      </c>
      <c r="G87" s="48" t="s">
        <v>2026</v>
      </c>
      <c r="H87" s="48" t="s">
        <v>2027</v>
      </c>
      <c r="I87" s="48" t="s">
        <v>1575</v>
      </c>
      <c r="J87" s="48" t="s">
        <v>1708</v>
      </c>
      <c r="K87" s="48" t="s">
        <v>1611</v>
      </c>
      <c r="L87" s="48" t="s">
        <v>1599</v>
      </c>
      <c r="M87" s="48" t="s">
        <v>1641</v>
      </c>
      <c r="N87" s="48" t="s">
        <v>2028</v>
      </c>
      <c r="O87" s="48">
        <v>469</v>
      </c>
      <c r="P87" s="48">
        <v>684880</v>
      </c>
      <c r="Q87" s="48" t="s">
        <v>1581</v>
      </c>
      <c r="R87" s="51">
        <v>1</v>
      </c>
      <c r="S87" s="54">
        <v>0.093493</v>
      </c>
      <c r="T87" s="52">
        <v>0.194507872975552</v>
      </c>
      <c r="W87" t="s">
        <v>1270</v>
      </c>
      <c r="X87" t="s">
        <v>1697</v>
      </c>
      <c r="Y87">
        <v>757686</v>
      </c>
      <c r="AA87" s="48">
        <v>85</v>
      </c>
      <c r="AB87" s="48" t="s">
        <v>1394</v>
      </c>
      <c r="AC87" s="48" t="s">
        <v>2029</v>
      </c>
      <c r="AD87" s="48" t="s">
        <v>2030</v>
      </c>
      <c r="AE87" s="48" t="s">
        <v>1575</v>
      </c>
      <c r="AF87" s="48" t="s">
        <v>1700</v>
      </c>
      <c r="AG87" s="48" t="s">
        <v>1709</v>
      </c>
      <c r="AH87" s="48" t="s">
        <v>1578</v>
      </c>
      <c r="AI87" s="48" t="s">
        <v>1690</v>
      </c>
      <c r="AJ87" s="48" t="s">
        <v>2031</v>
      </c>
      <c r="AK87" s="48">
        <v>348</v>
      </c>
      <c r="AL87" s="48">
        <v>919116</v>
      </c>
      <c r="AM87" s="48" t="s">
        <v>1581</v>
      </c>
      <c r="AN87" s="53">
        <v>2.71</v>
      </c>
      <c r="AO87" s="58">
        <v>0.081352</v>
      </c>
      <c r="AP87" s="58">
        <v>0.605783356027632</v>
      </c>
    </row>
    <row r="88" customFormat="1" spans="1:42">
      <c r="A88" s="44" t="s">
        <v>2032</v>
      </c>
      <c r="B88" s="45">
        <v>549784</v>
      </c>
      <c r="C88" s="45">
        <v>0.64</v>
      </c>
      <c r="D88" s="46">
        <v>0.054261</v>
      </c>
      <c r="F88" s="48" t="s">
        <v>1440</v>
      </c>
      <c r="G88" s="48" t="s">
        <v>170</v>
      </c>
      <c r="H88" s="48" t="s">
        <v>2033</v>
      </c>
      <c r="I88" s="48" t="s">
        <v>1676</v>
      </c>
      <c r="J88" s="48" t="s">
        <v>1633</v>
      </c>
      <c r="K88" s="48" t="s">
        <v>1683</v>
      </c>
      <c r="L88" s="48" t="s">
        <v>1649</v>
      </c>
      <c r="M88" s="48" t="s">
        <v>1941</v>
      </c>
      <c r="N88" s="48" t="s">
        <v>1823</v>
      </c>
      <c r="O88" s="48">
        <v>459</v>
      </c>
      <c r="P88" s="48">
        <v>699704</v>
      </c>
      <c r="Q88" s="48" t="s">
        <v>1581</v>
      </c>
      <c r="R88" s="51">
        <v>0.73</v>
      </c>
      <c r="S88" s="52">
        <v>0.051948</v>
      </c>
      <c r="T88" s="52">
        <v>0.25554671853999</v>
      </c>
      <c r="W88" t="s">
        <v>1391</v>
      </c>
      <c r="X88" t="s">
        <v>799</v>
      </c>
      <c r="Y88">
        <v>775813</v>
      </c>
      <c r="AA88" s="48">
        <v>86</v>
      </c>
      <c r="AB88" s="48" t="s">
        <v>1331</v>
      </c>
      <c r="AC88" s="48" t="s">
        <v>170</v>
      </c>
      <c r="AD88" s="48" t="s">
        <v>1859</v>
      </c>
      <c r="AE88" s="48" t="s">
        <v>1575</v>
      </c>
      <c r="AF88" s="48" t="s">
        <v>1609</v>
      </c>
      <c r="AG88" s="48" t="s">
        <v>1578</v>
      </c>
      <c r="AH88" s="48" t="s">
        <v>1633</v>
      </c>
      <c r="AI88" s="48" t="s">
        <v>1860</v>
      </c>
      <c r="AJ88" s="48" t="s">
        <v>1861</v>
      </c>
      <c r="AK88" s="48">
        <v>924</v>
      </c>
      <c r="AL88" s="48">
        <v>346854</v>
      </c>
      <c r="AM88" s="48" t="s">
        <v>1581</v>
      </c>
      <c r="AN88" s="53">
        <v>2.51</v>
      </c>
      <c r="AO88" s="58">
        <v>0.081352</v>
      </c>
      <c r="AP88" s="58">
        <v>0.561076097280205</v>
      </c>
    </row>
    <row r="89" customFormat="1" spans="1:42">
      <c r="A89" s="44" t="s">
        <v>2034</v>
      </c>
      <c r="B89" s="45">
        <v>549784</v>
      </c>
      <c r="C89" s="45">
        <v>1.41</v>
      </c>
      <c r="D89" s="46">
        <v>0.084665</v>
      </c>
      <c r="F89" s="48" t="s">
        <v>1442</v>
      </c>
      <c r="G89" s="48" t="s">
        <v>2035</v>
      </c>
      <c r="H89" s="48" t="s">
        <v>2036</v>
      </c>
      <c r="I89" s="48" t="s">
        <v>1676</v>
      </c>
      <c r="J89" s="48" t="s">
        <v>1621</v>
      </c>
      <c r="K89" s="48" t="s">
        <v>1628</v>
      </c>
      <c r="L89" s="48" t="s">
        <v>1692</v>
      </c>
      <c r="M89" s="48" t="s">
        <v>2037</v>
      </c>
      <c r="N89" s="48" t="s">
        <v>2038</v>
      </c>
      <c r="O89" s="48">
        <v>454</v>
      </c>
      <c r="P89" s="48">
        <v>707284</v>
      </c>
      <c r="Q89" s="48" t="s">
        <v>1581</v>
      </c>
      <c r="R89" s="51">
        <v>2.79</v>
      </c>
      <c r="S89" s="52">
        <v>0.035158175</v>
      </c>
      <c r="T89" s="52">
        <v>1.44309246839485</v>
      </c>
      <c r="W89" t="s">
        <v>1466</v>
      </c>
      <c r="X89" t="s">
        <v>1772</v>
      </c>
      <c r="Y89">
        <v>794989</v>
      </c>
      <c r="AA89" s="48">
        <v>87</v>
      </c>
      <c r="AB89" s="48" t="s">
        <v>1486</v>
      </c>
      <c r="AC89" s="48" t="s">
        <v>2039</v>
      </c>
      <c r="AD89" s="48" t="s">
        <v>2040</v>
      </c>
      <c r="AE89" s="48" t="s">
        <v>1575</v>
      </c>
      <c r="AF89" s="48" t="s">
        <v>1608</v>
      </c>
      <c r="AG89" s="48" t="s">
        <v>1631</v>
      </c>
      <c r="AH89" s="48" t="s">
        <v>1692</v>
      </c>
      <c r="AI89" s="48" t="s">
        <v>2022</v>
      </c>
      <c r="AJ89" s="48" t="s">
        <v>1927</v>
      </c>
      <c r="AK89" s="48">
        <v>328</v>
      </c>
      <c r="AL89" s="48">
        <v>974560</v>
      </c>
      <c r="AM89" s="48" t="s">
        <v>1581</v>
      </c>
      <c r="AN89" s="53">
        <v>1.87</v>
      </c>
      <c r="AO89" s="58">
        <v>0.082072</v>
      </c>
      <c r="AP89" s="58">
        <v>0.41434573231252</v>
      </c>
    </row>
    <row r="90" customFormat="1" spans="1:42">
      <c r="A90" s="44" t="s">
        <v>1384</v>
      </c>
      <c r="B90" s="45">
        <v>554620</v>
      </c>
      <c r="C90" s="45">
        <v>2.51</v>
      </c>
      <c r="D90" s="46">
        <v>0.081352</v>
      </c>
      <c r="F90" s="47" t="s">
        <v>1445</v>
      </c>
      <c r="G90" s="48" t="s">
        <v>1875</v>
      </c>
      <c r="H90" s="48" t="s">
        <v>1876</v>
      </c>
      <c r="I90" s="48" t="s">
        <v>1575</v>
      </c>
      <c r="J90" s="48" t="s">
        <v>1640</v>
      </c>
      <c r="K90" s="48" t="s">
        <v>1700</v>
      </c>
      <c r="L90" s="48" t="s">
        <v>1702</v>
      </c>
      <c r="M90" s="48" t="s">
        <v>1692</v>
      </c>
      <c r="N90" s="48" t="s">
        <v>1800</v>
      </c>
      <c r="O90" s="48">
        <v>444</v>
      </c>
      <c r="P90" s="48">
        <v>723302</v>
      </c>
      <c r="Q90" s="48" t="s">
        <v>1581</v>
      </c>
      <c r="R90" s="51">
        <v>2.37</v>
      </c>
      <c r="S90" s="54">
        <v>0.081352</v>
      </c>
      <c r="T90" s="52">
        <v>0.529781016157007</v>
      </c>
      <c r="W90" t="s">
        <v>1468</v>
      </c>
      <c r="X90" t="s">
        <v>2041</v>
      </c>
      <c r="Y90">
        <v>815053</v>
      </c>
      <c r="AA90" s="48">
        <v>88</v>
      </c>
      <c r="AB90" s="48" t="s">
        <v>1437</v>
      </c>
      <c r="AC90" s="48" t="s">
        <v>2026</v>
      </c>
      <c r="AD90" s="48" t="s">
        <v>2027</v>
      </c>
      <c r="AE90" s="48" t="s">
        <v>1575</v>
      </c>
      <c r="AF90" s="48" t="s">
        <v>1708</v>
      </c>
      <c r="AG90" s="48" t="s">
        <v>1611</v>
      </c>
      <c r="AH90" s="48" t="s">
        <v>1599</v>
      </c>
      <c r="AI90" s="48" t="s">
        <v>1641</v>
      </c>
      <c r="AJ90" s="48" t="s">
        <v>2028</v>
      </c>
      <c r="AK90" s="48">
        <v>469</v>
      </c>
      <c r="AL90" s="48">
        <v>684880</v>
      </c>
      <c r="AM90" s="48" t="s">
        <v>1581</v>
      </c>
      <c r="AN90" s="53">
        <v>1</v>
      </c>
      <c r="AO90" s="58">
        <v>0.093493</v>
      </c>
      <c r="AP90" s="58">
        <v>0.194507872975552</v>
      </c>
    </row>
    <row r="91" customFormat="1" spans="1:42">
      <c r="A91" s="44" t="s">
        <v>2042</v>
      </c>
      <c r="B91" s="45">
        <v>569370</v>
      </c>
      <c r="C91" s="45">
        <v>2.06</v>
      </c>
      <c r="D91" s="46">
        <v>0.120183</v>
      </c>
      <c r="F91" s="48" t="s">
        <v>1447</v>
      </c>
      <c r="G91" s="48" t="s">
        <v>2008</v>
      </c>
      <c r="H91" s="48" t="s">
        <v>2043</v>
      </c>
      <c r="I91" s="48" t="s">
        <v>1676</v>
      </c>
      <c r="J91" s="48" t="s">
        <v>1693</v>
      </c>
      <c r="K91" s="48" t="s">
        <v>1693</v>
      </c>
      <c r="L91" s="48" t="s">
        <v>1683</v>
      </c>
      <c r="M91" s="48" t="s">
        <v>1739</v>
      </c>
      <c r="N91" s="48" t="s">
        <v>1913</v>
      </c>
      <c r="O91" s="48">
        <v>444</v>
      </c>
      <c r="P91" s="48">
        <v>723302</v>
      </c>
      <c r="Q91" s="48" t="s">
        <v>1581</v>
      </c>
      <c r="R91" s="51">
        <v>2</v>
      </c>
      <c r="S91" s="52">
        <v>0.036853944</v>
      </c>
      <c r="T91" s="52">
        <v>0.986875356846653</v>
      </c>
      <c r="W91" t="s">
        <v>2044</v>
      </c>
      <c r="X91" t="s">
        <v>2045</v>
      </c>
      <c r="Y91">
        <v>825433</v>
      </c>
      <c r="AA91" s="48">
        <v>89</v>
      </c>
      <c r="AB91" s="48" t="s">
        <v>1362</v>
      </c>
      <c r="AC91" s="48" t="s">
        <v>2046</v>
      </c>
      <c r="AD91" s="48" t="s">
        <v>2047</v>
      </c>
      <c r="AE91" s="48" t="s">
        <v>1575</v>
      </c>
      <c r="AF91" s="48" t="s">
        <v>1608</v>
      </c>
      <c r="AG91" s="48" t="s">
        <v>1700</v>
      </c>
      <c r="AH91" s="48" t="s">
        <v>1745</v>
      </c>
      <c r="AI91" s="48" t="s">
        <v>2048</v>
      </c>
      <c r="AJ91" s="48" t="s">
        <v>1896</v>
      </c>
      <c r="AK91" s="48">
        <v>0</v>
      </c>
      <c r="AL91" s="48">
        <v>0</v>
      </c>
      <c r="AM91" s="48" t="s">
        <v>1581</v>
      </c>
      <c r="AN91" s="53" t="e">
        <v>#N/A</v>
      </c>
      <c r="AO91" s="58" t="e">
        <v>#N/A</v>
      </c>
      <c r="AP91" s="58" t="e">
        <v>#N/A</v>
      </c>
    </row>
    <row r="92" customFormat="1" spans="1:42">
      <c r="A92" s="44" t="s">
        <v>1403</v>
      </c>
      <c r="B92" s="45">
        <v>574490</v>
      </c>
      <c r="C92" s="45">
        <v>2.16</v>
      </c>
      <c r="D92" s="46">
        <v>0.036353439</v>
      </c>
      <c r="F92" s="48" t="s">
        <v>1450</v>
      </c>
      <c r="G92" s="48" t="s">
        <v>1938</v>
      </c>
      <c r="H92" s="48" t="s">
        <v>2049</v>
      </c>
      <c r="I92" s="48" t="s">
        <v>1676</v>
      </c>
      <c r="J92" s="48" t="s">
        <v>1598</v>
      </c>
      <c r="K92" s="48" t="s">
        <v>1822</v>
      </c>
      <c r="L92" s="48" t="s">
        <v>1650</v>
      </c>
      <c r="M92" s="48" t="s">
        <v>2050</v>
      </c>
      <c r="N92" s="48" t="s">
        <v>2051</v>
      </c>
      <c r="O92" s="48">
        <v>434</v>
      </c>
      <c r="P92" s="48">
        <v>740039</v>
      </c>
      <c r="Q92" s="48" t="s">
        <v>1581</v>
      </c>
      <c r="R92" s="51">
        <v>1.94</v>
      </c>
      <c r="S92" s="54">
        <v>0.081352</v>
      </c>
      <c r="T92" s="52">
        <v>0.433660409850039</v>
      </c>
      <c r="W92" t="s">
        <v>1329</v>
      </c>
      <c r="X92" t="s">
        <v>1687</v>
      </c>
      <c r="Y92">
        <v>847101</v>
      </c>
      <c r="AA92" s="48">
        <v>90</v>
      </c>
      <c r="AB92" s="48" t="s">
        <v>1272</v>
      </c>
      <c r="AC92" s="48" t="s">
        <v>1806</v>
      </c>
      <c r="AD92" s="48" t="s">
        <v>1807</v>
      </c>
      <c r="AE92" s="48" t="s">
        <v>1575</v>
      </c>
      <c r="AF92" s="48" t="s">
        <v>1598</v>
      </c>
      <c r="AG92" s="48" t="s">
        <v>1712</v>
      </c>
      <c r="AH92" s="48" t="s">
        <v>1585</v>
      </c>
      <c r="AI92" s="48" t="s">
        <v>1808</v>
      </c>
      <c r="AJ92" s="48" t="s">
        <v>1809</v>
      </c>
      <c r="AK92" s="48">
        <v>1202</v>
      </c>
      <c r="AL92" s="48">
        <v>265538</v>
      </c>
      <c r="AM92" s="48" t="s">
        <v>1581</v>
      </c>
      <c r="AN92" s="53">
        <v>1.18</v>
      </c>
      <c r="AO92" s="58">
        <v>0.045220813</v>
      </c>
      <c r="AP92" s="58">
        <v>0.474525900062033</v>
      </c>
    </row>
    <row r="93" customFormat="1" spans="1:42">
      <c r="A93" s="44" t="s">
        <v>1937</v>
      </c>
      <c r="B93" s="45">
        <v>579826</v>
      </c>
      <c r="C93" s="45">
        <v>1.96</v>
      </c>
      <c r="D93" s="46">
        <v>0.081352</v>
      </c>
      <c r="F93" s="48" t="s">
        <v>1449</v>
      </c>
      <c r="G93" s="48" t="s">
        <v>2020</v>
      </c>
      <c r="H93" s="48" t="s">
        <v>2052</v>
      </c>
      <c r="I93" s="48" t="s">
        <v>1676</v>
      </c>
      <c r="J93" s="48" t="s">
        <v>1693</v>
      </c>
      <c r="K93" s="48" t="s">
        <v>1628</v>
      </c>
      <c r="L93" s="48" t="s">
        <v>1693</v>
      </c>
      <c r="M93" s="48" t="s">
        <v>2048</v>
      </c>
      <c r="N93" s="48" t="s">
        <v>1677</v>
      </c>
      <c r="O93" s="48">
        <v>434</v>
      </c>
      <c r="P93" s="48">
        <v>740039</v>
      </c>
      <c r="Q93" s="48" t="s">
        <v>1581</v>
      </c>
      <c r="R93" s="51">
        <v>2.95</v>
      </c>
      <c r="S93" s="59">
        <v>0.115528</v>
      </c>
      <c r="T93" s="52">
        <v>0.464355978428647</v>
      </c>
      <c r="W93" t="s">
        <v>1439</v>
      </c>
      <c r="X93" t="s">
        <v>1624</v>
      </c>
      <c r="Y93">
        <v>847101</v>
      </c>
      <c r="AA93" s="48">
        <v>91</v>
      </c>
      <c r="AB93" s="48" t="s">
        <v>1240</v>
      </c>
      <c r="AC93" s="48" t="s">
        <v>1751</v>
      </c>
      <c r="AD93" s="48" t="s">
        <v>1764</v>
      </c>
      <c r="AE93" s="48" t="s">
        <v>1575</v>
      </c>
      <c r="AF93" s="48" t="s">
        <v>1700</v>
      </c>
      <c r="AG93" s="48" t="s">
        <v>1708</v>
      </c>
      <c r="AH93" s="48" t="s">
        <v>1598</v>
      </c>
      <c r="AI93" s="48" t="s">
        <v>1765</v>
      </c>
      <c r="AJ93" s="48" t="s">
        <v>1763</v>
      </c>
      <c r="AK93" s="48">
        <v>1681</v>
      </c>
      <c r="AL93" s="48">
        <v>187867</v>
      </c>
      <c r="AM93" s="48" t="s">
        <v>1581</v>
      </c>
      <c r="AN93" s="53">
        <v>0.35</v>
      </c>
      <c r="AO93" s="58">
        <v>0.059235218</v>
      </c>
      <c r="AP93" s="58">
        <v>0.107449483833016</v>
      </c>
    </row>
    <row r="94" customFormat="1" spans="1:42">
      <c r="A94" s="44" t="s">
        <v>1248</v>
      </c>
      <c r="B94" s="45">
        <v>579826</v>
      </c>
      <c r="C94" s="45">
        <v>1.66</v>
      </c>
      <c r="D94" s="46">
        <v>0.081352</v>
      </c>
      <c r="F94" s="48" t="s">
        <v>1455</v>
      </c>
      <c r="G94" s="48" t="s">
        <v>2053</v>
      </c>
      <c r="H94" s="48" t="s">
        <v>2054</v>
      </c>
      <c r="I94" s="48" t="s">
        <v>1676</v>
      </c>
      <c r="J94" s="48" t="s">
        <v>1693</v>
      </c>
      <c r="K94" s="48" t="s">
        <v>1740</v>
      </c>
      <c r="L94" s="48" t="s">
        <v>1649</v>
      </c>
      <c r="M94" s="48" t="s">
        <v>1941</v>
      </c>
      <c r="N94" s="48" t="s">
        <v>2055</v>
      </c>
      <c r="O94" s="48">
        <v>429</v>
      </c>
      <c r="P94" s="48">
        <v>748753</v>
      </c>
      <c r="Q94" s="48" t="s">
        <v>1581</v>
      </c>
      <c r="R94" s="51">
        <v>0.78</v>
      </c>
      <c r="S94" s="54">
        <v>0.087209</v>
      </c>
      <c r="T94" s="52">
        <v>0.162648317984618</v>
      </c>
      <c r="W94" t="s">
        <v>1475</v>
      </c>
      <c r="X94" t="s">
        <v>2056</v>
      </c>
      <c r="Y94">
        <v>881675</v>
      </c>
      <c r="AA94" s="48">
        <v>92</v>
      </c>
      <c r="AB94" s="48" t="s">
        <v>1541</v>
      </c>
      <c r="AC94" s="48" t="s">
        <v>2057</v>
      </c>
      <c r="AD94" s="48" t="s">
        <v>2058</v>
      </c>
      <c r="AE94" s="48" t="s">
        <v>1575</v>
      </c>
      <c r="AF94" s="48" t="s">
        <v>1608</v>
      </c>
      <c r="AG94" s="48" t="s">
        <v>1594</v>
      </c>
      <c r="AH94" s="48" t="s">
        <v>1628</v>
      </c>
      <c r="AI94" s="48" t="s">
        <v>1855</v>
      </c>
      <c r="AJ94" s="48" t="s">
        <v>1842</v>
      </c>
      <c r="AK94" s="48">
        <v>0</v>
      </c>
      <c r="AL94" s="48">
        <v>0</v>
      </c>
      <c r="AM94" s="48" t="s">
        <v>1581</v>
      </c>
      <c r="AN94" s="53" t="e">
        <v>#N/A</v>
      </c>
      <c r="AO94" s="58" t="e">
        <v>#N/A</v>
      </c>
      <c r="AP94" s="58" t="e">
        <v>#N/A</v>
      </c>
    </row>
    <row r="95" customFormat="1" spans="1:42">
      <c r="A95" s="44" t="s">
        <v>1321</v>
      </c>
      <c r="B95" s="45">
        <v>585104</v>
      </c>
      <c r="C95" s="45">
        <v>1.93</v>
      </c>
      <c r="D95" s="46">
        <v>0.081352</v>
      </c>
      <c r="F95" s="47" t="s">
        <v>1458</v>
      </c>
      <c r="G95" s="48" t="s">
        <v>1920</v>
      </c>
      <c r="H95" s="48" t="s">
        <v>1921</v>
      </c>
      <c r="I95" s="48" t="s">
        <v>1575</v>
      </c>
      <c r="J95" s="48" t="s">
        <v>1640</v>
      </c>
      <c r="K95" s="48" t="s">
        <v>1708</v>
      </c>
      <c r="L95" s="48" t="s">
        <v>1668</v>
      </c>
      <c r="M95" s="48" t="s">
        <v>1922</v>
      </c>
      <c r="N95" s="48" t="s">
        <v>1880</v>
      </c>
      <c r="O95" s="48">
        <v>424</v>
      </c>
      <c r="P95" s="48">
        <v>757686</v>
      </c>
      <c r="Q95" s="48" t="s">
        <v>1581</v>
      </c>
      <c r="R95" s="51">
        <v>2.37</v>
      </c>
      <c r="S95" s="54">
        <v>0.081352</v>
      </c>
      <c r="T95" s="52">
        <v>0.529781016157007</v>
      </c>
      <c r="W95" t="s">
        <v>2059</v>
      </c>
      <c r="X95" t="s">
        <v>2060</v>
      </c>
      <c r="Y95">
        <v>893732</v>
      </c>
      <c r="AA95" s="48">
        <v>93</v>
      </c>
      <c r="AB95" s="48" t="s">
        <v>1513</v>
      </c>
      <c r="AC95" s="48" t="s">
        <v>2061</v>
      </c>
      <c r="AD95" s="48" t="s">
        <v>2062</v>
      </c>
      <c r="AE95" s="48" t="s">
        <v>1575</v>
      </c>
      <c r="AF95" s="48" t="s">
        <v>1700</v>
      </c>
      <c r="AG95" s="48" t="s">
        <v>1617</v>
      </c>
      <c r="AH95" s="48" t="s">
        <v>1781</v>
      </c>
      <c r="AI95" s="48" t="s">
        <v>1739</v>
      </c>
      <c r="AJ95" s="48" t="s">
        <v>2063</v>
      </c>
      <c r="AK95" s="48">
        <v>222</v>
      </c>
      <c r="AL95" s="48">
        <v>1419130</v>
      </c>
      <c r="AM95" s="48" t="s">
        <v>1581</v>
      </c>
      <c r="AN95" s="53">
        <v>2.76</v>
      </c>
      <c r="AO95" s="58">
        <v>0.056896</v>
      </c>
      <c r="AP95" s="58">
        <v>0.882152415072502</v>
      </c>
    </row>
    <row r="96" customFormat="1" spans="1:42">
      <c r="A96" s="44" t="s">
        <v>1409</v>
      </c>
      <c r="B96" s="45">
        <v>601475</v>
      </c>
      <c r="C96" s="45">
        <v>1.02</v>
      </c>
      <c r="D96" s="46">
        <v>0.041988438</v>
      </c>
      <c r="F96" s="48" t="s">
        <v>1270</v>
      </c>
      <c r="G96" s="48" t="s">
        <v>1697</v>
      </c>
      <c r="H96" s="48" t="s">
        <v>1731</v>
      </c>
      <c r="I96" s="48" t="s">
        <v>1676</v>
      </c>
      <c r="J96" s="48" t="s">
        <v>1621</v>
      </c>
      <c r="K96" s="48" t="s">
        <v>1598</v>
      </c>
      <c r="L96" s="48" t="s">
        <v>1723</v>
      </c>
      <c r="M96" s="48" t="s">
        <v>1745</v>
      </c>
      <c r="N96" s="48" t="s">
        <v>2064</v>
      </c>
      <c r="O96" s="48">
        <v>424</v>
      </c>
      <c r="P96" s="48">
        <v>757686</v>
      </c>
      <c r="Q96" s="48" t="s">
        <v>1581</v>
      </c>
      <c r="R96" s="51">
        <v>1.32</v>
      </c>
      <c r="S96" s="54">
        <v>0.081352</v>
      </c>
      <c r="T96" s="52">
        <v>0.295067907733016</v>
      </c>
      <c r="W96" t="s">
        <v>2065</v>
      </c>
      <c r="X96" t="s">
        <v>2066</v>
      </c>
      <c r="Y96">
        <v>893732</v>
      </c>
      <c r="AA96" s="48">
        <v>94</v>
      </c>
      <c r="AB96" s="48" t="s">
        <v>1254</v>
      </c>
      <c r="AC96" s="48" t="s">
        <v>1696</v>
      </c>
      <c r="AD96" s="48" t="s">
        <v>1738</v>
      </c>
      <c r="AE96" s="48" t="s">
        <v>1575</v>
      </c>
      <c r="AF96" s="48" t="s">
        <v>1608</v>
      </c>
      <c r="AG96" s="48" t="s">
        <v>1578</v>
      </c>
      <c r="AH96" s="48" t="s">
        <v>1684</v>
      </c>
      <c r="AI96" s="48" t="s">
        <v>1739</v>
      </c>
      <c r="AJ96" s="48" t="s">
        <v>1740</v>
      </c>
      <c r="AK96" s="48">
        <v>1833</v>
      </c>
      <c r="AL96" s="48">
        <v>171725</v>
      </c>
      <c r="AM96" s="48" t="s">
        <v>1581</v>
      </c>
      <c r="AN96" s="53">
        <v>2.62</v>
      </c>
      <c r="AO96" s="58">
        <v>0.035506</v>
      </c>
      <c r="AP96" s="58">
        <v>1.34188662109026</v>
      </c>
    </row>
    <row r="97" customFormat="1" spans="1:42">
      <c r="A97" s="44" t="s">
        <v>1955</v>
      </c>
      <c r="B97" s="45">
        <v>618802</v>
      </c>
      <c r="C97" s="45">
        <v>1.24</v>
      </c>
      <c r="D97" s="46">
        <v>0.048369187</v>
      </c>
      <c r="F97" s="48" t="s">
        <v>1463</v>
      </c>
      <c r="G97" s="48" t="s">
        <v>2067</v>
      </c>
      <c r="H97" s="48" t="s">
        <v>2068</v>
      </c>
      <c r="I97" s="48" t="s">
        <v>1676</v>
      </c>
      <c r="J97" s="48" t="s">
        <v>1683</v>
      </c>
      <c r="K97" s="48" t="s">
        <v>1628</v>
      </c>
      <c r="L97" s="48" t="s">
        <v>1632</v>
      </c>
      <c r="M97" s="48" t="s">
        <v>1641</v>
      </c>
      <c r="N97" s="48" t="s">
        <v>1870</v>
      </c>
      <c r="O97" s="48">
        <v>419</v>
      </c>
      <c r="P97" s="48">
        <v>766647</v>
      </c>
      <c r="Q97" s="48" t="s">
        <v>1581</v>
      </c>
      <c r="R97" s="51">
        <v>3.8</v>
      </c>
      <c r="S97" s="54">
        <v>0.081352</v>
      </c>
      <c r="T97" s="52">
        <v>0.849437916201108</v>
      </c>
      <c r="W97" t="s">
        <v>1477</v>
      </c>
      <c r="X97" t="s">
        <v>1710</v>
      </c>
      <c r="Y97">
        <v>906155</v>
      </c>
      <c r="AA97" s="48">
        <v>95</v>
      </c>
      <c r="AB97" s="48" t="s">
        <v>1388</v>
      </c>
      <c r="AC97" s="48" t="s">
        <v>1674</v>
      </c>
      <c r="AD97" s="48" t="s">
        <v>1933</v>
      </c>
      <c r="AE97" s="48" t="s">
        <v>1575</v>
      </c>
      <c r="AF97" s="48" t="s">
        <v>1708</v>
      </c>
      <c r="AG97" s="48" t="s">
        <v>1609</v>
      </c>
      <c r="AH97" s="48" t="s">
        <v>1709</v>
      </c>
      <c r="AI97" s="48" t="s">
        <v>1855</v>
      </c>
      <c r="AJ97" s="48" t="s">
        <v>1842</v>
      </c>
      <c r="AK97" s="48">
        <v>646</v>
      </c>
      <c r="AL97" s="48">
        <v>497869</v>
      </c>
      <c r="AM97" s="48" t="s">
        <v>1581</v>
      </c>
      <c r="AN97" s="53">
        <v>1.02</v>
      </c>
      <c r="AO97" s="58">
        <v>0.040934696</v>
      </c>
      <c r="AP97" s="58">
        <v>0.45313215614122</v>
      </c>
    </row>
    <row r="98" customFormat="1" spans="1:42">
      <c r="A98" s="44" t="s">
        <v>1412</v>
      </c>
      <c r="B98" s="45">
        <v>618802</v>
      </c>
      <c r="C98" s="45">
        <v>5.65</v>
      </c>
      <c r="D98" s="46">
        <v>0.033103</v>
      </c>
      <c r="F98" s="47" t="s">
        <v>1391</v>
      </c>
      <c r="G98" s="48" t="s">
        <v>799</v>
      </c>
      <c r="H98" s="48" t="s">
        <v>1787</v>
      </c>
      <c r="I98" s="48" t="s">
        <v>1575</v>
      </c>
      <c r="J98" s="48" t="s">
        <v>1636</v>
      </c>
      <c r="K98" s="48" t="s">
        <v>1609</v>
      </c>
      <c r="L98" s="48" t="s">
        <v>1594</v>
      </c>
      <c r="M98" s="48" t="s">
        <v>1781</v>
      </c>
      <c r="N98" s="48" t="s">
        <v>1788</v>
      </c>
      <c r="O98" s="48">
        <v>414</v>
      </c>
      <c r="P98" s="48">
        <v>775813</v>
      </c>
      <c r="Q98" s="48" t="s">
        <v>1581</v>
      </c>
      <c r="R98" s="51">
        <v>2.94</v>
      </c>
      <c r="S98" s="54">
        <v>0.081352</v>
      </c>
      <c r="T98" s="52">
        <v>0.657196703587173</v>
      </c>
      <c r="W98" t="s">
        <v>1470</v>
      </c>
      <c r="X98" t="s">
        <v>1686</v>
      </c>
      <c r="Y98">
        <v>919116</v>
      </c>
      <c r="AA98" s="48">
        <v>96</v>
      </c>
      <c r="AB98" s="48" t="s">
        <v>1278</v>
      </c>
      <c r="AC98" s="48" t="s">
        <v>1789</v>
      </c>
      <c r="AD98" s="48" t="s">
        <v>1815</v>
      </c>
      <c r="AE98" s="48" t="s">
        <v>1575</v>
      </c>
      <c r="AF98" s="48" t="s">
        <v>1700</v>
      </c>
      <c r="AG98" s="48" t="s">
        <v>1617</v>
      </c>
      <c r="AH98" s="48" t="s">
        <v>1633</v>
      </c>
      <c r="AI98" s="48" t="s">
        <v>1816</v>
      </c>
      <c r="AJ98" s="48" t="s">
        <v>1623</v>
      </c>
      <c r="AK98" s="48">
        <v>1171</v>
      </c>
      <c r="AL98" s="48">
        <v>272532</v>
      </c>
      <c r="AM98" s="48" t="s">
        <v>1581</v>
      </c>
      <c r="AN98" s="53">
        <v>2.81</v>
      </c>
      <c r="AO98" s="58">
        <v>0.081352</v>
      </c>
      <c r="AP98" s="58">
        <v>0.628136985401345</v>
      </c>
    </row>
    <row r="99" customFormat="1" spans="1:42">
      <c r="A99" s="44" t="s">
        <v>1325</v>
      </c>
      <c r="B99" s="45">
        <v>630809</v>
      </c>
      <c r="C99" s="45">
        <v>3.7</v>
      </c>
      <c r="D99" s="46">
        <v>0.081352</v>
      </c>
      <c r="F99" s="48" t="s">
        <v>1405</v>
      </c>
      <c r="G99" s="48" t="s">
        <v>2069</v>
      </c>
      <c r="H99" s="48" t="s">
        <v>2070</v>
      </c>
      <c r="I99" s="48" t="s">
        <v>1676</v>
      </c>
      <c r="J99" s="48" t="s">
        <v>1693</v>
      </c>
      <c r="K99" s="48" t="s">
        <v>1822</v>
      </c>
      <c r="L99" s="48" t="s">
        <v>1649</v>
      </c>
      <c r="M99" s="48" t="s">
        <v>2071</v>
      </c>
      <c r="N99" s="48" t="s">
        <v>2072</v>
      </c>
      <c r="O99" s="48">
        <v>414</v>
      </c>
      <c r="P99" s="48">
        <v>775813</v>
      </c>
      <c r="Q99" s="48" t="s">
        <v>1581</v>
      </c>
      <c r="R99" s="51">
        <v>2.7</v>
      </c>
      <c r="S99" s="52">
        <v>0.0165</v>
      </c>
      <c r="T99" s="52">
        <v>2.97574765659872</v>
      </c>
      <c r="W99" t="s">
        <v>1472</v>
      </c>
      <c r="X99" t="s">
        <v>1588</v>
      </c>
      <c r="Y99">
        <v>919116</v>
      </c>
      <c r="AA99" s="48">
        <v>97</v>
      </c>
      <c r="AB99" s="48" t="s">
        <v>1380</v>
      </c>
      <c r="AC99" s="48" t="s">
        <v>1789</v>
      </c>
      <c r="AD99" s="48" t="s">
        <v>1923</v>
      </c>
      <c r="AE99" s="48" t="s">
        <v>1575</v>
      </c>
      <c r="AF99" s="48" t="s">
        <v>1700</v>
      </c>
      <c r="AG99" s="48" t="s">
        <v>1631</v>
      </c>
      <c r="AH99" s="48" t="s">
        <v>1745</v>
      </c>
      <c r="AI99" s="48" t="s">
        <v>1740</v>
      </c>
      <c r="AJ99" s="48" t="s">
        <v>1623</v>
      </c>
      <c r="AK99" s="48">
        <v>676</v>
      </c>
      <c r="AL99" s="48">
        <v>475276</v>
      </c>
      <c r="AM99" s="48" t="s">
        <v>1581</v>
      </c>
      <c r="AN99" s="53">
        <v>1.93</v>
      </c>
      <c r="AO99" s="58">
        <v>0.095449</v>
      </c>
      <c r="AP99" s="58">
        <v>0.367707261641708</v>
      </c>
    </row>
    <row r="100" customFormat="1" spans="1:42">
      <c r="A100" s="44" t="s">
        <v>2073</v>
      </c>
      <c r="B100" s="45">
        <v>630809</v>
      </c>
      <c r="C100" s="45">
        <v>2.69</v>
      </c>
      <c r="D100" s="46">
        <v>0.04853</v>
      </c>
      <c r="F100" s="47" t="s">
        <v>1465</v>
      </c>
      <c r="G100" s="48" t="s">
        <v>1997</v>
      </c>
      <c r="H100" s="48" t="s">
        <v>1998</v>
      </c>
      <c r="I100" s="48" t="s">
        <v>1575</v>
      </c>
      <c r="J100" s="48" t="s">
        <v>1700</v>
      </c>
      <c r="K100" s="48" t="s">
        <v>1597</v>
      </c>
      <c r="L100" s="48" t="s">
        <v>1708</v>
      </c>
      <c r="M100" s="48" t="s">
        <v>1642</v>
      </c>
      <c r="N100" s="48" t="s">
        <v>1891</v>
      </c>
      <c r="O100" s="48">
        <v>409</v>
      </c>
      <c r="P100" s="48">
        <v>785288</v>
      </c>
      <c r="Q100" s="48" t="s">
        <v>1581</v>
      </c>
      <c r="R100" s="51">
        <v>2.6</v>
      </c>
      <c r="S100" s="52">
        <v>0.04554301</v>
      </c>
      <c r="T100" s="52">
        <v>1.03816862076241</v>
      </c>
      <c r="W100" t="s">
        <v>1253</v>
      </c>
      <c r="X100" t="s">
        <v>1704</v>
      </c>
      <c r="Y100">
        <v>919116</v>
      </c>
      <c r="AA100" s="48">
        <v>98</v>
      </c>
      <c r="AB100" s="48" t="s">
        <v>1470</v>
      </c>
      <c r="AC100" s="48" t="s">
        <v>1686</v>
      </c>
      <c r="AD100" s="48" t="s">
        <v>2074</v>
      </c>
      <c r="AE100" s="48" t="s">
        <v>1575</v>
      </c>
      <c r="AF100" s="48" t="s">
        <v>1608</v>
      </c>
      <c r="AG100" s="48" t="s">
        <v>1781</v>
      </c>
      <c r="AH100" s="48" t="s">
        <v>1797</v>
      </c>
      <c r="AI100" s="48" t="s">
        <v>1904</v>
      </c>
      <c r="AJ100" s="48" t="s">
        <v>2028</v>
      </c>
      <c r="AK100" s="48">
        <v>348</v>
      </c>
      <c r="AL100" s="48">
        <v>919116</v>
      </c>
      <c r="AM100" s="48" t="s">
        <v>1581</v>
      </c>
      <c r="AN100" s="53">
        <v>2.05</v>
      </c>
      <c r="AO100" s="58">
        <v>0.100739</v>
      </c>
      <c r="AP100" s="58">
        <v>0.370060307970218</v>
      </c>
    </row>
    <row r="101" customFormat="1" spans="1:42">
      <c r="A101" s="44" t="s">
        <v>1416</v>
      </c>
      <c r="B101" s="45">
        <v>637148</v>
      </c>
      <c r="C101" s="45">
        <v>5.12</v>
      </c>
      <c r="D101" s="46">
        <v>0.080401</v>
      </c>
      <c r="F101" s="47" t="s">
        <v>1466</v>
      </c>
      <c r="G101" s="48" t="s">
        <v>1772</v>
      </c>
      <c r="H101" s="48" t="s">
        <v>1773</v>
      </c>
      <c r="I101" s="48" t="s">
        <v>1575</v>
      </c>
      <c r="J101" s="48" t="s">
        <v>1576</v>
      </c>
      <c r="K101" s="48" t="s">
        <v>1715</v>
      </c>
      <c r="L101" s="48" t="s">
        <v>1713</v>
      </c>
      <c r="M101" s="48" t="s">
        <v>1668</v>
      </c>
      <c r="N101" s="48" t="s">
        <v>1643</v>
      </c>
      <c r="O101" s="48">
        <v>404</v>
      </c>
      <c r="P101" s="48">
        <v>794989</v>
      </c>
      <c r="Q101" s="48" t="s">
        <v>1581</v>
      </c>
      <c r="R101" s="51">
        <v>3.33</v>
      </c>
      <c r="S101" s="52">
        <v>0.039663257</v>
      </c>
      <c r="T101" s="52">
        <v>1.52676480430702</v>
      </c>
      <c r="W101" t="s">
        <v>1407</v>
      </c>
      <c r="X101" t="s">
        <v>1619</v>
      </c>
      <c r="Y101">
        <v>919116</v>
      </c>
      <c r="AA101" s="48">
        <v>99</v>
      </c>
      <c r="AB101" s="48" t="s">
        <v>1467</v>
      </c>
      <c r="AC101" s="48" t="s">
        <v>2075</v>
      </c>
      <c r="AD101" s="48" t="s">
        <v>2076</v>
      </c>
      <c r="AE101" s="48" t="s">
        <v>1575</v>
      </c>
      <c r="AF101" s="48" t="s">
        <v>1617</v>
      </c>
      <c r="AG101" s="48" t="s">
        <v>1578</v>
      </c>
      <c r="AH101" s="48" t="s">
        <v>1781</v>
      </c>
      <c r="AI101" s="48" t="s">
        <v>1922</v>
      </c>
      <c r="AJ101" s="48" t="s">
        <v>1784</v>
      </c>
      <c r="AK101" s="48">
        <v>404</v>
      </c>
      <c r="AL101" s="48">
        <v>794989</v>
      </c>
      <c r="AM101" s="48" t="s">
        <v>1581</v>
      </c>
      <c r="AN101" s="53">
        <v>1.83</v>
      </c>
      <c r="AO101" s="58">
        <v>0.040185836</v>
      </c>
      <c r="AP101" s="58">
        <v>0.828122076634887</v>
      </c>
    </row>
    <row r="102" customFormat="1" spans="1:42">
      <c r="A102" s="44" t="s">
        <v>2077</v>
      </c>
      <c r="B102" s="45">
        <v>643548</v>
      </c>
      <c r="C102" s="45">
        <v>0.65</v>
      </c>
      <c r="D102" s="46">
        <v>0.096569</v>
      </c>
      <c r="F102" s="47" t="s">
        <v>1467</v>
      </c>
      <c r="G102" s="48" t="s">
        <v>2075</v>
      </c>
      <c r="H102" s="48" t="s">
        <v>2076</v>
      </c>
      <c r="I102" s="48" t="s">
        <v>1575</v>
      </c>
      <c r="J102" s="48" t="s">
        <v>1617</v>
      </c>
      <c r="K102" s="48" t="s">
        <v>1578</v>
      </c>
      <c r="L102" s="48" t="s">
        <v>1781</v>
      </c>
      <c r="M102" s="48" t="s">
        <v>1922</v>
      </c>
      <c r="N102" s="48" t="s">
        <v>1784</v>
      </c>
      <c r="O102" s="48">
        <v>404</v>
      </c>
      <c r="P102" s="48">
        <v>794989</v>
      </c>
      <c r="Q102" s="48" t="s">
        <v>1581</v>
      </c>
      <c r="R102" s="51">
        <v>1.83</v>
      </c>
      <c r="S102" s="52">
        <v>0.040185836</v>
      </c>
      <c r="T102" s="52">
        <v>0.828122076634887</v>
      </c>
      <c r="W102" t="s">
        <v>1394</v>
      </c>
      <c r="X102" t="s">
        <v>2029</v>
      </c>
      <c r="Y102">
        <v>919116</v>
      </c>
      <c r="AA102" s="48">
        <v>100</v>
      </c>
      <c r="AB102" s="48" t="s">
        <v>1428</v>
      </c>
      <c r="AC102" s="48" t="s">
        <v>1971</v>
      </c>
      <c r="AD102" s="48" t="s">
        <v>2009</v>
      </c>
      <c r="AE102" s="48" t="s">
        <v>1575</v>
      </c>
      <c r="AF102" s="48" t="s">
        <v>1700</v>
      </c>
      <c r="AG102" s="48" t="s">
        <v>1578</v>
      </c>
      <c r="AH102" s="48" t="s">
        <v>1692</v>
      </c>
      <c r="AI102" s="48" t="s">
        <v>2010</v>
      </c>
      <c r="AJ102" s="48" t="s">
        <v>2011</v>
      </c>
      <c r="AK102" s="48">
        <v>479</v>
      </c>
      <c r="AL102" s="48">
        <v>670474</v>
      </c>
      <c r="AM102" s="48" t="s">
        <v>1581</v>
      </c>
      <c r="AN102" s="53">
        <v>2.18</v>
      </c>
      <c r="AO102" s="58">
        <v>0.081352</v>
      </c>
      <c r="AP102" s="58">
        <v>0.487309120346951</v>
      </c>
    </row>
    <row r="103" customFormat="1" spans="1:42">
      <c r="A103" s="44" t="s">
        <v>2078</v>
      </c>
      <c r="B103" s="45">
        <v>643548</v>
      </c>
      <c r="C103" s="45">
        <v>0.71</v>
      </c>
      <c r="D103" s="46">
        <v>0.101910301</v>
      </c>
      <c r="F103" s="48" t="s">
        <v>1468</v>
      </c>
      <c r="G103" s="48" t="s">
        <v>2041</v>
      </c>
      <c r="H103" s="48" t="s">
        <v>2079</v>
      </c>
      <c r="I103" s="48" t="s">
        <v>1676</v>
      </c>
      <c r="J103" s="48" t="s">
        <v>1628</v>
      </c>
      <c r="K103" s="48" t="s">
        <v>1822</v>
      </c>
      <c r="L103" s="48" t="s">
        <v>1633</v>
      </c>
      <c r="M103" s="48" t="s">
        <v>1855</v>
      </c>
      <c r="N103" s="48" t="s">
        <v>1856</v>
      </c>
      <c r="O103" s="48">
        <v>393</v>
      </c>
      <c r="P103" s="48">
        <v>815053</v>
      </c>
      <c r="Q103" s="48" t="s">
        <v>1581</v>
      </c>
      <c r="R103" s="51">
        <v>2.86</v>
      </c>
      <c r="S103" s="59">
        <v>0.117881</v>
      </c>
      <c r="T103" s="52">
        <v>0.441203045993633</v>
      </c>
      <c r="W103" t="s">
        <v>1484</v>
      </c>
      <c r="X103" t="s">
        <v>1678</v>
      </c>
      <c r="Y103">
        <v>932345</v>
      </c>
      <c r="AA103" s="48">
        <v>101</v>
      </c>
      <c r="AB103" s="48" t="s">
        <v>1372</v>
      </c>
      <c r="AC103" s="48" t="s">
        <v>1866</v>
      </c>
      <c r="AD103" s="48" t="s">
        <v>1907</v>
      </c>
      <c r="AE103" s="48" t="s">
        <v>1575</v>
      </c>
      <c r="AF103" s="48" t="s">
        <v>1617</v>
      </c>
      <c r="AG103" s="48" t="s">
        <v>1578</v>
      </c>
      <c r="AH103" s="48" t="s">
        <v>1748</v>
      </c>
      <c r="AI103" s="48" t="s">
        <v>1908</v>
      </c>
      <c r="AJ103" s="48" t="s">
        <v>1643</v>
      </c>
      <c r="AK103" s="48">
        <v>712</v>
      </c>
      <c r="AL103" s="48">
        <v>451647</v>
      </c>
      <c r="AM103" s="48" t="s">
        <v>1581</v>
      </c>
      <c r="AN103" s="53">
        <v>2.66</v>
      </c>
      <c r="AO103" s="58">
        <v>0.09219</v>
      </c>
      <c r="AP103" s="58">
        <v>0.524703670150285</v>
      </c>
    </row>
    <row r="104" customFormat="1" spans="1:42">
      <c r="A104" s="44" t="s">
        <v>2080</v>
      </c>
      <c r="B104" s="45">
        <v>643548</v>
      </c>
      <c r="C104" s="45">
        <v>2.48</v>
      </c>
      <c r="D104" s="46">
        <v>0.06557823</v>
      </c>
      <c r="F104" s="47" t="s">
        <v>1439</v>
      </c>
      <c r="G104" s="48" t="s">
        <v>1624</v>
      </c>
      <c r="H104" s="48" t="s">
        <v>1625</v>
      </c>
      <c r="I104" s="48" t="s">
        <v>1575</v>
      </c>
      <c r="J104" s="48" t="s">
        <v>1615</v>
      </c>
      <c r="K104" s="48" t="s">
        <v>1626</v>
      </c>
      <c r="L104" s="48" t="s">
        <v>1627</v>
      </c>
      <c r="M104" s="48" t="s">
        <v>1599</v>
      </c>
      <c r="N104" s="48" t="s">
        <v>1628</v>
      </c>
      <c r="O104" s="48">
        <v>378</v>
      </c>
      <c r="P104" s="48">
        <v>847101</v>
      </c>
      <c r="Q104" s="48" t="s">
        <v>1581</v>
      </c>
      <c r="R104" s="51">
        <v>2.87</v>
      </c>
      <c r="S104" s="54">
        <v>0.081352</v>
      </c>
      <c r="T104" s="52">
        <v>0.641549163025573</v>
      </c>
      <c r="W104" t="s">
        <v>1290</v>
      </c>
      <c r="X104" t="s">
        <v>2081</v>
      </c>
      <c r="Y104">
        <v>932345</v>
      </c>
      <c r="AA104" s="48">
        <v>102</v>
      </c>
      <c r="AB104" s="48" t="s">
        <v>1268</v>
      </c>
      <c r="AC104" s="48" t="s">
        <v>1746</v>
      </c>
      <c r="AD104" s="48" t="s">
        <v>1747</v>
      </c>
      <c r="AE104" s="48" t="s">
        <v>1575</v>
      </c>
      <c r="AF104" s="48" t="s">
        <v>1617</v>
      </c>
      <c r="AG104" s="48" t="s">
        <v>1631</v>
      </c>
      <c r="AH104" s="48" t="s">
        <v>1748</v>
      </c>
      <c r="AI104" s="48" t="s">
        <v>1749</v>
      </c>
      <c r="AJ104" s="48" t="s">
        <v>1750</v>
      </c>
      <c r="AK104" s="48">
        <v>1747</v>
      </c>
      <c r="AL104" s="48">
        <v>180526</v>
      </c>
      <c r="AM104" s="48" t="s">
        <v>1581</v>
      </c>
      <c r="AN104" s="53">
        <v>3.43</v>
      </c>
      <c r="AO104" s="58">
        <v>0.037947732</v>
      </c>
      <c r="AP104" s="58">
        <v>1.64370764683893</v>
      </c>
    </row>
    <row r="105" customFormat="1" spans="1:42">
      <c r="A105" s="44" t="s">
        <v>2082</v>
      </c>
      <c r="B105" s="45">
        <v>656742</v>
      </c>
      <c r="C105" s="45">
        <v>1.4</v>
      </c>
      <c r="D105" s="46">
        <v>0.116899704</v>
      </c>
      <c r="F105" s="47" t="s">
        <v>1329</v>
      </c>
      <c r="G105" s="48" t="s">
        <v>1687</v>
      </c>
      <c r="H105" s="48" t="s">
        <v>1935</v>
      </c>
      <c r="I105" s="48" t="s">
        <v>1575</v>
      </c>
      <c r="J105" s="48" t="s">
        <v>1700</v>
      </c>
      <c r="K105" s="48" t="s">
        <v>1577</v>
      </c>
      <c r="L105" s="48" t="s">
        <v>1666</v>
      </c>
      <c r="M105" s="48" t="s">
        <v>1709</v>
      </c>
      <c r="N105" s="48" t="s">
        <v>1850</v>
      </c>
      <c r="O105" s="48">
        <v>378</v>
      </c>
      <c r="P105" s="48">
        <v>847101</v>
      </c>
      <c r="Q105" s="48" t="s">
        <v>1581</v>
      </c>
      <c r="R105" s="51">
        <v>1.74</v>
      </c>
      <c r="S105" s="54">
        <v>0.096388</v>
      </c>
      <c r="T105" s="52">
        <v>0.328278590161636</v>
      </c>
      <c r="W105" t="s">
        <v>1261</v>
      </c>
      <c r="X105" t="s">
        <v>1777</v>
      </c>
      <c r="Y105">
        <v>960105</v>
      </c>
      <c r="AA105" s="48">
        <v>103</v>
      </c>
      <c r="AB105" s="48" t="s">
        <v>1239</v>
      </c>
      <c r="AC105" s="48" t="s">
        <v>1716</v>
      </c>
      <c r="AD105" s="48" t="s">
        <v>1719</v>
      </c>
      <c r="AE105" s="48" t="s">
        <v>1575</v>
      </c>
      <c r="AF105" s="48" t="s">
        <v>1700</v>
      </c>
      <c r="AG105" s="48" t="s">
        <v>1598</v>
      </c>
      <c r="AH105" s="48" t="s">
        <v>1692</v>
      </c>
      <c r="AI105" s="48" t="s">
        <v>1693</v>
      </c>
      <c r="AJ105" s="48" t="s">
        <v>1720</v>
      </c>
      <c r="AK105" s="48">
        <v>2217</v>
      </c>
      <c r="AL105" s="48">
        <v>140745</v>
      </c>
      <c r="AM105" s="48" t="s">
        <v>1581</v>
      </c>
      <c r="AN105" s="53">
        <v>2.86</v>
      </c>
      <c r="AO105" s="58">
        <v>0.065509249</v>
      </c>
      <c r="AP105" s="58">
        <v>0.793925393111672</v>
      </c>
    </row>
    <row r="106" customFormat="1" spans="1:42">
      <c r="A106" s="44" t="s">
        <v>1387</v>
      </c>
      <c r="B106" s="45">
        <v>656742</v>
      </c>
      <c r="C106" s="45">
        <v>2.9</v>
      </c>
      <c r="D106" s="46">
        <v>0.081352</v>
      </c>
      <c r="F106" s="48" t="s">
        <v>1469</v>
      </c>
      <c r="G106" s="48" t="s">
        <v>2083</v>
      </c>
      <c r="H106" s="48" t="s">
        <v>2084</v>
      </c>
      <c r="I106" s="48" t="s">
        <v>1676</v>
      </c>
      <c r="J106" s="48" t="s">
        <v>1633</v>
      </c>
      <c r="K106" s="48" t="s">
        <v>1860</v>
      </c>
      <c r="L106" s="48" t="s">
        <v>1725</v>
      </c>
      <c r="M106" s="48" t="s">
        <v>2071</v>
      </c>
      <c r="N106" s="48" t="s">
        <v>1823</v>
      </c>
      <c r="O106" s="48">
        <v>373</v>
      </c>
      <c r="P106" s="48">
        <v>858442</v>
      </c>
      <c r="Q106" s="48" t="s">
        <v>1581</v>
      </c>
      <c r="R106" s="51">
        <v>2.09</v>
      </c>
      <c r="S106" s="52">
        <v>0.075475</v>
      </c>
      <c r="T106" s="52">
        <v>0.503569530935222</v>
      </c>
      <c r="W106" t="s">
        <v>1338</v>
      </c>
      <c r="X106" t="s">
        <v>1839</v>
      </c>
      <c r="Y106">
        <v>960105</v>
      </c>
      <c r="AA106" s="48">
        <v>104</v>
      </c>
      <c r="AB106" s="48" t="s">
        <v>1409</v>
      </c>
      <c r="AC106" s="48" t="s">
        <v>1674</v>
      </c>
      <c r="AD106" s="48" t="s">
        <v>1973</v>
      </c>
      <c r="AE106" s="48" t="s">
        <v>1575</v>
      </c>
      <c r="AF106" s="48" t="s">
        <v>1598</v>
      </c>
      <c r="AG106" s="48" t="s">
        <v>1608</v>
      </c>
      <c r="AH106" s="48" t="s">
        <v>1594</v>
      </c>
      <c r="AI106" s="48" t="s">
        <v>1622</v>
      </c>
      <c r="AJ106" s="48" t="s">
        <v>1677</v>
      </c>
      <c r="AK106" s="48">
        <v>535</v>
      </c>
      <c r="AL106" s="48">
        <v>601475</v>
      </c>
      <c r="AM106" s="48" t="s">
        <v>1581</v>
      </c>
      <c r="AN106" s="53">
        <v>1.02</v>
      </c>
      <c r="AO106" s="58">
        <v>0.041988438</v>
      </c>
      <c r="AP106" s="58">
        <v>0.441760349824524</v>
      </c>
    </row>
    <row r="107" customFormat="1" spans="1:42">
      <c r="A107" s="44" t="s">
        <v>1421</v>
      </c>
      <c r="B107" s="45">
        <v>663610</v>
      </c>
      <c r="C107" s="45">
        <v>2.86</v>
      </c>
      <c r="D107" s="46">
        <v>0.081352</v>
      </c>
      <c r="F107" s="47" t="s">
        <v>1471</v>
      </c>
      <c r="G107" s="48" t="s">
        <v>1629</v>
      </c>
      <c r="H107" s="48" t="s">
        <v>1972</v>
      </c>
      <c r="I107" s="48" t="s">
        <v>1575</v>
      </c>
      <c r="J107" s="48" t="s">
        <v>1700</v>
      </c>
      <c r="K107" s="48" t="s">
        <v>1609</v>
      </c>
      <c r="L107" s="48" t="s">
        <v>1713</v>
      </c>
      <c r="M107" s="48" t="s">
        <v>1628</v>
      </c>
      <c r="N107" s="48" t="s">
        <v>1669</v>
      </c>
      <c r="O107" s="48">
        <v>363</v>
      </c>
      <c r="P107" s="48">
        <v>881675</v>
      </c>
      <c r="Q107" s="48" t="s">
        <v>1581</v>
      </c>
      <c r="R107" s="51">
        <v>2.09</v>
      </c>
      <c r="S107" s="59">
        <v>0.101835</v>
      </c>
      <c r="T107" s="52">
        <v>0.373220507166847</v>
      </c>
      <c r="W107" t="s">
        <v>1487</v>
      </c>
      <c r="Y107">
        <v>974560</v>
      </c>
      <c r="AA107" s="48">
        <v>105</v>
      </c>
      <c r="AB107" s="48" t="s">
        <v>1360</v>
      </c>
      <c r="AC107" s="48" t="s">
        <v>1674</v>
      </c>
      <c r="AD107" s="48" t="s">
        <v>1890</v>
      </c>
      <c r="AE107" s="48" t="s">
        <v>1575</v>
      </c>
      <c r="AF107" s="48" t="s">
        <v>1598</v>
      </c>
      <c r="AG107" s="48" t="s">
        <v>1700</v>
      </c>
      <c r="AH107" s="48" t="s">
        <v>1702</v>
      </c>
      <c r="AI107" s="48" t="s">
        <v>1816</v>
      </c>
      <c r="AJ107" s="48" t="s">
        <v>1891</v>
      </c>
      <c r="AK107" s="48">
        <v>772</v>
      </c>
      <c r="AL107" s="48">
        <v>415698</v>
      </c>
      <c r="AM107" s="48" t="s">
        <v>1581</v>
      </c>
      <c r="AN107" s="53">
        <v>0.5</v>
      </c>
      <c r="AO107" s="58">
        <v>0.048068237</v>
      </c>
      <c r="AP107" s="58">
        <v>0.189159471025568</v>
      </c>
    </row>
    <row r="108" customFormat="1" spans="1:42">
      <c r="A108" s="44" t="s">
        <v>1423</v>
      </c>
      <c r="B108" s="45">
        <v>663610</v>
      </c>
      <c r="C108" s="45">
        <v>3.49</v>
      </c>
      <c r="D108" s="46">
        <v>0.078474</v>
      </c>
      <c r="F108" s="48" t="s">
        <v>1473</v>
      </c>
      <c r="G108" s="48" t="s">
        <v>2085</v>
      </c>
      <c r="H108" s="48" t="s">
        <v>2021</v>
      </c>
      <c r="I108" s="48" t="s">
        <v>1676</v>
      </c>
      <c r="J108" s="48" t="s">
        <v>1628</v>
      </c>
      <c r="K108" s="48" t="s">
        <v>1628</v>
      </c>
      <c r="L108" s="48" t="s">
        <v>1745</v>
      </c>
      <c r="M108" s="48" t="s">
        <v>2086</v>
      </c>
      <c r="N108" s="48" t="s">
        <v>1795</v>
      </c>
      <c r="O108" s="48">
        <v>363</v>
      </c>
      <c r="P108" s="48">
        <v>881675</v>
      </c>
      <c r="Q108" s="48" t="s">
        <v>1581</v>
      </c>
      <c r="R108" s="51">
        <v>0.66</v>
      </c>
      <c r="S108" s="52">
        <v>0.058058606</v>
      </c>
      <c r="T108" s="52">
        <v>0.206725290906023</v>
      </c>
      <c r="W108" t="s">
        <v>1486</v>
      </c>
      <c r="X108" t="s">
        <v>2039</v>
      </c>
      <c r="Y108">
        <v>974560</v>
      </c>
      <c r="AA108" s="48">
        <v>106</v>
      </c>
      <c r="AB108" s="48" t="s">
        <v>1399</v>
      </c>
      <c r="AC108" s="48" t="s">
        <v>1906</v>
      </c>
      <c r="AD108" s="48" t="s">
        <v>1953</v>
      </c>
      <c r="AE108" s="48" t="s">
        <v>1575</v>
      </c>
      <c r="AF108" s="48" t="s">
        <v>1700</v>
      </c>
      <c r="AG108" s="48" t="s">
        <v>1709</v>
      </c>
      <c r="AH108" s="48" t="s">
        <v>1745</v>
      </c>
      <c r="AI108" s="48" t="s">
        <v>1954</v>
      </c>
      <c r="AJ108" s="48" t="s">
        <v>1899</v>
      </c>
      <c r="AK108" s="48">
        <v>611</v>
      </c>
      <c r="AL108" s="48">
        <v>526679</v>
      </c>
      <c r="AM108" s="48" t="s">
        <v>1581</v>
      </c>
      <c r="AN108" s="53">
        <v>1.92</v>
      </c>
      <c r="AO108" s="58">
        <v>0.094934</v>
      </c>
      <c r="AP108" s="58">
        <v>0.367786453438792</v>
      </c>
    </row>
    <row r="109" customFormat="1" spans="1:42">
      <c r="A109" s="44" t="s">
        <v>1983</v>
      </c>
      <c r="B109" s="45">
        <v>670474</v>
      </c>
      <c r="C109" s="45">
        <v>3.14</v>
      </c>
      <c r="D109" s="46">
        <v>0.126712</v>
      </c>
      <c r="F109" s="48" t="s">
        <v>1475</v>
      </c>
      <c r="G109" s="48" t="s">
        <v>2056</v>
      </c>
      <c r="H109" s="48" t="s">
        <v>2087</v>
      </c>
      <c r="I109" s="48" t="s">
        <v>1676</v>
      </c>
      <c r="J109" s="48" t="s">
        <v>1633</v>
      </c>
      <c r="K109" s="48" t="s">
        <v>1692</v>
      </c>
      <c r="L109" s="48" t="s">
        <v>1648</v>
      </c>
      <c r="M109" s="48" t="s">
        <v>2088</v>
      </c>
      <c r="N109" s="48" t="s">
        <v>2051</v>
      </c>
      <c r="O109" s="48">
        <v>363</v>
      </c>
      <c r="P109" s="48">
        <v>881675</v>
      </c>
      <c r="Q109" s="48" t="s">
        <v>1581</v>
      </c>
      <c r="R109" s="51">
        <v>2.16</v>
      </c>
      <c r="S109" s="54">
        <v>0.081352</v>
      </c>
      <c r="T109" s="52">
        <v>0.482838394472209</v>
      </c>
      <c r="W109" t="s">
        <v>2089</v>
      </c>
      <c r="X109" t="s">
        <v>2090</v>
      </c>
      <c r="Y109">
        <v>1004630</v>
      </c>
      <c r="AA109" s="48">
        <v>107</v>
      </c>
      <c r="AB109" s="48" t="s">
        <v>1543</v>
      </c>
      <c r="AC109" s="48" t="s">
        <v>1785</v>
      </c>
      <c r="AD109" s="48" t="s">
        <v>2091</v>
      </c>
      <c r="AE109" s="48" t="s">
        <v>1575</v>
      </c>
      <c r="AF109" s="48" t="s">
        <v>1621</v>
      </c>
      <c r="AG109" s="48" t="s">
        <v>1611</v>
      </c>
      <c r="AH109" s="48" t="s">
        <v>1700</v>
      </c>
      <c r="AI109" s="48" t="s">
        <v>1744</v>
      </c>
      <c r="AJ109" s="48" t="s">
        <v>1850</v>
      </c>
      <c r="AK109" s="48">
        <v>0</v>
      </c>
      <c r="AL109" s="48">
        <v>0</v>
      </c>
      <c r="AM109" s="48" t="s">
        <v>1581</v>
      </c>
      <c r="AN109" s="53" t="e">
        <v>#N/A</v>
      </c>
      <c r="AO109" s="58" t="e">
        <v>#N/A</v>
      </c>
      <c r="AP109" s="58" t="e">
        <v>#N/A</v>
      </c>
    </row>
    <row r="110" customFormat="1" spans="1:42">
      <c r="A110" s="44" t="s">
        <v>1426</v>
      </c>
      <c r="B110" s="45">
        <v>670474</v>
      </c>
      <c r="C110" s="45">
        <v>6.24</v>
      </c>
      <c r="D110" s="46">
        <v>0.046416446</v>
      </c>
      <c r="F110" s="47" t="s">
        <v>1477</v>
      </c>
      <c r="G110" s="48" t="s">
        <v>1710</v>
      </c>
      <c r="H110" s="48" t="s">
        <v>1711</v>
      </c>
      <c r="I110" s="48" t="s">
        <v>1575</v>
      </c>
      <c r="J110" s="48" t="s">
        <v>1636</v>
      </c>
      <c r="K110" s="48" t="s">
        <v>1712</v>
      </c>
      <c r="L110" s="48" t="s">
        <v>1713</v>
      </c>
      <c r="M110" s="48" t="s">
        <v>1586</v>
      </c>
      <c r="N110" s="48" t="s">
        <v>1659</v>
      </c>
      <c r="O110" s="48">
        <v>353</v>
      </c>
      <c r="P110" s="48">
        <v>906155</v>
      </c>
      <c r="Q110" s="48" t="s">
        <v>1581</v>
      </c>
      <c r="R110" s="51">
        <v>2.42</v>
      </c>
      <c r="S110" s="59">
        <v>0.131739</v>
      </c>
      <c r="T110" s="52">
        <v>0.33405446720265</v>
      </c>
      <c r="W110" t="s">
        <v>1342</v>
      </c>
      <c r="X110" t="s">
        <v>2092</v>
      </c>
      <c r="Y110">
        <v>1020314</v>
      </c>
      <c r="AA110" s="48">
        <v>108</v>
      </c>
      <c r="AB110" s="48" t="s">
        <v>1225</v>
      </c>
      <c r="AC110" s="48" t="s">
        <v>1644</v>
      </c>
      <c r="AD110" s="48" t="s">
        <v>1647</v>
      </c>
      <c r="AE110" s="48" t="s">
        <v>1575</v>
      </c>
      <c r="AF110" s="48" t="s">
        <v>1609</v>
      </c>
      <c r="AG110" s="48" t="s">
        <v>1621</v>
      </c>
      <c r="AH110" s="48" t="s">
        <v>1648</v>
      </c>
      <c r="AI110" s="48" t="s">
        <v>1649</v>
      </c>
      <c r="AJ110" s="48" t="s">
        <v>1650</v>
      </c>
      <c r="AK110" s="48">
        <v>9141</v>
      </c>
      <c r="AL110" s="48">
        <v>29648</v>
      </c>
      <c r="AM110" s="48" t="s">
        <v>1581</v>
      </c>
      <c r="AN110" s="53">
        <v>2.54</v>
      </c>
      <c r="AO110" s="58">
        <v>0.050911445</v>
      </c>
      <c r="AP110" s="58">
        <v>0.907265869255574</v>
      </c>
    </row>
    <row r="111" customFormat="1" spans="1:42">
      <c r="A111" s="44" t="s">
        <v>1431</v>
      </c>
      <c r="B111" s="45">
        <v>670474</v>
      </c>
      <c r="C111" s="45">
        <v>2.34</v>
      </c>
      <c r="D111" s="46">
        <v>0.072552</v>
      </c>
      <c r="F111" s="47" t="s">
        <v>1441</v>
      </c>
      <c r="G111" s="48" t="s">
        <v>1793</v>
      </c>
      <c r="H111" s="48" t="s">
        <v>1794</v>
      </c>
      <c r="I111" s="48" t="s">
        <v>1575</v>
      </c>
      <c r="J111" s="48" t="s">
        <v>1636</v>
      </c>
      <c r="K111" s="48" t="s">
        <v>1666</v>
      </c>
      <c r="L111" s="48" t="s">
        <v>1598</v>
      </c>
      <c r="M111" s="48" t="s">
        <v>1759</v>
      </c>
      <c r="N111" s="48" t="s">
        <v>1795</v>
      </c>
      <c r="O111" s="48">
        <v>353</v>
      </c>
      <c r="P111" s="48">
        <v>906155</v>
      </c>
      <c r="Q111" s="48" t="s">
        <v>1581</v>
      </c>
      <c r="R111" s="51">
        <v>1.78</v>
      </c>
      <c r="S111" s="54">
        <v>0.081352</v>
      </c>
      <c r="T111" s="52">
        <v>0.397894602852098</v>
      </c>
      <c r="W111" t="s">
        <v>2093</v>
      </c>
      <c r="X111" t="s">
        <v>2094</v>
      </c>
      <c r="Y111">
        <v>1020314</v>
      </c>
      <c r="AA111" s="48">
        <v>109</v>
      </c>
      <c r="AB111" s="48" t="s">
        <v>1545</v>
      </c>
      <c r="AC111" s="48" t="s">
        <v>2095</v>
      </c>
      <c r="AD111" s="48" t="s">
        <v>2096</v>
      </c>
      <c r="AE111" s="48" t="s">
        <v>1575</v>
      </c>
      <c r="AF111" s="48" t="s">
        <v>1628</v>
      </c>
      <c r="AG111" s="48" t="s">
        <v>1631</v>
      </c>
      <c r="AH111" s="48" t="s">
        <v>1578</v>
      </c>
      <c r="AI111" s="48" t="s">
        <v>1869</v>
      </c>
      <c r="AJ111" s="48" t="s">
        <v>1759</v>
      </c>
      <c r="AK111" s="48">
        <v>0</v>
      </c>
      <c r="AL111" s="48">
        <v>0</v>
      </c>
      <c r="AM111" s="48" t="s">
        <v>1581</v>
      </c>
      <c r="AN111" s="53" t="e">
        <v>#N/A</v>
      </c>
      <c r="AO111" s="58" t="e">
        <v>#N/A</v>
      </c>
      <c r="AP111" s="58" t="e">
        <v>#N/A</v>
      </c>
    </row>
    <row r="112" customFormat="1" spans="1:42">
      <c r="A112" s="44" t="s">
        <v>1428</v>
      </c>
      <c r="B112" s="45">
        <v>670474</v>
      </c>
      <c r="C112" s="45">
        <v>2.18</v>
      </c>
      <c r="D112" s="46">
        <v>0.081352</v>
      </c>
      <c r="F112" s="47" t="s">
        <v>1472</v>
      </c>
      <c r="G112" s="48" t="s">
        <v>1588</v>
      </c>
      <c r="H112" s="48" t="s">
        <v>1589</v>
      </c>
      <c r="I112" s="48" t="s">
        <v>1575</v>
      </c>
      <c r="J112" s="48" t="s">
        <v>1590</v>
      </c>
      <c r="K112" s="48" t="s">
        <v>1591</v>
      </c>
      <c r="L112" s="48" t="s">
        <v>1592</v>
      </c>
      <c r="M112" s="48" t="s">
        <v>1593</v>
      </c>
      <c r="N112" s="48" t="s">
        <v>1594</v>
      </c>
      <c r="O112" s="48">
        <v>348</v>
      </c>
      <c r="P112" s="48">
        <v>919116</v>
      </c>
      <c r="Q112" s="48" t="s">
        <v>1581</v>
      </c>
      <c r="R112" s="51">
        <v>3.4</v>
      </c>
      <c r="S112" s="52">
        <v>0.079887</v>
      </c>
      <c r="T112" s="52">
        <v>0.773961014076773</v>
      </c>
      <c r="W112" t="s">
        <v>1490</v>
      </c>
      <c r="X112" t="s">
        <v>2097</v>
      </c>
      <c r="Y112">
        <v>1020314</v>
      </c>
      <c r="AA112" s="48">
        <v>110</v>
      </c>
      <c r="AB112" s="48" t="s">
        <v>1256</v>
      </c>
      <c r="AC112" s="48" t="s">
        <v>1663</v>
      </c>
      <c r="AD112" s="48" t="s">
        <v>1796</v>
      </c>
      <c r="AE112" s="48" t="s">
        <v>1575</v>
      </c>
      <c r="AF112" s="48" t="s">
        <v>1617</v>
      </c>
      <c r="AG112" s="48" t="s">
        <v>1628</v>
      </c>
      <c r="AH112" s="48" t="s">
        <v>1692</v>
      </c>
      <c r="AI112" s="48" t="s">
        <v>1642</v>
      </c>
      <c r="AJ112" s="48" t="s">
        <v>1797</v>
      </c>
      <c r="AK112" s="48">
        <v>1297</v>
      </c>
      <c r="AL112" s="48">
        <v>245442</v>
      </c>
      <c r="AM112" s="48" t="s">
        <v>1581</v>
      </c>
      <c r="AN112" s="53">
        <v>1.99</v>
      </c>
      <c r="AO112" s="58">
        <v>0.081352</v>
      </c>
      <c r="AP112" s="58">
        <v>0.444837224536896</v>
      </c>
    </row>
    <row r="113" customFormat="1" spans="1:42">
      <c r="A113" s="44" t="s">
        <v>1424</v>
      </c>
      <c r="B113" s="45">
        <v>670474</v>
      </c>
      <c r="C113" s="45">
        <v>2.26</v>
      </c>
      <c r="D113" s="46">
        <v>0.081352</v>
      </c>
      <c r="F113" s="47" t="s">
        <v>1253</v>
      </c>
      <c r="G113" s="48" t="s">
        <v>1704</v>
      </c>
      <c r="H113" s="48" t="s">
        <v>1705</v>
      </c>
      <c r="I113" s="48" t="s">
        <v>1575</v>
      </c>
      <c r="J113" s="48" t="s">
        <v>1615</v>
      </c>
      <c r="K113" s="48" t="s">
        <v>1706</v>
      </c>
      <c r="L113" s="48" t="s">
        <v>1594</v>
      </c>
      <c r="M113" s="48" t="s">
        <v>1641</v>
      </c>
      <c r="N113" s="48" t="s">
        <v>1641</v>
      </c>
      <c r="O113" s="48">
        <v>348</v>
      </c>
      <c r="P113" s="48">
        <v>919116</v>
      </c>
      <c r="Q113" s="48" t="s">
        <v>1581</v>
      </c>
      <c r="R113" s="51">
        <v>2.06</v>
      </c>
      <c r="S113" s="54">
        <v>0.081352</v>
      </c>
      <c r="T113" s="52">
        <v>0.460484765098495</v>
      </c>
      <c r="W113" t="s">
        <v>2098</v>
      </c>
      <c r="X113" t="s">
        <v>2099</v>
      </c>
      <c r="Y113">
        <v>1036628</v>
      </c>
      <c r="AA113" s="48">
        <v>111</v>
      </c>
      <c r="AB113" s="48" t="s">
        <v>1342</v>
      </c>
      <c r="AC113" s="48" t="s">
        <v>2092</v>
      </c>
      <c r="AD113" s="48" t="s">
        <v>2100</v>
      </c>
      <c r="AE113" s="48" t="s">
        <v>1575</v>
      </c>
      <c r="AF113" s="48" t="s">
        <v>1608</v>
      </c>
      <c r="AG113" s="48" t="s">
        <v>1748</v>
      </c>
      <c r="AH113" s="48" t="s">
        <v>1693</v>
      </c>
      <c r="AI113" s="48" t="s">
        <v>1648</v>
      </c>
      <c r="AJ113" s="48" t="s">
        <v>2015</v>
      </c>
      <c r="AK113" s="48">
        <v>313</v>
      </c>
      <c r="AL113" s="48">
        <v>1020314</v>
      </c>
      <c r="AM113" s="48" t="s">
        <v>1581</v>
      </c>
      <c r="AN113" s="53">
        <v>2.16</v>
      </c>
      <c r="AO113" s="58">
        <v>0.081352</v>
      </c>
      <c r="AP113" s="58">
        <v>0.482838394472209</v>
      </c>
    </row>
    <row r="114" customFormat="1" spans="1:42">
      <c r="A114" s="44" t="s">
        <v>2101</v>
      </c>
      <c r="B114" s="45">
        <v>677618</v>
      </c>
      <c r="C114" s="45">
        <v>0.35</v>
      </c>
      <c r="D114" s="46">
        <v>0.11205065</v>
      </c>
      <c r="F114" s="47" t="s">
        <v>1407</v>
      </c>
      <c r="G114" s="48" t="s">
        <v>1619</v>
      </c>
      <c r="H114" s="48" t="s">
        <v>1889</v>
      </c>
      <c r="I114" s="48" t="s">
        <v>1575</v>
      </c>
      <c r="J114" s="48" t="s">
        <v>1640</v>
      </c>
      <c r="K114" s="48" t="s">
        <v>1611</v>
      </c>
      <c r="L114" s="48" t="s">
        <v>1723</v>
      </c>
      <c r="M114" s="48" t="s">
        <v>1816</v>
      </c>
      <c r="N114" s="48" t="s">
        <v>1692</v>
      </c>
      <c r="O114" s="48">
        <v>348</v>
      </c>
      <c r="P114" s="48">
        <v>919116</v>
      </c>
      <c r="Q114" s="48" t="s">
        <v>1581</v>
      </c>
      <c r="R114" s="51">
        <v>1.96</v>
      </c>
      <c r="S114" s="54">
        <v>0.094026</v>
      </c>
      <c r="T114" s="52">
        <v>0.379074342772025</v>
      </c>
      <c r="W114" t="s">
        <v>1345</v>
      </c>
      <c r="X114" t="s">
        <v>799</v>
      </c>
      <c r="Y114">
        <v>1070767</v>
      </c>
      <c r="AA114" s="48">
        <v>112</v>
      </c>
      <c r="AB114" s="48" t="s">
        <v>267</v>
      </c>
      <c r="AC114" s="48" t="s">
        <v>1629</v>
      </c>
      <c r="AD114" s="48" t="s">
        <v>1630</v>
      </c>
      <c r="AE114" s="48" t="s">
        <v>1575</v>
      </c>
      <c r="AF114" s="48" t="s">
        <v>1628</v>
      </c>
      <c r="AG114" s="48" t="s">
        <v>1594</v>
      </c>
      <c r="AH114" s="48" t="s">
        <v>1631</v>
      </c>
      <c r="AI114" s="48" t="s">
        <v>1632</v>
      </c>
      <c r="AJ114" s="48" t="s">
        <v>1633</v>
      </c>
      <c r="AK114" s="48">
        <v>9803</v>
      </c>
      <c r="AL114" s="48">
        <v>27388</v>
      </c>
      <c r="AM114" s="48" t="s">
        <v>1581</v>
      </c>
      <c r="AN114" s="53">
        <v>3.5</v>
      </c>
      <c r="AO114" s="58">
        <v>0.057400552</v>
      </c>
      <c r="AP114" s="58">
        <v>1.10883839563706</v>
      </c>
    </row>
    <row r="115" customFormat="1" spans="1:42">
      <c r="A115" s="44" t="s">
        <v>2102</v>
      </c>
      <c r="B115" s="45">
        <v>677618</v>
      </c>
      <c r="C115" s="45">
        <v>1.72</v>
      </c>
      <c r="D115" s="46">
        <v>0.081352</v>
      </c>
      <c r="F115" s="47" t="s">
        <v>1394</v>
      </c>
      <c r="G115" s="48" t="s">
        <v>2029</v>
      </c>
      <c r="H115" s="48" t="s">
        <v>2030</v>
      </c>
      <c r="I115" s="48" t="s">
        <v>1575</v>
      </c>
      <c r="J115" s="48" t="s">
        <v>1700</v>
      </c>
      <c r="K115" s="48" t="s">
        <v>1709</v>
      </c>
      <c r="L115" s="48" t="s">
        <v>1578</v>
      </c>
      <c r="M115" s="48" t="s">
        <v>1690</v>
      </c>
      <c r="N115" s="48" t="s">
        <v>2031</v>
      </c>
      <c r="O115" s="48">
        <v>348</v>
      </c>
      <c r="P115" s="48">
        <v>919116</v>
      </c>
      <c r="Q115" s="48" t="s">
        <v>1581</v>
      </c>
      <c r="R115" s="51">
        <v>2.71</v>
      </c>
      <c r="S115" s="54">
        <v>0.081352</v>
      </c>
      <c r="T115" s="52">
        <v>0.605783356027632</v>
      </c>
      <c r="W115" t="s">
        <v>1408</v>
      </c>
      <c r="X115" t="s">
        <v>1829</v>
      </c>
      <c r="Y115">
        <v>1070767</v>
      </c>
      <c r="AA115" s="48">
        <v>113</v>
      </c>
      <c r="AB115" s="48" t="s">
        <v>1498</v>
      </c>
      <c r="AC115" s="48" t="s">
        <v>2103</v>
      </c>
      <c r="AD115" s="48" t="s">
        <v>2104</v>
      </c>
      <c r="AE115" s="48" t="s">
        <v>1676</v>
      </c>
      <c r="AF115" s="48" t="s">
        <v>1692</v>
      </c>
      <c r="AG115" s="48" t="s">
        <v>1631</v>
      </c>
      <c r="AH115" s="48" t="s">
        <v>1597</v>
      </c>
      <c r="AI115" s="48" t="s">
        <v>1632</v>
      </c>
      <c r="AJ115" s="48" t="s">
        <v>1748</v>
      </c>
      <c r="AK115" s="48">
        <v>277</v>
      </c>
      <c r="AL115" s="48">
        <v>1145885</v>
      </c>
      <c r="AM115" s="48" t="s">
        <v>1581</v>
      </c>
      <c r="AN115" s="53">
        <v>5.29</v>
      </c>
      <c r="AO115" s="58">
        <v>0.081352</v>
      </c>
      <c r="AP115" s="58">
        <v>1.18250699386944</v>
      </c>
    </row>
    <row r="116" customFormat="1" spans="1:42">
      <c r="A116" s="44" t="s">
        <v>1436</v>
      </c>
      <c r="B116" s="45">
        <v>677618</v>
      </c>
      <c r="C116" s="45">
        <v>2.85</v>
      </c>
      <c r="D116" s="46">
        <v>0.081352</v>
      </c>
      <c r="F116" s="47" t="s">
        <v>1470</v>
      </c>
      <c r="G116" s="48" t="s">
        <v>1686</v>
      </c>
      <c r="H116" s="48" t="s">
        <v>2074</v>
      </c>
      <c r="I116" s="48" t="s">
        <v>1575</v>
      </c>
      <c r="J116" s="48" t="s">
        <v>1608</v>
      </c>
      <c r="K116" s="48" t="s">
        <v>1781</v>
      </c>
      <c r="L116" s="48" t="s">
        <v>1797</v>
      </c>
      <c r="M116" s="48" t="s">
        <v>1904</v>
      </c>
      <c r="N116" s="48" t="s">
        <v>2028</v>
      </c>
      <c r="O116" s="48">
        <v>348</v>
      </c>
      <c r="P116" s="48">
        <v>919116</v>
      </c>
      <c r="Q116" s="48" t="s">
        <v>1581</v>
      </c>
      <c r="R116" s="51">
        <v>2.05</v>
      </c>
      <c r="S116" s="59">
        <v>0.100739</v>
      </c>
      <c r="T116" s="52">
        <v>0.370060307970218</v>
      </c>
      <c r="W116" t="s">
        <v>1494</v>
      </c>
      <c r="X116" t="s">
        <v>2105</v>
      </c>
      <c r="Y116">
        <v>1070767</v>
      </c>
      <c r="AA116" s="48">
        <v>114</v>
      </c>
      <c r="AB116" s="48" t="s">
        <v>1501</v>
      </c>
      <c r="AC116" s="48" t="s">
        <v>2106</v>
      </c>
      <c r="AD116" s="48" t="s">
        <v>2107</v>
      </c>
      <c r="AE116" s="48" t="s">
        <v>1676</v>
      </c>
      <c r="AF116" s="48" t="s">
        <v>1700</v>
      </c>
      <c r="AG116" s="48" t="s">
        <v>1748</v>
      </c>
      <c r="AH116" s="48" t="s">
        <v>1797</v>
      </c>
      <c r="AI116" s="48" t="s">
        <v>1891</v>
      </c>
      <c r="AJ116" s="48" t="s">
        <v>2108</v>
      </c>
      <c r="AK116" s="48">
        <v>262</v>
      </c>
      <c r="AL116" s="48">
        <v>1209448</v>
      </c>
      <c r="AM116" s="48" t="s">
        <v>1581</v>
      </c>
      <c r="AN116" s="53">
        <v>1.42</v>
      </c>
      <c r="AO116" s="58">
        <v>0.04993</v>
      </c>
      <c r="AP116" s="58">
        <v>0.517181591962881</v>
      </c>
    </row>
    <row r="117" customFormat="1" spans="1:42">
      <c r="A117" s="44" t="s">
        <v>1433</v>
      </c>
      <c r="B117" s="45">
        <v>677618</v>
      </c>
      <c r="C117" s="45">
        <v>3.41</v>
      </c>
      <c r="D117" s="46">
        <v>0.081352</v>
      </c>
      <c r="F117" s="48" t="s">
        <v>1484</v>
      </c>
      <c r="G117" s="48" t="s">
        <v>1678</v>
      </c>
      <c r="H117" s="48" t="s">
        <v>2109</v>
      </c>
      <c r="I117" s="48" t="s">
        <v>1676</v>
      </c>
      <c r="J117" s="48" t="s">
        <v>1633</v>
      </c>
      <c r="K117" s="48" t="s">
        <v>1860</v>
      </c>
      <c r="L117" s="48" t="s">
        <v>1649</v>
      </c>
      <c r="M117" s="48" t="s">
        <v>2110</v>
      </c>
      <c r="N117" s="48" t="s">
        <v>1896</v>
      </c>
      <c r="O117" s="48">
        <v>343</v>
      </c>
      <c r="P117" s="48">
        <v>932345</v>
      </c>
      <c r="Q117" s="48" t="s">
        <v>1581</v>
      </c>
      <c r="R117" s="51">
        <v>5.09</v>
      </c>
      <c r="S117" s="52">
        <v>0.029115</v>
      </c>
      <c r="T117" s="52">
        <v>3.17919574280082</v>
      </c>
      <c r="W117" t="s">
        <v>1496</v>
      </c>
      <c r="X117" t="s">
        <v>1644</v>
      </c>
      <c r="Y117">
        <v>1088492</v>
      </c>
      <c r="AA117" s="48">
        <v>115</v>
      </c>
      <c r="AB117" s="48" t="s">
        <v>1297</v>
      </c>
      <c r="AC117" s="48" t="s">
        <v>1674</v>
      </c>
      <c r="AD117" s="48" t="s">
        <v>1675</v>
      </c>
      <c r="AE117" s="48" t="s">
        <v>1676</v>
      </c>
      <c r="AF117" s="48" t="s">
        <v>1598</v>
      </c>
      <c r="AG117" s="48" t="s">
        <v>1578</v>
      </c>
      <c r="AH117" s="48" t="s">
        <v>1641</v>
      </c>
      <c r="AI117" s="48" t="s">
        <v>1622</v>
      </c>
      <c r="AJ117" s="48" t="s">
        <v>1677</v>
      </c>
      <c r="AK117" s="48">
        <v>6025</v>
      </c>
      <c r="AL117" s="48">
        <v>47740</v>
      </c>
      <c r="AM117" s="48" t="s">
        <v>1581</v>
      </c>
      <c r="AN117" s="53">
        <v>3.69</v>
      </c>
      <c r="AO117" s="58">
        <v>0.044260531</v>
      </c>
      <c r="AP117" s="58">
        <v>1.51609364235375</v>
      </c>
    </row>
    <row r="118" customFormat="1" spans="1:42">
      <c r="A118" s="44" t="s">
        <v>2111</v>
      </c>
      <c r="B118" s="45">
        <v>684880</v>
      </c>
      <c r="C118" s="45">
        <v>1.78</v>
      </c>
      <c r="D118" s="46">
        <v>0.029104</v>
      </c>
      <c r="F118" s="47" t="s">
        <v>1261</v>
      </c>
      <c r="G118" s="48" t="s">
        <v>1777</v>
      </c>
      <c r="H118" s="48" t="s">
        <v>1778</v>
      </c>
      <c r="I118" s="48" t="s">
        <v>1575</v>
      </c>
      <c r="J118" s="48" t="s">
        <v>1615</v>
      </c>
      <c r="K118" s="48" t="s">
        <v>1608</v>
      </c>
      <c r="L118" s="48" t="s">
        <v>1641</v>
      </c>
      <c r="M118" s="48" t="s">
        <v>1779</v>
      </c>
      <c r="N118" s="48" t="s">
        <v>1618</v>
      </c>
      <c r="O118" s="48">
        <v>333</v>
      </c>
      <c r="P118" s="48">
        <v>960105</v>
      </c>
      <c r="Q118" s="48" t="s">
        <v>1581</v>
      </c>
      <c r="R118" s="51">
        <v>1.9</v>
      </c>
      <c r="S118" s="54">
        <v>0.098268</v>
      </c>
      <c r="T118" s="52">
        <v>0.351607203559615</v>
      </c>
      <c r="W118" t="s">
        <v>2112</v>
      </c>
      <c r="X118" t="s">
        <v>2113</v>
      </c>
      <c r="Y118">
        <v>1088492</v>
      </c>
      <c r="AA118" s="48">
        <v>116</v>
      </c>
      <c r="AB118" s="48" t="s">
        <v>1363</v>
      </c>
      <c r="AC118" s="48" t="s">
        <v>1644</v>
      </c>
      <c r="AD118" s="48" t="s">
        <v>1895</v>
      </c>
      <c r="AE118" s="48" t="s">
        <v>1676</v>
      </c>
      <c r="AF118" s="48" t="s">
        <v>1608</v>
      </c>
      <c r="AG118" s="48" t="s">
        <v>1621</v>
      </c>
      <c r="AH118" s="48" t="s">
        <v>1648</v>
      </c>
      <c r="AI118" s="48" t="s">
        <v>1732</v>
      </c>
      <c r="AJ118" s="48" t="s">
        <v>1896</v>
      </c>
      <c r="AK118" s="48">
        <v>757</v>
      </c>
      <c r="AL118" s="48">
        <v>424252</v>
      </c>
      <c r="AM118" s="48" t="s">
        <v>1581</v>
      </c>
      <c r="AN118" s="53">
        <v>3.55</v>
      </c>
      <c r="AO118" s="58">
        <v>0.081352</v>
      </c>
      <c r="AP118" s="58">
        <v>0.793553842766824</v>
      </c>
    </row>
    <row r="119" customFormat="1" spans="1:42">
      <c r="A119" s="44" t="s">
        <v>1437</v>
      </c>
      <c r="B119" s="45">
        <v>684880</v>
      </c>
      <c r="C119" s="45">
        <v>1</v>
      </c>
      <c r="D119" s="46">
        <v>0.093493</v>
      </c>
      <c r="F119" s="47" t="s">
        <v>1486</v>
      </c>
      <c r="G119" s="48" t="s">
        <v>2039</v>
      </c>
      <c r="H119" s="48" t="s">
        <v>2040</v>
      </c>
      <c r="I119" s="48" t="s">
        <v>1575</v>
      </c>
      <c r="J119" s="48" t="s">
        <v>1608</v>
      </c>
      <c r="K119" s="48" t="s">
        <v>1631</v>
      </c>
      <c r="L119" s="48" t="s">
        <v>1692</v>
      </c>
      <c r="M119" s="48" t="s">
        <v>2022</v>
      </c>
      <c r="N119" s="48" t="s">
        <v>1927</v>
      </c>
      <c r="O119" s="48">
        <v>328</v>
      </c>
      <c r="P119" s="48">
        <v>974560</v>
      </c>
      <c r="Q119" s="48" t="s">
        <v>1581</v>
      </c>
      <c r="R119" s="51">
        <v>1.87</v>
      </c>
      <c r="S119" s="54">
        <v>0.082072</v>
      </c>
      <c r="T119" s="52">
        <v>0.41434573231252</v>
      </c>
      <c r="W119" t="s">
        <v>1519</v>
      </c>
      <c r="X119" t="s">
        <v>1687</v>
      </c>
      <c r="Y119">
        <v>1107036</v>
      </c>
      <c r="AA119" s="48">
        <v>117</v>
      </c>
      <c r="AB119" s="48" t="s">
        <v>1275</v>
      </c>
      <c r="AC119" s="48" t="s">
        <v>1753</v>
      </c>
      <c r="AD119" s="48" t="s">
        <v>1754</v>
      </c>
      <c r="AE119" s="48" t="s">
        <v>1676</v>
      </c>
      <c r="AF119" s="48" t="s">
        <v>1700</v>
      </c>
      <c r="AG119" s="48" t="s">
        <v>1748</v>
      </c>
      <c r="AH119" s="48" t="s">
        <v>1633</v>
      </c>
      <c r="AI119" s="48" t="s">
        <v>1749</v>
      </c>
      <c r="AJ119" s="48" t="s">
        <v>1677</v>
      </c>
      <c r="AK119" s="48">
        <v>1727</v>
      </c>
      <c r="AL119" s="48">
        <v>182747</v>
      </c>
      <c r="AM119" s="48" t="s">
        <v>1581</v>
      </c>
      <c r="AN119" s="53">
        <v>2.59</v>
      </c>
      <c r="AO119" s="58">
        <v>0.042947797</v>
      </c>
      <c r="AP119" s="58">
        <v>1.09666795322208</v>
      </c>
    </row>
    <row r="120" customFormat="1" spans="1:42">
      <c r="A120" s="44" t="s">
        <v>2001</v>
      </c>
      <c r="B120" s="45">
        <v>692214</v>
      </c>
      <c r="C120" s="45">
        <v>2.79</v>
      </c>
      <c r="D120" s="46">
        <v>0.081352</v>
      </c>
      <c r="F120" s="48" t="s">
        <v>1487</v>
      </c>
      <c r="G120" s="48"/>
      <c r="H120" s="48" t="s">
        <v>2114</v>
      </c>
      <c r="I120" s="48" t="s">
        <v>1676</v>
      </c>
      <c r="J120" s="48" t="s">
        <v>1708</v>
      </c>
      <c r="K120" s="48" t="s">
        <v>1781</v>
      </c>
      <c r="L120" s="48" t="s">
        <v>1723</v>
      </c>
      <c r="M120" s="48" t="s">
        <v>1869</v>
      </c>
      <c r="N120" s="48" t="s">
        <v>1845</v>
      </c>
      <c r="O120" s="48">
        <v>328</v>
      </c>
      <c r="P120" s="48">
        <v>974560</v>
      </c>
      <c r="Q120" s="48" t="s">
        <v>1581</v>
      </c>
      <c r="R120" s="51">
        <v>2.52</v>
      </c>
      <c r="S120" s="54">
        <v>0.094905</v>
      </c>
      <c r="T120" s="52">
        <v>0.482867224188613</v>
      </c>
      <c r="W120" t="s">
        <v>2115</v>
      </c>
      <c r="X120" t="s">
        <v>2116</v>
      </c>
      <c r="Y120">
        <v>1145885</v>
      </c>
      <c r="AA120" s="48">
        <v>118</v>
      </c>
      <c r="AB120" s="48" t="s">
        <v>1397</v>
      </c>
      <c r="AC120" s="48" t="s">
        <v>2117</v>
      </c>
      <c r="AD120" s="48" t="s">
        <v>2118</v>
      </c>
      <c r="AE120" s="48" t="s">
        <v>1676</v>
      </c>
      <c r="AF120" s="48" t="s">
        <v>1608</v>
      </c>
      <c r="AG120" s="48" t="s">
        <v>1797</v>
      </c>
      <c r="AH120" s="48" t="s">
        <v>1683</v>
      </c>
      <c r="AI120" s="48" t="s">
        <v>2119</v>
      </c>
      <c r="AJ120" s="48" t="s">
        <v>1677</v>
      </c>
      <c r="AK120" s="48">
        <v>181</v>
      </c>
      <c r="AL120" s="48">
        <v>1715333</v>
      </c>
      <c r="AM120" s="48" t="s">
        <v>1581</v>
      </c>
      <c r="AN120" s="53">
        <v>2.76</v>
      </c>
      <c r="AO120" s="58">
        <v>0.081352</v>
      </c>
      <c r="AP120" s="58">
        <v>0.616960170714489</v>
      </c>
    </row>
    <row r="121" customFormat="1" spans="1:42">
      <c r="A121" s="44" t="s">
        <v>2120</v>
      </c>
      <c r="B121" s="45">
        <v>692214</v>
      </c>
      <c r="C121" s="45">
        <v>0.62</v>
      </c>
      <c r="D121" s="46">
        <v>0.136512437</v>
      </c>
      <c r="F121" s="48" t="s">
        <v>1489</v>
      </c>
      <c r="G121" s="48" t="s">
        <v>2121</v>
      </c>
      <c r="H121" s="48" t="s">
        <v>2122</v>
      </c>
      <c r="I121" s="48" t="s">
        <v>1676</v>
      </c>
      <c r="J121" s="48" t="s">
        <v>1692</v>
      </c>
      <c r="K121" s="48" t="s">
        <v>1822</v>
      </c>
      <c r="L121" s="48" t="s">
        <v>1822</v>
      </c>
      <c r="M121" s="48" t="s">
        <v>1669</v>
      </c>
      <c r="N121" s="48" t="s">
        <v>1692</v>
      </c>
      <c r="O121" s="48">
        <v>323</v>
      </c>
      <c r="P121" s="48">
        <v>989230</v>
      </c>
      <c r="Q121" s="48" t="s">
        <v>1581</v>
      </c>
      <c r="R121" s="51">
        <v>3.21</v>
      </c>
      <c r="S121" s="52">
        <v>0.03693</v>
      </c>
      <c r="T121" s="52">
        <v>1.58067289097242</v>
      </c>
      <c r="W121" t="s">
        <v>1503</v>
      </c>
      <c r="X121" t="s">
        <v>2123</v>
      </c>
      <c r="Y121">
        <v>1209448</v>
      </c>
      <c r="AA121" s="48">
        <v>119</v>
      </c>
      <c r="AB121" s="48" t="s">
        <v>1487</v>
      </c>
      <c r="AC121" s="48"/>
      <c r="AD121" s="48" t="s">
        <v>2114</v>
      </c>
      <c r="AE121" s="48" t="s">
        <v>1676</v>
      </c>
      <c r="AF121" s="48" t="s">
        <v>1708</v>
      </c>
      <c r="AG121" s="48" t="s">
        <v>1781</v>
      </c>
      <c r="AH121" s="48" t="s">
        <v>1723</v>
      </c>
      <c r="AI121" s="48" t="s">
        <v>1869</v>
      </c>
      <c r="AJ121" s="48" t="s">
        <v>1845</v>
      </c>
      <c r="AK121" s="48">
        <v>328</v>
      </c>
      <c r="AL121" s="48">
        <v>974560</v>
      </c>
      <c r="AM121" s="48" t="s">
        <v>1581</v>
      </c>
      <c r="AN121" s="53">
        <v>2.52</v>
      </c>
      <c r="AO121" s="58">
        <v>0.094905</v>
      </c>
      <c r="AP121" s="58">
        <v>0.482867224188613</v>
      </c>
    </row>
    <row r="122" customFormat="1" spans="1:42">
      <c r="A122" s="44" t="s">
        <v>2124</v>
      </c>
      <c r="B122" s="45">
        <v>699704</v>
      </c>
      <c r="C122" s="45">
        <v>0.42</v>
      </c>
      <c r="D122" s="46">
        <v>0.0497</v>
      </c>
      <c r="F122" s="47" t="s">
        <v>1342</v>
      </c>
      <c r="G122" s="48" t="s">
        <v>2092</v>
      </c>
      <c r="H122" s="48" t="s">
        <v>2100</v>
      </c>
      <c r="I122" s="48" t="s">
        <v>1575</v>
      </c>
      <c r="J122" s="48" t="s">
        <v>1608</v>
      </c>
      <c r="K122" s="48" t="s">
        <v>1748</v>
      </c>
      <c r="L122" s="48" t="s">
        <v>1693</v>
      </c>
      <c r="M122" s="48" t="s">
        <v>1648</v>
      </c>
      <c r="N122" s="48" t="s">
        <v>2015</v>
      </c>
      <c r="O122" s="48">
        <v>313</v>
      </c>
      <c r="P122" s="48">
        <v>1020314</v>
      </c>
      <c r="Q122" s="48" t="s">
        <v>1581</v>
      </c>
      <c r="R122" s="51">
        <v>2.16</v>
      </c>
      <c r="S122" s="54">
        <v>0.081352</v>
      </c>
      <c r="T122" s="52">
        <v>0.482838394472209</v>
      </c>
      <c r="W122" t="s">
        <v>1269</v>
      </c>
      <c r="X122" t="s">
        <v>1965</v>
      </c>
      <c r="Y122">
        <v>1232165</v>
      </c>
      <c r="AA122" s="48">
        <v>120</v>
      </c>
      <c r="AB122" s="48" t="s">
        <v>1248</v>
      </c>
      <c r="AC122" s="48" t="s">
        <v>1934</v>
      </c>
      <c r="AD122" s="48" t="s">
        <v>1967</v>
      </c>
      <c r="AE122" s="48" t="s">
        <v>1676</v>
      </c>
      <c r="AF122" s="48" t="s">
        <v>1700</v>
      </c>
      <c r="AG122" s="48" t="s">
        <v>1621</v>
      </c>
      <c r="AH122" s="48" t="s">
        <v>1822</v>
      </c>
      <c r="AI122" s="48" t="s">
        <v>1968</v>
      </c>
      <c r="AJ122" s="48" t="s">
        <v>1677</v>
      </c>
      <c r="AK122" s="48">
        <v>555</v>
      </c>
      <c r="AL122" s="48">
        <v>579826</v>
      </c>
      <c r="AM122" s="48" t="s">
        <v>1581</v>
      </c>
      <c r="AN122" s="53">
        <v>1.66</v>
      </c>
      <c r="AO122" s="58">
        <v>0.081352</v>
      </c>
      <c r="AP122" s="58">
        <v>0.371070247603642</v>
      </c>
    </row>
    <row r="123" customFormat="1" spans="1:42">
      <c r="A123" s="44" t="s">
        <v>1442</v>
      </c>
      <c r="B123" s="45">
        <v>707284</v>
      </c>
      <c r="C123" s="45">
        <v>2.79</v>
      </c>
      <c r="D123" s="46">
        <v>0.035158175</v>
      </c>
      <c r="F123" s="48" t="s">
        <v>1490</v>
      </c>
      <c r="G123" s="48" t="s">
        <v>2097</v>
      </c>
      <c r="H123" s="48" t="s">
        <v>2125</v>
      </c>
      <c r="I123" s="48" t="s">
        <v>1676</v>
      </c>
      <c r="J123" s="48" t="s">
        <v>1648</v>
      </c>
      <c r="K123" s="48" t="s">
        <v>1683</v>
      </c>
      <c r="L123" s="48" t="s">
        <v>1684</v>
      </c>
      <c r="M123" s="48" t="s">
        <v>1898</v>
      </c>
      <c r="N123" s="48" t="s">
        <v>1855</v>
      </c>
      <c r="O123" s="48">
        <v>313</v>
      </c>
      <c r="P123" s="48">
        <v>1020314</v>
      </c>
      <c r="Q123" s="48" t="s">
        <v>1581</v>
      </c>
      <c r="R123" s="51">
        <v>2.07</v>
      </c>
      <c r="S123" s="52">
        <v>0.077283</v>
      </c>
      <c r="T123" s="52">
        <v>0.487082642443666</v>
      </c>
      <c r="W123" t="s">
        <v>1430</v>
      </c>
      <c r="X123" t="s">
        <v>1909</v>
      </c>
      <c r="Y123">
        <v>1232165</v>
      </c>
      <c r="AA123" s="48">
        <v>121</v>
      </c>
      <c r="AB123" s="48" t="s">
        <v>2126</v>
      </c>
      <c r="AC123" s="48" t="s">
        <v>2127</v>
      </c>
      <c r="AD123" s="48" t="s">
        <v>2128</v>
      </c>
      <c r="AE123" s="48" t="s">
        <v>1676</v>
      </c>
      <c r="AF123" s="48" t="s">
        <v>1700</v>
      </c>
      <c r="AG123" s="48" t="s">
        <v>1693</v>
      </c>
      <c r="AH123" s="48" t="s">
        <v>1692</v>
      </c>
      <c r="AI123" s="48" t="s">
        <v>1908</v>
      </c>
      <c r="AJ123" s="48" t="s">
        <v>2129</v>
      </c>
      <c r="AK123" s="48">
        <v>0</v>
      </c>
      <c r="AL123" s="48">
        <v>0</v>
      </c>
      <c r="AM123" s="48" t="s">
        <v>1581</v>
      </c>
      <c r="AN123" s="53" t="e">
        <v>#N/A</v>
      </c>
      <c r="AO123" s="58" t="e">
        <v>#N/A</v>
      </c>
      <c r="AP123" s="58" t="e">
        <v>#N/A</v>
      </c>
    </row>
    <row r="124" customFormat="1" spans="1:42">
      <c r="A124" s="44" t="s">
        <v>2130</v>
      </c>
      <c r="B124" s="45">
        <v>707284</v>
      </c>
      <c r="C124" s="45">
        <v>0.35</v>
      </c>
      <c r="D124" s="46">
        <v>0.152034254</v>
      </c>
      <c r="F124" s="47" t="s">
        <v>1408</v>
      </c>
      <c r="G124" s="48" t="s">
        <v>1829</v>
      </c>
      <c r="H124" s="48" t="s">
        <v>1830</v>
      </c>
      <c r="I124" s="48" t="s">
        <v>1575</v>
      </c>
      <c r="J124" s="48" t="s">
        <v>1577</v>
      </c>
      <c r="K124" s="48" t="s">
        <v>1706</v>
      </c>
      <c r="L124" s="48" t="s">
        <v>1617</v>
      </c>
      <c r="M124" s="48" t="s">
        <v>1781</v>
      </c>
      <c r="N124" s="48" t="s">
        <v>1831</v>
      </c>
      <c r="O124" s="48">
        <v>297</v>
      </c>
      <c r="P124" s="48">
        <v>1070767</v>
      </c>
      <c r="Q124" s="48" t="s">
        <v>1581</v>
      </c>
      <c r="R124" s="51">
        <v>2.87</v>
      </c>
      <c r="S124" s="54">
        <v>0.081352</v>
      </c>
      <c r="T124" s="52">
        <v>0.641549163025573</v>
      </c>
      <c r="W124" t="s">
        <v>1507</v>
      </c>
      <c r="X124" t="s">
        <v>1993</v>
      </c>
      <c r="Y124">
        <v>1232165</v>
      </c>
      <c r="AA124" s="48">
        <v>122</v>
      </c>
      <c r="AB124" s="48" t="s">
        <v>1433</v>
      </c>
      <c r="AC124" s="48" t="s">
        <v>1986</v>
      </c>
      <c r="AD124" s="48" t="s">
        <v>2019</v>
      </c>
      <c r="AE124" s="48" t="s">
        <v>1676</v>
      </c>
      <c r="AF124" s="48" t="s">
        <v>1700</v>
      </c>
      <c r="AG124" s="48" t="s">
        <v>1748</v>
      </c>
      <c r="AH124" s="48" t="s">
        <v>1822</v>
      </c>
      <c r="AI124" s="48" t="s">
        <v>1749</v>
      </c>
      <c r="AJ124" s="48" t="s">
        <v>1809</v>
      </c>
      <c r="AK124" s="48">
        <v>474</v>
      </c>
      <c r="AL124" s="48">
        <v>677618</v>
      </c>
      <c r="AM124" s="48" t="s">
        <v>1581</v>
      </c>
      <c r="AN124" s="53">
        <v>3.41</v>
      </c>
      <c r="AO124" s="58">
        <v>0.081352</v>
      </c>
      <c r="AP124" s="58">
        <v>0.762258761643626</v>
      </c>
    </row>
    <row r="125" customFormat="1" spans="1:42">
      <c r="A125" s="44" t="s">
        <v>2131</v>
      </c>
      <c r="B125" s="45">
        <v>707284</v>
      </c>
      <c r="C125" s="45">
        <v>2.36</v>
      </c>
      <c r="D125" s="46">
        <v>0.032994126</v>
      </c>
      <c r="F125" s="47" t="s">
        <v>1345</v>
      </c>
      <c r="G125" s="48" t="s">
        <v>799</v>
      </c>
      <c r="H125" s="48" t="s">
        <v>2014</v>
      </c>
      <c r="I125" s="48" t="s">
        <v>1575</v>
      </c>
      <c r="J125" s="48" t="s">
        <v>1577</v>
      </c>
      <c r="K125" s="48" t="s">
        <v>1708</v>
      </c>
      <c r="L125" s="48" t="s">
        <v>1822</v>
      </c>
      <c r="M125" s="48" t="s">
        <v>2015</v>
      </c>
      <c r="N125" s="48" t="s">
        <v>2016</v>
      </c>
      <c r="O125" s="48">
        <v>297</v>
      </c>
      <c r="P125" s="48">
        <v>1070767</v>
      </c>
      <c r="Q125" s="48" t="s">
        <v>1581</v>
      </c>
      <c r="R125" s="51">
        <v>0.72</v>
      </c>
      <c r="S125" s="54">
        <v>0.081352</v>
      </c>
      <c r="T125" s="52">
        <v>0.160946131490736</v>
      </c>
      <c r="W125" t="s">
        <v>1502</v>
      </c>
      <c r="X125" t="s">
        <v>1710</v>
      </c>
      <c r="Y125">
        <v>1232165</v>
      </c>
      <c r="AA125" s="48">
        <v>123</v>
      </c>
      <c r="AB125" s="48" t="s">
        <v>1237</v>
      </c>
      <c r="AC125" s="48" t="s">
        <v>1785</v>
      </c>
      <c r="AD125" s="48" t="s">
        <v>1786</v>
      </c>
      <c r="AE125" s="48" t="s">
        <v>1676</v>
      </c>
      <c r="AF125" s="48" t="s">
        <v>1628</v>
      </c>
      <c r="AG125" s="48" t="s">
        <v>1709</v>
      </c>
      <c r="AH125" s="48" t="s">
        <v>1708</v>
      </c>
      <c r="AI125" s="48" t="s">
        <v>1628</v>
      </c>
      <c r="AJ125" s="48" t="s">
        <v>1692</v>
      </c>
      <c r="AK125" s="48">
        <v>1409</v>
      </c>
      <c r="AL125" s="48">
        <v>225674</v>
      </c>
      <c r="AM125" s="48" t="s">
        <v>1581</v>
      </c>
      <c r="AN125" s="53">
        <v>1.13</v>
      </c>
      <c r="AO125" s="58">
        <v>0.084534</v>
      </c>
      <c r="AP125" s="58">
        <v>0.243087878983092</v>
      </c>
    </row>
    <row r="126" customFormat="1" spans="1:42">
      <c r="A126" s="44" t="s">
        <v>1445</v>
      </c>
      <c r="B126" s="45">
        <v>723302</v>
      </c>
      <c r="C126" s="45">
        <v>2.37</v>
      </c>
      <c r="D126" s="46">
        <v>0.081352</v>
      </c>
      <c r="F126" s="48" t="s">
        <v>1492</v>
      </c>
      <c r="G126" s="48" t="s">
        <v>2132</v>
      </c>
      <c r="H126" s="48" t="s">
        <v>2133</v>
      </c>
      <c r="I126" s="48" t="s">
        <v>1676</v>
      </c>
      <c r="J126" s="48" t="s">
        <v>1628</v>
      </c>
      <c r="K126" s="48" t="s">
        <v>1781</v>
      </c>
      <c r="L126" s="48" t="s">
        <v>1633</v>
      </c>
      <c r="M126" s="48" t="s">
        <v>2000</v>
      </c>
      <c r="N126" s="48" t="s">
        <v>2016</v>
      </c>
      <c r="O126" s="48">
        <v>297</v>
      </c>
      <c r="P126" s="48">
        <v>1070767</v>
      </c>
      <c r="Q126" s="48" t="s">
        <v>1581</v>
      </c>
      <c r="R126" s="51">
        <v>1.65</v>
      </c>
      <c r="S126" s="52">
        <v>0.052717</v>
      </c>
      <c r="T126" s="52">
        <v>0.569179876270851</v>
      </c>
      <c r="W126" t="s">
        <v>1411</v>
      </c>
      <c r="X126" t="s">
        <v>1664</v>
      </c>
      <c r="Y126">
        <v>1255818</v>
      </c>
      <c r="AA126" s="48">
        <v>124</v>
      </c>
      <c r="AB126" s="48" t="s">
        <v>1335</v>
      </c>
      <c r="AC126" s="48" t="s">
        <v>1863</v>
      </c>
      <c r="AD126" s="48" t="s">
        <v>1864</v>
      </c>
      <c r="AE126" s="48" t="s">
        <v>1676</v>
      </c>
      <c r="AF126" s="48" t="s">
        <v>1628</v>
      </c>
      <c r="AG126" s="48" t="s">
        <v>1621</v>
      </c>
      <c r="AH126" s="48" t="s">
        <v>1632</v>
      </c>
      <c r="AI126" s="48" t="s">
        <v>1702</v>
      </c>
      <c r="AJ126" s="48" t="s">
        <v>1865</v>
      </c>
      <c r="AK126" s="48">
        <v>868</v>
      </c>
      <c r="AL126" s="48">
        <v>369605</v>
      </c>
      <c r="AM126" s="48" t="s">
        <v>1581</v>
      </c>
      <c r="AN126" s="53">
        <v>3.12</v>
      </c>
      <c r="AO126" s="58">
        <v>0.081352</v>
      </c>
      <c r="AP126" s="58">
        <v>0.697433236459857</v>
      </c>
    </row>
    <row r="127" customFormat="1" spans="1:42">
      <c r="A127" s="44" t="s">
        <v>1447</v>
      </c>
      <c r="B127" s="45">
        <v>723302</v>
      </c>
      <c r="C127" s="45">
        <v>2</v>
      </c>
      <c r="D127" s="46">
        <v>0.036853944</v>
      </c>
      <c r="F127" s="48" t="s">
        <v>1494</v>
      </c>
      <c r="G127" s="48" t="s">
        <v>2105</v>
      </c>
      <c r="H127" s="48" t="s">
        <v>2134</v>
      </c>
      <c r="I127" s="48" t="s">
        <v>1676</v>
      </c>
      <c r="J127" s="48" t="s">
        <v>1598</v>
      </c>
      <c r="K127" s="48" t="s">
        <v>1684</v>
      </c>
      <c r="L127" s="48" t="s">
        <v>1749</v>
      </c>
      <c r="M127" s="48" t="s">
        <v>2048</v>
      </c>
      <c r="N127" s="48" t="s">
        <v>2135</v>
      </c>
      <c r="O127" s="48">
        <v>297</v>
      </c>
      <c r="P127" s="48">
        <v>1070767</v>
      </c>
      <c r="Q127" s="48" t="s">
        <v>1581</v>
      </c>
      <c r="R127" s="51">
        <v>2.51</v>
      </c>
      <c r="S127" s="52">
        <v>0.064128</v>
      </c>
      <c r="T127" s="52">
        <v>0.711774305544212</v>
      </c>
      <c r="W127" t="s">
        <v>2136</v>
      </c>
      <c r="X127" t="s">
        <v>2137</v>
      </c>
      <c r="Y127">
        <v>1255818</v>
      </c>
      <c r="AA127" s="48">
        <v>125</v>
      </c>
      <c r="AB127" s="48" t="s">
        <v>2138</v>
      </c>
      <c r="AC127" s="48"/>
      <c r="AD127" s="48" t="s">
        <v>2139</v>
      </c>
      <c r="AE127" s="48" t="s">
        <v>1676</v>
      </c>
      <c r="AF127" s="48" t="s">
        <v>1700</v>
      </c>
      <c r="AG127" s="48" t="s">
        <v>1693</v>
      </c>
      <c r="AH127" s="48" t="s">
        <v>1822</v>
      </c>
      <c r="AI127" s="48" t="s">
        <v>2010</v>
      </c>
      <c r="AJ127" s="48" t="s">
        <v>1683</v>
      </c>
      <c r="AK127" s="48">
        <v>0</v>
      </c>
      <c r="AL127" s="48">
        <v>0</v>
      </c>
      <c r="AM127" s="48" t="s">
        <v>1581</v>
      </c>
      <c r="AN127" s="53" t="e">
        <v>#N/A</v>
      </c>
      <c r="AO127" s="58" t="e">
        <v>#N/A</v>
      </c>
      <c r="AP127" s="58" t="e">
        <v>#N/A</v>
      </c>
    </row>
    <row r="128" customFormat="1" spans="1:42">
      <c r="A128" s="44" t="s">
        <v>1450</v>
      </c>
      <c r="B128" s="45">
        <v>740039</v>
      </c>
      <c r="C128" s="45">
        <v>1.94</v>
      </c>
      <c r="D128" s="46">
        <v>0.081352</v>
      </c>
      <c r="F128" s="48" t="s">
        <v>1496</v>
      </c>
      <c r="G128" s="48" t="s">
        <v>1644</v>
      </c>
      <c r="H128" s="48" t="s">
        <v>2140</v>
      </c>
      <c r="I128" s="48" t="s">
        <v>1676</v>
      </c>
      <c r="J128" s="48" t="s">
        <v>1598</v>
      </c>
      <c r="K128" s="48" t="s">
        <v>1633</v>
      </c>
      <c r="L128" s="48" t="s">
        <v>1648</v>
      </c>
      <c r="M128" s="48" t="s">
        <v>1940</v>
      </c>
      <c r="N128" s="48" t="s">
        <v>2135</v>
      </c>
      <c r="O128" s="48">
        <v>292</v>
      </c>
      <c r="P128" s="48">
        <v>1088492</v>
      </c>
      <c r="Q128" s="48" t="s">
        <v>1581</v>
      </c>
      <c r="R128" s="51">
        <v>3.46</v>
      </c>
      <c r="S128" s="54">
        <v>0.081352</v>
      </c>
      <c r="T128" s="52">
        <v>0.773435576330482</v>
      </c>
      <c r="W128" t="s">
        <v>2141</v>
      </c>
      <c r="X128" t="s">
        <v>2142</v>
      </c>
      <c r="Y128">
        <v>1280487</v>
      </c>
      <c r="AA128" s="48">
        <v>126</v>
      </c>
      <c r="AB128" s="48" t="s">
        <v>1387</v>
      </c>
      <c r="AC128" s="48" t="s">
        <v>1959</v>
      </c>
      <c r="AD128" s="48" t="s">
        <v>1990</v>
      </c>
      <c r="AE128" s="48" t="s">
        <v>1676</v>
      </c>
      <c r="AF128" s="48" t="s">
        <v>1708</v>
      </c>
      <c r="AG128" s="48" t="s">
        <v>1797</v>
      </c>
      <c r="AH128" s="48" t="s">
        <v>1745</v>
      </c>
      <c r="AI128" s="48" t="s">
        <v>1922</v>
      </c>
      <c r="AJ128" s="48" t="s">
        <v>1991</v>
      </c>
      <c r="AK128" s="48">
        <v>489</v>
      </c>
      <c r="AL128" s="48">
        <v>656742</v>
      </c>
      <c r="AM128" s="48" t="s">
        <v>1581</v>
      </c>
      <c r="AN128" s="53">
        <v>2.9</v>
      </c>
      <c r="AO128" s="58">
        <v>0.081352</v>
      </c>
      <c r="AP128" s="58">
        <v>0.648255251837688</v>
      </c>
    </row>
    <row r="129" customFormat="1" spans="1:42">
      <c r="A129" s="44" t="s">
        <v>2143</v>
      </c>
      <c r="B129" s="45">
        <v>740039</v>
      </c>
      <c r="C129" s="45">
        <v>0.51</v>
      </c>
      <c r="D129" s="46">
        <v>0.136493</v>
      </c>
      <c r="F129" s="48" t="s">
        <v>1498</v>
      </c>
      <c r="G129" s="48" t="s">
        <v>2103</v>
      </c>
      <c r="H129" s="48" t="s">
        <v>2104</v>
      </c>
      <c r="I129" s="48" t="s">
        <v>1676</v>
      </c>
      <c r="J129" s="48" t="s">
        <v>1692</v>
      </c>
      <c r="K129" s="48" t="s">
        <v>1631</v>
      </c>
      <c r="L129" s="48" t="s">
        <v>1597</v>
      </c>
      <c r="M129" s="48" t="s">
        <v>1632</v>
      </c>
      <c r="N129" s="48" t="s">
        <v>1748</v>
      </c>
      <c r="O129" s="48">
        <v>277</v>
      </c>
      <c r="P129" s="48">
        <v>1145885</v>
      </c>
      <c r="Q129" s="48" t="s">
        <v>1581</v>
      </c>
      <c r="R129" s="51">
        <v>5.29</v>
      </c>
      <c r="S129" s="54">
        <v>0.081352</v>
      </c>
      <c r="T129" s="52">
        <v>1.18250699386944</v>
      </c>
      <c r="W129" t="s">
        <v>2144</v>
      </c>
      <c r="X129" t="s">
        <v>2145</v>
      </c>
      <c r="Y129">
        <v>1306015</v>
      </c>
      <c r="AA129" s="48">
        <v>127</v>
      </c>
      <c r="AB129" s="48" t="s">
        <v>1270</v>
      </c>
      <c r="AC129" s="48" t="s">
        <v>1697</v>
      </c>
      <c r="AD129" s="48" t="s">
        <v>1731</v>
      </c>
      <c r="AE129" s="48" t="s">
        <v>1676</v>
      </c>
      <c r="AF129" s="48" t="s">
        <v>1621</v>
      </c>
      <c r="AG129" s="48" t="s">
        <v>1598</v>
      </c>
      <c r="AH129" s="48" t="s">
        <v>1723</v>
      </c>
      <c r="AI129" s="48" t="s">
        <v>1745</v>
      </c>
      <c r="AJ129" s="48" t="s">
        <v>2064</v>
      </c>
      <c r="AK129" s="48">
        <v>424</v>
      </c>
      <c r="AL129" s="48">
        <v>757686</v>
      </c>
      <c r="AM129" s="48" t="s">
        <v>1581</v>
      </c>
      <c r="AN129" s="53">
        <v>1.32</v>
      </c>
      <c r="AO129" s="58">
        <v>0.081352</v>
      </c>
      <c r="AP129" s="58">
        <v>0.295067907733016</v>
      </c>
    </row>
    <row r="130" customFormat="1" spans="1:42">
      <c r="A130" s="44" t="s">
        <v>2012</v>
      </c>
      <c r="B130" s="45">
        <v>740039</v>
      </c>
      <c r="C130" s="45">
        <v>1.15</v>
      </c>
      <c r="D130" s="46">
        <v>0.033454</v>
      </c>
      <c r="F130" s="48" t="s">
        <v>1499</v>
      </c>
      <c r="G130" s="48" t="s">
        <v>2146</v>
      </c>
      <c r="H130" s="48" t="s">
        <v>2147</v>
      </c>
      <c r="I130" s="48" t="s">
        <v>1676</v>
      </c>
      <c r="J130" s="48" t="s">
        <v>1633</v>
      </c>
      <c r="K130" s="48" t="s">
        <v>1684</v>
      </c>
      <c r="L130" s="48" t="s">
        <v>1822</v>
      </c>
      <c r="M130" s="48" t="s">
        <v>1860</v>
      </c>
      <c r="N130" s="48" t="s">
        <v>2148</v>
      </c>
      <c r="O130" s="48">
        <v>277</v>
      </c>
      <c r="P130" s="48">
        <v>1145885</v>
      </c>
      <c r="Q130" s="48" t="s">
        <v>1581</v>
      </c>
      <c r="R130" s="51">
        <v>1.18</v>
      </c>
      <c r="S130" s="52">
        <v>0.054962192</v>
      </c>
      <c r="T130" s="52">
        <v>0.390421964800128</v>
      </c>
      <c r="W130" t="s">
        <v>1276</v>
      </c>
      <c r="X130" t="s">
        <v>1987</v>
      </c>
      <c r="Y130">
        <v>1306015</v>
      </c>
      <c r="AA130" s="48">
        <v>128</v>
      </c>
      <c r="AB130" s="48" t="s">
        <v>1252</v>
      </c>
      <c r="AC130" s="48" t="s">
        <v>1730</v>
      </c>
      <c r="AD130" s="48" t="s">
        <v>1731</v>
      </c>
      <c r="AE130" s="48" t="s">
        <v>1676</v>
      </c>
      <c r="AF130" s="48" t="s">
        <v>1708</v>
      </c>
      <c r="AG130" s="48" t="s">
        <v>1621</v>
      </c>
      <c r="AH130" s="48" t="s">
        <v>1683</v>
      </c>
      <c r="AI130" s="48" t="s">
        <v>1732</v>
      </c>
      <c r="AJ130" s="48" t="s">
        <v>1733</v>
      </c>
      <c r="AK130" s="48">
        <v>1893</v>
      </c>
      <c r="AL130" s="48">
        <v>166073</v>
      </c>
      <c r="AM130" s="48" t="s">
        <v>1581</v>
      </c>
      <c r="AN130" s="53">
        <v>2.16</v>
      </c>
      <c r="AO130" s="58">
        <v>0.033496014</v>
      </c>
      <c r="AP130" s="58">
        <v>1.1726729355649</v>
      </c>
    </row>
    <row r="131" customFormat="1" spans="1:42">
      <c r="A131" s="44" t="s">
        <v>1449</v>
      </c>
      <c r="B131" s="45">
        <v>740039</v>
      </c>
      <c r="C131" s="45">
        <v>2.95</v>
      </c>
      <c r="D131" s="46">
        <v>0.115528</v>
      </c>
      <c r="F131" s="47" t="s">
        <v>1500</v>
      </c>
      <c r="G131" s="48" t="s">
        <v>2024</v>
      </c>
      <c r="H131" s="48" t="s">
        <v>2025</v>
      </c>
      <c r="I131" s="48" t="s">
        <v>1575</v>
      </c>
      <c r="J131" s="48" t="s">
        <v>1708</v>
      </c>
      <c r="K131" s="48" t="s">
        <v>1712</v>
      </c>
      <c r="L131" s="48" t="s">
        <v>1884</v>
      </c>
      <c r="M131" s="48" t="s">
        <v>1848</v>
      </c>
      <c r="N131" s="48" t="s">
        <v>1891</v>
      </c>
      <c r="O131" s="48">
        <v>272</v>
      </c>
      <c r="P131" s="48">
        <v>1166314</v>
      </c>
      <c r="Q131" s="48" t="s">
        <v>1581</v>
      </c>
      <c r="R131" s="51">
        <v>2.96</v>
      </c>
      <c r="S131" s="52">
        <v>0.051315</v>
      </c>
      <c r="T131" s="52">
        <v>1.04897142592976</v>
      </c>
      <c r="W131" t="s">
        <v>1350</v>
      </c>
      <c r="X131" t="s">
        <v>799</v>
      </c>
      <c r="Y131">
        <v>1332510</v>
      </c>
      <c r="AA131" s="48">
        <v>129</v>
      </c>
      <c r="AB131" s="48" t="s">
        <v>1323</v>
      </c>
      <c r="AC131" s="48" t="s">
        <v>1629</v>
      </c>
      <c r="AD131" s="48" t="s">
        <v>1849</v>
      </c>
      <c r="AE131" s="48" t="s">
        <v>1676</v>
      </c>
      <c r="AF131" s="48" t="s">
        <v>1633</v>
      </c>
      <c r="AG131" s="48" t="s">
        <v>1709</v>
      </c>
      <c r="AH131" s="48" t="s">
        <v>1631</v>
      </c>
      <c r="AI131" s="48" t="s">
        <v>1632</v>
      </c>
      <c r="AJ131" s="48" t="s">
        <v>1850</v>
      </c>
      <c r="AK131" s="48">
        <v>964</v>
      </c>
      <c r="AL131" s="48">
        <v>332095</v>
      </c>
      <c r="AM131" s="48" t="s">
        <v>1581</v>
      </c>
      <c r="AN131" s="53">
        <v>1.13</v>
      </c>
      <c r="AO131" s="58">
        <v>0.093227</v>
      </c>
      <c r="AP131" s="58">
        <v>0.220421023544217</v>
      </c>
    </row>
    <row r="132" customFormat="1" spans="1:42">
      <c r="A132" s="44" t="s">
        <v>1455</v>
      </c>
      <c r="B132" s="45">
        <v>748753</v>
      </c>
      <c r="C132" s="45">
        <v>0.78</v>
      </c>
      <c r="D132" s="46">
        <v>0.087209</v>
      </c>
      <c r="F132" s="48" t="s">
        <v>1501</v>
      </c>
      <c r="G132" s="48" t="s">
        <v>2106</v>
      </c>
      <c r="H132" s="48" t="s">
        <v>2107</v>
      </c>
      <c r="I132" s="48" t="s">
        <v>1676</v>
      </c>
      <c r="J132" s="48" t="s">
        <v>1700</v>
      </c>
      <c r="K132" s="48" t="s">
        <v>1748</v>
      </c>
      <c r="L132" s="48" t="s">
        <v>1797</v>
      </c>
      <c r="M132" s="48" t="s">
        <v>1891</v>
      </c>
      <c r="N132" s="48" t="s">
        <v>2108</v>
      </c>
      <c r="O132" s="48">
        <v>262</v>
      </c>
      <c r="P132" s="48">
        <v>1209448</v>
      </c>
      <c r="Q132" s="48" t="s">
        <v>1581</v>
      </c>
      <c r="R132" s="51">
        <v>1.42</v>
      </c>
      <c r="S132" s="52">
        <v>0.04993</v>
      </c>
      <c r="T132" s="52">
        <v>0.517181591962881</v>
      </c>
      <c r="W132" t="s">
        <v>2149</v>
      </c>
      <c r="X132" t="s">
        <v>2150</v>
      </c>
      <c r="Y132">
        <v>1360313</v>
      </c>
      <c r="AA132" s="48">
        <v>130</v>
      </c>
      <c r="AB132" s="48" t="s">
        <v>1294</v>
      </c>
      <c r="AC132" s="48" t="s">
        <v>1774</v>
      </c>
      <c r="AD132" s="48" t="s">
        <v>1775</v>
      </c>
      <c r="AE132" s="48" t="s">
        <v>1676</v>
      </c>
      <c r="AF132" s="48" t="s">
        <v>1693</v>
      </c>
      <c r="AG132" s="48" t="s">
        <v>1631</v>
      </c>
      <c r="AH132" s="48" t="s">
        <v>1708</v>
      </c>
      <c r="AI132" s="48" t="s">
        <v>1628</v>
      </c>
      <c r="AJ132" s="48" t="s">
        <v>1776</v>
      </c>
      <c r="AK132" s="48">
        <v>1525</v>
      </c>
      <c r="AL132" s="48">
        <v>207944</v>
      </c>
      <c r="AM132" s="48" t="s">
        <v>1581</v>
      </c>
      <c r="AN132" s="53">
        <v>2.26</v>
      </c>
      <c r="AO132" s="58">
        <v>0.077946</v>
      </c>
      <c r="AP132" s="58">
        <v>0.527267358477836</v>
      </c>
    </row>
    <row r="133" customFormat="1" spans="1:42">
      <c r="A133" s="44" t="s">
        <v>1458</v>
      </c>
      <c r="B133" s="45">
        <v>757686</v>
      </c>
      <c r="C133" s="45">
        <v>2.37</v>
      </c>
      <c r="D133" s="46">
        <v>0.081352</v>
      </c>
      <c r="F133" s="48" t="s">
        <v>1503</v>
      </c>
      <c r="G133" s="48" t="s">
        <v>2123</v>
      </c>
      <c r="H133" s="48" t="s">
        <v>2151</v>
      </c>
      <c r="I133" s="48" t="s">
        <v>1676</v>
      </c>
      <c r="J133" s="48" t="s">
        <v>1940</v>
      </c>
      <c r="K133" s="48" t="s">
        <v>1684</v>
      </c>
      <c r="L133" s="48" t="s">
        <v>1633</v>
      </c>
      <c r="M133" s="48" t="s">
        <v>1898</v>
      </c>
      <c r="N133" s="48" t="s">
        <v>1842</v>
      </c>
      <c r="O133" s="48">
        <v>262</v>
      </c>
      <c r="P133" s="48">
        <v>1209448</v>
      </c>
      <c r="Q133" s="48" t="s">
        <v>1581</v>
      </c>
      <c r="R133" s="51">
        <v>0.35</v>
      </c>
      <c r="S133" s="54">
        <v>0.083729</v>
      </c>
      <c r="T133" s="52">
        <v>0.0760165963863912</v>
      </c>
      <c r="W133" t="s">
        <v>2152</v>
      </c>
      <c r="X133" t="s">
        <v>2153</v>
      </c>
      <c r="Y133">
        <v>1360313</v>
      </c>
      <c r="AA133" s="48">
        <v>131</v>
      </c>
      <c r="AB133" s="48" t="s">
        <v>1277</v>
      </c>
      <c r="AC133" s="48" t="s">
        <v>1697</v>
      </c>
      <c r="AD133" s="48" t="s">
        <v>2154</v>
      </c>
      <c r="AE133" s="48" t="s">
        <v>1676</v>
      </c>
      <c r="AF133" s="48" t="s">
        <v>1621</v>
      </c>
      <c r="AG133" s="48" t="s">
        <v>1628</v>
      </c>
      <c r="AH133" s="48" t="s">
        <v>1621</v>
      </c>
      <c r="AI133" s="48" t="s">
        <v>1692</v>
      </c>
      <c r="AJ133" s="48" t="s">
        <v>2064</v>
      </c>
      <c r="AK133" s="48">
        <v>0</v>
      </c>
      <c r="AL133" s="48">
        <v>0</v>
      </c>
      <c r="AM133" s="48" t="s">
        <v>1581</v>
      </c>
      <c r="AN133" s="53" t="e">
        <v>#N/A</v>
      </c>
      <c r="AO133" s="58" t="e">
        <v>#N/A</v>
      </c>
      <c r="AP133" s="58" t="e">
        <v>#N/A</v>
      </c>
    </row>
    <row r="134" customFormat="1" spans="1:42">
      <c r="A134" s="44" t="s">
        <v>2155</v>
      </c>
      <c r="B134" s="45">
        <v>766647</v>
      </c>
      <c r="C134" s="45">
        <v>1</v>
      </c>
      <c r="D134" s="46">
        <v>0.178506517</v>
      </c>
      <c r="F134" s="47" t="s">
        <v>1430</v>
      </c>
      <c r="G134" s="48" t="s">
        <v>1909</v>
      </c>
      <c r="H134" s="48" t="s">
        <v>1910</v>
      </c>
      <c r="I134" s="48" t="s">
        <v>1575</v>
      </c>
      <c r="J134" s="48" t="s">
        <v>1609</v>
      </c>
      <c r="K134" s="48" t="s">
        <v>1706</v>
      </c>
      <c r="L134" s="48" t="s">
        <v>1911</v>
      </c>
      <c r="M134" s="48" t="s">
        <v>1904</v>
      </c>
      <c r="N134" s="48" t="s">
        <v>1745</v>
      </c>
      <c r="O134" s="48">
        <v>257</v>
      </c>
      <c r="P134" s="48">
        <v>1232165</v>
      </c>
      <c r="Q134" s="48" t="s">
        <v>1581</v>
      </c>
      <c r="R134" s="51">
        <v>3</v>
      </c>
      <c r="S134" s="54">
        <v>0.081352</v>
      </c>
      <c r="T134" s="52">
        <v>0.670608881211401</v>
      </c>
      <c r="W134" t="s">
        <v>2156</v>
      </c>
      <c r="X134" t="s">
        <v>2157</v>
      </c>
      <c r="Y134">
        <v>1389233</v>
      </c>
      <c r="AA134" s="48">
        <v>132</v>
      </c>
      <c r="AB134" s="48" t="s">
        <v>1436</v>
      </c>
      <c r="AC134" s="48" t="s">
        <v>1992</v>
      </c>
      <c r="AD134" s="48" t="s">
        <v>2021</v>
      </c>
      <c r="AE134" s="48" t="s">
        <v>1676</v>
      </c>
      <c r="AF134" s="48" t="s">
        <v>1598</v>
      </c>
      <c r="AG134" s="48" t="s">
        <v>1621</v>
      </c>
      <c r="AH134" s="48" t="s">
        <v>1759</v>
      </c>
      <c r="AI134" s="48" t="s">
        <v>2022</v>
      </c>
      <c r="AJ134" s="48" t="s">
        <v>2023</v>
      </c>
      <c r="AK134" s="48">
        <v>474</v>
      </c>
      <c r="AL134" s="48">
        <v>677618</v>
      </c>
      <c r="AM134" s="48" t="s">
        <v>1581</v>
      </c>
      <c r="AN134" s="53">
        <v>2.85</v>
      </c>
      <c r="AO134" s="58">
        <v>0.081352</v>
      </c>
      <c r="AP134" s="58">
        <v>0.637078437150831</v>
      </c>
    </row>
    <row r="135" customFormat="1" spans="1:42">
      <c r="A135" s="44" t="s">
        <v>1463</v>
      </c>
      <c r="B135" s="45">
        <v>766647</v>
      </c>
      <c r="C135" s="45">
        <v>3.8</v>
      </c>
      <c r="D135" s="46">
        <v>0.081352</v>
      </c>
      <c r="F135" s="47" t="s">
        <v>1269</v>
      </c>
      <c r="G135" s="48" t="s">
        <v>1965</v>
      </c>
      <c r="H135" s="48" t="s">
        <v>1966</v>
      </c>
      <c r="I135" s="48" t="s">
        <v>1575</v>
      </c>
      <c r="J135" s="48" t="s">
        <v>1609</v>
      </c>
      <c r="K135" s="48" t="s">
        <v>1611</v>
      </c>
      <c r="L135" s="48" t="s">
        <v>1702</v>
      </c>
      <c r="M135" s="48" t="s">
        <v>1904</v>
      </c>
      <c r="N135" s="48" t="s">
        <v>1669</v>
      </c>
      <c r="O135" s="48">
        <v>257</v>
      </c>
      <c r="P135" s="48">
        <v>1232165</v>
      </c>
      <c r="Q135" s="48" t="s">
        <v>1581</v>
      </c>
      <c r="R135" s="51">
        <v>3.67</v>
      </c>
      <c r="S135" s="54">
        <v>0.081352</v>
      </c>
      <c r="T135" s="52">
        <v>0.82037819801528</v>
      </c>
      <c r="W135" t="s">
        <v>2158</v>
      </c>
      <c r="X135" t="s">
        <v>1846</v>
      </c>
      <c r="Y135">
        <v>1419130</v>
      </c>
      <c r="AA135" s="48">
        <v>133</v>
      </c>
      <c r="AB135" s="48" t="s">
        <v>1473</v>
      </c>
      <c r="AC135" s="48" t="s">
        <v>2085</v>
      </c>
      <c r="AD135" s="48" t="s">
        <v>2021</v>
      </c>
      <c r="AE135" s="48" t="s">
        <v>1676</v>
      </c>
      <c r="AF135" s="48" t="s">
        <v>1628</v>
      </c>
      <c r="AG135" s="48" t="s">
        <v>1628</v>
      </c>
      <c r="AH135" s="48" t="s">
        <v>1745</v>
      </c>
      <c r="AI135" s="48" t="s">
        <v>2086</v>
      </c>
      <c r="AJ135" s="48" t="s">
        <v>1795</v>
      </c>
      <c r="AK135" s="48">
        <v>363</v>
      </c>
      <c r="AL135" s="48">
        <v>881675</v>
      </c>
      <c r="AM135" s="48" t="s">
        <v>1581</v>
      </c>
      <c r="AN135" s="53">
        <v>0.66</v>
      </c>
      <c r="AO135" s="58">
        <v>0.058058606</v>
      </c>
      <c r="AP135" s="58">
        <v>0.206725290906023</v>
      </c>
    </row>
    <row r="136" customFormat="1" spans="1:42">
      <c r="A136" s="44" t="s">
        <v>2159</v>
      </c>
      <c r="B136" s="45">
        <v>775813</v>
      </c>
      <c r="C136" s="45">
        <v>1.05</v>
      </c>
      <c r="D136" s="46">
        <v>0.023935</v>
      </c>
      <c r="F136" s="47" t="s">
        <v>1507</v>
      </c>
      <c r="G136" s="48" t="s">
        <v>1993</v>
      </c>
      <c r="H136" s="48" t="s">
        <v>1994</v>
      </c>
      <c r="I136" s="48" t="s">
        <v>1575</v>
      </c>
      <c r="J136" s="48" t="s">
        <v>1608</v>
      </c>
      <c r="K136" s="48" t="s">
        <v>1608</v>
      </c>
      <c r="L136" s="48" t="s">
        <v>1781</v>
      </c>
      <c r="M136" s="48" t="s">
        <v>1621</v>
      </c>
      <c r="N136" s="48" t="s">
        <v>1797</v>
      </c>
      <c r="O136" s="48">
        <v>257</v>
      </c>
      <c r="P136" s="48">
        <v>1232165</v>
      </c>
      <c r="Q136" s="48" t="s">
        <v>1581</v>
      </c>
      <c r="R136" s="51">
        <v>1.13</v>
      </c>
      <c r="S136" s="54">
        <v>0.091787</v>
      </c>
      <c r="T136" s="52">
        <v>0.223879097932787</v>
      </c>
      <c r="W136" t="s">
        <v>2160</v>
      </c>
      <c r="X136" t="s">
        <v>2161</v>
      </c>
      <c r="Y136">
        <v>1450544</v>
      </c>
      <c r="AA136" s="48">
        <v>134</v>
      </c>
      <c r="AB136" s="48" t="s">
        <v>1392</v>
      </c>
      <c r="AC136" s="48" t="s">
        <v>1901</v>
      </c>
      <c r="AD136" s="48" t="s">
        <v>1939</v>
      </c>
      <c r="AE136" s="48" t="s">
        <v>1676</v>
      </c>
      <c r="AF136" s="48" t="s">
        <v>1700</v>
      </c>
      <c r="AG136" s="48" t="s">
        <v>1693</v>
      </c>
      <c r="AH136" s="48" t="s">
        <v>1940</v>
      </c>
      <c r="AI136" s="48" t="s">
        <v>1941</v>
      </c>
      <c r="AJ136" s="48" t="s">
        <v>1823</v>
      </c>
      <c r="AK136" s="48">
        <v>641</v>
      </c>
      <c r="AL136" s="48">
        <v>501803</v>
      </c>
      <c r="AM136" s="48" t="s">
        <v>1581</v>
      </c>
      <c r="AN136" s="53">
        <v>3.39</v>
      </c>
      <c r="AO136" s="58">
        <v>0.037374</v>
      </c>
      <c r="AP136" s="58">
        <v>1.6494775053746</v>
      </c>
    </row>
    <row r="137" customFormat="1" spans="1:42">
      <c r="A137" s="44" t="s">
        <v>1405</v>
      </c>
      <c r="B137" s="45">
        <v>775813</v>
      </c>
      <c r="C137" s="45">
        <v>2.7</v>
      </c>
      <c r="D137" s="46">
        <v>0.0165</v>
      </c>
      <c r="F137" s="47" t="s">
        <v>1411</v>
      </c>
      <c r="G137" s="48" t="s">
        <v>1664</v>
      </c>
      <c r="H137" s="48" t="s">
        <v>1679</v>
      </c>
      <c r="I137" s="48" t="s">
        <v>1575</v>
      </c>
      <c r="J137" s="48" t="s">
        <v>1615</v>
      </c>
      <c r="K137" s="48" t="s">
        <v>1597</v>
      </c>
      <c r="L137" s="48" t="s">
        <v>1584</v>
      </c>
      <c r="M137" s="48" t="s">
        <v>1680</v>
      </c>
      <c r="N137" s="48" t="s">
        <v>1681</v>
      </c>
      <c r="O137" s="48">
        <v>252</v>
      </c>
      <c r="P137" s="48">
        <v>1255818</v>
      </c>
      <c r="Q137" s="48" t="s">
        <v>1581</v>
      </c>
      <c r="R137" s="51">
        <v>3.36</v>
      </c>
      <c r="S137" s="54">
        <v>0.081352</v>
      </c>
      <c r="T137" s="52">
        <v>0.751081946956769</v>
      </c>
      <c r="W137" t="s">
        <v>2162</v>
      </c>
      <c r="X137" t="s">
        <v>2163</v>
      </c>
      <c r="Y137">
        <v>1483263</v>
      </c>
      <c r="AA137" s="48">
        <v>135</v>
      </c>
      <c r="AB137" s="48" t="s">
        <v>1492</v>
      </c>
      <c r="AC137" s="48" t="s">
        <v>2132</v>
      </c>
      <c r="AD137" s="48" t="s">
        <v>2133</v>
      </c>
      <c r="AE137" s="48" t="s">
        <v>1676</v>
      </c>
      <c r="AF137" s="48" t="s">
        <v>1628</v>
      </c>
      <c r="AG137" s="48" t="s">
        <v>1781</v>
      </c>
      <c r="AH137" s="48" t="s">
        <v>1633</v>
      </c>
      <c r="AI137" s="48" t="s">
        <v>2000</v>
      </c>
      <c r="AJ137" s="48" t="s">
        <v>2016</v>
      </c>
      <c r="AK137" s="48">
        <v>297</v>
      </c>
      <c r="AL137" s="48">
        <v>1070767</v>
      </c>
      <c r="AM137" s="48" t="s">
        <v>1581</v>
      </c>
      <c r="AN137" s="53">
        <v>1.65</v>
      </c>
      <c r="AO137" s="58">
        <v>0.052717</v>
      </c>
      <c r="AP137" s="58">
        <v>0.569179876270851</v>
      </c>
    </row>
    <row r="138" customFormat="1" spans="1:42">
      <c r="A138" s="44" t="s">
        <v>1391</v>
      </c>
      <c r="B138" s="45">
        <v>775813</v>
      </c>
      <c r="C138" s="45">
        <v>2.94</v>
      </c>
      <c r="D138" s="46">
        <v>0.081352</v>
      </c>
      <c r="F138" s="47" t="s">
        <v>1350</v>
      </c>
      <c r="G138" s="48" t="s">
        <v>799</v>
      </c>
      <c r="H138" s="48" t="s">
        <v>1957</v>
      </c>
      <c r="I138" s="48" t="s">
        <v>1575</v>
      </c>
      <c r="J138" s="48" t="s">
        <v>1609</v>
      </c>
      <c r="K138" s="48" t="s">
        <v>1700</v>
      </c>
      <c r="L138" s="48" t="s">
        <v>1911</v>
      </c>
      <c r="M138" s="48" t="s">
        <v>1641</v>
      </c>
      <c r="N138" s="48" t="s">
        <v>1803</v>
      </c>
      <c r="O138" s="48">
        <v>237</v>
      </c>
      <c r="P138" s="48">
        <v>1332510</v>
      </c>
      <c r="Q138" s="48" t="s">
        <v>1581</v>
      </c>
      <c r="R138" s="51">
        <v>4.1</v>
      </c>
      <c r="S138" s="54">
        <v>0.081352</v>
      </c>
      <c r="T138" s="52">
        <v>0.916498804322248</v>
      </c>
      <c r="W138" t="s">
        <v>1354</v>
      </c>
      <c r="X138" t="s">
        <v>1655</v>
      </c>
      <c r="Y138">
        <v>1483263</v>
      </c>
      <c r="AA138" s="48">
        <v>136</v>
      </c>
      <c r="AB138" s="48" t="s">
        <v>1369</v>
      </c>
      <c r="AC138" s="48" t="s">
        <v>1835</v>
      </c>
      <c r="AD138" s="48" t="s">
        <v>1837</v>
      </c>
      <c r="AE138" s="48" t="s">
        <v>1676</v>
      </c>
      <c r="AF138" s="48" t="s">
        <v>1633</v>
      </c>
      <c r="AG138" s="48" t="s">
        <v>1709</v>
      </c>
      <c r="AH138" s="48" t="s">
        <v>1578</v>
      </c>
      <c r="AI138" s="48" t="s">
        <v>1668</v>
      </c>
      <c r="AJ138" s="48" t="s">
        <v>1870</v>
      </c>
      <c r="AK138" s="48">
        <v>722</v>
      </c>
      <c r="AL138" s="48">
        <v>445187</v>
      </c>
      <c r="AM138" s="48" t="s">
        <v>1581</v>
      </c>
      <c r="AN138" s="53">
        <v>4.18</v>
      </c>
      <c r="AO138" s="58">
        <v>0.077921</v>
      </c>
      <c r="AP138" s="58">
        <v>0.9755241936663</v>
      </c>
    </row>
    <row r="139" customFormat="1" spans="1:42">
      <c r="A139" s="44" t="s">
        <v>2164</v>
      </c>
      <c r="B139" s="45">
        <v>775813</v>
      </c>
      <c r="C139" s="45">
        <v>0.46</v>
      </c>
      <c r="D139" s="46">
        <v>0.087615</v>
      </c>
      <c r="F139" s="48" t="s">
        <v>1511</v>
      </c>
      <c r="G139" s="48" t="s">
        <v>2165</v>
      </c>
      <c r="H139" s="48" t="s">
        <v>2166</v>
      </c>
      <c r="I139" s="48" t="s">
        <v>1676</v>
      </c>
      <c r="J139" s="48" t="s">
        <v>1693</v>
      </c>
      <c r="K139" s="48" t="s">
        <v>1683</v>
      </c>
      <c r="L139" s="48" t="s">
        <v>2167</v>
      </c>
      <c r="M139" s="48" t="s">
        <v>2050</v>
      </c>
      <c r="N139" s="48" t="s">
        <v>2168</v>
      </c>
      <c r="O139" s="48">
        <v>227</v>
      </c>
      <c r="P139" s="48">
        <v>1389233</v>
      </c>
      <c r="Q139" s="48" t="s">
        <v>1581</v>
      </c>
      <c r="R139" s="51">
        <v>2.96</v>
      </c>
      <c r="S139" s="54">
        <v>0.09292</v>
      </c>
      <c r="T139" s="52">
        <v>0.57929367974156</v>
      </c>
      <c r="W139" t="s">
        <v>2169</v>
      </c>
      <c r="X139" t="s">
        <v>2170</v>
      </c>
      <c r="Y139">
        <v>1483263</v>
      </c>
      <c r="AA139" s="48">
        <v>137</v>
      </c>
      <c r="AB139" s="48" t="s">
        <v>2171</v>
      </c>
      <c r="AC139" s="48"/>
      <c r="AD139" s="48" t="s">
        <v>2172</v>
      </c>
      <c r="AE139" s="48" t="s">
        <v>1676</v>
      </c>
      <c r="AF139" s="48" t="s">
        <v>1693</v>
      </c>
      <c r="AG139" s="48" t="s">
        <v>1709</v>
      </c>
      <c r="AH139" s="48" t="s">
        <v>1597</v>
      </c>
      <c r="AI139" s="48" t="s">
        <v>2173</v>
      </c>
      <c r="AJ139" s="48" t="s">
        <v>1880</v>
      </c>
      <c r="AK139" s="48">
        <v>0</v>
      </c>
      <c r="AL139" s="48">
        <v>0</v>
      </c>
      <c r="AM139" s="48" t="s">
        <v>1581</v>
      </c>
      <c r="AN139" s="53" t="e">
        <v>#N/A</v>
      </c>
      <c r="AO139" s="58" t="e">
        <v>#N/A</v>
      </c>
      <c r="AP139" s="58" t="e">
        <v>#N/A</v>
      </c>
    </row>
    <row r="140" customFormat="1" spans="1:42">
      <c r="A140" s="44" t="s">
        <v>2174</v>
      </c>
      <c r="B140" s="45">
        <v>785288</v>
      </c>
      <c r="C140" s="45">
        <v>1.27</v>
      </c>
      <c r="D140" s="46">
        <v>0.086700014</v>
      </c>
      <c r="F140" s="47" t="s">
        <v>1513</v>
      </c>
      <c r="G140" s="48" t="s">
        <v>2061</v>
      </c>
      <c r="H140" s="48" t="s">
        <v>2062</v>
      </c>
      <c r="I140" s="48" t="s">
        <v>1575</v>
      </c>
      <c r="J140" s="48" t="s">
        <v>1700</v>
      </c>
      <c r="K140" s="48" t="s">
        <v>1617</v>
      </c>
      <c r="L140" s="48" t="s">
        <v>1781</v>
      </c>
      <c r="M140" s="48" t="s">
        <v>1739</v>
      </c>
      <c r="N140" s="48" t="s">
        <v>2063</v>
      </c>
      <c r="O140" s="48">
        <v>222</v>
      </c>
      <c r="P140" s="48">
        <v>1419130</v>
      </c>
      <c r="Q140" s="48" t="s">
        <v>1581</v>
      </c>
      <c r="R140" s="51">
        <v>2.76</v>
      </c>
      <c r="S140" s="52">
        <v>0.056896</v>
      </c>
      <c r="T140" s="52">
        <v>0.882152415072502</v>
      </c>
      <c r="W140" t="s">
        <v>2175</v>
      </c>
      <c r="X140" t="s">
        <v>2176</v>
      </c>
      <c r="Y140">
        <v>1517492</v>
      </c>
      <c r="AA140" s="48">
        <v>138</v>
      </c>
      <c r="AB140" s="48" t="s">
        <v>1326</v>
      </c>
      <c r="AC140" s="48" t="s">
        <v>1826</v>
      </c>
      <c r="AD140" s="48" t="s">
        <v>1857</v>
      </c>
      <c r="AE140" s="48" t="s">
        <v>1676</v>
      </c>
      <c r="AF140" s="48" t="s">
        <v>1633</v>
      </c>
      <c r="AG140" s="48" t="s">
        <v>1617</v>
      </c>
      <c r="AH140" s="48" t="s">
        <v>1642</v>
      </c>
      <c r="AI140" s="48" t="s">
        <v>1797</v>
      </c>
      <c r="AJ140" s="48" t="s">
        <v>1800</v>
      </c>
      <c r="AK140" s="48">
        <v>964</v>
      </c>
      <c r="AL140" s="48">
        <v>332095</v>
      </c>
      <c r="AM140" s="48" t="s">
        <v>1581</v>
      </c>
      <c r="AN140" s="53">
        <v>1.62</v>
      </c>
      <c r="AO140" s="58">
        <v>0</v>
      </c>
      <c r="AP140" s="58" t="e">
        <v>#DIV/0!</v>
      </c>
    </row>
    <row r="141" customFormat="1" spans="1:42">
      <c r="A141" s="44" t="s">
        <v>1465</v>
      </c>
      <c r="B141" s="45">
        <v>785288</v>
      </c>
      <c r="C141" s="45">
        <v>2.6</v>
      </c>
      <c r="D141" s="46">
        <v>0.04554301</v>
      </c>
      <c r="F141" s="47" t="s">
        <v>1289</v>
      </c>
      <c r="G141" s="48" t="s">
        <v>1697</v>
      </c>
      <c r="H141" s="48" t="s">
        <v>1698</v>
      </c>
      <c r="I141" s="48" t="s">
        <v>1575</v>
      </c>
      <c r="J141" s="48" t="s">
        <v>1615</v>
      </c>
      <c r="K141" s="48" t="s">
        <v>1577</v>
      </c>
      <c r="L141" s="48" t="s">
        <v>1594</v>
      </c>
      <c r="M141" s="48" t="s">
        <v>1617</v>
      </c>
      <c r="N141" s="48" t="s">
        <v>1600</v>
      </c>
      <c r="O141" s="48">
        <v>186</v>
      </c>
      <c r="P141" s="48">
        <v>1671777</v>
      </c>
      <c r="Q141" s="48" t="s">
        <v>1581</v>
      </c>
      <c r="R141" s="51">
        <v>1.7</v>
      </c>
      <c r="S141" s="54">
        <v>0.092629</v>
      </c>
      <c r="T141" s="52">
        <v>0.333747657491451</v>
      </c>
      <c r="W141" t="s">
        <v>2177</v>
      </c>
      <c r="X141" t="s">
        <v>2178</v>
      </c>
      <c r="Y141">
        <v>1517492</v>
      </c>
      <c r="AA141" s="48">
        <v>139</v>
      </c>
      <c r="AB141" s="48" t="s">
        <v>1442</v>
      </c>
      <c r="AC141" s="48" t="s">
        <v>2035</v>
      </c>
      <c r="AD141" s="48" t="s">
        <v>2036</v>
      </c>
      <c r="AE141" s="48" t="s">
        <v>1676</v>
      </c>
      <c r="AF141" s="48" t="s">
        <v>1621</v>
      </c>
      <c r="AG141" s="48" t="s">
        <v>1628</v>
      </c>
      <c r="AH141" s="48" t="s">
        <v>1692</v>
      </c>
      <c r="AI141" s="48" t="s">
        <v>2037</v>
      </c>
      <c r="AJ141" s="48" t="s">
        <v>2038</v>
      </c>
      <c r="AK141" s="48">
        <v>454</v>
      </c>
      <c r="AL141" s="48">
        <v>707284</v>
      </c>
      <c r="AM141" s="48" t="s">
        <v>1581</v>
      </c>
      <c r="AN141" s="53">
        <v>2.79</v>
      </c>
      <c r="AO141" s="58">
        <v>0.035158175</v>
      </c>
      <c r="AP141" s="58">
        <v>1.44309246839485</v>
      </c>
    </row>
    <row r="142" customFormat="1" spans="1:42">
      <c r="A142" s="44" t="s">
        <v>1467</v>
      </c>
      <c r="B142" s="45">
        <v>794989</v>
      </c>
      <c r="C142" s="45">
        <v>1.83</v>
      </c>
      <c r="D142" s="46">
        <v>0.040185836</v>
      </c>
      <c r="F142" s="48" t="s">
        <v>1397</v>
      </c>
      <c r="G142" s="48" t="s">
        <v>2117</v>
      </c>
      <c r="H142" s="48" t="s">
        <v>2118</v>
      </c>
      <c r="I142" s="48" t="s">
        <v>1676</v>
      </c>
      <c r="J142" s="48" t="s">
        <v>1608</v>
      </c>
      <c r="K142" s="48" t="s">
        <v>1797</v>
      </c>
      <c r="L142" s="48" t="s">
        <v>1683</v>
      </c>
      <c r="M142" s="48" t="s">
        <v>2119</v>
      </c>
      <c r="N142" s="48" t="s">
        <v>1677</v>
      </c>
      <c r="O142" s="48">
        <v>181</v>
      </c>
      <c r="P142" s="48">
        <v>1715333</v>
      </c>
      <c r="Q142" s="48" t="s">
        <v>1581</v>
      </c>
      <c r="R142" s="51">
        <v>2.76</v>
      </c>
      <c r="S142" s="54">
        <v>0.081352</v>
      </c>
      <c r="T142" s="52">
        <v>0.616960170714489</v>
      </c>
      <c r="W142" t="s">
        <v>1282</v>
      </c>
      <c r="X142" t="s">
        <v>2179</v>
      </c>
      <c r="Y142">
        <v>1553435</v>
      </c>
      <c r="AA142" s="48">
        <v>140</v>
      </c>
      <c r="AB142" s="48" t="s">
        <v>1247</v>
      </c>
      <c r="AC142" s="48" t="s">
        <v>1721</v>
      </c>
      <c r="AD142" s="48" t="s">
        <v>1724</v>
      </c>
      <c r="AE142" s="48" t="s">
        <v>1676</v>
      </c>
      <c r="AF142" s="48" t="s">
        <v>1617</v>
      </c>
      <c r="AG142" s="48" t="s">
        <v>1693</v>
      </c>
      <c r="AH142" s="48" t="s">
        <v>1649</v>
      </c>
      <c r="AI142" s="48" t="s">
        <v>1725</v>
      </c>
      <c r="AJ142" s="48" t="s">
        <v>1726</v>
      </c>
      <c r="AK142" s="48">
        <v>2171</v>
      </c>
      <c r="AL142" s="48">
        <v>143856</v>
      </c>
      <c r="AM142" s="48" t="s">
        <v>1581</v>
      </c>
      <c r="AN142" s="53">
        <v>0.91</v>
      </c>
      <c r="AO142" s="58">
        <v>0.070128538</v>
      </c>
      <c r="AP142" s="58">
        <v>0.235973311706199</v>
      </c>
    </row>
    <row r="143" customFormat="1" spans="1:42">
      <c r="A143" s="44" t="s">
        <v>1466</v>
      </c>
      <c r="B143" s="45">
        <v>794989</v>
      </c>
      <c r="C143" s="45">
        <v>3.33</v>
      </c>
      <c r="D143" s="46">
        <v>0.039663257</v>
      </c>
      <c r="F143" s="47" t="s">
        <v>1474</v>
      </c>
      <c r="G143" s="48" t="s">
        <v>1974</v>
      </c>
      <c r="H143" s="48" t="s">
        <v>1975</v>
      </c>
      <c r="I143" s="48" t="s">
        <v>1575</v>
      </c>
      <c r="J143" s="48" t="s">
        <v>1609</v>
      </c>
      <c r="K143" s="48" t="s">
        <v>1631</v>
      </c>
      <c r="L143" s="48" t="s">
        <v>1709</v>
      </c>
      <c r="M143" s="48" t="s">
        <v>1797</v>
      </c>
      <c r="N143" s="48" t="s">
        <v>1880</v>
      </c>
      <c r="O143" s="48">
        <v>171</v>
      </c>
      <c r="P143" s="48">
        <v>1809308</v>
      </c>
      <c r="Q143" s="48" t="s">
        <v>1581</v>
      </c>
      <c r="R143" s="51">
        <v>0.99</v>
      </c>
      <c r="S143" s="52">
        <v>0.048251</v>
      </c>
      <c r="T143" s="52">
        <v>0.373117102700923</v>
      </c>
      <c r="W143" t="s">
        <v>799</v>
      </c>
      <c r="X143" t="s">
        <v>799</v>
      </c>
      <c r="Y143">
        <v>1553435</v>
      </c>
      <c r="AA143" s="48">
        <v>141</v>
      </c>
      <c r="AB143" s="48" t="s">
        <v>1431</v>
      </c>
      <c r="AC143" s="48" t="s">
        <v>1978</v>
      </c>
      <c r="AD143" s="48" t="s">
        <v>2017</v>
      </c>
      <c r="AE143" s="48" t="s">
        <v>1676</v>
      </c>
      <c r="AF143" s="48" t="s">
        <v>1693</v>
      </c>
      <c r="AG143" s="48" t="s">
        <v>1781</v>
      </c>
      <c r="AH143" s="48" t="s">
        <v>1585</v>
      </c>
      <c r="AI143" s="48" t="s">
        <v>2007</v>
      </c>
      <c r="AJ143" s="48" t="s">
        <v>1669</v>
      </c>
      <c r="AK143" s="48">
        <v>479</v>
      </c>
      <c r="AL143" s="48">
        <v>670474</v>
      </c>
      <c r="AM143" s="48" t="s">
        <v>1581</v>
      </c>
      <c r="AN143" s="53">
        <v>2.34</v>
      </c>
      <c r="AO143" s="58">
        <v>0.072552</v>
      </c>
      <c r="AP143" s="58">
        <v>0.58651989592791</v>
      </c>
    </row>
    <row r="144" customFormat="1" spans="1:42">
      <c r="A144" s="44" t="s">
        <v>2180</v>
      </c>
      <c r="B144" s="45">
        <v>804895</v>
      </c>
      <c r="C144" s="45">
        <v>0.59</v>
      </c>
      <c r="D144" s="46">
        <v>0.091843677</v>
      </c>
      <c r="F144" s="48" t="s">
        <v>1517</v>
      </c>
      <c r="G144" s="48" t="s">
        <v>2181</v>
      </c>
      <c r="H144" s="48" t="s">
        <v>2182</v>
      </c>
      <c r="I144" s="48" t="s">
        <v>1676</v>
      </c>
      <c r="J144" s="48" t="s">
        <v>1648</v>
      </c>
      <c r="K144" s="48" t="s">
        <v>1684</v>
      </c>
      <c r="L144" s="48" t="s">
        <v>1598</v>
      </c>
      <c r="M144" s="48" t="s">
        <v>1922</v>
      </c>
      <c r="N144" s="48" t="s">
        <v>1962</v>
      </c>
      <c r="O144" s="48">
        <v>171</v>
      </c>
      <c r="P144" s="48">
        <v>1809308</v>
      </c>
      <c r="Q144" s="48" t="s">
        <v>1581</v>
      </c>
      <c r="R144" s="51">
        <v>1</v>
      </c>
      <c r="S144" s="54">
        <v>0.091655</v>
      </c>
      <c r="T144" s="52">
        <v>0.198408429088465</v>
      </c>
      <c r="W144" t="s">
        <v>2183</v>
      </c>
      <c r="X144" t="s">
        <v>2184</v>
      </c>
      <c r="Y144">
        <v>1553435</v>
      </c>
      <c r="AA144" s="48">
        <v>142</v>
      </c>
      <c r="AB144" s="48" t="s">
        <v>1382</v>
      </c>
      <c r="AC144" s="48" t="s">
        <v>1885</v>
      </c>
      <c r="AD144" s="48" t="s">
        <v>1926</v>
      </c>
      <c r="AE144" s="48" t="s">
        <v>1676</v>
      </c>
      <c r="AF144" s="48" t="s">
        <v>1621</v>
      </c>
      <c r="AG144" s="48" t="s">
        <v>1621</v>
      </c>
      <c r="AH144" s="48" t="s">
        <v>1684</v>
      </c>
      <c r="AI144" s="48" t="s">
        <v>1891</v>
      </c>
      <c r="AJ144" s="48" t="s">
        <v>1927</v>
      </c>
      <c r="AK144" s="48">
        <v>676</v>
      </c>
      <c r="AL144" s="48">
        <v>475276</v>
      </c>
      <c r="AM144" s="48" t="s">
        <v>1581</v>
      </c>
      <c r="AN144" s="53">
        <v>2.15</v>
      </c>
      <c r="AO144" s="58">
        <v>0.036696698</v>
      </c>
      <c r="AP144" s="58">
        <v>1.06543694534647</v>
      </c>
    </row>
    <row r="145" customFormat="1" spans="1:42">
      <c r="A145" s="44" t="s">
        <v>1468</v>
      </c>
      <c r="B145" s="45">
        <v>815053</v>
      </c>
      <c r="C145" s="45">
        <v>2.86</v>
      </c>
      <c r="D145" s="46">
        <v>0.117881</v>
      </c>
      <c r="F145" s="47" t="s">
        <v>1518</v>
      </c>
      <c r="G145" s="48" t="s">
        <v>1742</v>
      </c>
      <c r="H145" s="48" t="s">
        <v>1743</v>
      </c>
      <c r="I145" s="48" t="s">
        <v>1575</v>
      </c>
      <c r="J145" s="48" t="s">
        <v>1626</v>
      </c>
      <c r="K145" s="48" t="s">
        <v>1597</v>
      </c>
      <c r="L145" s="48" t="s">
        <v>1641</v>
      </c>
      <c r="M145" s="48" t="s">
        <v>1744</v>
      </c>
      <c r="N145" s="48" t="s">
        <v>1745</v>
      </c>
      <c r="O145" s="48">
        <v>166</v>
      </c>
      <c r="P145" s="48">
        <v>1860299</v>
      </c>
      <c r="Q145" s="48" t="s">
        <v>1581</v>
      </c>
      <c r="R145" s="51">
        <v>1.94</v>
      </c>
      <c r="S145" s="52">
        <v>0.060749</v>
      </c>
      <c r="T145" s="52">
        <v>0.580736171165293</v>
      </c>
      <c r="W145" t="s">
        <v>2185</v>
      </c>
      <c r="X145" t="s">
        <v>2186</v>
      </c>
      <c r="Y145">
        <v>1590899</v>
      </c>
      <c r="AA145" s="48">
        <v>143</v>
      </c>
      <c r="AB145" s="48" t="s">
        <v>1496</v>
      </c>
      <c r="AC145" s="48" t="s">
        <v>1644</v>
      </c>
      <c r="AD145" s="48" t="s">
        <v>2140</v>
      </c>
      <c r="AE145" s="48" t="s">
        <v>1676</v>
      </c>
      <c r="AF145" s="48" t="s">
        <v>1598</v>
      </c>
      <c r="AG145" s="48" t="s">
        <v>1633</v>
      </c>
      <c r="AH145" s="48" t="s">
        <v>1648</v>
      </c>
      <c r="AI145" s="48" t="s">
        <v>1940</v>
      </c>
      <c r="AJ145" s="48" t="s">
        <v>2135</v>
      </c>
      <c r="AK145" s="48">
        <v>292</v>
      </c>
      <c r="AL145" s="48">
        <v>1088492</v>
      </c>
      <c r="AM145" s="48" t="s">
        <v>1581</v>
      </c>
      <c r="AN145" s="53">
        <v>3.46</v>
      </c>
      <c r="AO145" s="58">
        <v>0.081352</v>
      </c>
      <c r="AP145" s="58">
        <v>0.773435576330482</v>
      </c>
    </row>
    <row r="146" customFormat="1" spans="1:42">
      <c r="A146" s="44" t="s">
        <v>2187</v>
      </c>
      <c r="B146" s="45">
        <v>815053</v>
      </c>
      <c r="C146" s="45">
        <v>0.64</v>
      </c>
      <c r="D146" s="46">
        <v>0.140806976</v>
      </c>
      <c r="F146" s="47" t="s">
        <v>1476</v>
      </c>
      <c r="G146" s="48" t="s">
        <v>1664</v>
      </c>
      <c r="H146" s="48" t="s">
        <v>1665</v>
      </c>
      <c r="I146" s="48" t="s">
        <v>1575</v>
      </c>
      <c r="J146" s="48" t="s">
        <v>1615</v>
      </c>
      <c r="K146" s="48" t="s">
        <v>1666</v>
      </c>
      <c r="L146" s="48" t="s">
        <v>1666</v>
      </c>
      <c r="M146" s="48" t="s">
        <v>1610</v>
      </c>
      <c r="N146" s="48" t="s">
        <v>1580</v>
      </c>
      <c r="O146" s="48">
        <v>156</v>
      </c>
      <c r="P146" s="48">
        <v>1970885</v>
      </c>
      <c r="Q146" s="48" t="s">
        <v>1581</v>
      </c>
      <c r="R146" s="51">
        <v>3.36</v>
      </c>
      <c r="S146" s="54">
        <v>0.081352</v>
      </c>
      <c r="T146" s="52">
        <v>0.751081946956769</v>
      </c>
      <c r="W146" t="s">
        <v>1504</v>
      </c>
      <c r="X146" t="s">
        <v>2188</v>
      </c>
      <c r="Y146">
        <v>1590899</v>
      </c>
      <c r="AA146" s="48">
        <v>144</v>
      </c>
      <c r="AB146" s="48" t="s">
        <v>1421</v>
      </c>
      <c r="AC146" s="48" t="s">
        <v>1964</v>
      </c>
      <c r="AD146" s="48" t="s">
        <v>1995</v>
      </c>
      <c r="AE146" s="48" t="s">
        <v>1676</v>
      </c>
      <c r="AF146" s="48" t="s">
        <v>1692</v>
      </c>
      <c r="AG146" s="48" t="s">
        <v>1797</v>
      </c>
      <c r="AH146" s="48" t="s">
        <v>1668</v>
      </c>
      <c r="AI146" s="48" t="s">
        <v>1879</v>
      </c>
      <c r="AJ146" s="48" t="s">
        <v>1800</v>
      </c>
      <c r="AK146" s="48">
        <v>484</v>
      </c>
      <c r="AL146" s="48">
        <v>663610</v>
      </c>
      <c r="AM146" s="48" t="s">
        <v>1581</v>
      </c>
      <c r="AN146" s="53">
        <v>2.86</v>
      </c>
      <c r="AO146" s="58">
        <v>0.081352</v>
      </c>
      <c r="AP146" s="58">
        <v>0.639313800088202</v>
      </c>
    </row>
    <row r="147" customFormat="1" spans="1:42">
      <c r="A147" s="44" t="s">
        <v>2044</v>
      </c>
      <c r="B147" s="45">
        <v>825433</v>
      </c>
      <c r="C147" s="45">
        <v>2.86</v>
      </c>
      <c r="D147" s="46">
        <v>0.081352</v>
      </c>
      <c r="F147" s="48" t="s">
        <v>1520</v>
      </c>
      <c r="G147" s="48" t="s">
        <v>2189</v>
      </c>
      <c r="H147" s="48" t="s">
        <v>2190</v>
      </c>
      <c r="I147" s="48" t="s">
        <v>1676</v>
      </c>
      <c r="J147" s="48" t="s">
        <v>1693</v>
      </c>
      <c r="K147" s="48" t="s">
        <v>1940</v>
      </c>
      <c r="L147" s="48" t="s">
        <v>1749</v>
      </c>
      <c r="M147" s="48" t="s">
        <v>1977</v>
      </c>
      <c r="N147" s="48" t="s">
        <v>2063</v>
      </c>
      <c r="O147" s="48">
        <v>151</v>
      </c>
      <c r="P147" s="48">
        <v>2031238</v>
      </c>
      <c r="Q147" s="48" t="s">
        <v>1581</v>
      </c>
      <c r="R147" s="51">
        <v>2.77</v>
      </c>
      <c r="S147" s="59">
        <v>0.100148</v>
      </c>
      <c r="T147" s="52">
        <v>0.502983534904802</v>
      </c>
      <c r="W147" t="s">
        <v>1491</v>
      </c>
      <c r="X147" t="s">
        <v>799</v>
      </c>
      <c r="Y147">
        <v>1630212</v>
      </c>
      <c r="AA147" s="48">
        <v>145</v>
      </c>
      <c r="AB147" s="48" t="s">
        <v>1494</v>
      </c>
      <c r="AC147" s="48" t="s">
        <v>2105</v>
      </c>
      <c r="AD147" s="48" t="s">
        <v>2134</v>
      </c>
      <c r="AE147" s="48" t="s">
        <v>1676</v>
      </c>
      <c r="AF147" s="48" t="s">
        <v>1598</v>
      </c>
      <c r="AG147" s="48" t="s">
        <v>1684</v>
      </c>
      <c r="AH147" s="48" t="s">
        <v>1749</v>
      </c>
      <c r="AI147" s="48" t="s">
        <v>2048</v>
      </c>
      <c r="AJ147" s="48" t="s">
        <v>2135</v>
      </c>
      <c r="AK147" s="48">
        <v>297</v>
      </c>
      <c r="AL147" s="48">
        <v>1070767</v>
      </c>
      <c r="AM147" s="48" t="s">
        <v>1581</v>
      </c>
      <c r="AN147" s="53">
        <v>2.51</v>
      </c>
      <c r="AO147" s="58">
        <v>0.064128</v>
      </c>
      <c r="AP147" s="58">
        <v>0.711774305544212</v>
      </c>
    </row>
    <row r="148" customFormat="1" spans="1:42">
      <c r="A148" s="44" t="s">
        <v>2191</v>
      </c>
      <c r="B148" s="45">
        <v>825433</v>
      </c>
      <c r="C148" s="45">
        <v>1.04</v>
      </c>
      <c r="D148" s="46">
        <v>0.063422</v>
      </c>
      <c r="F148" s="47" t="s">
        <v>1521</v>
      </c>
      <c r="G148" s="48" t="s">
        <v>1761</v>
      </c>
      <c r="H148" s="48" t="s">
        <v>1762</v>
      </c>
      <c r="I148" s="48" t="s">
        <v>1575</v>
      </c>
      <c r="J148" s="48" t="s">
        <v>1615</v>
      </c>
      <c r="K148" s="48" t="s">
        <v>1609</v>
      </c>
      <c r="L148" s="48" t="s">
        <v>1599</v>
      </c>
      <c r="M148" s="48" t="s">
        <v>1633</v>
      </c>
      <c r="N148" s="48" t="s">
        <v>1763</v>
      </c>
      <c r="O148" s="48">
        <v>146</v>
      </c>
      <c r="P148" s="48">
        <v>2094984</v>
      </c>
      <c r="Q148" s="48" t="s">
        <v>1581</v>
      </c>
      <c r="R148" s="51">
        <v>1.49</v>
      </c>
      <c r="S148" s="54">
        <v>0.081352</v>
      </c>
      <c r="T148" s="52">
        <v>0.333069077668329</v>
      </c>
      <c r="W148" t="s">
        <v>2192</v>
      </c>
      <c r="X148" t="s">
        <v>2193</v>
      </c>
      <c r="Y148">
        <v>1630212</v>
      </c>
      <c r="AA148" s="48">
        <v>146</v>
      </c>
      <c r="AB148" s="48" t="s">
        <v>1468</v>
      </c>
      <c r="AC148" s="48" t="s">
        <v>2041</v>
      </c>
      <c r="AD148" s="48" t="s">
        <v>2079</v>
      </c>
      <c r="AE148" s="48" t="s">
        <v>1676</v>
      </c>
      <c r="AF148" s="48" t="s">
        <v>1628</v>
      </c>
      <c r="AG148" s="48" t="s">
        <v>1822</v>
      </c>
      <c r="AH148" s="48" t="s">
        <v>1633</v>
      </c>
      <c r="AI148" s="48" t="s">
        <v>1855</v>
      </c>
      <c r="AJ148" s="48" t="s">
        <v>1856</v>
      </c>
      <c r="AK148" s="48">
        <v>393</v>
      </c>
      <c r="AL148" s="48">
        <v>815053</v>
      </c>
      <c r="AM148" s="48" t="s">
        <v>1581</v>
      </c>
      <c r="AN148" s="53">
        <v>2.86</v>
      </c>
      <c r="AO148" s="58">
        <v>0.117881</v>
      </c>
      <c r="AP148" s="58">
        <v>0.441203045993633</v>
      </c>
    </row>
    <row r="149" customFormat="1" spans="1:42">
      <c r="A149" s="44" t="s">
        <v>2194</v>
      </c>
      <c r="B149" s="45">
        <v>847101</v>
      </c>
      <c r="C149" s="45">
        <v>1.3</v>
      </c>
      <c r="D149" s="46">
        <v>0.119926</v>
      </c>
      <c r="F149" s="47" t="s">
        <v>1242</v>
      </c>
      <c r="G149" s="48" t="s">
        <v>1987</v>
      </c>
      <c r="H149" s="48" t="s">
        <v>1988</v>
      </c>
      <c r="I149" s="48" t="s">
        <v>1575</v>
      </c>
      <c r="J149" s="48" t="s">
        <v>1609</v>
      </c>
      <c r="K149" s="48" t="s">
        <v>1611</v>
      </c>
      <c r="L149" s="48" t="s">
        <v>1669</v>
      </c>
      <c r="M149" s="48" t="s">
        <v>1816</v>
      </c>
      <c r="N149" s="48" t="s">
        <v>1831</v>
      </c>
      <c r="O149" s="48">
        <v>146</v>
      </c>
      <c r="P149" s="48">
        <v>2094984</v>
      </c>
      <c r="Q149" s="48" t="s">
        <v>1581</v>
      </c>
      <c r="R149" s="51">
        <v>1.51</v>
      </c>
      <c r="S149" s="54">
        <v>0.081352</v>
      </c>
      <c r="T149" s="52">
        <v>0.337539803543072</v>
      </c>
      <c r="W149" t="s">
        <v>1289</v>
      </c>
      <c r="X149" t="s">
        <v>1697</v>
      </c>
      <c r="Y149">
        <v>1671777</v>
      </c>
      <c r="AA149" s="48">
        <v>147</v>
      </c>
      <c r="AB149" s="48" t="s">
        <v>2195</v>
      </c>
      <c r="AC149" s="48" t="s">
        <v>2196</v>
      </c>
      <c r="AD149" s="48" t="s">
        <v>2197</v>
      </c>
      <c r="AE149" s="48" t="s">
        <v>1676</v>
      </c>
      <c r="AF149" s="48" t="s">
        <v>1683</v>
      </c>
      <c r="AG149" s="48" t="s">
        <v>1708</v>
      </c>
      <c r="AH149" s="48" t="s">
        <v>1709</v>
      </c>
      <c r="AI149" s="48" t="s">
        <v>1922</v>
      </c>
      <c r="AJ149" s="48" t="s">
        <v>1831</v>
      </c>
      <c r="AK149" s="48">
        <v>0</v>
      </c>
      <c r="AL149" s="48">
        <v>0</v>
      </c>
      <c r="AM149" s="48" t="s">
        <v>1581</v>
      </c>
      <c r="AN149" s="53" t="e">
        <v>#N/A</v>
      </c>
      <c r="AO149" s="58" t="e">
        <v>#N/A</v>
      </c>
      <c r="AP149" s="58" t="e">
        <v>#N/A</v>
      </c>
    </row>
    <row r="150" customFormat="1" spans="1:42">
      <c r="A150" s="44" t="s">
        <v>2198</v>
      </c>
      <c r="B150" s="45">
        <v>847101</v>
      </c>
      <c r="C150" s="45">
        <v>0.68</v>
      </c>
      <c r="D150" s="46">
        <v>0.171617</v>
      </c>
      <c r="F150" s="47" t="s">
        <v>1482</v>
      </c>
      <c r="G150" s="48" t="s">
        <v>1671</v>
      </c>
      <c r="H150" s="48" t="s">
        <v>1672</v>
      </c>
      <c r="I150" s="48" t="s">
        <v>1575</v>
      </c>
      <c r="J150" s="48" t="s">
        <v>1626</v>
      </c>
      <c r="K150" s="48" t="s">
        <v>1609</v>
      </c>
      <c r="L150" s="48" t="s">
        <v>1608</v>
      </c>
      <c r="M150" s="48" t="s">
        <v>1661</v>
      </c>
      <c r="N150" s="48" t="s">
        <v>1673</v>
      </c>
      <c r="O150" s="48">
        <v>0</v>
      </c>
      <c r="P150" s="48">
        <v>0</v>
      </c>
      <c r="Q150" s="48" t="s">
        <v>1581</v>
      </c>
      <c r="R150" s="51" t="e">
        <v>#N/A</v>
      </c>
      <c r="S150" s="52" t="e">
        <v>#N/A</v>
      </c>
      <c r="T150" s="52" t="e">
        <v>#N/A</v>
      </c>
      <c r="W150" t="s">
        <v>2199</v>
      </c>
      <c r="X150" t="s">
        <v>2200</v>
      </c>
      <c r="Y150">
        <v>1671777</v>
      </c>
      <c r="AA150" s="48">
        <v>148</v>
      </c>
      <c r="AB150" s="48" t="s">
        <v>1480</v>
      </c>
      <c r="AC150" s="48" t="s">
        <v>1670</v>
      </c>
      <c r="AD150" s="48" t="s">
        <v>2201</v>
      </c>
      <c r="AE150" s="48" t="s">
        <v>1676</v>
      </c>
      <c r="AF150" s="48" t="s">
        <v>1692</v>
      </c>
      <c r="AG150" s="48" t="s">
        <v>1693</v>
      </c>
      <c r="AH150" s="48" t="s">
        <v>1781</v>
      </c>
      <c r="AI150" s="48" t="s">
        <v>1684</v>
      </c>
      <c r="AJ150" s="48" t="s">
        <v>1693</v>
      </c>
      <c r="AK150" s="48">
        <v>0</v>
      </c>
      <c r="AL150" s="48">
        <v>0</v>
      </c>
      <c r="AM150" s="48" t="s">
        <v>1581</v>
      </c>
      <c r="AN150" s="53">
        <v>1.91</v>
      </c>
      <c r="AO150" s="58">
        <v>0.047683</v>
      </c>
      <c r="AP150" s="58">
        <v>0.728427068873126</v>
      </c>
    </row>
    <row r="151" customFormat="1" spans="1:42">
      <c r="A151" s="44" t="s">
        <v>1439</v>
      </c>
      <c r="B151" s="45">
        <v>847101</v>
      </c>
      <c r="C151" s="45">
        <v>2.87</v>
      </c>
      <c r="D151" s="46">
        <v>0.081352</v>
      </c>
      <c r="F151" s="47" t="s">
        <v>1368</v>
      </c>
      <c r="G151" s="48" t="s">
        <v>1717</v>
      </c>
      <c r="H151" s="48" t="s">
        <v>1718</v>
      </c>
      <c r="I151" s="48" t="s">
        <v>1575</v>
      </c>
      <c r="J151" s="48" t="s">
        <v>1636</v>
      </c>
      <c r="K151" s="48" t="s">
        <v>1584</v>
      </c>
      <c r="L151" s="48" t="s">
        <v>1610</v>
      </c>
      <c r="M151" s="48" t="s">
        <v>1680</v>
      </c>
      <c r="N151" s="48" t="s">
        <v>1578</v>
      </c>
      <c r="O151" s="48">
        <v>0</v>
      </c>
      <c r="P151" s="48">
        <v>0</v>
      </c>
      <c r="Q151" s="48" t="s">
        <v>1581</v>
      </c>
      <c r="R151" s="51">
        <v>1.87</v>
      </c>
      <c r="S151" s="54">
        <v>0.081352</v>
      </c>
      <c r="T151" s="52">
        <v>0.41801286928844</v>
      </c>
      <c r="W151" t="s">
        <v>2202</v>
      </c>
      <c r="X151" t="s">
        <v>2203</v>
      </c>
      <c r="Y151">
        <v>1671777</v>
      </c>
      <c r="AA151" s="48">
        <v>149</v>
      </c>
      <c r="AB151" s="48" t="s">
        <v>1463</v>
      </c>
      <c r="AC151" s="48" t="s">
        <v>2067</v>
      </c>
      <c r="AD151" s="48" t="s">
        <v>2068</v>
      </c>
      <c r="AE151" s="48" t="s">
        <v>1676</v>
      </c>
      <c r="AF151" s="48" t="s">
        <v>1683</v>
      </c>
      <c r="AG151" s="48" t="s">
        <v>1628</v>
      </c>
      <c r="AH151" s="48" t="s">
        <v>1632</v>
      </c>
      <c r="AI151" s="48" t="s">
        <v>1641</v>
      </c>
      <c r="AJ151" s="48" t="s">
        <v>1870</v>
      </c>
      <c r="AK151" s="48">
        <v>419</v>
      </c>
      <c r="AL151" s="48">
        <v>766647</v>
      </c>
      <c r="AM151" s="48" t="s">
        <v>1581</v>
      </c>
      <c r="AN151" s="53">
        <v>3.8</v>
      </c>
      <c r="AO151" s="58">
        <v>0.081352</v>
      </c>
      <c r="AP151" s="58">
        <v>0.849437916201108</v>
      </c>
    </row>
    <row r="152" customFormat="1" spans="1:42">
      <c r="A152" s="44" t="s">
        <v>1329</v>
      </c>
      <c r="B152" s="45">
        <v>847101</v>
      </c>
      <c r="C152" s="45">
        <v>1.74</v>
      </c>
      <c r="D152" s="46">
        <v>0.096388</v>
      </c>
      <c r="F152" s="47" t="s">
        <v>1525</v>
      </c>
      <c r="G152" s="48" t="s">
        <v>1782</v>
      </c>
      <c r="H152" s="48" t="s">
        <v>1783</v>
      </c>
      <c r="I152" s="48" t="s">
        <v>1575</v>
      </c>
      <c r="J152" s="48" t="s">
        <v>1640</v>
      </c>
      <c r="K152" s="48" t="s">
        <v>1706</v>
      </c>
      <c r="L152" s="48" t="s">
        <v>1701</v>
      </c>
      <c r="M152" s="48" t="s">
        <v>1642</v>
      </c>
      <c r="N152" s="48" t="s">
        <v>1784</v>
      </c>
      <c r="O152" s="48">
        <v>0</v>
      </c>
      <c r="P152" s="48">
        <v>0</v>
      </c>
      <c r="Q152" s="48" t="s">
        <v>1581</v>
      </c>
      <c r="R152" s="51" t="e">
        <v>#N/A</v>
      </c>
      <c r="S152" s="52" t="e">
        <v>#N/A</v>
      </c>
      <c r="T152" s="52" t="e">
        <v>#N/A</v>
      </c>
      <c r="W152" t="s">
        <v>1505</v>
      </c>
      <c r="X152" t="s">
        <v>1664</v>
      </c>
      <c r="Y152">
        <v>1671777</v>
      </c>
      <c r="AA152" s="48">
        <v>150</v>
      </c>
      <c r="AB152" s="48" t="s">
        <v>1450</v>
      </c>
      <c r="AC152" s="48" t="s">
        <v>1938</v>
      </c>
      <c r="AD152" s="48" t="s">
        <v>2049</v>
      </c>
      <c r="AE152" s="48" t="s">
        <v>1676</v>
      </c>
      <c r="AF152" s="48" t="s">
        <v>1598</v>
      </c>
      <c r="AG152" s="48" t="s">
        <v>1822</v>
      </c>
      <c r="AH152" s="48" t="s">
        <v>1650</v>
      </c>
      <c r="AI152" s="48" t="s">
        <v>2050</v>
      </c>
      <c r="AJ152" s="48" t="s">
        <v>2051</v>
      </c>
      <c r="AK152" s="48">
        <v>434</v>
      </c>
      <c r="AL152" s="48">
        <v>740039</v>
      </c>
      <c r="AM152" s="48" t="s">
        <v>1581</v>
      </c>
      <c r="AN152" s="53">
        <v>1.94</v>
      </c>
      <c r="AO152" s="58">
        <v>0.081352</v>
      </c>
      <c r="AP152" s="58">
        <v>0.433660409850039</v>
      </c>
    </row>
    <row r="153" customFormat="1" spans="1:42">
      <c r="A153" s="44" t="s">
        <v>2204</v>
      </c>
      <c r="B153" s="45">
        <v>858442</v>
      </c>
      <c r="C153" s="45">
        <v>0.35</v>
      </c>
      <c r="D153" s="46">
        <v>0.074881</v>
      </c>
      <c r="F153" s="47" t="s">
        <v>1497</v>
      </c>
      <c r="G153" s="48" t="s">
        <v>1798</v>
      </c>
      <c r="H153" s="48" t="s">
        <v>1799</v>
      </c>
      <c r="I153" s="48" t="s">
        <v>1575</v>
      </c>
      <c r="J153" s="48" t="s">
        <v>1615</v>
      </c>
      <c r="K153" s="48" t="s">
        <v>1700</v>
      </c>
      <c r="L153" s="48" t="s">
        <v>1702</v>
      </c>
      <c r="M153" s="48" t="s">
        <v>1800</v>
      </c>
      <c r="N153" s="48" t="s">
        <v>1801</v>
      </c>
      <c r="O153" s="48">
        <v>0</v>
      </c>
      <c r="P153" s="48">
        <v>0</v>
      </c>
      <c r="Q153" s="48" t="s">
        <v>1581</v>
      </c>
      <c r="R153" s="51" t="e">
        <v>#N/A</v>
      </c>
      <c r="S153" s="52" t="e">
        <v>#N/A</v>
      </c>
      <c r="T153" s="52" t="e">
        <v>#N/A</v>
      </c>
      <c r="W153" t="s">
        <v>1550</v>
      </c>
      <c r="X153" t="s">
        <v>2205</v>
      </c>
      <c r="Y153">
        <v>1671777</v>
      </c>
      <c r="AA153" s="48">
        <v>151</v>
      </c>
      <c r="AB153" s="48" t="s">
        <v>1489</v>
      </c>
      <c r="AC153" s="48" t="s">
        <v>2121</v>
      </c>
      <c r="AD153" s="48" t="s">
        <v>2122</v>
      </c>
      <c r="AE153" s="48" t="s">
        <v>1676</v>
      </c>
      <c r="AF153" s="48" t="s">
        <v>1692</v>
      </c>
      <c r="AG153" s="48" t="s">
        <v>1822</v>
      </c>
      <c r="AH153" s="48" t="s">
        <v>1822</v>
      </c>
      <c r="AI153" s="48" t="s">
        <v>1669</v>
      </c>
      <c r="AJ153" s="48" t="s">
        <v>1692</v>
      </c>
      <c r="AK153" s="48">
        <v>323</v>
      </c>
      <c r="AL153" s="48">
        <v>989230</v>
      </c>
      <c r="AM153" s="48" t="s">
        <v>1581</v>
      </c>
      <c r="AN153" s="53">
        <v>3.21</v>
      </c>
      <c r="AO153" s="58">
        <v>0.03693</v>
      </c>
      <c r="AP153" s="58">
        <v>1.58067289097242</v>
      </c>
    </row>
    <row r="154" customFormat="1" spans="1:42">
      <c r="A154" s="44" t="s">
        <v>1475</v>
      </c>
      <c r="B154" s="45">
        <v>881675</v>
      </c>
      <c r="C154" s="45">
        <v>2.16</v>
      </c>
      <c r="D154" s="46">
        <v>0.081352</v>
      </c>
      <c r="F154" s="47" t="s">
        <v>1306</v>
      </c>
      <c r="G154" s="48" t="s">
        <v>1696</v>
      </c>
      <c r="H154" s="48" t="s">
        <v>1819</v>
      </c>
      <c r="I154" s="48" t="s">
        <v>1575</v>
      </c>
      <c r="J154" s="48" t="s">
        <v>1615</v>
      </c>
      <c r="K154" s="48" t="s">
        <v>1578</v>
      </c>
      <c r="L154" s="48" t="s">
        <v>1709</v>
      </c>
      <c r="M154" s="48" t="s">
        <v>1632</v>
      </c>
      <c r="N154" s="48" t="s">
        <v>1825</v>
      </c>
      <c r="O154" s="48">
        <v>0</v>
      </c>
      <c r="P154" s="48">
        <v>0</v>
      </c>
      <c r="Q154" s="48" t="s">
        <v>1581</v>
      </c>
      <c r="R154" s="51" t="e">
        <v>#N/A</v>
      </c>
      <c r="S154" s="52" t="e">
        <v>#N/A</v>
      </c>
      <c r="T154" s="52" t="e">
        <v>#N/A</v>
      </c>
      <c r="W154" t="s">
        <v>1397</v>
      </c>
      <c r="X154" t="s">
        <v>2117</v>
      </c>
      <c r="Y154">
        <v>1715333</v>
      </c>
      <c r="AA154" s="48">
        <v>152</v>
      </c>
      <c r="AB154" s="48" t="s">
        <v>1449</v>
      </c>
      <c r="AC154" s="48" t="s">
        <v>2020</v>
      </c>
      <c r="AD154" s="48" t="s">
        <v>2052</v>
      </c>
      <c r="AE154" s="48" t="s">
        <v>1676</v>
      </c>
      <c r="AF154" s="48" t="s">
        <v>1693</v>
      </c>
      <c r="AG154" s="48" t="s">
        <v>1628</v>
      </c>
      <c r="AH154" s="48" t="s">
        <v>1693</v>
      </c>
      <c r="AI154" s="48" t="s">
        <v>2048</v>
      </c>
      <c r="AJ154" s="48" t="s">
        <v>1677</v>
      </c>
      <c r="AK154" s="48">
        <v>434</v>
      </c>
      <c r="AL154" s="48">
        <v>740039</v>
      </c>
      <c r="AM154" s="48" t="s">
        <v>1581</v>
      </c>
      <c r="AN154" s="53">
        <v>2.95</v>
      </c>
      <c r="AO154" s="58">
        <v>0.115528</v>
      </c>
      <c r="AP154" s="58">
        <v>0.464355978428647</v>
      </c>
    </row>
    <row r="155" customFormat="1" spans="1:42">
      <c r="A155" s="44" t="s">
        <v>1473</v>
      </c>
      <c r="B155" s="45">
        <v>881675</v>
      </c>
      <c r="C155" s="45">
        <v>0.66</v>
      </c>
      <c r="D155" s="46">
        <v>0.058058606</v>
      </c>
      <c r="F155" s="47" t="s">
        <v>1371</v>
      </c>
      <c r="G155" s="48" t="s">
        <v>1839</v>
      </c>
      <c r="H155" s="48" t="s">
        <v>1840</v>
      </c>
      <c r="I155" s="48" t="s">
        <v>1575</v>
      </c>
      <c r="J155" s="48" t="s">
        <v>1615</v>
      </c>
      <c r="K155" s="48" t="s">
        <v>1611</v>
      </c>
      <c r="L155" s="48" t="s">
        <v>1692</v>
      </c>
      <c r="M155" s="48" t="s">
        <v>1841</v>
      </c>
      <c r="N155" s="48" t="s">
        <v>1842</v>
      </c>
      <c r="O155" s="48">
        <v>0</v>
      </c>
      <c r="P155" s="48">
        <v>0</v>
      </c>
      <c r="Q155" s="48" t="s">
        <v>1581</v>
      </c>
      <c r="R155" s="51" t="e">
        <v>#N/A</v>
      </c>
      <c r="S155" s="52" t="e">
        <v>#N/A</v>
      </c>
      <c r="T155" s="52" t="e">
        <v>#N/A</v>
      </c>
      <c r="W155" t="s">
        <v>1495</v>
      </c>
      <c r="X155" t="s">
        <v>2206</v>
      </c>
      <c r="Y155">
        <v>1715333</v>
      </c>
      <c r="AA155" s="48">
        <v>153</v>
      </c>
      <c r="AB155" s="48" t="s">
        <v>1285</v>
      </c>
      <c r="AC155" s="48" t="s">
        <v>1820</v>
      </c>
      <c r="AD155" s="48" t="s">
        <v>1821</v>
      </c>
      <c r="AE155" s="48" t="s">
        <v>1676</v>
      </c>
      <c r="AF155" s="48" t="s">
        <v>1628</v>
      </c>
      <c r="AG155" s="48" t="s">
        <v>1822</v>
      </c>
      <c r="AH155" s="48" t="s">
        <v>1649</v>
      </c>
      <c r="AI155" s="48" t="s">
        <v>1823</v>
      </c>
      <c r="AJ155" s="48" t="s">
        <v>1824</v>
      </c>
      <c r="AK155" s="48">
        <v>1171</v>
      </c>
      <c r="AL155" s="48">
        <v>272532</v>
      </c>
      <c r="AM155" s="48" t="s">
        <v>1581</v>
      </c>
      <c r="AN155" s="53">
        <v>0.79</v>
      </c>
      <c r="AO155" s="58">
        <v>0.086178</v>
      </c>
      <c r="AP155" s="58">
        <v>0.166704360843853</v>
      </c>
    </row>
    <row r="156" customFormat="1" spans="1:42">
      <c r="A156" s="44" t="s">
        <v>2207</v>
      </c>
      <c r="B156" s="45">
        <v>881675</v>
      </c>
      <c r="C156" s="45">
        <v>1.45</v>
      </c>
      <c r="D156" s="46">
        <v>0.100529</v>
      </c>
      <c r="F156" s="47" t="s">
        <v>1402</v>
      </c>
      <c r="G156" s="48" t="s">
        <v>1853</v>
      </c>
      <c r="H156" s="48" t="s">
        <v>1854</v>
      </c>
      <c r="I156" s="48" t="s">
        <v>1575</v>
      </c>
      <c r="J156" s="48" t="s">
        <v>1615</v>
      </c>
      <c r="K156" s="48" t="s">
        <v>1700</v>
      </c>
      <c r="L156" s="48" t="s">
        <v>1692</v>
      </c>
      <c r="M156" s="48" t="s">
        <v>1855</v>
      </c>
      <c r="N156" s="48" t="s">
        <v>1856</v>
      </c>
      <c r="O156" s="48">
        <v>0</v>
      </c>
      <c r="P156" s="48">
        <v>0</v>
      </c>
      <c r="Q156" s="48" t="s">
        <v>1581</v>
      </c>
      <c r="R156" s="51" t="e">
        <v>#N/A</v>
      </c>
      <c r="S156" s="52" t="e">
        <v>#N/A</v>
      </c>
      <c r="T156" s="52" t="e">
        <v>#N/A</v>
      </c>
      <c r="W156" t="s">
        <v>2208</v>
      </c>
      <c r="X156" t="s">
        <v>2209</v>
      </c>
      <c r="Y156">
        <v>1715333</v>
      </c>
      <c r="AA156" s="48">
        <v>154</v>
      </c>
      <c r="AB156" s="48" t="s">
        <v>1475</v>
      </c>
      <c r="AC156" s="48" t="s">
        <v>2056</v>
      </c>
      <c r="AD156" s="48" t="s">
        <v>2087</v>
      </c>
      <c r="AE156" s="48" t="s">
        <v>1676</v>
      </c>
      <c r="AF156" s="48" t="s">
        <v>1633</v>
      </c>
      <c r="AG156" s="48" t="s">
        <v>1692</v>
      </c>
      <c r="AH156" s="48" t="s">
        <v>1648</v>
      </c>
      <c r="AI156" s="48" t="s">
        <v>2088</v>
      </c>
      <c r="AJ156" s="48" t="s">
        <v>2051</v>
      </c>
      <c r="AK156" s="48">
        <v>363</v>
      </c>
      <c r="AL156" s="48">
        <v>881675</v>
      </c>
      <c r="AM156" s="48" t="s">
        <v>1581</v>
      </c>
      <c r="AN156" s="53">
        <v>2.16</v>
      </c>
      <c r="AO156" s="58">
        <v>0.081352</v>
      </c>
      <c r="AP156" s="58">
        <v>0.482838394472209</v>
      </c>
    </row>
    <row r="157" customFormat="1" spans="1:42">
      <c r="A157" s="44" t="s">
        <v>1471</v>
      </c>
      <c r="B157" s="45">
        <v>881675</v>
      </c>
      <c r="C157" s="45">
        <v>2.09</v>
      </c>
      <c r="D157" s="46">
        <v>0.101835</v>
      </c>
      <c r="F157" s="47" t="s">
        <v>1483</v>
      </c>
      <c r="G157" s="48" t="s">
        <v>1867</v>
      </c>
      <c r="H157" s="48" t="s">
        <v>1868</v>
      </c>
      <c r="I157" s="48" t="s">
        <v>1575</v>
      </c>
      <c r="J157" s="48" t="s">
        <v>1636</v>
      </c>
      <c r="K157" s="48" t="s">
        <v>1617</v>
      </c>
      <c r="L157" s="48" t="s">
        <v>1825</v>
      </c>
      <c r="M157" s="48" t="s">
        <v>1869</v>
      </c>
      <c r="N157" s="48" t="s">
        <v>1870</v>
      </c>
      <c r="O157" s="48">
        <v>0</v>
      </c>
      <c r="P157" s="48">
        <v>0</v>
      </c>
      <c r="Q157" s="48" t="s">
        <v>1581</v>
      </c>
      <c r="R157" s="51" t="e">
        <v>#N/A</v>
      </c>
      <c r="S157" s="52" t="e">
        <v>#N/A</v>
      </c>
      <c r="T157" s="52" t="e">
        <v>#N/A</v>
      </c>
      <c r="W157" t="s">
        <v>1493</v>
      </c>
      <c r="X157" t="s">
        <v>2210</v>
      </c>
      <c r="Y157">
        <v>1715333</v>
      </c>
      <c r="AA157" s="48">
        <v>155</v>
      </c>
      <c r="AB157" s="48" t="s">
        <v>1499</v>
      </c>
      <c r="AC157" s="48" t="s">
        <v>2146</v>
      </c>
      <c r="AD157" s="48" t="s">
        <v>2147</v>
      </c>
      <c r="AE157" s="48" t="s">
        <v>1676</v>
      </c>
      <c r="AF157" s="48" t="s">
        <v>1633</v>
      </c>
      <c r="AG157" s="48" t="s">
        <v>1684</v>
      </c>
      <c r="AH157" s="48" t="s">
        <v>1822</v>
      </c>
      <c r="AI157" s="48" t="s">
        <v>1860</v>
      </c>
      <c r="AJ157" s="48" t="s">
        <v>2148</v>
      </c>
      <c r="AK157" s="48">
        <v>277</v>
      </c>
      <c r="AL157" s="48">
        <v>1145885</v>
      </c>
      <c r="AM157" s="48" t="s">
        <v>1581</v>
      </c>
      <c r="AN157" s="53">
        <v>1.18</v>
      </c>
      <c r="AO157" s="58">
        <v>0.054962192</v>
      </c>
      <c r="AP157" s="58">
        <v>0.390421964800128</v>
      </c>
    </row>
    <row r="158" customFormat="1" spans="1:42">
      <c r="A158" s="44" t="s">
        <v>2211</v>
      </c>
      <c r="B158" s="45">
        <v>893732</v>
      </c>
      <c r="C158" s="45">
        <v>2.84</v>
      </c>
      <c r="D158" s="46">
        <v>0.01224</v>
      </c>
      <c r="F158" s="47" t="s">
        <v>1235</v>
      </c>
      <c r="G158" s="48" t="s">
        <v>1697</v>
      </c>
      <c r="H158" s="48" t="s">
        <v>1873</v>
      </c>
      <c r="I158" s="48" t="s">
        <v>1575</v>
      </c>
      <c r="J158" s="48" t="s">
        <v>1576</v>
      </c>
      <c r="K158" s="48" t="s">
        <v>1611</v>
      </c>
      <c r="L158" s="48" t="s">
        <v>1701</v>
      </c>
      <c r="M158" s="48" t="s">
        <v>1702</v>
      </c>
      <c r="N158" s="48" t="s">
        <v>1641</v>
      </c>
      <c r="O158" s="48">
        <v>0</v>
      </c>
      <c r="P158" s="48">
        <v>0</v>
      </c>
      <c r="Q158" s="48" t="s">
        <v>1581</v>
      </c>
      <c r="R158" s="51" t="e">
        <v>#N/A</v>
      </c>
      <c r="S158" s="52" t="e">
        <v>#N/A</v>
      </c>
      <c r="T158" s="52" t="e">
        <v>#N/A</v>
      </c>
      <c r="W158" t="s">
        <v>2212</v>
      </c>
      <c r="X158" t="s">
        <v>1893</v>
      </c>
      <c r="Y158">
        <v>1715333</v>
      </c>
      <c r="AA158" s="48">
        <v>156</v>
      </c>
      <c r="AB158" s="48" t="s">
        <v>1549</v>
      </c>
      <c r="AC158" s="48" t="s">
        <v>2213</v>
      </c>
      <c r="AD158" s="48" t="s">
        <v>2214</v>
      </c>
      <c r="AE158" s="48" t="s">
        <v>1676</v>
      </c>
      <c r="AF158" s="48" t="s">
        <v>1628</v>
      </c>
      <c r="AG158" s="48" t="s">
        <v>1648</v>
      </c>
      <c r="AH158" s="48" t="s">
        <v>2050</v>
      </c>
      <c r="AI158" s="48" t="s">
        <v>2215</v>
      </c>
      <c r="AJ158" s="48" t="s">
        <v>2216</v>
      </c>
      <c r="AK158" s="48">
        <v>0</v>
      </c>
      <c r="AL158" s="48">
        <v>0</v>
      </c>
      <c r="AM158" s="48" t="s">
        <v>1581</v>
      </c>
      <c r="AN158" s="53" t="e">
        <v>#N/A</v>
      </c>
      <c r="AO158" s="58" t="e">
        <v>#N/A</v>
      </c>
      <c r="AP158" s="58" t="e">
        <v>#N/A</v>
      </c>
    </row>
    <row r="159" customFormat="1" spans="1:42">
      <c r="A159" s="44" t="s">
        <v>2217</v>
      </c>
      <c r="B159" s="45">
        <v>893732</v>
      </c>
      <c r="C159" s="45">
        <v>1.85</v>
      </c>
      <c r="D159" s="46">
        <v>0.03748</v>
      </c>
      <c r="F159" s="47" t="s">
        <v>1295</v>
      </c>
      <c r="G159" s="48" t="s">
        <v>1853</v>
      </c>
      <c r="H159" s="48" t="s">
        <v>1881</v>
      </c>
      <c r="I159" s="48" t="s">
        <v>1575</v>
      </c>
      <c r="J159" s="48" t="s">
        <v>1636</v>
      </c>
      <c r="K159" s="48" t="s">
        <v>1700</v>
      </c>
      <c r="L159" s="48" t="s">
        <v>1669</v>
      </c>
      <c r="M159" s="48" t="s">
        <v>1822</v>
      </c>
      <c r="N159" s="48" t="s">
        <v>1740</v>
      </c>
      <c r="O159" s="48">
        <v>0</v>
      </c>
      <c r="P159" s="48">
        <v>0</v>
      </c>
      <c r="Q159" s="48" t="s">
        <v>1581</v>
      </c>
      <c r="R159" s="51" t="e">
        <v>#N/A</v>
      </c>
      <c r="S159" s="52" t="e">
        <v>#N/A</v>
      </c>
      <c r="T159" s="52" t="e">
        <v>#N/A</v>
      </c>
      <c r="W159" t="s">
        <v>2218</v>
      </c>
      <c r="X159" t="s">
        <v>2219</v>
      </c>
      <c r="Y159">
        <v>1761175</v>
      </c>
      <c r="AA159" s="48">
        <v>157</v>
      </c>
      <c r="AB159" s="48" t="s">
        <v>1416</v>
      </c>
      <c r="AC159" s="48" t="s">
        <v>1670</v>
      </c>
      <c r="AD159" s="48" t="s">
        <v>1985</v>
      </c>
      <c r="AE159" s="48" t="s">
        <v>1676</v>
      </c>
      <c r="AF159" s="48" t="s">
        <v>1648</v>
      </c>
      <c r="AG159" s="48" t="s">
        <v>1692</v>
      </c>
      <c r="AH159" s="48" t="s">
        <v>1628</v>
      </c>
      <c r="AI159" s="48" t="s">
        <v>1693</v>
      </c>
      <c r="AJ159" s="48" t="s">
        <v>1693</v>
      </c>
      <c r="AK159" s="48">
        <v>505</v>
      </c>
      <c r="AL159" s="48">
        <v>637148</v>
      </c>
      <c r="AM159" s="48" t="s">
        <v>1581</v>
      </c>
      <c r="AN159" s="53">
        <v>5.12</v>
      </c>
      <c r="AO159" s="58">
        <v>0.080401</v>
      </c>
      <c r="AP159" s="58">
        <v>1.15804328041553</v>
      </c>
    </row>
    <row r="160" customFormat="1" spans="1:42">
      <c r="A160" s="44" t="s">
        <v>2220</v>
      </c>
      <c r="B160" s="45">
        <v>893732</v>
      </c>
      <c r="C160" s="45">
        <v>3.62</v>
      </c>
      <c r="D160" s="46">
        <v>0.062873565</v>
      </c>
      <c r="F160" s="47" t="s">
        <v>1301</v>
      </c>
      <c r="G160" s="48" t="s">
        <v>1839</v>
      </c>
      <c r="H160" s="48" t="s">
        <v>1897</v>
      </c>
      <c r="I160" s="48" t="s">
        <v>1575</v>
      </c>
      <c r="J160" s="48" t="s">
        <v>1636</v>
      </c>
      <c r="K160" s="48" t="s">
        <v>1631</v>
      </c>
      <c r="L160" s="48" t="s">
        <v>1745</v>
      </c>
      <c r="M160" s="48" t="s">
        <v>1898</v>
      </c>
      <c r="N160" s="48" t="s">
        <v>1899</v>
      </c>
      <c r="O160" s="48">
        <v>0</v>
      </c>
      <c r="P160" s="48">
        <v>0</v>
      </c>
      <c r="Q160" s="48" t="s">
        <v>1581</v>
      </c>
      <c r="R160" s="51" t="e">
        <v>#N/A</v>
      </c>
      <c r="S160" s="52" t="e">
        <v>#N/A</v>
      </c>
      <c r="T160" s="52" t="e">
        <v>#N/A</v>
      </c>
      <c r="W160" t="s">
        <v>1474</v>
      </c>
      <c r="X160" t="s">
        <v>1974</v>
      </c>
      <c r="Y160">
        <v>1809308</v>
      </c>
      <c r="AA160" s="48">
        <v>158</v>
      </c>
      <c r="AB160" s="48" t="s">
        <v>1517</v>
      </c>
      <c r="AC160" s="48" t="s">
        <v>2181</v>
      </c>
      <c r="AD160" s="48" t="s">
        <v>2182</v>
      </c>
      <c r="AE160" s="48" t="s">
        <v>1676</v>
      </c>
      <c r="AF160" s="48" t="s">
        <v>1648</v>
      </c>
      <c r="AG160" s="48" t="s">
        <v>1684</v>
      </c>
      <c r="AH160" s="48" t="s">
        <v>1598</v>
      </c>
      <c r="AI160" s="48" t="s">
        <v>1922</v>
      </c>
      <c r="AJ160" s="48" t="s">
        <v>1962</v>
      </c>
      <c r="AK160" s="48">
        <v>171</v>
      </c>
      <c r="AL160" s="48">
        <v>1809308</v>
      </c>
      <c r="AM160" s="48" t="s">
        <v>1581</v>
      </c>
      <c r="AN160" s="53">
        <v>1</v>
      </c>
      <c r="AO160" s="58">
        <v>0.091655</v>
      </c>
      <c r="AP160" s="58">
        <v>0.198408429088465</v>
      </c>
    </row>
    <row r="161" customFormat="1" spans="1:42">
      <c r="A161" s="44" t="s">
        <v>2065</v>
      </c>
      <c r="B161" s="45">
        <v>893732</v>
      </c>
      <c r="C161" s="45">
        <v>3.06</v>
      </c>
      <c r="D161" s="46">
        <v>0.081352</v>
      </c>
      <c r="F161" s="47" t="s">
        <v>1485</v>
      </c>
      <c r="G161" s="48" t="s">
        <v>1902</v>
      </c>
      <c r="H161" s="48" t="s">
        <v>1903</v>
      </c>
      <c r="I161" s="48" t="s">
        <v>1575</v>
      </c>
      <c r="J161" s="48" t="s">
        <v>1640</v>
      </c>
      <c r="K161" s="48" t="s">
        <v>1578</v>
      </c>
      <c r="L161" s="48" t="s">
        <v>1628</v>
      </c>
      <c r="M161" s="48" t="s">
        <v>1904</v>
      </c>
      <c r="N161" s="48" t="s">
        <v>1870</v>
      </c>
      <c r="O161" s="48">
        <v>0</v>
      </c>
      <c r="P161" s="48">
        <v>0</v>
      </c>
      <c r="Q161" s="48" t="s">
        <v>1581</v>
      </c>
      <c r="R161" s="51">
        <v>2.72</v>
      </c>
      <c r="S161" s="54">
        <v>0.081352</v>
      </c>
      <c r="T161" s="52">
        <v>0.608018718965003</v>
      </c>
      <c r="W161" t="s">
        <v>2221</v>
      </c>
      <c r="X161" t="s">
        <v>2222</v>
      </c>
      <c r="Y161">
        <v>1860299</v>
      </c>
      <c r="AA161" s="48">
        <v>159</v>
      </c>
      <c r="AB161" s="48" t="s">
        <v>1313</v>
      </c>
      <c r="AC161" s="48" t="s">
        <v>1678</v>
      </c>
      <c r="AD161" s="48" t="s">
        <v>1691</v>
      </c>
      <c r="AE161" s="48" t="s">
        <v>1676</v>
      </c>
      <c r="AF161" s="48" t="s">
        <v>1692</v>
      </c>
      <c r="AG161" s="48" t="s">
        <v>1693</v>
      </c>
      <c r="AH161" s="48" t="s">
        <v>1649</v>
      </c>
      <c r="AI161" s="48" t="s">
        <v>1694</v>
      </c>
      <c r="AJ161" s="48" t="s">
        <v>1695</v>
      </c>
      <c r="AK161" s="48">
        <v>3560</v>
      </c>
      <c r="AL161" s="48">
        <v>85167</v>
      </c>
      <c r="AM161" s="48" t="s">
        <v>1581</v>
      </c>
      <c r="AN161" s="53">
        <v>2.42</v>
      </c>
      <c r="AO161" s="58">
        <v>0.035202906</v>
      </c>
      <c r="AP161" s="58">
        <v>1.25012410778843</v>
      </c>
    </row>
    <row r="162" customFormat="1" spans="1:42">
      <c r="A162" s="44" t="s">
        <v>1477</v>
      </c>
      <c r="B162" s="45">
        <v>906155</v>
      </c>
      <c r="C162" s="45">
        <v>2.42</v>
      </c>
      <c r="D162" s="46">
        <v>0.131739</v>
      </c>
      <c r="F162" s="47" t="s">
        <v>1226</v>
      </c>
      <c r="G162" s="48" t="s">
        <v>1853</v>
      </c>
      <c r="H162" s="48" t="s">
        <v>1914</v>
      </c>
      <c r="I162" s="48" t="s">
        <v>1575</v>
      </c>
      <c r="J162" s="48" t="s">
        <v>1640</v>
      </c>
      <c r="K162" s="48" t="s">
        <v>1700</v>
      </c>
      <c r="L162" s="48" t="s">
        <v>1692</v>
      </c>
      <c r="M162" s="48" t="s">
        <v>1693</v>
      </c>
      <c r="N162" s="48" t="s">
        <v>1749</v>
      </c>
      <c r="O162" s="48">
        <v>0</v>
      </c>
      <c r="P162" s="48">
        <v>0</v>
      </c>
      <c r="Q162" s="48" t="s">
        <v>1581</v>
      </c>
      <c r="R162" s="51" t="e">
        <v>#N/A</v>
      </c>
      <c r="S162" s="52" t="e">
        <v>#N/A</v>
      </c>
      <c r="T162" s="52" t="e">
        <v>#N/A</v>
      </c>
      <c r="W162" t="s">
        <v>1312</v>
      </c>
      <c r="X162" t="s">
        <v>1716</v>
      </c>
      <c r="Y162">
        <v>1914082</v>
      </c>
      <c r="AA162" s="48">
        <v>160</v>
      </c>
      <c r="AB162" s="48" t="s">
        <v>1385</v>
      </c>
      <c r="AC162" s="48" t="s">
        <v>1721</v>
      </c>
      <c r="AD162" s="48" t="s">
        <v>1928</v>
      </c>
      <c r="AE162" s="48" t="s">
        <v>1676</v>
      </c>
      <c r="AF162" s="48" t="s">
        <v>1692</v>
      </c>
      <c r="AG162" s="48" t="s">
        <v>1693</v>
      </c>
      <c r="AH162" s="48" t="s">
        <v>1649</v>
      </c>
      <c r="AI162" s="48" t="s">
        <v>1929</v>
      </c>
      <c r="AJ162" s="48" t="s">
        <v>1930</v>
      </c>
      <c r="AK162" s="48">
        <v>666</v>
      </c>
      <c r="AL162" s="48">
        <v>482537</v>
      </c>
      <c r="AM162" s="48" t="s">
        <v>1581</v>
      </c>
      <c r="AN162" s="53">
        <v>0.92</v>
      </c>
      <c r="AO162" s="58">
        <v>0.096836</v>
      </c>
      <c r="AP162" s="58">
        <v>0.172769575391952</v>
      </c>
    </row>
    <row r="163" customFormat="1" spans="1:42">
      <c r="A163" s="44" t="s">
        <v>1472</v>
      </c>
      <c r="B163" s="45">
        <v>919116</v>
      </c>
      <c r="C163" s="45">
        <v>3.4</v>
      </c>
      <c r="D163" s="46">
        <v>0.079887</v>
      </c>
      <c r="F163" s="47" t="s">
        <v>1460</v>
      </c>
      <c r="G163" s="48" t="s">
        <v>1942</v>
      </c>
      <c r="H163" s="48" t="s">
        <v>1943</v>
      </c>
      <c r="I163" s="48" t="s">
        <v>1575</v>
      </c>
      <c r="J163" s="48" t="s">
        <v>1577</v>
      </c>
      <c r="K163" s="48" t="s">
        <v>1631</v>
      </c>
      <c r="L163" s="48" t="s">
        <v>1599</v>
      </c>
      <c r="M163" s="48" t="s">
        <v>1944</v>
      </c>
      <c r="N163" s="48" t="s">
        <v>1784</v>
      </c>
      <c r="O163" s="48">
        <v>0</v>
      </c>
      <c r="P163" s="48">
        <v>0</v>
      </c>
      <c r="Q163" s="48" t="s">
        <v>1581</v>
      </c>
      <c r="R163" s="51" t="e">
        <v>#N/A</v>
      </c>
      <c r="S163" s="52" t="e">
        <v>#N/A</v>
      </c>
      <c r="T163" s="52" t="e">
        <v>#N/A</v>
      </c>
      <c r="W163" t="s">
        <v>1476</v>
      </c>
      <c r="X163" t="s">
        <v>1664</v>
      </c>
      <c r="Y163">
        <v>1970885</v>
      </c>
      <c r="AA163" s="48">
        <v>161</v>
      </c>
      <c r="AB163" s="48" t="s">
        <v>1309</v>
      </c>
      <c r="AC163" s="48" t="s">
        <v>1835</v>
      </c>
      <c r="AD163" s="48" t="s">
        <v>1836</v>
      </c>
      <c r="AE163" s="48" t="s">
        <v>1676</v>
      </c>
      <c r="AF163" s="48" t="s">
        <v>1649</v>
      </c>
      <c r="AG163" s="48" t="s">
        <v>1781</v>
      </c>
      <c r="AH163" s="48" t="s">
        <v>1641</v>
      </c>
      <c r="AI163" s="48" t="s">
        <v>1837</v>
      </c>
      <c r="AJ163" s="48" t="s">
        <v>1800</v>
      </c>
      <c r="AK163" s="48">
        <v>1060</v>
      </c>
      <c r="AL163" s="48">
        <v>301637</v>
      </c>
      <c r="AM163" s="48" t="s">
        <v>1581</v>
      </c>
      <c r="AN163" s="53">
        <v>1.94</v>
      </c>
      <c r="AO163" s="58">
        <v>0.094647</v>
      </c>
      <c r="AP163" s="58">
        <v>0.372744425730561</v>
      </c>
    </row>
    <row r="164" customFormat="1" spans="1:42">
      <c r="A164" s="44" t="s">
        <v>1470</v>
      </c>
      <c r="B164" s="45">
        <v>919116</v>
      </c>
      <c r="C164" s="45">
        <v>2.05</v>
      </c>
      <c r="D164" s="46">
        <v>0.100739</v>
      </c>
      <c r="F164" s="47" t="s">
        <v>1481</v>
      </c>
      <c r="G164" s="48" t="s">
        <v>1960</v>
      </c>
      <c r="H164" s="48" t="s">
        <v>1961</v>
      </c>
      <c r="I164" s="48" t="s">
        <v>1575</v>
      </c>
      <c r="J164" s="48" t="s">
        <v>1666</v>
      </c>
      <c r="K164" s="48" t="s">
        <v>1608</v>
      </c>
      <c r="L164" s="48" t="s">
        <v>1825</v>
      </c>
      <c r="M164" s="48" t="s">
        <v>1684</v>
      </c>
      <c r="N164" s="48" t="s">
        <v>1962</v>
      </c>
      <c r="O164" s="48">
        <v>0</v>
      </c>
      <c r="P164" s="48">
        <v>0</v>
      </c>
      <c r="Q164" s="48" t="s">
        <v>1581</v>
      </c>
      <c r="R164" s="51" t="e">
        <v>#N/A</v>
      </c>
      <c r="S164" s="52" t="e">
        <v>#N/A</v>
      </c>
      <c r="T164" s="52" t="e">
        <v>#N/A</v>
      </c>
      <c r="W164" t="s">
        <v>2223</v>
      </c>
      <c r="X164" t="s">
        <v>1595</v>
      </c>
      <c r="Y164">
        <v>1970885</v>
      </c>
      <c r="AA164" s="48">
        <v>162</v>
      </c>
      <c r="AB164" s="48" t="s">
        <v>1447</v>
      </c>
      <c r="AC164" s="48" t="s">
        <v>2008</v>
      </c>
      <c r="AD164" s="48" t="s">
        <v>2043</v>
      </c>
      <c r="AE164" s="48" t="s">
        <v>1676</v>
      </c>
      <c r="AF164" s="48" t="s">
        <v>1693</v>
      </c>
      <c r="AG164" s="48" t="s">
        <v>1693</v>
      </c>
      <c r="AH164" s="48" t="s">
        <v>1683</v>
      </c>
      <c r="AI164" s="48" t="s">
        <v>1739</v>
      </c>
      <c r="AJ164" s="48" t="s">
        <v>1913</v>
      </c>
      <c r="AK164" s="48">
        <v>444</v>
      </c>
      <c r="AL164" s="48">
        <v>723302</v>
      </c>
      <c r="AM164" s="48" t="s">
        <v>1581</v>
      </c>
      <c r="AN164" s="53">
        <v>2</v>
      </c>
      <c r="AO164" s="58">
        <v>0.036853944</v>
      </c>
      <c r="AP164" s="58">
        <v>0.986875356846653</v>
      </c>
    </row>
    <row r="165" customFormat="1" spans="1:42">
      <c r="A165" s="44" t="s">
        <v>2224</v>
      </c>
      <c r="B165" s="45">
        <v>919116</v>
      </c>
      <c r="C165" s="45">
        <v>0.54</v>
      </c>
      <c r="D165" s="46">
        <v>0.162933</v>
      </c>
      <c r="F165" s="47" t="s">
        <v>1535</v>
      </c>
      <c r="G165" s="48" t="s">
        <v>1979</v>
      </c>
      <c r="H165" s="48" t="s">
        <v>1980</v>
      </c>
      <c r="I165" s="48" t="s">
        <v>1575</v>
      </c>
      <c r="J165" s="48" t="s">
        <v>1708</v>
      </c>
      <c r="K165" s="48" t="s">
        <v>1712</v>
      </c>
      <c r="L165" s="48" t="s">
        <v>1608</v>
      </c>
      <c r="M165" s="48" t="s">
        <v>1981</v>
      </c>
      <c r="N165" s="48" t="s">
        <v>1673</v>
      </c>
      <c r="O165" s="48">
        <v>0</v>
      </c>
      <c r="P165" s="48">
        <v>0</v>
      </c>
      <c r="Q165" s="48" t="s">
        <v>1581</v>
      </c>
      <c r="R165" s="51" t="e">
        <v>#N/A</v>
      </c>
      <c r="S165" s="52" t="e">
        <v>#N/A</v>
      </c>
      <c r="T165" s="52" t="e">
        <v>#N/A</v>
      </c>
      <c r="W165" t="s">
        <v>1358</v>
      </c>
      <c r="Y165">
        <v>1970885</v>
      </c>
      <c r="AA165" s="48">
        <v>163</v>
      </c>
      <c r="AB165" s="48" t="s">
        <v>1298</v>
      </c>
      <c r="AC165" s="48" t="s">
        <v>1804</v>
      </c>
      <c r="AD165" s="48" t="s">
        <v>1827</v>
      </c>
      <c r="AE165" s="48" t="s">
        <v>1676</v>
      </c>
      <c r="AF165" s="48" t="s">
        <v>1633</v>
      </c>
      <c r="AG165" s="48" t="s">
        <v>1693</v>
      </c>
      <c r="AH165" s="48" t="s">
        <v>1649</v>
      </c>
      <c r="AI165" s="48" t="s">
        <v>1650</v>
      </c>
      <c r="AJ165" s="48" t="s">
        <v>1828</v>
      </c>
      <c r="AK165" s="48">
        <v>1121</v>
      </c>
      <c r="AL165" s="48">
        <v>284945</v>
      </c>
      <c r="AM165" s="48" t="s">
        <v>1581</v>
      </c>
      <c r="AN165" s="53">
        <v>2.52</v>
      </c>
      <c r="AO165" s="58">
        <v>0.09705</v>
      </c>
      <c r="AP165" s="58">
        <v>0.472194888321693</v>
      </c>
    </row>
    <row r="166" customFormat="1" spans="1:42">
      <c r="A166" s="44" t="s">
        <v>1394</v>
      </c>
      <c r="B166" s="45">
        <v>919116</v>
      </c>
      <c r="C166" s="45">
        <v>2.71</v>
      </c>
      <c r="D166" s="46">
        <v>0.081352</v>
      </c>
      <c r="F166" s="47" t="s">
        <v>1537</v>
      </c>
      <c r="G166" s="48"/>
      <c r="H166" s="48" t="s">
        <v>2003</v>
      </c>
      <c r="I166" s="48" t="s">
        <v>1575</v>
      </c>
      <c r="J166" s="48" t="s">
        <v>1700</v>
      </c>
      <c r="K166" s="48" t="s">
        <v>1597</v>
      </c>
      <c r="L166" s="48" t="s">
        <v>1598</v>
      </c>
      <c r="M166" s="48" t="s">
        <v>1692</v>
      </c>
      <c r="N166" s="48" t="s">
        <v>1954</v>
      </c>
      <c r="O166" s="48">
        <v>0</v>
      </c>
      <c r="P166" s="48">
        <v>0</v>
      </c>
      <c r="Q166" s="48" t="s">
        <v>1581</v>
      </c>
      <c r="R166" s="51" t="e">
        <v>#N/A</v>
      </c>
      <c r="S166" s="52" t="e">
        <v>#N/A</v>
      </c>
      <c r="T166" s="52" t="e">
        <v>#N/A</v>
      </c>
      <c r="W166" t="s">
        <v>1520</v>
      </c>
      <c r="X166" t="s">
        <v>2189</v>
      </c>
      <c r="Y166">
        <v>2031238</v>
      </c>
      <c r="AA166" s="48">
        <v>164</v>
      </c>
      <c r="AB166" s="48" t="s">
        <v>1423</v>
      </c>
      <c r="AC166" s="48" t="s">
        <v>1969</v>
      </c>
      <c r="AD166" s="48" t="s">
        <v>1999</v>
      </c>
      <c r="AE166" s="48" t="s">
        <v>1676</v>
      </c>
      <c r="AF166" s="48" t="s">
        <v>1940</v>
      </c>
      <c r="AG166" s="48" t="s">
        <v>1748</v>
      </c>
      <c r="AH166" s="48" t="s">
        <v>1692</v>
      </c>
      <c r="AI166" s="48" t="s">
        <v>2000</v>
      </c>
      <c r="AJ166" s="48" t="s">
        <v>1855</v>
      </c>
      <c r="AK166" s="48">
        <v>484</v>
      </c>
      <c r="AL166" s="48">
        <v>663610</v>
      </c>
      <c r="AM166" s="48" t="s">
        <v>1581</v>
      </c>
      <c r="AN166" s="53">
        <v>3.49</v>
      </c>
      <c r="AO166" s="58">
        <v>0.078474</v>
      </c>
      <c r="AP166" s="58">
        <v>0.808753023201066</v>
      </c>
    </row>
    <row r="167" customFormat="1" spans="1:42">
      <c r="A167" s="44" t="s">
        <v>2225</v>
      </c>
      <c r="B167" s="45">
        <v>932345</v>
      </c>
      <c r="C167" s="45">
        <v>1.4</v>
      </c>
      <c r="D167" s="46">
        <v>0.102288</v>
      </c>
      <c r="F167" s="47" t="s">
        <v>1538</v>
      </c>
      <c r="G167" s="48" t="s">
        <v>2006</v>
      </c>
      <c r="H167" s="48" t="s">
        <v>1847</v>
      </c>
      <c r="I167" s="48" t="s">
        <v>1575</v>
      </c>
      <c r="J167" s="48" t="s">
        <v>1700</v>
      </c>
      <c r="K167" s="48" t="s">
        <v>1631</v>
      </c>
      <c r="L167" s="48" t="s">
        <v>1599</v>
      </c>
      <c r="M167" s="48" t="s">
        <v>2007</v>
      </c>
      <c r="N167" s="48" t="s">
        <v>1737</v>
      </c>
      <c r="O167" s="48">
        <v>0</v>
      </c>
      <c r="P167" s="48">
        <v>0</v>
      </c>
      <c r="Q167" s="48" t="s">
        <v>1581</v>
      </c>
      <c r="R167" s="51" t="e">
        <v>#N/A</v>
      </c>
      <c r="S167" s="52" t="e">
        <v>#N/A</v>
      </c>
      <c r="T167" s="52" t="e">
        <v>#N/A</v>
      </c>
      <c r="W167" t="s">
        <v>1478</v>
      </c>
      <c r="X167" t="s">
        <v>2226</v>
      </c>
      <c r="Y167">
        <v>2031238</v>
      </c>
      <c r="AA167" s="48">
        <v>165</v>
      </c>
      <c r="AB167" s="48" t="s">
        <v>1395</v>
      </c>
      <c r="AC167" s="48" t="s">
        <v>1946</v>
      </c>
      <c r="AD167" s="48" t="s">
        <v>1947</v>
      </c>
      <c r="AE167" s="48" t="s">
        <v>1676</v>
      </c>
      <c r="AF167" s="48" t="s">
        <v>1633</v>
      </c>
      <c r="AG167" s="48" t="s">
        <v>1693</v>
      </c>
      <c r="AH167" s="48" t="s">
        <v>1649</v>
      </c>
      <c r="AI167" s="48" t="s">
        <v>1948</v>
      </c>
      <c r="AJ167" s="48" t="s">
        <v>1949</v>
      </c>
      <c r="AK167" s="48">
        <v>636</v>
      </c>
      <c r="AL167" s="48">
        <v>505844</v>
      </c>
      <c r="AM167" s="48" t="s">
        <v>1581</v>
      </c>
      <c r="AN167" s="53">
        <v>4.68</v>
      </c>
      <c r="AO167" s="58">
        <v>0.039944473</v>
      </c>
      <c r="AP167" s="58">
        <v>2.13061724406086</v>
      </c>
    </row>
    <row r="168" customFormat="1" spans="1:42">
      <c r="A168" s="44" t="s">
        <v>2227</v>
      </c>
      <c r="B168" s="45">
        <v>932345</v>
      </c>
      <c r="C168" s="45">
        <v>2.1</v>
      </c>
      <c r="D168" s="46">
        <v>0.046509</v>
      </c>
      <c r="F168" s="47" t="s">
        <v>1362</v>
      </c>
      <c r="G168" s="48" t="s">
        <v>2046</v>
      </c>
      <c r="H168" s="48" t="s">
        <v>2047</v>
      </c>
      <c r="I168" s="48" t="s">
        <v>1575</v>
      </c>
      <c r="J168" s="48" t="s">
        <v>1608</v>
      </c>
      <c r="K168" s="48" t="s">
        <v>1700</v>
      </c>
      <c r="L168" s="48" t="s">
        <v>1745</v>
      </c>
      <c r="M168" s="48" t="s">
        <v>2048</v>
      </c>
      <c r="N168" s="48" t="s">
        <v>1896</v>
      </c>
      <c r="O168" s="48">
        <v>0</v>
      </c>
      <c r="P168" s="48">
        <v>0</v>
      </c>
      <c r="Q168" s="48" t="s">
        <v>1581</v>
      </c>
      <c r="R168" s="51" t="e">
        <v>#N/A</v>
      </c>
      <c r="S168" s="52" t="e">
        <v>#N/A</v>
      </c>
      <c r="T168" s="52" t="e">
        <v>#N/A</v>
      </c>
      <c r="W168" t="s">
        <v>1242</v>
      </c>
      <c r="X168" t="s">
        <v>1987</v>
      </c>
      <c r="Y168">
        <v>2094984</v>
      </c>
      <c r="AA168" s="48">
        <v>166</v>
      </c>
      <c r="AB168" s="48" t="s">
        <v>2228</v>
      </c>
      <c r="AC168" s="48" t="s">
        <v>2229</v>
      </c>
      <c r="AD168" s="48" t="s">
        <v>2230</v>
      </c>
      <c r="AE168" s="48" t="s">
        <v>1676</v>
      </c>
      <c r="AF168" s="48" t="s">
        <v>1633</v>
      </c>
      <c r="AG168" s="48" t="s">
        <v>1822</v>
      </c>
      <c r="AH168" s="48" t="s">
        <v>1649</v>
      </c>
      <c r="AI168" s="48" t="s">
        <v>1948</v>
      </c>
      <c r="AJ168" s="48" t="s">
        <v>2231</v>
      </c>
      <c r="AK168" s="48">
        <v>0</v>
      </c>
      <c r="AL168" s="48">
        <v>0</v>
      </c>
      <c r="AM168" s="48" t="s">
        <v>1581</v>
      </c>
      <c r="AN168" s="53">
        <v>2.29</v>
      </c>
      <c r="AO168" s="58">
        <v>0.076822</v>
      </c>
      <c r="AP168" s="58">
        <v>0.542083456053689</v>
      </c>
    </row>
    <row r="169" customFormat="1" spans="1:42">
      <c r="A169" s="44" t="s">
        <v>1484</v>
      </c>
      <c r="B169" s="45">
        <v>932345</v>
      </c>
      <c r="C169" s="45">
        <v>5.09</v>
      </c>
      <c r="D169" s="46">
        <v>0.029115</v>
      </c>
      <c r="F169" s="47" t="s">
        <v>1541</v>
      </c>
      <c r="G169" s="48" t="s">
        <v>2057</v>
      </c>
      <c r="H169" s="48" t="s">
        <v>2058</v>
      </c>
      <c r="I169" s="48" t="s">
        <v>1575</v>
      </c>
      <c r="J169" s="48" t="s">
        <v>1608</v>
      </c>
      <c r="K169" s="48" t="s">
        <v>1594</v>
      </c>
      <c r="L169" s="48" t="s">
        <v>1628</v>
      </c>
      <c r="M169" s="48" t="s">
        <v>1855</v>
      </c>
      <c r="N169" s="48" t="s">
        <v>1842</v>
      </c>
      <c r="O169" s="48">
        <v>0</v>
      </c>
      <c r="P169" s="48">
        <v>0</v>
      </c>
      <c r="Q169" s="48" t="s">
        <v>1581</v>
      </c>
      <c r="R169" s="51" t="e">
        <v>#N/A</v>
      </c>
      <c r="S169" s="52" t="e">
        <v>#N/A</v>
      </c>
      <c r="T169" s="52" t="e">
        <v>#N/A</v>
      </c>
      <c r="W169" t="s">
        <v>1317</v>
      </c>
      <c r="X169" t="s">
        <v>2179</v>
      </c>
      <c r="Y169">
        <v>2094984</v>
      </c>
      <c r="AA169" s="48">
        <v>167</v>
      </c>
      <c r="AB169" s="48" t="s">
        <v>1412</v>
      </c>
      <c r="AC169" s="48" t="s">
        <v>1951</v>
      </c>
      <c r="AD169" s="48" t="s">
        <v>1976</v>
      </c>
      <c r="AE169" s="48" t="s">
        <v>1676</v>
      </c>
      <c r="AF169" s="48" t="s">
        <v>1693</v>
      </c>
      <c r="AG169" s="48" t="s">
        <v>1648</v>
      </c>
      <c r="AH169" s="48" t="s">
        <v>1855</v>
      </c>
      <c r="AI169" s="48" t="s">
        <v>1977</v>
      </c>
      <c r="AJ169" s="48" t="s">
        <v>1720</v>
      </c>
      <c r="AK169" s="48">
        <v>520</v>
      </c>
      <c r="AL169" s="48">
        <v>618802</v>
      </c>
      <c r="AM169" s="48" t="s">
        <v>1581</v>
      </c>
      <c r="AN169" s="53">
        <v>5.65</v>
      </c>
      <c r="AO169" s="58">
        <v>0.033103</v>
      </c>
      <c r="AP169" s="58">
        <v>3.103826052315</v>
      </c>
    </row>
    <row r="170" customFormat="1" spans="1:42">
      <c r="A170" s="44" t="s">
        <v>2232</v>
      </c>
      <c r="B170" s="45">
        <v>946047</v>
      </c>
      <c r="C170" s="45">
        <v>1.75</v>
      </c>
      <c r="D170" s="46">
        <v>0.106134771</v>
      </c>
      <c r="F170" s="47" t="s">
        <v>1543</v>
      </c>
      <c r="G170" s="48" t="s">
        <v>1785</v>
      </c>
      <c r="H170" s="48" t="s">
        <v>2091</v>
      </c>
      <c r="I170" s="48" t="s">
        <v>1575</v>
      </c>
      <c r="J170" s="48" t="s">
        <v>1621</v>
      </c>
      <c r="K170" s="48" t="s">
        <v>1611</v>
      </c>
      <c r="L170" s="48" t="s">
        <v>1700</v>
      </c>
      <c r="M170" s="48" t="s">
        <v>1744</v>
      </c>
      <c r="N170" s="48" t="s">
        <v>1850</v>
      </c>
      <c r="O170" s="48">
        <v>0</v>
      </c>
      <c r="P170" s="48">
        <v>0</v>
      </c>
      <c r="Q170" s="48" t="s">
        <v>1581</v>
      </c>
      <c r="R170" s="51" t="e">
        <v>#N/A</v>
      </c>
      <c r="S170" s="52" t="e">
        <v>#N/A</v>
      </c>
      <c r="T170" s="52" t="e">
        <v>#N/A</v>
      </c>
      <c r="W170" t="s">
        <v>2233</v>
      </c>
      <c r="X170" t="s">
        <v>2234</v>
      </c>
      <c r="Y170">
        <v>2094984</v>
      </c>
      <c r="AA170" s="48">
        <v>168</v>
      </c>
      <c r="AB170" s="48" t="s">
        <v>1440</v>
      </c>
      <c r="AC170" s="48" t="s">
        <v>170</v>
      </c>
      <c r="AD170" s="48" t="s">
        <v>2033</v>
      </c>
      <c r="AE170" s="48" t="s">
        <v>1676</v>
      </c>
      <c r="AF170" s="48" t="s">
        <v>1633</v>
      </c>
      <c r="AG170" s="48" t="s">
        <v>1683</v>
      </c>
      <c r="AH170" s="48" t="s">
        <v>1649</v>
      </c>
      <c r="AI170" s="48" t="s">
        <v>1941</v>
      </c>
      <c r="AJ170" s="48" t="s">
        <v>1823</v>
      </c>
      <c r="AK170" s="48">
        <v>459</v>
      </c>
      <c r="AL170" s="48">
        <v>699704</v>
      </c>
      <c r="AM170" s="48" t="s">
        <v>1581</v>
      </c>
      <c r="AN170" s="53">
        <v>0.73</v>
      </c>
      <c r="AO170" s="58">
        <v>0.051948</v>
      </c>
      <c r="AP170" s="58">
        <v>0.25554671853999</v>
      </c>
    </row>
    <row r="171" customFormat="1" spans="1:42">
      <c r="A171" s="44" t="s">
        <v>2235</v>
      </c>
      <c r="B171" s="45">
        <v>946047</v>
      </c>
      <c r="C171" s="45">
        <v>1.65</v>
      </c>
      <c r="D171" s="46">
        <v>0.036728</v>
      </c>
      <c r="F171" s="47" t="s">
        <v>1545</v>
      </c>
      <c r="G171" s="48" t="s">
        <v>2095</v>
      </c>
      <c r="H171" s="48" t="s">
        <v>2096</v>
      </c>
      <c r="I171" s="48" t="s">
        <v>1575</v>
      </c>
      <c r="J171" s="48" t="s">
        <v>1628</v>
      </c>
      <c r="K171" s="48" t="s">
        <v>1631</v>
      </c>
      <c r="L171" s="48" t="s">
        <v>1578</v>
      </c>
      <c r="M171" s="48" t="s">
        <v>1869</v>
      </c>
      <c r="N171" s="48" t="s">
        <v>1759</v>
      </c>
      <c r="O171" s="48">
        <v>0</v>
      </c>
      <c r="P171" s="48">
        <v>0</v>
      </c>
      <c r="Q171" s="48" t="s">
        <v>1581</v>
      </c>
      <c r="R171" s="51" t="e">
        <v>#N/A</v>
      </c>
      <c r="S171" s="52" t="e">
        <v>#N/A</v>
      </c>
      <c r="T171" s="52" t="e">
        <v>#N/A</v>
      </c>
      <c r="W171" t="s">
        <v>1355</v>
      </c>
      <c r="X171" t="s">
        <v>2236</v>
      </c>
      <c r="Y171">
        <v>2094984</v>
      </c>
      <c r="AA171" s="48">
        <v>169</v>
      </c>
      <c r="AB171" s="48" t="s">
        <v>1281</v>
      </c>
      <c r="AC171" s="48" t="s">
        <v>1741</v>
      </c>
      <c r="AD171" s="48" t="s">
        <v>1758</v>
      </c>
      <c r="AE171" s="48" t="s">
        <v>1676</v>
      </c>
      <c r="AF171" s="48" t="s">
        <v>1649</v>
      </c>
      <c r="AG171" s="48" t="s">
        <v>1621</v>
      </c>
      <c r="AH171" s="48" t="s">
        <v>1642</v>
      </c>
      <c r="AI171" s="48" t="s">
        <v>1759</v>
      </c>
      <c r="AJ171" s="48" t="s">
        <v>1760</v>
      </c>
      <c r="AK171" s="48">
        <v>1717</v>
      </c>
      <c r="AL171" s="48">
        <v>183879</v>
      </c>
      <c r="AM171" s="48" t="s">
        <v>1581</v>
      </c>
      <c r="AN171" s="53">
        <v>3.49</v>
      </c>
      <c r="AO171" s="58">
        <v>0.07493</v>
      </c>
      <c r="AP171" s="58">
        <v>0.847005001236894</v>
      </c>
    </row>
    <row r="172" customFormat="1" spans="1:42">
      <c r="A172" s="44" t="s">
        <v>2237</v>
      </c>
      <c r="B172" s="45">
        <v>960105</v>
      </c>
      <c r="C172" s="45">
        <v>0.67</v>
      </c>
      <c r="D172" s="46">
        <v>0.095791291</v>
      </c>
      <c r="S172" s="40"/>
      <c r="T172" s="40"/>
      <c r="W172" t="s">
        <v>1521</v>
      </c>
      <c r="X172" t="s">
        <v>1761</v>
      </c>
      <c r="Y172">
        <v>2094984</v>
      </c>
      <c r="AA172" s="48">
        <v>170</v>
      </c>
      <c r="AB172" s="48" t="s">
        <v>1302</v>
      </c>
      <c r="AC172" s="48" t="s">
        <v>1670</v>
      </c>
      <c r="AD172" s="48" t="s">
        <v>1682</v>
      </c>
      <c r="AE172" s="48" t="s">
        <v>1676</v>
      </c>
      <c r="AF172" s="48" t="s">
        <v>1648</v>
      </c>
      <c r="AG172" s="48" t="s">
        <v>1683</v>
      </c>
      <c r="AH172" s="48" t="s">
        <v>1684</v>
      </c>
      <c r="AI172" s="48" t="s">
        <v>1633</v>
      </c>
      <c r="AJ172" s="48" t="s">
        <v>1685</v>
      </c>
      <c r="AK172" s="48">
        <v>4227</v>
      </c>
      <c r="AL172" s="48">
        <v>70627</v>
      </c>
      <c r="AM172" s="48" t="s">
        <v>1581</v>
      </c>
      <c r="AN172" s="53">
        <v>3.15</v>
      </c>
      <c r="AO172" s="58">
        <v>0.035559433</v>
      </c>
      <c r="AP172" s="58">
        <v>1.61091270464086</v>
      </c>
    </row>
    <row r="173" customFormat="1" spans="1:42">
      <c r="A173" s="44" t="s">
        <v>2238</v>
      </c>
      <c r="B173" s="45">
        <v>960105</v>
      </c>
      <c r="C173" s="45">
        <v>0.35</v>
      </c>
      <c r="D173" s="46">
        <v>0.088703</v>
      </c>
      <c r="S173" s="40"/>
      <c r="T173" s="40"/>
      <c r="W173" t="s">
        <v>1508</v>
      </c>
      <c r="X173" t="s">
        <v>799</v>
      </c>
      <c r="Y173">
        <v>2163050</v>
      </c>
      <c r="AA173" s="48">
        <v>171</v>
      </c>
      <c r="AB173" s="48" t="s">
        <v>1484</v>
      </c>
      <c r="AC173" s="48" t="s">
        <v>1678</v>
      </c>
      <c r="AD173" s="48" t="s">
        <v>2109</v>
      </c>
      <c r="AE173" s="48" t="s">
        <v>1676</v>
      </c>
      <c r="AF173" s="48" t="s">
        <v>1633</v>
      </c>
      <c r="AG173" s="48" t="s">
        <v>1860</v>
      </c>
      <c r="AH173" s="48" t="s">
        <v>1649</v>
      </c>
      <c r="AI173" s="48" t="s">
        <v>2110</v>
      </c>
      <c r="AJ173" s="48" t="s">
        <v>1896</v>
      </c>
      <c r="AK173" s="48">
        <v>343</v>
      </c>
      <c r="AL173" s="48">
        <v>932345</v>
      </c>
      <c r="AM173" s="48" t="s">
        <v>1581</v>
      </c>
      <c r="AN173" s="53">
        <v>5.09</v>
      </c>
      <c r="AO173" s="58">
        <v>0.029115</v>
      </c>
      <c r="AP173" s="58">
        <v>3.17919574280082</v>
      </c>
    </row>
    <row r="174" customFormat="1" spans="1:42">
      <c r="A174" s="44" t="s">
        <v>2239</v>
      </c>
      <c r="B174" s="45">
        <v>960105</v>
      </c>
      <c r="C174" s="45">
        <v>1.99</v>
      </c>
      <c r="D174" s="46">
        <v>0.127655</v>
      </c>
      <c r="S174" s="40"/>
      <c r="T174" s="40"/>
      <c r="W174" t="s">
        <v>1506</v>
      </c>
      <c r="X174" t="s">
        <v>2240</v>
      </c>
      <c r="Y174">
        <v>2163050</v>
      </c>
      <c r="AA174" s="48">
        <v>172</v>
      </c>
      <c r="AB174" s="48" t="s">
        <v>1511</v>
      </c>
      <c r="AC174" s="48" t="s">
        <v>2165</v>
      </c>
      <c r="AD174" s="48" t="s">
        <v>2166</v>
      </c>
      <c r="AE174" s="48" t="s">
        <v>1676</v>
      </c>
      <c r="AF174" s="48" t="s">
        <v>1693</v>
      </c>
      <c r="AG174" s="48" t="s">
        <v>1683</v>
      </c>
      <c r="AH174" s="48" t="s">
        <v>2167</v>
      </c>
      <c r="AI174" s="48" t="s">
        <v>2050</v>
      </c>
      <c r="AJ174" s="48" t="s">
        <v>2168</v>
      </c>
      <c r="AK174" s="48">
        <v>227</v>
      </c>
      <c r="AL174" s="48">
        <v>1389233</v>
      </c>
      <c r="AM174" s="48" t="s">
        <v>1581</v>
      </c>
      <c r="AN174" s="53">
        <v>2.96</v>
      </c>
      <c r="AO174" s="58">
        <v>0.09292</v>
      </c>
      <c r="AP174" s="58">
        <v>0.57929367974156</v>
      </c>
    </row>
    <row r="175" customFormat="1" spans="1:42">
      <c r="A175" s="44" t="s">
        <v>1261</v>
      </c>
      <c r="B175" s="45">
        <v>960105</v>
      </c>
      <c r="C175" s="45">
        <v>1.9</v>
      </c>
      <c r="D175" s="46">
        <v>0.098268</v>
      </c>
      <c r="S175" s="40"/>
      <c r="T175" s="40"/>
      <c r="W175" t="s">
        <v>2241</v>
      </c>
      <c r="X175" t="s">
        <v>2242</v>
      </c>
      <c r="Y175">
        <v>2163050</v>
      </c>
      <c r="AA175" s="48">
        <v>173</v>
      </c>
      <c r="AB175" s="48" t="s">
        <v>1490</v>
      </c>
      <c r="AC175" s="48" t="s">
        <v>2097</v>
      </c>
      <c r="AD175" s="48" t="s">
        <v>2125</v>
      </c>
      <c r="AE175" s="48" t="s">
        <v>1676</v>
      </c>
      <c r="AF175" s="48" t="s">
        <v>1648</v>
      </c>
      <c r="AG175" s="48" t="s">
        <v>1683</v>
      </c>
      <c r="AH175" s="48" t="s">
        <v>1684</v>
      </c>
      <c r="AI175" s="48" t="s">
        <v>1898</v>
      </c>
      <c r="AJ175" s="48" t="s">
        <v>1855</v>
      </c>
      <c r="AK175" s="48">
        <v>313</v>
      </c>
      <c r="AL175" s="48">
        <v>1020314</v>
      </c>
      <c r="AM175" s="48" t="s">
        <v>1581</v>
      </c>
      <c r="AN175" s="53">
        <v>2.07</v>
      </c>
      <c r="AO175" s="58">
        <v>0.077283</v>
      </c>
      <c r="AP175" s="58">
        <v>0.487082642443666</v>
      </c>
    </row>
    <row r="176" customFormat="1" spans="1:42">
      <c r="A176" s="44" t="s">
        <v>2243</v>
      </c>
      <c r="B176" s="45">
        <v>960105</v>
      </c>
      <c r="C176" s="45">
        <v>2.22</v>
      </c>
      <c r="D176" s="46">
        <v>0.033454</v>
      </c>
      <c r="S176" s="40"/>
      <c r="T176" s="40"/>
      <c r="W176" t="s">
        <v>2244</v>
      </c>
      <c r="X176" t="s">
        <v>1872</v>
      </c>
      <c r="Y176">
        <v>2163050</v>
      </c>
      <c r="AA176" s="48">
        <v>174</v>
      </c>
      <c r="AB176" s="48" t="s">
        <v>1503</v>
      </c>
      <c r="AC176" s="48" t="s">
        <v>2123</v>
      </c>
      <c r="AD176" s="48" t="s">
        <v>2151</v>
      </c>
      <c r="AE176" s="48" t="s">
        <v>1676</v>
      </c>
      <c r="AF176" s="48" t="s">
        <v>1940</v>
      </c>
      <c r="AG176" s="48" t="s">
        <v>1684</v>
      </c>
      <c r="AH176" s="48" t="s">
        <v>1633</v>
      </c>
      <c r="AI176" s="48" t="s">
        <v>1898</v>
      </c>
      <c r="AJ176" s="48" t="s">
        <v>1842</v>
      </c>
      <c r="AK176" s="48">
        <v>262</v>
      </c>
      <c r="AL176" s="48">
        <v>1209448</v>
      </c>
      <c r="AM176" s="48" t="s">
        <v>1581</v>
      </c>
      <c r="AN176" s="53">
        <v>0.35</v>
      </c>
      <c r="AO176" s="58">
        <v>0.083729</v>
      </c>
      <c r="AP176" s="58">
        <v>0.0760165963863912</v>
      </c>
    </row>
    <row r="177" customFormat="1" spans="1:42">
      <c r="A177" s="44" t="s">
        <v>2245</v>
      </c>
      <c r="B177" s="45">
        <v>974560</v>
      </c>
      <c r="C177" s="45">
        <v>1.88</v>
      </c>
      <c r="D177" s="46">
        <v>0.127575</v>
      </c>
      <c r="S177" s="40"/>
      <c r="T177" s="40"/>
      <c r="W177" t="s">
        <v>2246</v>
      </c>
      <c r="X177" t="s">
        <v>2247</v>
      </c>
      <c r="Y177">
        <v>2235033</v>
      </c>
      <c r="AA177" s="48">
        <v>175</v>
      </c>
      <c r="AB177" s="48" t="s">
        <v>1405</v>
      </c>
      <c r="AC177" s="48" t="s">
        <v>2069</v>
      </c>
      <c r="AD177" s="48" t="s">
        <v>2070</v>
      </c>
      <c r="AE177" s="48" t="s">
        <v>1676</v>
      </c>
      <c r="AF177" s="48" t="s">
        <v>1693</v>
      </c>
      <c r="AG177" s="48" t="s">
        <v>1822</v>
      </c>
      <c r="AH177" s="48" t="s">
        <v>1649</v>
      </c>
      <c r="AI177" s="48" t="s">
        <v>2071</v>
      </c>
      <c r="AJ177" s="48" t="s">
        <v>2072</v>
      </c>
      <c r="AK177" s="48">
        <v>414</v>
      </c>
      <c r="AL177" s="48">
        <v>775813</v>
      </c>
      <c r="AM177" s="48" t="s">
        <v>1581</v>
      </c>
      <c r="AN177" s="53">
        <v>2.7</v>
      </c>
      <c r="AO177" s="58">
        <v>0.0165</v>
      </c>
      <c r="AP177" s="58">
        <v>2.97574765659872</v>
      </c>
    </row>
    <row r="178" customFormat="1" spans="1:42">
      <c r="A178" s="44" t="s">
        <v>2248</v>
      </c>
      <c r="B178" s="45">
        <v>974560</v>
      </c>
      <c r="C178" s="45">
        <v>1.77</v>
      </c>
      <c r="D178" s="46">
        <v>0.171777</v>
      </c>
      <c r="S178" s="40"/>
      <c r="T178" s="40"/>
      <c r="W178" t="s">
        <v>1509</v>
      </c>
      <c r="X178" t="s">
        <v>2249</v>
      </c>
      <c r="Y178">
        <v>2235033</v>
      </c>
      <c r="AA178" s="48">
        <v>176</v>
      </c>
      <c r="AB178" s="48" t="s">
        <v>1520</v>
      </c>
      <c r="AC178" s="48" t="s">
        <v>2189</v>
      </c>
      <c r="AD178" s="48" t="s">
        <v>2190</v>
      </c>
      <c r="AE178" s="48" t="s">
        <v>1676</v>
      </c>
      <c r="AF178" s="48" t="s">
        <v>1693</v>
      </c>
      <c r="AG178" s="48" t="s">
        <v>1940</v>
      </c>
      <c r="AH178" s="48" t="s">
        <v>1749</v>
      </c>
      <c r="AI178" s="48" t="s">
        <v>1977</v>
      </c>
      <c r="AJ178" s="48" t="s">
        <v>2063</v>
      </c>
      <c r="AK178" s="48">
        <v>151</v>
      </c>
      <c r="AL178" s="48">
        <v>2031238</v>
      </c>
      <c r="AM178" s="48" t="s">
        <v>1581</v>
      </c>
      <c r="AN178" s="53">
        <v>2.77</v>
      </c>
      <c r="AO178" s="58">
        <v>0.100148</v>
      </c>
      <c r="AP178" s="58">
        <v>0.502983534904802</v>
      </c>
    </row>
    <row r="179" customFormat="1" spans="1:42">
      <c r="A179" s="44" t="s">
        <v>2250</v>
      </c>
      <c r="B179" s="45">
        <v>974560</v>
      </c>
      <c r="C179" s="45">
        <v>1.94</v>
      </c>
      <c r="D179" s="46">
        <v>0.010687</v>
      </c>
      <c r="S179" s="40"/>
      <c r="T179" s="40"/>
      <c r="W179" t="s">
        <v>1510</v>
      </c>
      <c r="X179" t="s">
        <v>1710</v>
      </c>
      <c r="Y179">
        <v>2311999</v>
      </c>
      <c r="AA179" s="48">
        <v>177</v>
      </c>
      <c r="AB179" s="48" t="s">
        <v>1469</v>
      </c>
      <c r="AC179" s="48" t="s">
        <v>2083</v>
      </c>
      <c r="AD179" s="48" t="s">
        <v>2084</v>
      </c>
      <c r="AE179" s="48" t="s">
        <v>1676</v>
      </c>
      <c r="AF179" s="48" t="s">
        <v>1633</v>
      </c>
      <c r="AG179" s="48" t="s">
        <v>1860</v>
      </c>
      <c r="AH179" s="48" t="s">
        <v>1725</v>
      </c>
      <c r="AI179" s="48" t="s">
        <v>2071</v>
      </c>
      <c r="AJ179" s="48" t="s">
        <v>1823</v>
      </c>
      <c r="AK179" s="48">
        <v>373</v>
      </c>
      <c r="AL179" s="48">
        <v>858442</v>
      </c>
      <c r="AM179" s="48" t="s">
        <v>1581</v>
      </c>
      <c r="AN179" s="53">
        <v>2.09</v>
      </c>
      <c r="AO179" s="58">
        <v>0.075475</v>
      </c>
      <c r="AP179" s="58">
        <v>0.503569530935222</v>
      </c>
    </row>
    <row r="180" customFormat="1" spans="1:42">
      <c r="A180" s="44" t="s">
        <v>1487</v>
      </c>
      <c r="B180" s="45">
        <v>974560</v>
      </c>
      <c r="C180" s="45">
        <v>2.52</v>
      </c>
      <c r="D180" s="46">
        <v>0.094905</v>
      </c>
      <c r="S180" s="40"/>
      <c r="T180" s="40"/>
      <c r="W180" t="s">
        <v>1522</v>
      </c>
      <c r="X180" t="s">
        <v>1696</v>
      </c>
      <c r="Y180">
        <v>2311999</v>
      </c>
      <c r="AA180" s="48">
        <v>178</v>
      </c>
      <c r="AB180" s="48" t="s">
        <v>1455</v>
      </c>
      <c r="AC180" s="48" t="s">
        <v>2053</v>
      </c>
      <c r="AD180" s="48" t="s">
        <v>2054</v>
      </c>
      <c r="AE180" s="48" t="s">
        <v>1676</v>
      </c>
      <c r="AF180" s="48" t="s">
        <v>1693</v>
      </c>
      <c r="AG180" s="48" t="s">
        <v>1740</v>
      </c>
      <c r="AH180" s="48" t="s">
        <v>1649</v>
      </c>
      <c r="AI180" s="48" t="s">
        <v>1941</v>
      </c>
      <c r="AJ180" s="48" t="s">
        <v>2055</v>
      </c>
      <c r="AK180" s="48">
        <v>429</v>
      </c>
      <c r="AL180" s="48">
        <v>748753</v>
      </c>
      <c r="AM180" s="48" t="s">
        <v>1581</v>
      </c>
      <c r="AN180" s="53">
        <v>0.78</v>
      </c>
      <c r="AO180" s="58">
        <v>0.087209</v>
      </c>
      <c r="AP180" s="58">
        <v>0.162648317984618</v>
      </c>
    </row>
    <row r="181" customFormat="1" spans="1:42">
      <c r="A181" s="44" t="s">
        <v>1489</v>
      </c>
      <c r="B181" s="45">
        <v>989230</v>
      </c>
      <c r="C181" s="45">
        <v>3.21</v>
      </c>
      <c r="D181" s="46">
        <v>0.03693</v>
      </c>
      <c r="S181" s="40"/>
      <c r="T181" s="40"/>
      <c r="W181" t="s">
        <v>2251</v>
      </c>
      <c r="X181" t="s">
        <v>2252</v>
      </c>
      <c r="Y181">
        <v>2311999</v>
      </c>
      <c r="AA181" s="48">
        <v>179</v>
      </c>
      <c r="AB181" s="48" t="s">
        <v>1547</v>
      </c>
      <c r="AC181" s="48" t="s">
        <v>2253</v>
      </c>
      <c r="AD181" s="48" t="s">
        <v>2254</v>
      </c>
      <c r="AE181" s="48" t="s">
        <v>2255</v>
      </c>
      <c r="AF181" s="48" t="s">
        <v>1633</v>
      </c>
      <c r="AG181" s="48" t="s">
        <v>1940</v>
      </c>
      <c r="AH181" s="48" t="s">
        <v>1941</v>
      </c>
      <c r="AI181" s="48" t="s">
        <v>2256</v>
      </c>
      <c r="AJ181" s="48" t="s">
        <v>2257</v>
      </c>
      <c r="AK181" s="48">
        <v>424</v>
      </c>
      <c r="AL181" s="48">
        <v>757686</v>
      </c>
      <c r="AM181" s="48" t="s">
        <v>1581</v>
      </c>
      <c r="AN181" s="53">
        <v>0.59</v>
      </c>
      <c r="AO181" s="58">
        <v>0.086055</v>
      </c>
      <c r="AP181" s="58">
        <v>0.124678676371866</v>
      </c>
    </row>
    <row r="182" customFormat="1" spans="1:42">
      <c r="A182" s="44" t="s">
        <v>2258</v>
      </c>
      <c r="B182" s="45">
        <v>989230</v>
      </c>
      <c r="C182" s="45">
        <v>2.28</v>
      </c>
      <c r="D182" s="46">
        <v>0.033454</v>
      </c>
      <c r="S182" s="40"/>
      <c r="T182" s="40"/>
      <c r="W182" t="s">
        <v>1479</v>
      </c>
      <c r="X182" t="s">
        <v>2259</v>
      </c>
      <c r="Y182">
        <v>2393769</v>
      </c>
      <c r="AA182" s="48">
        <v>180</v>
      </c>
      <c r="AB182" s="48" t="s">
        <v>2260</v>
      </c>
      <c r="AC182" s="48" t="s">
        <v>2261</v>
      </c>
      <c r="AD182" s="48" t="s">
        <v>2262</v>
      </c>
      <c r="AE182" s="48" t="s">
        <v>2255</v>
      </c>
      <c r="AF182" s="48" t="s">
        <v>1693</v>
      </c>
      <c r="AG182" s="48" t="s">
        <v>1649</v>
      </c>
      <c r="AH182" s="48" t="s">
        <v>1650</v>
      </c>
      <c r="AI182" s="48" t="s">
        <v>2263</v>
      </c>
      <c r="AJ182" s="48" t="s">
        <v>2264</v>
      </c>
      <c r="AK182" s="48">
        <v>313</v>
      </c>
      <c r="AL182" s="48">
        <v>1020314</v>
      </c>
      <c r="AM182" s="48" t="s">
        <v>1581</v>
      </c>
      <c r="AN182" s="53">
        <v>2.75</v>
      </c>
      <c r="AO182" s="58">
        <v>0.092515</v>
      </c>
      <c r="AP182" s="58">
        <v>0.540551181562817</v>
      </c>
    </row>
    <row r="183" customFormat="1" spans="1:42">
      <c r="A183" s="44" t="s">
        <v>2265</v>
      </c>
      <c r="B183" s="45">
        <v>989230</v>
      </c>
      <c r="C183" s="45">
        <v>0.35</v>
      </c>
      <c r="D183" s="46">
        <v>0.046135</v>
      </c>
      <c r="S183" s="40"/>
      <c r="T183" s="40"/>
      <c r="W183" t="s">
        <v>1343</v>
      </c>
      <c r="X183" t="s">
        <v>2266</v>
      </c>
      <c r="Y183">
        <v>2393769</v>
      </c>
      <c r="AA183" s="48">
        <v>181</v>
      </c>
      <c r="AB183" s="48" t="s">
        <v>1766</v>
      </c>
      <c r="AC183" s="48" t="s">
        <v>1767</v>
      </c>
      <c r="AD183" s="48" t="s">
        <v>2267</v>
      </c>
      <c r="AE183" s="48" t="s">
        <v>2255</v>
      </c>
      <c r="AF183" s="48" t="s">
        <v>1693</v>
      </c>
      <c r="AG183" s="48" t="s">
        <v>1650</v>
      </c>
      <c r="AH183" s="48" t="s">
        <v>1941</v>
      </c>
      <c r="AI183" s="48" t="s">
        <v>1929</v>
      </c>
      <c r="AJ183" s="48" t="s">
        <v>2268</v>
      </c>
      <c r="AK183" s="48">
        <v>1434</v>
      </c>
      <c r="AL183" s="48">
        <v>221527</v>
      </c>
      <c r="AM183" s="48" t="s">
        <v>1581</v>
      </c>
      <c r="AN183" s="53">
        <v>2.3</v>
      </c>
      <c r="AO183" s="58">
        <v>0.074588571</v>
      </c>
      <c r="AP183" s="58">
        <v>0.560753288954116</v>
      </c>
    </row>
    <row r="184" customFormat="1" spans="1:42">
      <c r="A184" s="44" t="s">
        <v>2089</v>
      </c>
      <c r="B184" s="45">
        <v>1004630</v>
      </c>
      <c r="C184" s="45">
        <v>1.23</v>
      </c>
      <c r="D184" s="46">
        <v>0.092316</v>
      </c>
      <c r="S184" s="40"/>
      <c r="T184" s="40"/>
      <c r="W184" t="s">
        <v>1306</v>
      </c>
      <c r="X184" t="s">
        <v>1696</v>
      </c>
      <c r="Y184">
        <v>0</v>
      </c>
      <c r="AA184" s="48">
        <v>182</v>
      </c>
      <c r="AB184" s="48" t="s">
        <v>2269</v>
      </c>
      <c r="AC184" s="48" t="s">
        <v>2270</v>
      </c>
      <c r="AD184" s="48" t="s">
        <v>2271</v>
      </c>
      <c r="AE184" s="48" t="s">
        <v>2255</v>
      </c>
      <c r="AF184" s="48" t="s">
        <v>1693</v>
      </c>
      <c r="AG184" s="48" t="s">
        <v>1649</v>
      </c>
      <c r="AH184" s="48" t="s">
        <v>2072</v>
      </c>
      <c r="AI184" s="48" t="s">
        <v>2263</v>
      </c>
      <c r="AJ184" s="48" t="s">
        <v>2272</v>
      </c>
      <c r="AK184" s="48">
        <v>1424</v>
      </c>
      <c r="AL184" s="48">
        <v>223195</v>
      </c>
      <c r="AM184" s="48" t="s">
        <v>1581</v>
      </c>
      <c r="AN184" s="53">
        <v>3.46</v>
      </c>
      <c r="AO184" s="58">
        <v>0.09107872</v>
      </c>
      <c r="AP184" s="58">
        <v>0.690836794869728</v>
      </c>
    </row>
    <row r="185" customFormat="1" spans="1:42">
      <c r="A185" s="44" t="s">
        <v>2273</v>
      </c>
      <c r="B185" s="45">
        <v>1020314</v>
      </c>
      <c r="C185" s="45">
        <v>0.95</v>
      </c>
      <c r="D185" s="46">
        <v>0.09466</v>
      </c>
      <c r="S185" s="40"/>
      <c r="T185" s="40"/>
      <c r="W185" t="s">
        <v>1235</v>
      </c>
      <c r="X185" t="s">
        <v>1697</v>
      </c>
      <c r="Y185">
        <v>0</v>
      </c>
      <c r="AA185" s="48">
        <v>183</v>
      </c>
      <c r="AB185" s="48" t="s">
        <v>1375</v>
      </c>
      <c r="AC185" s="48" t="s">
        <v>2274</v>
      </c>
      <c r="AD185" s="48" t="s">
        <v>2275</v>
      </c>
      <c r="AE185" s="48" t="s">
        <v>2255</v>
      </c>
      <c r="AF185" s="48" t="s">
        <v>1693</v>
      </c>
      <c r="AG185" s="48" t="s">
        <v>1649</v>
      </c>
      <c r="AH185" s="48" t="s">
        <v>1823</v>
      </c>
      <c r="AI185" s="48" t="s">
        <v>2276</v>
      </c>
      <c r="AJ185" s="48" t="s">
        <v>2277</v>
      </c>
      <c r="AK185" s="48">
        <v>0</v>
      </c>
      <c r="AL185" s="48">
        <v>0</v>
      </c>
      <c r="AM185" s="48" t="s">
        <v>1581</v>
      </c>
      <c r="AN185" s="53" t="e">
        <v>#N/A</v>
      </c>
      <c r="AO185" s="58" t="e">
        <v>#N/A</v>
      </c>
      <c r="AP185" s="58" t="e">
        <v>#N/A</v>
      </c>
    </row>
    <row r="186" customFormat="1" spans="1:42">
      <c r="A186" s="44" t="s">
        <v>1490</v>
      </c>
      <c r="B186" s="45">
        <v>1020314</v>
      </c>
      <c r="C186" s="45">
        <v>2.07</v>
      </c>
      <c r="D186" s="46">
        <v>0.077283</v>
      </c>
      <c r="S186" s="40"/>
      <c r="T186" s="40"/>
      <c r="W186" t="s">
        <v>1402</v>
      </c>
      <c r="X186" t="s">
        <v>1853</v>
      </c>
      <c r="Y186">
        <v>0</v>
      </c>
      <c r="AA186" s="48">
        <v>184</v>
      </c>
      <c r="AB186" s="48" t="s">
        <v>1488</v>
      </c>
      <c r="AC186" s="48" t="s">
        <v>1950</v>
      </c>
      <c r="AD186" s="48" t="s">
        <v>2278</v>
      </c>
      <c r="AE186" s="48" t="s">
        <v>2255</v>
      </c>
      <c r="AF186" s="48" t="s">
        <v>1648</v>
      </c>
      <c r="AG186" s="48" t="s">
        <v>1940</v>
      </c>
      <c r="AH186" s="48" t="s">
        <v>1733</v>
      </c>
      <c r="AI186" s="48" t="s">
        <v>1977</v>
      </c>
      <c r="AJ186" s="48" t="s">
        <v>1896</v>
      </c>
      <c r="AK186" s="48">
        <v>525</v>
      </c>
      <c r="AL186" s="48">
        <v>613009</v>
      </c>
      <c r="AM186" s="48" t="s">
        <v>1581</v>
      </c>
      <c r="AN186" s="53">
        <v>0.35</v>
      </c>
      <c r="AO186" s="58">
        <v>0.103836564</v>
      </c>
      <c r="AP186" s="58">
        <v>0.0612962655316306</v>
      </c>
    </row>
    <row r="187" customFormat="1" spans="1:42">
      <c r="A187" s="44" t="s">
        <v>2279</v>
      </c>
      <c r="B187" s="45">
        <v>1036628</v>
      </c>
      <c r="C187" s="45">
        <v>3.22</v>
      </c>
      <c r="D187" s="46">
        <v>0.081352</v>
      </c>
      <c r="S187" s="40"/>
      <c r="T187" s="40"/>
      <c r="W187" t="s">
        <v>1226</v>
      </c>
      <c r="X187" t="s">
        <v>1853</v>
      </c>
      <c r="Y187">
        <v>0</v>
      </c>
      <c r="AA187" s="48">
        <v>185</v>
      </c>
      <c r="AB187" s="48" t="s">
        <v>1444</v>
      </c>
      <c r="AC187" s="48" t="s">
        <v>2280</v>
      </c>
      <c r="AD187" s="48" t="s">
        <v>2281</v>
      </c>
      <c r="AE187" s="48" t="s">
        <v>2255</v>
      </c>
      <c r="AF187" s="48" t="s">
        <v>1693</v>
      </c>
      <c r="AG187" s="48" t="s">
        <v>1649</v>
      </c>
      <c r="AH187" s="48" t="s">
        <v>1823</v>
      </c>
      <c r="AI187" s="48" t="s">
        <v>2276</v>
      </c>
      <c r="AJ187" s="48" t="s">
        <v>2282</v>
      </c>
      <c r="AK187" s="48">
        <v>146</v>
      </c>
      <c r="AL187" s="48">
        <v>2094984</v>
      </c>
      <c r="AM187" s="48" t="s">
        <v>1581</v>
      </c>
      <c r="AN187" s="53">
        <v>1.72</v>
      </c>
      <c r="AO187" s="58">
        <v>0.022549</v>
      </c>
      <c r="AP187" s="58">
        <v>1.38713088195209</v>
      </c>
    </row>
    <row r="188" customFormat="1" spans="1:42">
      <c r="A188" s="44" t="s">
        <v>2098</v>
      </c>
      <c r="B188" s="45">
        <v>1036628</v>
      </c>
      <c r="C188" s="45">
        <v>2.32</v>
      </c>
      <c r="D188" s="46">
        <v>0.095484</v>
      </c>
      <c r="S188" s="40"/>
      <c r="T188" s="40"/>
      <c r="W188" t="s">
        <v>1368</v>
      </c>
      <c r="X188" t="s">
        <v>1717</v>
      </c>
      <c r="Y188">
        <v>0</v>
      </c>
      <c r="AA188" s="48">
        <v>186</v>
      </c>
      <c r="AB188" s="48" t="s">
        <v>2283</v>
      </c>
      <c r="AC188" s="48" t="s">
        <v>2284</v>
      </c>
      <c r="AD188" s="48" t="s">
        <v>2285</v>
      </c>
      <c r="AE188" s="48" t="s">
        <v>2255</v>
      </c>
      <c r="AF188" s="48" t="s">
        <v>1693</v>
      </c>
      <c r="AG188" s="48" t="s">
        <v>1649</v>
      </c>
      <c r="AH188" s="48" t="s">
        <v>1823</v>
      </c>
      <c r="AI188" s="48" t="s">
        <v>2286</v>
      </c>
      <c r="AJ188" s="48" t="s">
        <v>2287</v>
      </c>
      <c r="AK188" s="48">
        <v>590</v>
      </c>
      <c r="AL188" s="48">
        <v>545128</v>
      </c>
      <c r="AM188" s="48" t="s">
        <v>1581</v>
      </c>
      <c r="AN188" s="53">
        <v>2.64</v>
      </c>
      <c r="AO188" s="58">
        <v>0.036794404</v>
      </c>
      <c r="AP188" s="58">
        <v>1.30478343554071</v>
      </c>
    </row>
    <row r="189" customFormat="1" spans="1:42">
      <c r="A189" s="44" t="s">
        <v>2288</v>
      </c>
      <c r="B189" s="45">
        <v>1036628</v>
      </c>
      <c r="C189" s="45">
        <v>3.71</v>
      </c>
      <c r="D189" s="46">
        <v>0.044645</v>
      </c>
      <c r="S189" s="40"/>
      <c r="T189" s="40"/>
      <c r="W189" t="s">
        <v>2289</v>
      </c>
      <c r="X189" t="s">
        <v>2290</v>
      </c>
      <c r="Y189">
        <v>0</v>
      </c>
      <c r="AA189" s="48">
        <v>187</v>
      </c>
      <c r="AB189" s="48" t="s">
        <v>2291</v>
      </c>
      <c r="AC189" s="48" t="s">
        <v>2292</v>
      </c>
      <c r="AD189" s="48" t="s">
        <v>2293</v>
      </c>
      <c r="AE189" s="48" t="s">
        <v>2255</v>
      </c>
      <c r="AF189" s="48" t="s">
        <v>1648</v>
      </c>
      <c r="AG189" s="48" t="s">
        <v>1648</v>
      </c>
      <c r="AH189" s="48" t="s">
        <v>1649</v>
      </c>
      <c r="AI189" s="48" t="s">
        <v>1929</v>
      </c>
      <c r="AJ189" s="48" t="s">
        <v>2294</v>
      </c>
      <c r="AK189" s="48">
        <v>222</v>
      </c>
      <c r="AL189" s="48">
        <v>1419130</v>
      </c>
      <c r="AM189" s="48" t="s">
        <v>1581</v>
      </c>
      <c r="AN189" s="53">
        <v>1.6</v>
      </c>
      <c r="AO189" s="58">
        <v>0.043337394</v>
      </c>
      <c r="AP189" s="58">
        <v>0.67138783907877</v>
      </c>
    </row>
    <row r="190" customFormat="1" spans="1:42">
      <c r="A190" s="44" t="s">
        <v>2295</v>
      </c>
      <c r="B190" s="45">
        <v>1070767</v>
      </c>
      <c r="C190" s="45">
        <v>0.86</v>
      </c>
      <c r="D190" s="46">
        <v>0.104577</v>
      </c>
      <c r="S190" s="40"/>
      <c r="T190" s="40"/>
      <c r="W190" t="s">
        <v>1295</v>
      </c>
      <c r="X190" t="s">
        <v>1853</v>
      </c>
      <c r="Y190">
        <v>0</v>
      </c>
      <c r="AA190" s="48">
        <v>188</v>
      </c>
      <c r="AB190" s="48" t="s">
        <v>2296</v>
      </c>
      <c r="AC190" s="48" t="s">
        <v>1727</v>
      </c>
      <c r="AD190" s="48" t="s">
        <v>2297</v>
      </c>
      <c r="AE190" s="48" t="s">
        <v>2255</v>
      </c>
      <c r="AF190" s="48" t="s">
        <v>1648</v>
      </c>
      <c r="AG190" s="48" t="s">
        <v>1860</v>
      </c>
      <c r="AH190" s="48" t="s">
        <v>1725</v>
      </c>
      <c r="AI190" s="48" t="s">
        <v>2263</v>
      </c>
      <c r="AJ190" s="48" t="s">
        <v>1823</v>
      </c>
      <c r="AK190" s="48">
        <v>176</v>
      </c>
      <c r="AL190" s="48">
        <v>1761175</v>
      </c>
      <c r="AM190" s="48" t="s">
        <v>1581</v>
      </c>
      <c r="AN190" s="53">
        <v>3.59</v>
      </c>
      <c r="AO190" s="58">
        <v>0.059137</v>
      </c>
      <c r="AP190" s="58">
        <v>1.10395517526237</v>
      </c>
    </row>
    <row r="191" customFormat="1" spans="1:42">
      <c r="A191" s="44" t="s">
        <v>1492</v>
      </c>
      <c r="B191" s="45">
        <v>1070767</v>
      </c>
      <c r="C191" s="45">
        <v>1.65</v>
      </c>
      <c r="D191" s="46">
        <v>0.052717</v>
      </c>
      <c r="S191" s="40"/>
      <c r="T191" s="40"/>
      <c r="W191" t="s">
        <v>1301</v>
      </c>
      <c r="X191" t="s">
        <v>1839</v>
      </c>
      <c r="Y191">
        <v>0</v>
      </c>
      <c r="AA191" s="48">
        <v>189</v>
      </c>
      <c r="AB191" s="48" t="s">
        <v>2149</v>
      </c>
      <c r="AC191" s="48" t="s">
        <v>2150</v>
      </c>
      <c r="AD191" s="48" t="s">
        <v>2298</v>
      </c>
      <c r="AE191" s="48" t="s">
        <v>2255</v>
      </c>
      <c r="AF191" s="48" t="s">
        <v>1940</v>
      </c>
      <c r="AG191" s="48" t="s">
        <v>1940</v>
      </c>
      <c r="AH191" s="48" t="s">
        <v>1733</v>
      </c>
      <c r="AI191" s="48" t="s">
        <v>2048</v>
      </c>
      <c r="AJ191" s="48" t="s">
        <v>2015</v>
      </c>
      <c r="AK191" s="48">
        <v>232</v>
      </c>
      <c r="AL191" s="48">
        <v>1360313</v>
      </c>
      <c r="AM191" s="48" t="s">
        <v>1581</v>
      </c>
      <c r="AN191" s="53">
        <v>2.01</v>
      </c>
      <c r="AO191" s="58">
        <v>0.090066</v>
      </c>
      <c r="AP191" s="58">
        <v>0.405836835008634</v>
      </c>
    </row>
    <row r="192" customFormat="1" spans="1:42">
      <c r="A192" s="44" t="s">
        <v>1408</v>
      </c>
      <c r="B192" s="45">
        <v>1070767</v>
      </c>
      <c r="C192" s="45">
        <v>2.87</v>
      </c>
      <c r="D192" s="46">
        <v>0.081352</v>
      </c>
      <c r="S192" s="40"/>
      <c r="T192" s="40"/>
      <c r="W192" t="s">
        <v>1483</v>
      </c>
      <c r="X192" t="s">
        <v>1867</v>
      </c>
      <c r="Y192">
        <v>0</v>
      </c>
      <c r="AA192" s="48">
        <v>190</v>
      </c>
      <c r="AB192" s="48" t="s">
        <v>2299</v>
      </c>
      <c r="AC192" s="48" t="s">
        <v>2300</v>
      </c>
      <c r="AD192" s="48" t="s">
        <v>2301</v>
      </c>
      <c r="AE192" s="48" t="s">
        <v>2255</v>
      </c>
      <c r="AF192" s="48" t="s">
        <v>1940</v>
      </c>
      <c r="AG192" s="48" t="s">
        <v>1940</v>
      </c>
      <c r="AH192" s="48" t="s">
        <v>1940</v>
      </c>
      <c r="AI192" s="48" t="s">
        <v>2167</v>
      </c>
      <c r="AJ192" s="48" t="s">
        <v>2302</v>
      </c>
      <c r="AK192" s="48">
        <v>207</v>
      </c>
      <c r="AL192" s="48">
        <v>1517492</v>
      </c>
      <c r="AM192" s="48" t="s">
        <v>1581</v>
      </c>
      <c r="AN192" s="53">
        <v>2.58</v>
      </c>
      <c r="AO192" s="58">
        <v>0.036213797</v>
      </c>
      <c r="AP192" s="58">
        <v>1.2955731039666</v>
      </c>
    </row>
    <row r="193" customFormat="1" spans="1:42">
      <c r="A193" s="44" t="s">
        <v>2303</v>
      </c>
      <c r="B193" s="45">
        <v>1070767</v>
      </c>
      <c r="C193" s="45">
        <v>0.75</v>
      </c>
      <c r="D193" s="46">
        <v>0.161159</v>
      </c>
      <c r="S193" s="40"/>
      <c r="T193" s="40"/>
      <c r="W193" t="s">
        <v>1485</v>
      </c>
      <c r="X193" t="s">
        <v>1902</v>
      </c>
      <c r="Y193">
        <v>0</v>
      </c>
      <c r="AA193" s="48">
        <v>191</v>
      </c>
      <c r="AB193" s="48" t="s">
        <v>2304</v>
      </c>
      <c r="AC193" s="48" t="s">
        <v>2305</v>
      </c>
      <c r="AD193" s="48" t="s">
        <v>2306</v>
      </c>
      <c r="AE193" s="48" t="s">
        <v>2255</v>
      </c>
      <c r="AF193" s="48" t="s">
        <v>1683</v>
      </c>
      <c r="AG193" s="48" t="s">
        <v>1649</v>
      </c>
      <c r="AH193" s="48" t="s">
        <v>1823</v>
      </c>
      <c r="AI193" s="48" t="s">
        <v>2286</v>
      </c>
      <c r="AJ193" s="48" t="s">
        <v>2307</v>
      </c>
      <c r="AK193" s="48">
        <v>1106</v>
      </c>
      <c r="AL193" s="48">
        <v>288954</v>
      </c>
      <c r="AM193" s="48" t="s">
        <v>1581</v>
      </c>
      <c r="AN193" s="53">
        <v>2</v>
      </c>
      <c r="AO193" s="58">
        <v>0.155800242</v>
      </c>
      <c r="AP193" s="58">
        <v>0.233441544565807</v>
      </c>
    </row>
    <row r="194" customFormat="1" spans="1:42">
      <c r="A194" s="44" t="s">
        <v>1494</v>
      </c>
      <c r="B194" s="45">
        <v>1070767</v>
      </c>
      <c r="C194" s="45">
        <v>2.51</v>
      </c>
      <c r="D194" s="46">
        <v>0.064128</v>
      </c>
      <c r="S194" s="40"/>
      <c r="T194" s="40"/>
      <c r="W194" t="s">
        <v>2308</v>
      </c>
      <c r="X194" t="s">
        <v>2309</v>
      </c>
      <c r="Y194">
        <v>0</v>
      </c>
      <c r="AA194" s="48">
        <v>192</v>
      </c>
      <c r="AB194" s="48" t="s">
        <v>2199</v>
      </c>
      <c r="AC194" s="48" t="s">
        <v>2200</v>
      </c>
      <c r="AD194" s="48" t="s">
        <v>2310</v>
      </c>
      <c r="AE194" s="48" t="s">
        <v>2255</v>
      </c>
      <c r="AF194" s="48" t="s">
        <v>1648</v>
      </c>
      <c r="AG194" s="48" t="s">
        <v>1650</v>
      </c>
      <c r="AH194" s="48" t="s">
        <v>1930</v>
      </c>
      <c r="AI194" s="48" t="s">
        <v>2072</v>
      </c>
      <c r="AJ194" s="48" t="s">
        <v>2294</v>
      </c>
      <c r="AK194" s="48">
        <v>186</v>
      </c>
      <c r="AL194" s="48">
        <v>1671777</v>
      </c>
      <c r="AM194" s="48" t="s">
        <v>1581</v>
      </c>
      <c r="AN194" s="53">
        <v>2.93</v>
      </c>
      <c r="AO194" s="58">
        <v>0.081352</v>
      </c>
      <c r="AP194" s="58">
        <v>0.654961340649801</v>
      </c>
    </row>
    <row r="195" customFormat="1" spans="1:42">
      <c r="A195" s="44" t="s">
        <v>2311</v>
      </c>
      <c r="B195" s="45">
        <v>1088492</v>
      </c>
      <c r="C195" s="45">
        <v>0.39</v>
      </c>
      <c r="D195" s="46">
        <v>0.055746</v>
      </c>
      <c r="S195" s="40"/>
      <c r="T195" s="40"/>
      <c r="W195" t="s">
        <v>1371</v>
      </c>
      <c r="X195" t="s">
        <v>1839</v>
      </c>
      <c r="Y195">
        <v>0</v>
      </c>
      <c r="AA195" s="48">
        <v>193</v>
      </c>
      <c r="AB195" s="48" t="s">
        <v>2065</v>
      </c>
      <c r="AC195" s="48" t="s">
        <v>2066</v>
      </c>
      <c r="AD195" s="48" t="s">
        <v>2312</v>
      </c>
      <c r="AE195" s="48" t="s">
        <v>2255</v>
      </c>
      <c r="AF195" s="48" t="s">
        <v>1683</v>
      </c>
      <c r="AG195" s="48" t="s">
        <v>2050</v>
      </c>
      <c r="AH195" s="48" t="s">
        <v>1823</v>
      </c>
      <c r="AI195" s="48" t="s">
        <v>2286</v>
      </c>
      <c r="AJ195" s="48" t="s">
        <v>2313</v>
      </c>
      <c r="AK195" s="48">
        <v>358</v>
      </c>
      <c r="AL195" s="48">
        <v>893732</v>
      </c>
      <c r="AM195" s="48" t="s">
        <v>1581</v>
      </c>
      <c r="AN195" s="53">
        <v>3.06</v>
      </c>
      <c r="AO195" s="58">
        <v>0.081352</v>
      </c>
      <c r="AP195" s="58">
        <v>0.684021058835629</v>
      </c>
    </row>
    <row r="196" customFormat="1" spans="1:42">
      <c r="A196" s="44" t="s">
        <v>2314</v>
      </c>
      <c r="B196" s="45">
        <v>1088492</v>
      </c>
      <c r="C196" s="45">
        <v>0.35</v>
      </c>
      <c r="D196" s="46">
        <v>0.104432</v>
      </c>
      <c r="S196" s="40"/>
      <c r="T196" s="40"/>
      <c r="W196" t="s">
        <v>1481</v>
      </c>
      <c r="X196" t="s">
        <v>1960</v>
      </c>
      <c r="Y196">
        <v>0</v>
      </c>
      <c r="AA196" s="48">
        <v>194</v>
      </c>
      <c r="AB196" s="48" t="s">
        <v>799</v>
      </c>
      <c r="AC196" s="48" t="s">
        <v>799</v>
      </c>
      <c r="AD196" s="48" t="s">
        <v>2315</v>
      </c>
      <c r="AE196" s="48" t="s">
        <v>2255</v>
      </c>
      <c r="AF196" s="48" t="s">
        <v>1648</v>
      </c>
      <c r="AG196" s="48" t="s">
        <v>1649</v>
      </c>
      <c r="AH196" s="48" t="s">
        <v>2072</v>
      </c>
      <c r="AI196" s="48" t="s">
        <v>1930</v>
      </c>
      <c r="AJ196" s="48" t="s">
        <v>2072</v>
      </c>
      <c r="AK196" s="48">
        <v>202</v>
      </c>
      <c r="AL196" s="48">
        <v>1553435</v>
      </c>
      <c r="AM196" s="48" t="s">
        <v>1581</v>
      </c>
      <c r="AN196" s="53">
        <v>2.26</v>
      </c>
      <c r="AO196" s="58">
        <v>0.090025</v>
      </c>
      <c r="AP196" s="58">
        <v>0.456521871967936</v>
      </c>
    </row>
    <row r="197" customFormat="1" spans="1:42">
      <c r="A197" s="44" t="s">
        <v>1496</v>
      </c>
      <c r="B197" s="45">
        <v>1088492</v>
      </c>
      <c r="C197" s="45">
        <v>3.46</v>
      </c>
      <c r="D197" s="46">
        <v>0.081352</v>
      </c>
      <c r="S197" s="40"/>
      <c r="T197" s="40"/>
      <c r="W197" t="s">
        <v>1528</v>
      </c>
      <c r="Y197">
        <v>0</v>
      </c>
      <c r="AA197" s="48">
        <v>195</v>
      </c>
      <c r="AB197" s="48" t="s">
        <v>1354</v>
      </c>
      <c r="AC197" s="48" t="s">
        <v>1655</v>
      </c>
      <c r="AD197" s="48" t="s">
        <v>2316</v>
      </c>
      <c r="AE197" s="48" t="s">
        <v>2255</v>
      </c>
      <c r="AF197" s="48" t="s">
        <v>1648</v>
      </c>
      <c r="AG197" s="48" t="s">
        <v>2050</v>
      </c>
      <c r="AH197" s="48" t="s">
        <v>1941</v>
      </c>
      <c r="AI197" s="48" t="s">
        <v>1948</v>
      </c>
      <c r="AJ197" s="48" t="s">
        <v>1726</v>
      </c>
      <c r="AK197" s="48">
        <v>212</v>
      </c>
      <c r="AL197" s="48">
        <v>1483263</v>
      </c>
      <c r="AM197" s="48" t="s">
        <v>1581</v>
      </c>
      <c r="AN197" s="53">
        <v>2.26</v>
      </c>
      <c r="AO197" s="58">
        <v>0.081352</v>
      </c>
      <c r="AP197" s="58">
        <v>0.505192023845922</v>
      </c>
    </row>
    <row r="198" customFormat="1" spans="1:42">
      <c r="A198" s="44" t="s">
        <v>2112</v>
      </c>
      <c r="B198" s="45">
        <v>1088492</v>
      </c>
      <c r="C198" s="45">
        <v>1.8</v>
      </c>
      <c r="D198" s="46">
        <v>0.010748</v>
      </c>
      <c r="S198" s="40"/>
      <c r="T198" s="40"/>
      <c r="W198" t="s">
        <v>1497</v>
      </c>
      <c r="X198" t="s">
        <v>1798</v>
      </c>
      <c r="Y198">
        <v>0</v>
      </c>
      <c r="AA198" s="48">
        <v>196</v>
      </c>
      <c r="AB198" s="48" t="s">
        <v>2227</v>
      </c>
      <c r="AC198" s="48" t="s">
        <v>2317</v>
      </c>
      <c r="AD198" s="48" t="s">
        <v>2318</v>
      </c>
      <c r="AE198" s="48" t="s">
        <v>2255</v>
      </c>
      <c r="AF198" s="48" t="s">
        <v>1940</v>
      </c>
      <c r="AG198" s="48" t="s">
        <v>1941</v>
      </c>
      <c r="AH198" s="48" t="s">
        <v>1940</v>
      </c>
      <c r="AI198" s="48" t="s">
        <v>1648</v>
      </c>
      <c r="AJ198" s="48" t="s">
        <v>1842</v>
      </c>
      <c r="AK198" s="48">
        <v>343</v>
      </c>
      <c r="AL198" s="48">
        <v>932345</v>
      </c>
      <c r="AM198" s="48" t="s">
        <v>1581</v>
      </c>
      <c r="AN198" s="53">
        <v>2.1</v>
      </c>
      <c r="AO198" s="58">
        <v>0.046509</v>
      </c>
      <c r="AP198" s="58">
        <v>0.82110476666918</v>
      </c>
    </row>
    <row r="199" customFormat="1" spans="1:42">
      <c r="A199" s="44" t="s">
        <v>2319</v>
      </c>
      <c r="B199" s="45">
        <v>1107036</v>
      </c>
      <c r="C199" s="45">
        <v>0.47</v>
      </c>
      <c r="D199" s="46">
        <v>0.10282</v>
      </c>
      <c r="S199" s="40"/>
      <c r="T199" s="40"/>
      <c r="W199" t="s">
        <v>1526</v>
      </c>
      <c r="X199" t="s">
        <v>2320</v>
      </c>
      <c r="Y199">
        <v>0</v>
      </c>
      <c r="AA199" s="48">
        <v>197</v>
      </c>
      <c r="AB199" s="48" t="s">
        <v>2321</v>
      </c>
      <c r="AC199" s="48" t="s">
        <v>2322</v>
      </c>
      <c r="AD199" s="48" t="s">
        <v>2323</v>
      </c>
      <c r="AE199" s="48" t="s">
        <v>2255</v>
      </c>
      <c r="AF199" s="48" t="s">
        <v>1649</v>
      </c>
      <c r="AG199" s="48" t="s">
        <v>1740</v>
      </c>
      <c r="AH199" s="48" t="s">
        <v>1649</v>
      </c>
      <c r="AI199" s="48" t="s">
        <v>2050</v>
      </c>
      <c r="AJ199" s="48" t="s">
        <v>1726</v>
      </c>
      <c r="AK199" s="48">
        <v>146</v>
      </c>
      <c r="AL199" s="48">
        <v>2094984</v>
      </c>
      <c r="AM199" s="48" t="s">
        <v>1581</v>
      </c>
      <c r="AN199" s="53">
        <v>3.05</v>
      </c>
      <c r="AO199" s="58">
        <v>0.050966</v>
      </c>
      <c r="AP199" s="58">
        <v>1.08826727490317</v>
      </c>
    </row>
    <row r="200" customFormat="1" spans="1:42">
      <c r="A200" s="44" t="s">
        <v>1519</v>
      </c>
      <c r="B200" s="45">
        <v>1107036</v>
      </c>
      <c r="C200" s="45">
        <v>3.59</v>
      </c>
      <c r="D200" s="46">
        <v>0.081352</v>
      </c>
      <c r="S200" s="40"/>
      <c r="T200" s="40"/>
      <c r="W200" t="s">
        <v>2324</v>
      </c>
      <c r="X200" t="s">
        <v>2325</v>
      </c>
      <c r="Y200">
        <v>0</v>
      </c>
      <c r="AA200" s="48">
        <v>198</v>
      </c>
      <c r="AB200" s="48" t="s">
        <v>2326</v>
      </c>
      <c r="AC200" s="48" t="s">
        <v>2327</v>
      </c>
      <c r="AD200" s="48" t="s">
        <v>2328</v>
      </c>
      <c r="AE200" s="48" t="s">
        <v>2255</v>
      </c>
      <c r="AF200" s="48" t="s">
        <v>2286</v>
      </c>
      <c r="AG200" s="48" t="s">
        <v>1693</v>
      </c>
      <c r="AH200" s="48" t="s">
        <v>1745</v>
      </c>
      <c r="AI200" s="48" t="s">
        <v>1841</v>
      </c>
      <c r="AJ200" s="48" t="s">
        <v>1842</v>
      </c>
      <c r="AK200" s="48">
        <v>1065</v>
      </c>
      <c r="AL200" s="48">
        <v>300186</v>
      </c>
      <c r="AM200" s="48" t="s">
        <v>1581</v>
      </c>
      <c r="AN200" s="53">
        <v>1.89</v>
      </c>
      <c r="AO200" s="58">
        <v>0.088106</v>
      </c>
      <c r="AP200" s="58">
        <v>0.390096990371998</v>
      </c>
    </row>
    <row r="201" customFormat="1" spans="1:42">
      <c r="A201" s="44" t="s">
        <v>2329</v>
      </c>
      <c r="B201" s="45">
        <v>1126152</v>
      </c>
      <c r="C201" s="45">
        <v>1.54</v>
      </c>
      <c r="D201" s="46">
        <v>0.111533</v>
      </c>
      <c r="S201" s="40"/>
      <c r="T201" s="40"/>
      <c r="W201" t="s">
        <v>1512</v>
      </c>
      <c r="X201" t="s">
        <v>2330</v>
      </c>
      <c r="Y201">
        <v>0</v>
      </c>
      <c r="AA201" s="48">
        <v>199</v>
      </c>
      <c r="AB201" s="48" t="s">
        <v>2331</v>
      </c>
      <c r="AC201" s="48" t="s">
        <v>2146</v>
      </c>
      <c r="AD201" s="48" t="s">
        <v>2332</v>
      </c>
      <c r="AE201" s="48" t="s">
        <v>2255</v>
      </c>
      <c r="AF201" s="48" t="s">
        <v>1941</v>
      </c>
      <c r="AG201" s="48" t="s">
        <v>1740</v>
      </c>
      <c r="AH201" s="48" t="s">
        <v>1648</v>
      </c>
      <c r="AI201" s="48" t="s">
        <v>2167</v>
      </c>
      <c r="AJ201" s="48" t="s">
        <v>2333</v>
      </c>
      <c r="AK201" s="48">
        <v>1439</v>
      </c>
      <c r="AL201" s="48">
        <v>220649</v>
      </c>
      <c r="AM201" s="48" t="s">
        <v>1581</v>
      </c>
      <c r="AN201" s="53">
        <v>0.96</v>
      </c>
      <c r="AO201" s="58">
        <v>0.057212977</v>
      </c>
      <c r="AP201" s="58">
        <v>0.305135661536703</v>
      </c>
    </row>
    <row r="202" customFormat="1" spans="1:42">
      <c r="A202" s="44" t="s">
        <v>1498</v>
      </c>
      <c r="B202" s="45">
        <v>1145885</v>
      </c>
      <c r="C202" s="45">
        <v>5.29</v>
      </c>
      <c r="D202" s="46">
        <v>0.081352</v>
      </c>
      <c r="S202" s="40"/>
      <c r="T202" s="40"/>
      <c r="W202" t="s">
        <v>2334</v>
      </c>
      <c r="X202" t="s">
        <v>2335</v>
      </c>
      <c r="Y202">
        <v>0</v>
      </c>
      <c r="AA202" s="48">
        <v>200</v>
      </c>
      <c r="AB202" s="48" t="s">
        <v>1338</v>
      </c>
      <c r="AC202" s="48" t="s">
        <v>1839</v>
      </c>
      <c r="AD202" s="48" t="s">
        <v>2336</v>
      </c>
      <c r="AE202" s="48" t="s">
        <v>2255</v>
      </c>
      <c r="AF202" s="48" t="s">
        <v>1648</v>
      </c>
      <c r="AG202" s="48" t="s">
        <v>2050</v>
      </c>
      <c r="AH202" s="48" t="s">
        <v>2072</v>
      </c>
      <c r="AI202" s="48" t="s">
        <v>2277</v>
      </c>
      <c r="AJ202" s="48" t="s">
        <v>2337</v>
      </c>
      <c r="AK202" s="48">
        <v>333</v>
      </c>
      <c r="AL202" s="48">
        <v>960105</v>
      </c>
      <c r="AM202" s="48" t="s">
        <v>1581</v>
      </c>
      <c r="AN202" s="53">
        <v>2.39</v>
      </c>
      <c r="AO202" s="58">
        <v>0.095449</v>
      </c>
      <c r="AP202" s="58">
        <v>0.455347334364602</v>
      </c>
    </row>
    <row r="203" customFormat="1" spans="1:42">
      <c r="A203" s="44" t="s">
        <v>2338</v>
      </c>
      <c r="B203" s="45">
        <v>1145885</v>
      </c>
      <c r="C203" s="45">
        <v>1.48</v>
      </c>
      <c r="D203" s="46">
        <v>0.078237</v>
      </c>
      <c r="S203" s="40"/>
      <c r="T203" s="40"/>
      <c r="W203" t="s">
        <v>1482</v>
      </c>
      <c r="X203" t="s">
        <v>1671</v>
      </c>
      <c r="Y203">
        <v>0</v>
      </c>
      <c r="AA203" s="48">
        <v>201</v>
      </c>
      <c r="AB203" s="48" t="s">
        <v>2339</v>
      </c>
      <c r="AC203" s="48" t="s">
        <v>2340</v>
      </c>
      <c r="AD203" s="48" t="s">
        <v>2341</v>
      </c>
      <c r="AE203" s="48" t="s">
        <v>2255</v>
      </c>
      <c r="AF203" s="48" t="s">
        <v>1648</v>
      </c>
      <c r="AG203" s="48" t="s">
        <v>1649</v>
      </c>
      <c r="AH203" s="48" t="s">
        <v>2277</v>
      </c>
      <c r="AI203" s="48" t="s">
        <v>2342</v>
      </c>
      <c r="AJ203" s="48" t="s">
        <v>2343</v>
      </c>
      <c r="AK203" s="48">
        <v>191</v>
      </c>
      <c r="AL203" s="48">
        <v>1630212</v>
      </c>
      <c r="AM203" s="48" t="s">
        <v>1581</v>
      </c>
      <c r="AN203" s="53">
        <v>3.75</v>
      </c>
      <c r="AO203" s="58">
        <v>0.080065</v>
      </c>
      <c r="AP203" s="58">
        <v>0.851735678890743</v>
      </c>
    </row>
    <row r="204" customFormat="1" spans="1:42">
      <c r="A204" s="44" t="s">
        <v>2344</v>
      </c>
      <c r="B204" s="45">
        <v>1145885</v>
      </c>
      <c r="C204" s="45">
        <v>2.09</v>
      </c>
      <c r="D204" s="46">
        <v>0.01083</v>
      </c>
      <c r="S204" s="40"/>
      <c r="T204" s="40"/>
      <c r="W204" t="s">
        <v>1514</v>
      </c>
      <c r="X204" t="s">
        <v>2345</v>
      </c>
      <c r="Y204">
        <v>0</v>
      </c>
      <c r="AA204" s="48">
        <v>202</v>
      </c>
      <c r="AB204" s="48" t="s">
        <v>1937</v>
      </c>
      <c r="AC204" s="48" t="s">
        <v>1938</v>
      </c>
      <c r="AD204" s="48" t="s">
        <v>1861</v>
      </c>
      <c r="AE204" s="48" t="s">
        <v>2255</v>
      </c>
      <c r="AF204" s="48" t="s">
        <v>1941</v>
      </c>
      <c r="AG204" s="48" t="s">
        <v>1683</v>
      </c>
      <c r="AH204" s="48" t="s">
        <v>2167</v>
      </c>
      <c r="AI204" s="48" t="s">
        <v>1725</v>
      </c>
      <c r="AJ204" s="48" t="s">
        <v>2302</v>
      </c>
      <c r="AK204" s="48">
        <v>555</v>
      </c>
      <c r="AL204" s="48">
        <v>579826</v>
      </c>
      <c r="AM204" s="48" t="s">
        <v>1581</v>
      </c>
      <c r="AN204" s="53">
        <v>1.96</v>
      </c>
      <c r="AO204" s="58">
        <v>0.081352</v>
      </c>
      <c r="AP204" s="58">
        <v>0.438131135724782</v>
      </c>
    </row>
    <row r="205" customFormat="1" spans="1:42">
      <c r="A205" s="44" t="s">
        <v>2346</v>
      </c>
      <c r="B205" s="45">
        <v>1166314</v>
      </c>
      <c r="C205" s="45">
        <v>0.61</v>
      </c>
      <c r="D205" s="46">
        <v>0.133299</v>
      </c>
      <c r="S205" s="40"/>
      <c r="T205" s="40"/>
      <c r="W205" t="s">
        <v>1524</v>
      </c>
      <c r="Y205">
        <v>0</v>
      </c>
      <c r="AA205" s="48">
        <v>203</v>
      </c>
      <c r="AB205" s="48" t="s">
        <v>2347</v>
      </c>
      <c r="AC205" s="48" t="s">
        <v>2348</v>
      </c>
      <c r="AD205" s="48" t="s">
        <v>2349</v>
      </c>
      <c r="AE205" s="48" t="s">
        <v>2255</v>
      </c>
      <c r="AF205" s="48" t="s">
        <v>1649</v>
      </c>
      <c r="AG205" s="48" t="s">
        <v>1860</v>
      </c>
      <c r="AH205" s="48" t="s">
        <v>1650</v>
      </c>
      <c r="AI205" s="48" t="s">
        <v>1694</v>
      </c>
      <c r="AJ205" s="48" t="s">
        <v>2350</v>
      </c>
      <c r="AK205" s="48">
        <v>585</v>
      </c>
      <c r="AL205" s="48">
        <v>549784</v>
      </c>
      <c r="AM205" s="48" t="s">
        <v>1581</v>
      </c>
      <c r="AN205" s="53">
        <v>0.35</v>
      </c>
      <c r="AO205" s="58">
        <v>0.061199864</v>
      </c>
      <c r="AP205" s="58">
        <v>0.104000126517212</v>
      </c>
    </row>
    <row r="206" customFormat="1" spans="1:42">
      <c r="A206" s="44" t="s">
        <v>1500</v>
      </c>
      <c r="B206" s="45">
        <v>1166314</v>
      </c>
      <c r="C206" s="45">
        <v>2.96</v>
      </c>
      <c r="D206" s="46">
        <v>0.051315</v>
      </c>
      <c r="S206" s="40"/>
      <c r="T206" s="40"/>
      <c r="W206" t="s">
        <v>2351</v>
      </c>
      <c r="X206" t="s">
        <v>2352</v>
      </c>
      <c r="Y206">
        <v>0</v>
      </c>
      <c r="AA206" s="48">
        <v>204</v>
      </c>
      <c r="AB206" s="48" t="s">
        <v>2353</v>
      </c>
      <c r="AC206" s="48" t="s">
        <v>2354</v>
      </c>
      <c r="AD206" s="48" t="s">
        <v>2355</v>
      </c>
      <c r="AE206" s="48" t="s">
        <v>2255</v>
      </c>
      <c r="AF206" s="48" t="s">
        <v>1940</v>
      </c>
      <c r="AG206" s="48" t="s">
        <v>1650</v>
      </c>
      <c r="AH206" s="48" t="s">
        <v>1941</v>
      </c>
      <c r="AI206" s="48" t="s">
        <v>2356</v>
      </c>
      <c r="AJ206" s="48" t="s">
        <v>2168</v>
      </c>
      <c r="AK206" s="48">
        <v>196</v>
      </c>
      <c r="AL206" s="48">
        <v>1590899</v>
      </c>
      <c r="AM206" s="48" t="s">
        <v>1581</v>
      </c>
      <c r="AN206" s="53">
        <v>1</v>
      </c>
      <c r="AO206" s="58">
        <v>0.102601</v>
      </c>
      <c r="AP206" s="58">
        <v>0.177241202016582</v>
      </c>
    </row>
    <row r="207" customFormat="1" spans="1:42">
      <c r="A207" s="44" t="s">
        <v>1452</v>
      </c>
      <c r="B207" s="45">
        <v>1187531</v>
      </c>
      <c r="C207" s="45">
        <v>1.39</v>
      </c>
      <c r="D207" s="46">
        <v>0.142742</v>
      </c>
      <c r="S207" s="40"/>
      <c r="T207" s="40"/>
      <c r="W207" t="s">
        <v>2357</v>
      </c>
      <c r="X207" t="s">
        <v>2358</v>
      </c>
      <c r="Y207">
        <v>0</v>
      </c>
      <c r="AA207" s="48">
        <v>205</v>
      </c>
      <c r="AB207" s="48" t="s">
        <v>1343</v>
      </c>
      <c r="AC207" s="48" t="s">
        <v>2266</v>
      </c>
      <c r="AD207" s="48" t="s">
        <v>2359</v>
      </c>
      <c r="AE207" s="48" t="s">
        <v>2255</v>
      </c>
      <c r="AF207" s="48" t="s">
        <v>1940</v>
      </c>
      <c r="AG207" s="48" t="s">
        <v>1649</v>
      </c>
      <c r="AH207" s="48" t="s">
        <v>1941</v>
      </c>
      <c r="AI207" s="48" t="s">
        <v>2215</v>
      </c>
      <c r="AJ207" s="48" t="s">
        <v>2294</v>
      </c>
      <c r="AK207" s="48">
        <v>126</v>
      </c>
      <c r="AL207" s="48">
        <v>2393769</v>
      </c>
      <c r="AM207" s="48" t="s">
        <v>1581</v>
      </c>
      <c r="AN207" s="53">
        <v>0.75</v>
      </c>
      <c r="AO207" s="58">
        <v>0.081352</v>
      </c>
      <c r="AP207" s="58">
        <v>0.16765222030285</v>
      </c>
    </row>
    <row r="208" customFormat="1" spans="1:42">
      <c r="A208" s="44" t="s">
        <v>2360</v>
      </c>
      <c r="B208" s="45">
        <v>1187531</v>
      </c>
      <c r="C208" s="45">
        <v>2.43</v>
      </c>
      <c r="D208" s="46">
        <v>0.030061</v>
      </c>
      <c r="S208" s="40"/>
      <c r="T208" s="40"/>
      <c r="W208" t="s">
        <v>1480</v>
      </c>
      <c r="X208" t="s">
        <v>1670</v>
      </c>
      <c r="Y208">
        <v>0</v>
      </c>
      <c r="AA208" s="48">
        <v>206</v>
      </c>
      <c r="AB208" s="48" t="s">
        <v>1283</v>
      </c>
      <c r="AC208" s="48" t="s">
        <v>1687</v>
      </c>
      <c r="AD208" s="48" t="s">
        <v>2361</v>
      </c>
      <c r="AE208" s="48" t="s">
        <v>2255</v>
      </c>
      <c r="AF208" s="48" t="s">
        <v>1940</v>
      </c>
      <c r="AG208" s="48" t="s">
        <v>1649</v>
      </c>
      <c r="AH208" s="48" t="s">
        <v>2072</v>
      </c>
      <c r="AI208" s="48" t="s">
        <v>2071</v>
      </c>
      <c r="AJ208" s="48" t="s">
        <v>2277</v>
      </c>
      <c r="AK208" s="48">
        <v>126</v>
      </c>
      <c r="AL208" s="48">
        <v>2393769</v>
      </c>
      <c r="AM208" s="48" t="s">
        <v>1581</v>
      </c>
      <c r="AN208" s="53">
        <v>0.88</v>
      </c>
      <c r="AO208" s="58">
        <v>0.081352</v>
      </c>
      <c r="AP208" s="58">
        <v>0.196711938488678</v>
      </c>
    </row>
    <row r="209" customFormat="1" spans="1:42">
      <c r="A209" s="44" t="s">
        <v>2362</v>
      </c>
      <c r="B209" s="45">
        <v>1187531</v>
      </c>
      <c r="C209" s="45">
        <v>0.38</v>
      </c>
      <c r="D209" s="46">
        <v>0.077381</v>
      </c>
      <c r="S209" s="40"/>
      <c r="T209" s="40"/>
      <c r="W209" t="s">
        <v>1277</v>
      </c>
      <c r="X209" t="s">
        <v>1697</v>
      </c>
      <c r="Y209">
        <v>0</v>
      </c>
      <c r="AA209" s="48">
        <v>207</v>
      </c>
      <c r="AB209" s="48" t="s">
        <v>1290</v>
      </c>
      <c r="AC209" s="48" t="s">
        <v>2081</v>
      </c>
      <c r="AD209" s="48" t="s">
        <v>2363</v>
      </c>
      <c r="AE209" s="48" t="s">
        <v>2255</v>
      </c>
      <c r="AF209" s="48" t="s">
        <v>1940</v>
      </c>
      <c r="AG209" s="48" t="s">
        <v>1649</v>
      </c>
      <c r="AH209" s="48" t="s">
        <v>1941</v>
      </c>
      <c r="AI209" s="48" t="s">
        <v>2272</v>
      </c>
      <c r="AJ209" s="48" t="s">
        <v>2282</v>
      </c>
      <c r="AK209" s="48">
        <v>343</v>
      </c>
      <c r="AL209" s="48">
        <v>932345</v>
      </c>
      <c r="AM209" s="48" t="s">
        <v>1581</v>
      </c>
      <c r="AN209" s="53">
        <v>0.75</v>
      </c>
      <c r="AO209" s="58">
        <v>0.081352</v>
      </c>
      <c r="AP209" s="58">
        <v>0.16765222030285</v>
      </c>
    </row>
    <row r="210" customFormat="1" spans="1:42">
      <c r="A210" s="44" t="s">
        <v>1501</v>
      </c>
      <c r="B210" s="45">
        <v>1209448</v>
      </c>
      <c r="C210" s="45">
        <v>1.42</v>
      </c>
      <c r="D210" s="46">
        <v>0.04993</v>
      </c>
      <c r="S210" s="40"/>
      <c r="T210" s="40"/>
      <c r="W210" t="s">
        <v>2364</v>
      </c>
      <c r="X210" t="s">
        <v>2365</v>
      </c>
      <c r="Y210">
        <v>0</v>
      </c>
      <c r="AA210" s="48">
        <v>208</v>
      </c>
      <c r="AB210" s="48" t="s">
        <v>2366</v>
      </c>
      <c r="AC210" s="48" t="s">
        <v>2367</v>
      </c>
      <c r="AD210" s="48" t="s">
        <v>2368</v>
      </c>
      <c r="AE210" s="48" t="s">
        <v>2255</v>
      </c>
      <c r="AF210" s="48" t="s">
        <v>1648</v>
      </c>
      <c r="AG210" s="48" t="s">
        <v>1941</v>
      </c>
      <c r="AH210" s="48" t="s">
        <v>2256</v>
      </c>
      <c r="AI210" s="48" t="s">
        <v>2369</v>
      </c>
      <c r="AJ210" s="48" t="s">
        <v>2307</v>
      </c>
      <c r="AK210" s="48">
        <v>9060</v>
      </c>
      <c r="AL210" s="48">
        <v>29956</v>
      </c>
      <c r="AM210" s="48" t="s">
        <v>1581</v>
      </c>
      <c r="AN210" s="53">
        <v>0.5</v>
      </c>
      <c r="AO210" s="58">
        <v>0.104978632</v>
      </c>
      <c r="AP210" s="58">
        <v>0.0866134575277343</v>
      </c>
    </row>
    <row r="211" customFormat="1" spans="1:42">
      <c r="A211" s="44" t="s">
        <v>2370</v>
      </c>
      <c r="B211" s="45">
        <v>1209448</v>
      </c>
      <c r="C211" s="45">
        <v>2.25</v>
      </c>
      <c r="D211" s="46">
        <v>0.126746</v>
      </c>
      <c r="S211" s="40"/>
      <c r="T211" s="40"/>
      <c r="W211" t="s">
        <v>2371</v>
      </c>
      <c r="Y211">
        <v>0</v>
      </c>
      <c r="AA211" s="48">
        <v>209</v>
      </c>
      <c r="AB211" s="48" t="s">
        <v>2131</v>
      </c>
      <c r="AC211" s="48" t="s">
        <v>2372</v>
      </c>
      <c r="AD211" s="48" t="s">
        <v>2373</v>
      </c>
      <c r="AE211" s="48" t="s">
        <v>2255</v>
      </c>
      <c r="AF211" s="48" t="s">
        <v>2374</v>
      </c>
      <c r="AG211" s="48" t="s">
        <v>1693</v>
      </c>
      <c r="AH211" s="48" t="s">
        <v>1855</v>
      </c>
      <c r="AI211" s="48" t="s">
        <v>1898</v>
      </c>
      <c r="AJ211" s="48" t="s">
        <v>1954</v>
      </c>
      <c r="AK211" s="48">
        <v>454</v>
      </c>
      <c r="AL211" s="48">
        <v>707284</v>
      </c>
      <c r="AM211" s="48" t="s">
        <v>1581</v>
      </c>
      <c r="AN211" s="53">
        <v>2.36</v>
      </c>
      <c r="AO211" s="58">
        <v>0.032994126</v>
      </c>
      <c r="AP211" s="58">
        <v>1.30074347114768</v>
      </c>
    </row>
    <row r="212" customFormat="1" spans="1:42">
      <c r="A212" s="44" t="s">
        <v>2375</v>
      </c>
      <c r="B212" s="45">
        <v>1232165</v>
      </c>
      <c r="C212" s="45">
        <v>2.45</v>
      </c>
      <c r="D212" s="46">
        <v>0.033454</v>
      </c>
      <c r="S212" s="40"/>
      <c r="T212" s="40"/>
      <c r="W212" t="s">
        <v>2376</v>
      </c>
      <c r="X212" t="s">
        <v>2377</v>
      </c>
      <c r="Y212">
        <v>0</v>
      </c>
      <c r="AA212" s="48">
        <v>210</v>
      </c>
      <c r="AB212" s="48" t="s">
        <v>2378</v>
      </c>
      <c r="AC212" s="48" t="s">
        <v>2379</v>
      </c>
      <c r="AD212" s="48" t="s">
        <v>2380</v>
      </c>
      <c r="AE212" s="48" t="s">
        <v>2255</v>
      </c>
      <c r="AF212" s="48" t="s">
        <v>2286</v>
      </c>
      <c r="AG212" s="48" t="s">
        <v>1648</v>
      </c>
      <c r="AH212" s="48" t="s">
        <v>1684</v>
      </c>
      <c r="AI212" s="48" t="s">
        <v>1648</v>
      </c>
      <c r="AJ212" s="48" t="s">
        <v>1927</v>
      </c>
      <c r="AK212" s="48">
        <v>156</v>
      </c>
      <c r="AL212" s="48">
        <v>1970885</v>
      </c>
      <c r="AM212" s="48" t="s">
        <v>1581</v>
      </c>
      <c r="AN212" s="53">
        <v>1.54</v>
      </c>
      <c r="AO212" s="58">
        <v>0.162011</v>
      </c>
      <c r="AP212" s="58">
        <v>0.17285919989926</v>
      </c>
    </row>
    <row r="213" customFormat="1" spans="1:42">
      <c r="A213" s="44" t="s">
        <v>1430</v>
      </c>
      <c r="B213" s="45">
        <v>1232165</v>
      </c>
      <c r="C213" s="45">
        <v>3</v>
      </c>
      <c r="D213" s="46">
        <v>0.081352</v>
      </c>
      <c r="S213" s="40"/>
      <c r="T213" s="40"/>
      <c r="W213" t="s">
        <v>2381</v>
      </c>
      <c r="X213" t="s">
        <v>1644</v>
      </c>
      <c r="Y213">
        <v>0</v>
      </c>
      <c r="AA213" s="48">
        <v>211</v>
      </c>
      <c r="AB213" s="48" t="s">
        <v>2357</v>
      </c>
      <c r="AC213" s="48" t="s">
        <v>2358</v>
      </c>
      <c r="AD213" s="48" t="s">
        <v>2382</v>
      </c>
      <c r="AE213" s="48" t="s">
        <v>2255</v>
      </c>
      <c r="AF213" s="48" t="s">
        <v>1940</v>
      </c>
      <c r="AG213" s="48" t="s">
        <v>2050</v>
      </c>
      <c r="AH213" s="48" t="s">
        <v>2272</v>
      </c>
      <c r="AI213" s="48" t="s">
        <v>2342</v>
      </c>
      <c r="AJ213" s="48" t="s">
        <v>2383</v>
      </c>
      <c r="AK213" s="48">
        <v>0</v>
      </c>
      <c r="AL213" s="48">
        <v>0</v>
      </c>
      <c r="AM213" s="48" t="s">
        <v>1581</v>
      </c>
      <c r="AN213" s="53">
        <v>3.54</v>
      </c>
      <c r="AO213" s="58">
        <v>0.069414</v>
      </c>
      <c r="AP213" s="58">
        <v>0.927411487179613</v>
      </c>
    </row>
    <row r="214" customFormat="1" spans="1:42">
      <c r="A214" s="44" t="s">
        <v>2384</v>
      </c>
      <c r="B214" s="45">
        <v>1232165</v>
      </c>
      <c r="C214" s="45">
        <v>0.47</v>
      </c>
      <c r="D214" s="46">
        <v>0.126147</v>
      </c>
      <c r="S214" s="40"/>
      <c r="T214" s="40"/>
      <c r="W214" t="s">
        <v>2385</v>
      </c>
      <c r="X214" t="s">
        <v>1721</v>
      </c>
      <c r="Y214">
        <v>0</v>
      </c>
      <c r="AA214" s="48">
        <v>212</v>
      </c>
      <c r="AB214" s="48" t="s">
        <v>1553</v>
      </c>
      <c r="AC214" s="48" t="s">
        <v>2386</v>
      </c>
      <c r="AD214" s="48" t="s">
        <v>2387</v>
      </c>
      <c r="AE214" s="48" t="s">
        <v>2255</v>
      </c>
      <c r="AF214" s="48" t="s">
        <v>1649</v>
      </c>
      <c r="AG214" s="48" t="s">
        <v>1649</v>
      </c>
      <c r="AH214" s="48" t="s">
        <v>2050</v>
      </c>
      <c r="AI214" s="48" t="s">
        <v>2272</v>
      </c>
      <c r="AJ214" s="48" t="s">
        <v>2256</v>
      </c>
      <c r="AK214" s="48">
        <v>191</v>
      </c>
      <c r="AL214" s="48">
        <v>1630212</v>
      </c>
      <c r="AM214" s="48" t="s">
        <v>1581</v>
      </c>
      <c r="AN214" s="53">
        <v>2.44</v>
      </c>
      <c r="AO214" s="58">
        <v>0.078768</v>
      </c>
      <c r="AP214" s="58">
        <v>0.563321449651788</v>
      </c>
    </row>
    <row r="215" customFormat="1" spans="1:42">
      <c r="A215" s="44" t="s">
        <v>2388</v>
      </c>
      <c r="B215" s="45">
        <v>1232165</v>
      </c>
      <c r="C215" s="45" t="e">
        <v>#N/A</v>
      </c>
      <c r="D215" s="46" t="e">
        <v>#N/A</v>
      </c>
      <c r="S215" s="40"/>
      <c r="T215" s="40"/>
      <c r="W215" t="s">
        <v>1515</v>
      </c>
      <c r="X215" t="s">
        <v>2389</v>
      </c>
      <c r="Y215">
        <v>0</v>
      </c>
      <c r="AA215" s="48">
        <v>213</v>
      </c>
      <c r="AB215" s="48" t="s">
        <v>1983</v>
      </c>
      <c r="AC215" s="48" t="s">
        <v>1984</v>
      </c>
      <c r="AD215" s="48" t="s">
        <v>2051</v>
      </c>
      <c r="AE215" s="48" t="s">
        <v>2255</v>
      </c>
      <c r="AF215" s="48" t="s">
        <v>1941</v>
      </c>
      <c r="AG215" s="48" t="s">
        <v>2168</v>
      </c>
      <c r="AH215" s="48" t="s">
        <v>1860</v>
      </c>
      <c r="AI215" s="48" t="s">
        <v>2022</v>
      </c>
      <c r="AJ215" s="48" t="s">
        <v>1720</v>
      </c>
      <c r="AK215" s="48">
        <v>479</v>
      </c>
      <c r="AL215" s="48">
        <v>670474</v>
      </c>
      <c r="AM215" s="48" t="s">
        <v>1581</v>
      </c>
      <c r="AN215" s="53">
        <v>3.14</v>
      </c>
      <c r="AO215" s="58">
        <v>0.126712</v>
      </c>
      <c r="AP215" s="58">
        <v>0.450638385818583</v>
      </c>
    </row>
    <row r="216" customFormat="1" spans="1:42">
      <c r="A216" s="44" t="s">
        <v>1269</v>
      </c>
      <c r="B216" s="45">
        <v>1232165</v>
      </c>
      <c r="C216" s="45">
        <v>3.67</v>
      </c>
      <c r="D216" s="46">
        <v>0.081352</v>
      </c>
      <c r="S216" s="40"/>
      <c r="T216" s="40"/>
      <c r="W216" t="s">
        <v>2390</v>
      </c>
      <c r="X216" t="s">
        <v>2391</v>
      </c>
      <c r="Y216">
        <v>0</v>
      </c>
      <c r="AA216" s="48">
        <v>214</v>
      </c>
      <c r="AB216" s="48" t="s">
        <v>2392</v>
      </c>
      <c r="AC216" s="48" t="s">
        <v>2393</v>
      </c>
      <c r="AD216" s="48" t="s">
        <v>2394</v>
      </c>
      <c r="AE216" s="48" t="s">
        <v>2255</v>
      </c>
      <c r="AF216" s="48" t="s">
        <v>1941</v>
      </c>
      <c r="AG216" s="48" t="s">
        <v>1940</v>
      </c>
      <c r="AH216" s="48" t="s">
        <v>1725</v>
      </c>
      <c r="AI216" s="48" t="s">
        <v>2168</v>
      </c>
      <c r="AJ216" s="48" t="s">
        <v>2294</v>
      </c>
      <c r="AK216" s="48">
        <v>353</v>
      </c>
      <c r="AL216" s="48">
        <v>906155</v>
      </c>
      <c r="AM216" s="48" t="s">
        <v>1581</v>
      </c>
      <c r="AN216" s="53">
        <v>2.36</v>
      </c>
      <c r="AO216" s="58">
        <v>0.097786</v>
      </c>
      <c r="AP216" s="58">
        <v>0.43888587303626</v>
      </c>
    </row>
    <row r="217" customFormat="1" spans="1:42">
      <c r="A217" s="44" t="s">
        <v>2395</v>
      </c>
      <c r="B217" s="45">
        <v>1232165</v>
      </c>
      <c r="C217" s="45">
        <v>1.03</v>
      </c>
      <c r="D217" s="46">
        <v>0.168224</v>
      </c>
      <c r="S217" s="40"/>
      <c r="T217" s="40"/>
      <c r="W217" t="s">
        <v>1375</v>
      </c>
      <c r="X217" t="s">
        <v>2274</v>
      </c>
      <c r="Y217">
        <v>0</v>
      </c>
      <c r="AA217" s="48">
        <v>215</v>
      </c>
      <c r="AB217" s="48" t="s">
        <v>1506</v>
      </c>
      <c r="AC217" s="48" t="s">
        <v>2240</v>
      </c>
      <c r="AD217" s="48" t="s">
        <v>2396</v>
      </c>
      <c r="AE217" s="48" t="s">
        <v>2255</v>
      </c>
      <c r="AF217" s="48" t="s">
        <v>1649</v>
      </c>
      <c r="AG217" s="48" t="s">
        <v>1941</v>
      </c>
      <c r="AH217" s="48" t="s">
        <v>2050</v>
      </c>
      <c r="AI217" s="48" t="s">
        <v>2356</v>
      </c>
      <c r="AJ217" s="48" t="s">
        <v>2055</v>
      </c>
      <c r="AK217" s="48">
        <v>141</v>
      </c>
      <c r="AL217" s="48">
        <v>2163050</v>
      </c>
      <c r="AM217" s="48" t="s">
        <v>1581</v>
      </c>
      <c r="AN217" s="53">
        <v>1.7</v>
      </c>
      <c r="AO217" s="58">
        <v>0.112663</v>
      </c>
      <c r="AP217" s="58">
        <v>0.274399863005384</v>
      </c>
    </row>
    <row r="218" customFormat="1" spans="1:42">
      <c r="A218" s="44" t="s">
        <v>1502</v>
      </c>
      <c r="B218" s="45">
        <v>1232165</v>
      </c>
      <c r="C218" s="45">
        <v>4.13</v>
      </c>
      <c r="D218" s="46">
        <v>0.081352</v>
      </c>
      <c r="S218" s="40"/>
      <c r="T218" s="40"/>
      <c r="W218" t="s">
        <v>2228</v>
      </c>
      <c r="X218" t="s">
        <v>2229</v>
      </c>
      <c r="Y218">
        <v>0</v>
      </c>
      <c r="AA218" s="48">
        <v>216</v>
      </c>
      <c r="AB218" s="48" t="s">
        <v>2397</v>
      </c>
      <c r="AC218" s="48" t="s">
        <v>2398</v>
      </c>
      <c r="AD218" s="48" t="s">
        <v>2399</v>
      </c>
      <c r="AE218" s="48" t="s">
        <v>2255</v>
      </c>
      <c r="AF218" s="48" t="s">
        <v>1940</v>
      </c>
      <c r="AG218" s="48" t="s">
        <v>2168</v>
      </c>
      <c r="AH218" s="48" t="s">
        <v>2272</v>
      </c>
      <c r="AI218" s="48" t="s">
        <v>2216</v>
      </c>
      <c r="AJ218" s="48" t="s">
        <v>2400</v>
      </c>
      <c r="AK218" s="48">
        <v>848</v>
      </c>
      <c r="AL218" s="48">
        <v>378490</v>
      </c>
      <c r="AM218" s="48" t="s">
        <v>1581</v>
      </c>
      <c r="AN218" s="53">
        <v>0.45</v>
      </c>
      <c r="AO218" s="58">
        <v>0.068539</v>
      </c>
      <c r="AP218" s="58">
        <v>0.119396344499431</v>
      </c>
    </row>
    <row r="219" customFormat="1" spans="1:42">
      <c r="A219" s="44" t="s">
        <v>2401</v>
      </c>
      <c r="B219" s="45">
        <v>1255818</v>
      </c>
      <c r="C219" s="45">
        <v>2.22</v>
      </c>
      <c r="D219" s="46">
        <v>0.039954</v>
      </c>
      <c r="S219" s="40"/>
      <c r="T219" s="40"/>
      <c r="W219" t="s">
        <v>2402</v>
      </c>
      <c r="Y219">
        <v>0</v>
      </c>
      <c r="AA219" s="48">
        <v>217</v>
      </c>
      <c r="AB219" s="48" t="s">
        <v>1296</v>
      </c>
      <c r="AC219" s="48" t="s">
        <v>799</v>
      </c>
      <c r="AD219" s="48" t="s">
        <v>2399</v>
      </c>
      <c r="AE219" s="48" t="s">
        <v>2255</v>
      </c>
      <c r="AF219" s="48" t="s">
        <v>1649</v>
      </c>
      <c r="AG219" s="48" t="s">
        <v>2050</v>
      </c>
      <c r="AH219" s="48" t="s">
        <v>1941</v>
      </c>
      <c r="AI219" s="48" t="s">
        <v>1823</v>
      </c>
      <c r="AJ219" s="48" t="s">
        <v>2282</v>
      </c>
      <c r="AK219" s="48">
        <v>333</v>
      </c>
      <c r="AL219" s="48">
        <v>960105</v>
      </c>
      <c r="AM219" s="48" t="s">
        <v>1581</v>
      </c>
      <c r="AN219" s="53">
        <v>0.75</v>
      </c>
      <c r="AO219" s="58">
        <v>0.081352</v>
      </c>
      <c r="AP219" s="58">
        <v>0.16765222030285</v>
      </c>
    </row>
    <row r="220" customFormat="1" spans="1:42">
      <c r="A220" s="44" t="s">
        <v>2136</v>
      </c>
      <c r="B220" s="45">
        <v>1255818</v>
      </c>
      <c r="C220" s="45">
        <v>1.88</v>
      </c>
      <c r="D220" s="46">
        <v>0.033454</v>
      </c>
      <c r="S220" s="40"/>
      <c r="T220" s="40"/>
      <c r="W220" t="s">
        <v>1362</v>
      </c>
      <c r="X220" t="s">
        <v>2046</v>
      </c>
      <c r="Y220">
        <v>0</v>
      </c>
      <c r="AA220" s="48">
        <v>218</v>
      </c>
      <c r="AB220" s="48" t="s">
        <v>1478</v>
      </c>
      <c r="AC220" s="48" t="s">
        <v>2226</v>
      </c>
      <c r="AD220" s="48" t="s">
        <v>2403</v>
      </c>
      <c r="AE220" s="48" t="s">
        <v>2255</v>
      </c>
      <c r="AF220" s="48" t="s">
        <v>1649</v>
      </c>
      <c r="AG220" s="48" t="s">
        <v>2050</v>
      </c>
      <c r="AH220" s="48" t="s">
        <v>2072</v>
      </c>
      <c r="AI220" s="48" t="s">
        <v>2071</v>
      </c>
      <c r="AJ220" s="48" t="s">
        <v>2282</v>
      </c>
      <c r="AK220" s="48">
        <v>151</v>
      </c>
      <c r="AL220" s="48">
        <v>2031238</v>
      </c>
      <c r="AM220" s="48" t="s">
        <v>1581</v>
      </c>
      <c r="AN220" s="53" t="e">
        <v>#N/A</v>
      </c>
      <c r="AO220" s="58" t="e">
        <v>#N/A</v>
      </c>
      <c r="AP220" s="58" t="e">
        <v>#N/A</v>
      </c>
    </row>
    <row r="221" customFormat="1" spans="1:42">
      <c r="A221" s="44" t="s">
        <v>2404</v>
      </c>
      <c r="B221" s="45">
        <v>1255818</v>
      </c>
      <c r="C221" s="45">
        <v>2.28</v>
      </c>
      <c r="D221" s="46">
        <v>0.081352</v>
      </c>
      <c r="S221" s="40"/>
      <c r="T221" s="40"/>
      <c r="W221" t="s">
        <v>2405</v>
      </c>
      <c r="X221" t="s">
        <v>2406</v>
      </c>
      <c r="Y221">
        <v>0</v>
      </c>
      <c r="AA221" s="48">
        <v>219</v>
      </c>
      <c r="AB221" s="48" t="s">
        <v>2407</v>
      </c>
      <c r="AC221" s="48" t="s">
        <v>2408</v>
      </c>
      <c r="AD221" s="48" t="s">
        <v>2409</v>
      </c>
      <c r="AE221" s="48" t="s">
        <v>2255</v>
      </c>
      <c r="AF221" s="48" t="s">
        <v>1649</v>
      </c>
      <c r="AG221" s="48" t="s">
        <v>1649</v>
      </c>
      <c r="AH221" s="48" t="s">
        <v>1823</v>
      </c>
      <c r="AI221" s="48" t="s">
        <v>2276</v>
      </c>
      <c r="AJ221" s="48" t="s">
        <v>2400</v>
      </c>
      <c r="AK221" s="48">
        <v>0</v>
      </c>
      <c r="AL221" s="48">
        <v>0</v>
      </c>
      <c r="AM221" s="48" t="s">
        <v>1581</v>
      </c>
      <c r="AN221" s="53" t="e">
        <v>#N/A</v>
      </c>
      <c r="AO221" s="58" t="e">
        <v>#N/A</v>
      </c>
      <c r="AP221" s="58" t="e">
        <v>#N/A</v>
      </c>
    </row>
    <row r="222" customFormat="1" spans="1:42">
      <c r="A222" s="44" t="s">
        <v>2410</v>
      </c>
      <c r="B222" s="45">
        <v>1255818</v>
      </c>
      <c r="C222" s="45">
        <v>2.58</v>
      </c>
      <c r="D222" s="46">
        <v>0.023481</v>
      </c>
      <c r="S222" s="40"/>
      <c r="T222" s="40"/>
      <c r="AA222" s="48">
        <v>220</v>
      </c>
      <c r="AB222" s="48" t="s">
        <v>1892</v>
      </c>
      <c r="AC222" s="48" t="s">
        <v>1893</v>
      </c>
      <c r="AD222" s="48" t="s">
        <v>2110</v>
      </c>
      <c r="AE222" s="48" t="s">
        <v>2255</v>
      </c>
      <c r="AF222" s="48" t="s">
        <v>1823</v>
      </c>
      <c r="AG222" s="48" t="s">
        <v>2050</v>
      </c>
      <c r="AH222" s="48" t="s">
        <v>1648</v>
      </c>
      <c r="AI222" s="48" t="s">
        <v>1740</v>
      </c>
      <c r="AJ222" s="48" t="s">
        <v>1750</v>
      </c>
      <c r="AK222" s="48">
        <v>651</v>
      </c>
      <c r="AL222" s="48">
        <v>493900</v>
      </c>
      <c r="AM222" s="48" t="s">
        <v>1581</v>
      </c>
      <c r="AN222" s="53">
        <v>1.09</v>
      </c>
      <c r="AO222" s="58">
        <v>0.089172</v>
      </c>
      <c r="AP222" s="58">
        <v>0.222287105585078</v>
      </c>
    </row>
    <row r="223" customFormat="1" spans="1:42">
      <c r="A223" s="44" t="s">
        <v>2411</v>
      </c>
      <c r="B223" s="45">
        <v>1255818</v>
      </c>
      <c r="C223" s="45">
        <v>5.5</v>
      </c>
      <c r="D223" s="46">
        <v>0.081352</v>
      </c>
      <c r="S223" s="40"/>
      <c r="T223" s="40"/>
      <c r="AA223" s="48">
        <v>221</v>
      </c>
      <c r="AB223" s="48" t="s">
        <v>1510</v>
      </c>
      <c r="AC223" s="48" t="s">
        <v>1710</v>
      </c>
      <c r="AD223" s="48" t="s">
        <v>2412</v>
      </c>
      <c r="AE223" s="48" t="s">
        <v>2255</v>
      </c>
      <c r="AF223" s="48" t="s">
        <v>1941</v>
      </c>
      <c r="AG223" s="48" t="s">
        <v>2050</v>
      </c>
      <c r="AH223" s="48" t="s">
        <v>1725</v>
      </c>
      <c r="AI223" s="48" t="s">
        <v>2050</v>
      </c>
      <c r="AJ223" s="48" t="s">
        <v>2268</v>
      </c>
      <c r="AK223" s="48">
        <v>131</v>
      </c>
      <c r="AL223" s="48">
        <v>2311999</v>
      </c>
      <c r="AM223" s="48" t="s">
        <v>1581</v>
      </c>
      <c r="AN223" s="53">
        <v>3.54</v>
      </c>
      <c r="AO223" s="58">
        <v>0.081352</v>
      </c>
      <c r="AP223" s="58">
        <v>0.791318479829453</v>
      </c>
    </row>
    <row r="224" customFormat="1" spans="1:42">
      <c r="A224" s="44" t="s">
        <v>2413</v>
      </c>
      <c r="B224" s="45">
        <v>1255818</v>
      </c>
      <c r="C224" s="45">
        <v>3.69</v>
      </c>
      <c r="D224" s="46">
        <v>0.051163</v>
      </c>
      <c r="S224" s="40"/>
      <c r="T224" s="40"/>
      <c r="AA224" s="48">
        <v>222</v>
      </c>
      <c r="AB224" s="48" t="s">
        <v>2414</v>
      </c>
      <c r="AC224" s="48" t="s">
        <v>2415</v>
      </c>
      <c r="AD224" s="48" t="s">
        <v>2416</v>
      </c>
      <c r="AE224" s="48" t="s">
        <v>2255</v>
      </c>
      <c r="AF224" s="48" t="s">
        <v>2374</v>
      </c>
      <c r="AG224" s="48" t="s">
        <v>1650</v>
      </c>
      <c r="AH224" s="48" t="s">
        <v>1745</v>
      </c>
      <c r="AI224" s="48" t="s">
        <v>1759</v>
      </c>
      <c r="AJ224" s="48" t="s">
        <v>1856</v>
      </c>
      <c r="AK224" s="48">
        <v>439</v>
      </c>
      <c r="AL224" s="48">
        <v>731475</v>
      </c>
      <c r="AM224" s="48" t="s">
        <v>1581</v>
      </c>
      <c r="AN224" s="53">
        <v>2.72</v>
      </c>
      <c r="AO224" s="58">
        <v>0.077816</v>
      </c>
      <c r="AP224" s="58">
        <v>0.635647409597524</v>
      </c>
    </row>
    <row r="225" customFormat="1" spans="1:42">
      <c r="A225" s="44" t="s">
        <v>1411</v>
      </c>
      <c r="B225" s="45">
        <v>1255818</v>
      </c>
      <c r="C225" s="45">
        <v>3.36</v>
      </c>
      <c r="D225" s="46">
        <v>0.081352</v>
      </c>
      <c r="S225" s="40"/>
      <c r="T225" s="40"/>
      <c r="AA225" s="48">
        <v>223</v>
      </c>
      <c r="AB225" s="48" t="s">
        <v>2246</v>
      </c>
      <c r="AC225" s="48" t="s">
        <v>2247</v>
      </c>
      <c r="AD225" s="48" t="s">
        <v>2417</v>
      </c>
      <c r="AE225" s="48" t="s">
        <v>2255</v>
      </c>
      <c r="AF225" s="48" t="s">
        <v>1649</v>
      </c>
      <c r="AG225" s="48" t="s">
        <v>1941</v>
      </c>
      <c r="AH225" s="48" t="s">
        <v>2272</v>
      </c>
      <c r="AI225" s="48" t="s">
        <v>2216</v>
      </c>
      <c r="AJ225" s="48" t="s">
        <v>2256</v>
      </c>
      <c r="AK225" s="48">
        <v>136</v>
      </c>
      <c r="AL225" s="48">
        <v>2235033</v>
      </c>
      <c r="AM225" s="48" t="s">
        <v>1581</v>
      </c>
      <c r="AN225" s="53">
        <v>2.24</v>
      </c>
      <c r="AO225" s="58">
        <v>0.081352</v>
      </c>
      <c r="AP225" s="58">
        <v>0.500721297971179</v>
      </c>
    </row>
    <row r="226" customFormat="1" spans="1:42">
      <c r="A226" s="44" t="s">
        <v>2418</v>
      </c>
      <c r="B226" s="45">
        <v>1280487</v>
      </c>
      <c r="C226" s="45">
        <v>1.85</v>
      </c>
      <c r="D226" s="46">
        <v>0.081352</v>
      </c>
      <c r="S226" s="40"/>
      <c r="T226" s="40"/>
      <c r="AA226" s="48">
        <v>224</v>
      </c>
      <c r="AB226" s="48" t="s">
        <v>1282</v>
      </c>
      <c r="AC226" s="48" t="s">
        <v>2179</v>
      </c>
      <c r="AD226" s="48" t="s">
        <v>2419</v>
      </c>
      <c r="AE226" s="48" t="s">
        <v>2255</v>
      </c>
      <c r="AF226" s="48" t="s">
        <v>1941</v>
      </c>
      <c r="AG226" s="48" t="s">
        <v>1649</v>
      </c>
      <c r="AH226" s="48" t="s">
        <v>2072</v>
      </c>
      <c r="AI226" s="48" t="s">
        <v>1823</v>
      </c>
      <c r="AJ226" s="48" t="s">
        <v>2282</v>
      </c>
      <c r="AK226" s="48">
        <v>202</v>
      </c>
      <c r="AL226" s="48">
        <v>1553435</v>
      </c>
      <c r="AM226" s="48" t="s">
        <v>1581</v>
      </c>
      <c r="AN226" s="53">
        <v>2.33</v>
      </c>
      <c r="AO226" s="58">
        <v>0.081352</v>
      </c>
      <c r="AP226" s="58">
        <v>0.520839564407521</v>
      </c>
    </row>
    <row r="227" customFormat="1" spans="1:42">
      <c r="A227" s="44" t="s">
        <v>2141</v>
      </c>
      <c r="B227" s="45">
        <v>1280487</v>
      </c>
      <c r="C227" s="45">
        <v>2.77</v>
      </c>
      <c r="D227" s="46">
        <v>0.089141</v>
      </c>
      <c r="S227" s="40"/>
      <c r="T227" s="40"/>
      <c r="AA227" s="48">
        <v>225</v>
      </c>
      <c r="AB227" s="48" t="s">
        <v>2420</v>
      </c>
      <c r="AC227" s="48" t="s">
        <v>2421</v>
      </c>
      <c r="AD227" s="48" t="s">
        <v>2422</v>
      </c>
      <c r="AE227" s="48" t="s">
        <v>2255</v>
      </c>
      <c r="AF227" s="48" t="s">
        <v>1649</v>
      </c>
      <c r="AG227" s="48" t="s">
        <v>1941</v>
      </c>
      <c r="AH227" s="48" t="s">
        <v>2256</v>
      </c>
      <c r="AI227" s="48" t="s">
        <v>2369</v>
      </c>
      <c r="AJ227" s="48" t="s">
        <v>2423</v>
      </c>
      <c r="AK227" s="48">
        <v>1838</v>
      </c>
      <c r="AL227" s="48">
        <v>171259</v>
      </c>
      <c r="AM227" s="48" t="s">
        <v>1581</v>
      </c>
      <c r="AN227" s="53">
        <v>0.52</v>
      </c>
      <c r="AO227" s="58">
        <v>0.059400117</v>
      </c>
      <c r="AP227" s="58">
        <v>0.159196063122463</v>
      </c>
    </row>
    <row r="228" customFormat="1" spans="1:42">
      <c r="A228" s="44" t="s">
        <v>2424</v>
      </c>
      <c r="B228" s="45">
        <v>1280487</v>
      </c>
      <c r="C228" s="45">
        <v>0.61</v>
      </c>
      <c r="D228" s="46">
        <v>0.119667</v>
      </c>
      <c r="S228" s="40"/>
      <c r="T228" s="40"/>
      <c r="AA228" s="48">
        <v>226</v>
      </c>
      <c r="AB228" s="48" t="s">
        <v>1509</v>
      </c>
      <c r="AC228" s="48" t="s">
        <v>2249</v>
      </c>
      <c r="AD228" s="48" t="s">
        <v>2425</v>
      </c>
      <c r="AE228" s="48" t="s">
        <v>2255</v>
      </c>
      <c r="AF228" s="48" t="s">
        <v>1649</v>
      </c>
      <c r="AG228" s="48" t="s">
        <v>1823</v>
      </c>
      <c r="AH228" s="48" t="s">
        <v>2277</v>
      </c>
      <c r="AI228" s="48" t="s">
        <v>1823</v>
      </c>
      <c r="AJ228" s="48" t="s">
        <v>2272</v>
      </c>
      <c r="AK228" s="48">
        <v>136</v>
      </c>
      <c r="AL228" s="48">
        <v>2235033</v>
      </c>
      <c r="AM228" s="48" t="s">
        <v>1581</v>
      </c>
      <c r="AN228" s="53">
        <v>3.3</v>
      </c>
      <c r="AO228" s="58">
        <v>0.081352</v>
      </c>
      <c r="AP228" s="58">
        <v>0.737669769332541</v>
      </c>
    </row>
    <row r="229" customFormat="1" spans="1:42">
      <c r="A229" s="44" t="s">
        <v>2426</v>
      </c>
      <c r="B229" s="45">
        <v>1306015</v>
      </c>
      <c r="C229" s="45">
        <v>3.16</v>
      </c>
      <c r="D229" s="46">
        <v>0.030017</v>
      </c>
      <c r="S229" s="40"/>
      <c r="T229" s="40"/>
      <c r="AA229" s="48">
        <v>227</v>
      </c>
      <c r="AB229" s="48" t="s">
        <v>2427</v>
      </c>
      <c r="AC229" s="48" t="s">
        <v>2428</v>
      </c>
      <c r="AD229" s="48" t="s">
        <v>2429</v>
      </c>
      <c r="AE229" s="48" t="s">
        <v>2255</v>
      </c>
      <c r="AF229" s="48" t="s">
        <v>1649</v>
      </c>
      <c r="AG229" s="48" t="s">
        <v>2168</v>
      </c>
      <c r="AH229" s="48" t="s">
        <v>2272</v>
      </c>
      <c r="AI229" s="48" t="s">
        <v>2216</v>
      </c>
      <c r="AJ229" s="48" t="s">
        <v>2286</v>
      </c>
      <c r="AK229" s="48">
        <v>0</v>
      </c>
      <c r="AL229" s="48">
        <v>0</v>
      </c>
      <c r="AM229" s="48" t="s">
        <v>1581</v>
      </c>
      <c r="AN229" s="53">
        <v>1.9</v>
      </c>
      <c r="AO229" s="58">
        <v>0.045473</v>
      </c>
      <c r="AP229" s="58">
        <v>0.759829716081988</v>
      </c>
    </row>
    <row r="230" customFormat="1" spans="1:42">
      <c r="A230" s="44" t="s">
        <v>2144</v>
      </c>
      <c r="B230" s="45">
        <v>1306015</v>
      </c>
      <c r="C230" s="45">
        <v>2.77</v>
      </c>
      <c r="D230" s="46">
        <v>0.081352</v>
      </c>
      <c r="S230" s="40"/>
      <c r="T230" s="40"/>
      <c r="AA230" s="48">
        <v>228</v>
      </c>
      <c r="AB230" s="48" t="s">
        <v>2430</v>
      </c>
      <c r="AC230" s="48" t="s">
        <v>2431</v>
      </c>
      <c r="AD230" s="48" t="s">
        <v>2432</v>
      </c>
      <c r="AE230" s="48" t="s">
        <v>2255</v>
      </c>
      <c r="AF230" s="48" t="s">
        <v>1649</v>
      </c>
      <c r="AG230" s="48" t="s">
        <v>1823</v>
      </c>
      <c r="AH230" s="48" t="s">
        <v>1823</v>
      </c>
      <c r="AI230" s="48" t="s">
        <v>2276</v>
      </c>
      <c r="AJ230" s="48" t="s">
        <v>2256</v>
      </c>
      <c r="AK230" s="48">
        <v>161</v>
      </c>
      <c r="AL230" s="48">
        <v>1914082</v>
      </c>
      <c r="AM230" s="48" t="s">
        <v>1581</v>
      </c>
      <c r="AN230" s="53">
        <v>2.78</v>
      </c>
      <c r="AO230" s="58">
        <v>0.099051</v>
      </c>
      <c r="AP230" s="58">
        <v>0.510390064707344</v>
      </c>
    </row>
    <row r="231" customFormat="1" spans="1:42">
      <c r="A231" s="44" t="s">
        <v>1551</v>
      </c>
      <c r="B231" s="45">
        <v>1306015</v>
      </c>
      <c r="C231" s="45">
        <v>5.38</v>
      </c>
      <c r="D231" s="46">
        <v>0.044614</v>
      </c>
      <c r="S231" s="40"/>
      <c r="T231" s="40"/>
      <c r="AA231" s="48">
        <v>229</v>
      </c>
      <c r="AB231" s="48" t="s">
        <v>1358</v>
      </c>
      <c r="AC231" s="48"/>
      <c r="AD231" s="48" t="s">
        <v>2433</v>
      </c>
      <c r="AE231" s="48" t="s">
        <v>2255</v>
      </c>
      <c r="AF231" s="48" t="s">
        <v>1649</v>
      </c>
      <c r="AG231" s="48" t="s">
        <v>1823</v>
      </c>
      <c r="AH231" s="48" t="s">
        <v>1823</v>
      </c>
      <c r="AI231" s="48" t="s">
        <v>2256</v>
      </c>
      <c r="AJ231" s="48" t="s">
        <v>1824</v>
      </c>
      <c r="AK231" s="48">
        <v>156</v>
      </c>
      <c r="AL231" s="48">
        <v>1970885</v>
      </c>
      <c r="AM231" s="48" t="s">
        <v>1581</v>
      </c>
      <c r="AN231" s="53" t="e">
        <v>#N/A</v>
      </c>
      <c r="AO231" s="58" t="e">
        <v>#N/A</v>
      </c>
      <c r="AP231" s="58" t="e">
        <v>#N/A</v>
      </c>
    </row>
    <row r="232" customFormat="1" spans="1:42">
      <c r="A232" s="44" t="s">
        <v>2434</v>
      </c>
      <c r="B232" s="45">
        <v>1306015</v>
      </c>
      <c r="C232" s="45">
        <v>2.2</v>
      </c>
      <c r="D232" s="46">
        <v>0.033454</v>
      </c>
      <c r="S232" s="40"/>
      <c r="T232" s="40"/>
      <c r="AA232" s="48">
        <v>230</v>
      </c>
      <c r="AB232" s="48" t="s">
        <v>2141</v>
      </c>
      <c r="AC232" s="48" t="s">
        <v>2142</v>
      </c>
      <c r="AD232" s="48" t="s">
        <v>2435</v>
      </c>
      <c r="AE232" s="48" t="s">
        <v>2255</v>
      </c>
      <c r="AF232" s="48" t="s">
        <v>1941</v>
      </c>
      <c r="AG232" s="48" t="s">
        <v>1941</v>
      </c>
      <c r="AH232" s="48" t="s">
        <v>2072</v>
      </c>
      <c r="AI232" s="48" t="s">
        <v>2272</v>
      </c>
      <c r="AJ232" s="48" t="s">
        <v>2400</v>
      </c>
      <c r="AK232" s="48">
        <v>247</v>
      </c>
      <c r="AL232" s="48">
        <v>1280487</v>
      </c>
      <c r="AM232" s="48" t="s">
        <v>1581</v>
      </c>
      <c r="AN232" s="53">
        <v>2.77</v>
      </c>
      <c r="AO232" s="58">
        <v>0.089141</v>
      </c>
      <c r="AP232" s="58">
        <v>0.565091204424969</v>
      </c>
    </row>
    <row r="233" customFormat="1" spans="1:42">
      <c r="A233" s="44" t="s">
        <v>2436</v>
      </c>
      <c r="B233" s="45">
        <v>1306015</v>
      </c>
      <c r="C233" s="45">
        <v>1.87</v>
      </c>
      <c r="D233" s="46">
        <v>0.081352</v>
      </c>
      <c r="S233" s="40"/>
      <c r="T233" s="40"/>
      <c r="AA233" s="48">
        <v>231</v>
      </c>
      <c r="AB233" s="48" t="s">
        <v>2437</v>
      </c>
      <c r="AC233" s="48" t="s">
        <v>2438</v>
      </c>
      <c r="AD233" s="48" t="s">
        <v>2439</v>
      </c>
      <c r="AE233" s="48" t="s">
        <v>2255</v>
      </c>
      <c r="AF233" s="48" t="s">
        <v>1941</v>
      </c>
      <c r="AG233" s="48" t="s">
        <v>2050</v>
      </c>
      <c r="AH233" s="48" t="s">
        <v>2277</v>
      </c>
      <c r="AI233" s="48" t="s">
        <v>2440</v>
      </c>
      <c r="AJ233" s="48" t="s">
        <v>2286</v>
      </c>
      <c r="AK233" s="48">
        <v>136</v>
      </c>
      <c r="AL233" s="48">
        <v>2235033</v>
      </c>
      <c r="AM233" s="48" t="s">
        <v>1581</v>
      </c>
      <c r="AN233" s="53" t="e">
        <v>#N/A</v>
      </c>
      <c r="AO233" s="58" t="e">
        <v>#N/A</v>
      </c>
      <c r="AP233" s="58" t="e">
        <v>#N/A</v>
      </c>
    </row>
    <row r="234" customFormat="1" spans="1:42">
      <c r="A234" s="44" t="s">
        <v>2441</v>
      </c>
      <c r="B234" s="45">
        <v>1306015</v>
      </c>
      <c r="C234" s="45">
        <v>1.05</v>
      </c>
      <c r="D234" s="46">
        <v>0.123077</v>
      </c>
      <c r="S234" s="40"/>
      <c r="T234" s="40"/>
      <c r="AA234" s="48">
        <v>232</v>
      </c>
      <c r="AB234" s="48" t="s">
        <v>1479</v>
      </c>
      <c r="AC234" s="48" t="s">
        <v>2259</v>
      </c>
      <c r="AD234" s="48" t="s">
        <v>2442</v>
      </c>
      <c r="AE234" s="48" t="s">
        <v>2255</v>
      </c>
      <c r="AF234" s="48" t="s">
        <v>1941</v>
      </c>
      <c r="AG234" s="48" t="s">
        <v>1941</v>
      </c>
      <c r="AH234" s="48" t="s">
        <v>2168</v>
      </c>
      <c r="AI234" s="48" t="s">
        <v>1823</v>
      </c>
      <c r="AJ234" s="48" t="s">
        <v>2282</v>
      </c>
      <c r="AK234" s="48">
        <v>126</v>
      </c>
      <c r="AL234" s="48">
        <v>2393769</v>
      </c>
      <c r="AM234" s="48" t="s">
        <v>1581</v>
      </c>
      <c r="AN234" s="53">
        <v>3.96</v>
      </c>
      <c r="AO234" s="58">
        <v>0.081352</v>
      </c>
      <c r="AP234" s="58">
        <v>0.885203723199049</v>
      </c>
    </row>
    <row r="235" customFormat="1" spans="1:42">
      <c r="A235" s="44" t="s">
        <v>2443</v>
      </c>
      <c r="B235" s="45">
        <v>1332510</v>
      </c>
      <c r="C235" s="45">
        <v>2.93</v>
      </c>
      <c r="D235" s="46">
        <v>0.072142</v>
      </c>
      <c r="S235" s="40"/>
      <c r="T235" s="40"/>
      <c r="AA235" s="48">
        <v>233</v>
      </c>
      <c r="AB235" s="48" t="s">
        <v>2192</v>
      </c>
      <c r="AC235" s="48" t="s">
        <v>2193</v>
      </c>
      <c r="AD235" s="48" t="s">
        <v>2444</v>
      </c>
      <c r="AE235" s="48" t="s">
        <v>2255</v>
      </c>
      <c r="AF235" s="48" t="s">
        <v>1649</v>
      </c>
      <c r="AG235" s="48" t="s">
        <v>1823</v>
      </c>
      <c r="AH235" s="48" t="s">
        <v>2286</v>
      </c>
      <c r="AI235" s="48" t="s">
        <v>2216</v>
      </c>
      <c r="AJ235" s="48" t="s">
        <v>1824</v>
      </c>
      <c r="AK235" s="48">
        <v>191</v>
      </c>
      <c r="AL235" s="48">
        <v>1630212</v>
      </c>
      <c r="AM235" s="48" t="s">
        <v>1581</v>
      </c>
      <c r="AN235" s="53">
        <v>1.81</v>
      </c>
      <c r="AO235" s="58">
        <v>0.088415</v>
      </c>
      <c r="AP235" s="58">
        <v>0.372279313106</v>
      </c>
    </row>
    <row r="236" customFormat="1" spans="1:42">
      <c r="A236" s="44" t="s">
        <v>2152</v>
      </c>
      <c r="B236" s="45">
        <v>1360313</v>
      </c>
      <c r="C236" s="45">
        <v>2.84</v>
      </c>
      <c r="D236" s="46">
        <v>0.081352</v>
      </c>
      <c r="S236" s="40"/>
      <c r="T236" s="40"/>
      <c r="AA236" s="48">
        <v>234</v>
      </c>
      <c r="AB236" s="48" t="s">
        <v>1551</v>
      </c>
      <c r="AC236" s="48" t="s">
        <v>2445</v>
      </c>
      <c r="AD236" s="48" t="s">
        <v>2446</v>
      </c>
      <c r="AE236" s="48" t="s">
        <v>2255</v>
      </c>
      <c r="AF236" s="48" t="s">
        <v>1941</v>
      </c>
      <c r="AG236" s="48" t="s">
        <v>2050</v>
      </c>
      <c r="AH236" s="48" t="s">
        <v>2272</v>
      </c>
      <c r="AI236" s="48" t="s">
        <v>2342</v>
      </c>
      <c r="AJ236" s="48" t="s">
        <v>2287</v>
      </c>
      <c r="AK236" s="48">
        <v>242</v>
      </c>
      <c r="AL236" s="48">
        <v>1306015</v>
      </c>
      <c r="AM236" s="48" t="s">
        <v>1581</v>
      </c>
      <c r="AN236" s="53">
        <v>5.38</v>
      </c>
      <c r="AO236" s="58">
        <v>0.044614</v>
      </c>
      <c r="AP236" s="58">
        <v>2.19294325046837</v>
      </c>
    </row>
    <row r="237" customFormat="1" spans="1:42">
      <c r="A237" s="44" t="s">
        <v>2447</v>
      </c>
      <c r="B237" s="45">
        <v>1360313</v>
      </c>
      <c r="C237" s="45">
        <v>0.35</v>
      </c>
      <c r="D237" s="46">
        <v>0.0294</v>
      </c>
      <c r="S237" s="40"/>
      <c r="T237" s="40"/>
      <c r="AA237" s="48">
        <v>235</v>
      </c>
      <c r="AB237" s="48" t="s">
        <v>2448</v>
      </c>
      <c r="AC237" s="48" t="s">
        <v>2449</v>
      </c>
      <c r="AD237" s="48" t="s">
        <v>2450</v>
      </c>
      <c r="AE237" s="48" t="s">
        <v>2255</v>
      </c>
      <c r="AF237" s="48" t="s">
        <v>1823</v>
      </c>
      <c r="AG237" s="48" t="s">
        <v>1649</v>
      </c>
      <c r="AH237" s="48" t="s">
        <v>1941</v>
      </c>
      <c r="AI237" s="48" t="s">
        <v>1948</v>
      </c>
      <c r="AJ237" s="48" t="s">
        <v>1949</v>
      </c>
      <c r="AK237" s="48">
        <v>1035</v>
      </c>
      <c r="AL237" s="48">
        <v>309195</v>
      </c>
      <c r="AM237" s="48" t="s">
        <v>1581</v>
      </c>
      <c r="AN237" s="53">
        <v>0.63</v>
      </c>
      <c r="AO237" s="58">
        <v>0.099737</v>
      </c>
      <c r="AP237" s="58">
        <v>0.114868388641177</v>
      </c>
    </row>
    <row r="238" customFormat="1" spans="1:42">
      <c r="A238" s="44" t="s">
        <v>2451</v>
      </c>
      <c r="B238" s="45">
        <v>1360313</v>
      </c>
      <c r="C238" s="45">
        <v>0.75</v>
      </c>
      <c r="D238" s="46">
        <v>0.222102</v>
      </c>
      <c r="S238" s="40"/>
      <c r="T238" s="40"/>
      <c r="AA238" s="48">
        <v>236</v>
      </c>
      <c r="AB238" s="48" t="s">
        <v>1504</v>
      </c>
      <c r="AC238" s="48" t="s">
        <v>2188</v>
      </c>
      <c r="AD238" s="48" t="s">
        <v>2452</v>
      </c>
      <c r="AE238" s="48" t="s">
        <v>2255</v>
      </c>
      <c r="AF238" s="48" t="s">
        <v>1823</v>
      </c>
      <c r="AG238" s="48" t="s">
        <v>1941</v>
      </c>
      <c r="AH238" s="48" t="s">
        <v>2148</v>
      </c>
      <c r="AI238" s="48" t="s">
        <v>2453</v>
      </c>
      <c r="AJ238" s="48" t="s">
        <v>2072</v>
      </c>
      <c r="AK238" s="48">
        <v>196</v>
      </c>
      <c r="AL238" s="48">
        <v>1590899</v>
      </c>
      <c r="AM238" s="48" t="s">
        <v>1581</v>
      </c>
      <c r="AN238" s="53">
        <v>1.21</v>
      </c>
      <c r="AO238" s="58">
        <v>0.096736</v>
      </c>
      <c r="AP238" s="58">
        <v>0.227464446818196</v>
      </c>
    </row>
    <row r="239" customFormat="1" spans="1:42">
      <c r="A239" s="44" t="s">
        <v>2149</v>
      </c>
      <c r="B239" s="45">
        <v>1360313</v>
      </c>
      <c r="C239" s="45">
        <v>2.01</v>
      </c>
      <c r="D239" s="46">
        <v>0.090066</v>
      </c>
      <c r="S239" s="40"/>
      <c r="T239" s="40"/>
      <c r="AA239" s="48">
        <v>237</v>
      </c>
      <c r="AB239" s="48" t="s">
        <v>2454</v>
      </c>
      <c r="AC239" s="48" t="s">
        <v>2292</v>
      </c>
      <c r="AD239" s="48" t="s">
        <v>2455</v>
      </c>
      <c r="AE239" s="48" t="s">
        <v>2255</v>
      </c>
      <c r="AF239" s="48" t="s">
        <v>1649</v>
      </c>
      <c r="AG239" s="48" t="s">
        <v>1823</v>
      </c>
      <c r="AH239" s="48" t="s">
        <v>2286</v>
      </c>
      <c r="AI239" s="48" t="s">
        <v>2456</v>
      </c>
      <c r="AJ239" s="48" t="s">
        <v>2307</v>
      </c>
      <c r="AK239" s="48">
        <v>171</v>
      </c>
      <c r="AL239" s="48">
        <v>1809308</v>
      </c>
      <c r="AM239" s="48" t="s">
        <v>1581</v>
      </c>
      <c r="AN239" s="53">
        <v>2.23</v>
      </c>
      <c r="AO239" s="58">
        <v>0.034395</v>
      </c>
      <c r="AP239" s="58">
        <v>1.17903264389796</v>
      </c>
    </row>
    <row r="240" customFormat="1" spans="1:42">
      <c r="A240" s="44" t="s">
        <v>2457</v>
      </c>
      <c r="B240" s="45">
        <v>1389233</v>
      </c>
      <c r="C240" s="45">
        <v>2.79</v>
      </c>
      <c r="D240" s="46">
        <v>0.118288</v>
      </c>
      <c r="S240" s="40"/>
      <c r="T240" s="40"/>
      <c r="AA240" s="48">
        <v>238</v>
      </c>
      <c r="AB240" s="48" t="s">
        <v>2217</v>
      </c>
      <c r="AC240" s="48" t="s">
        <v>2458</v>
      </c>
      <c r="AD240" s="48" t="s">
        <v>2459</v>
      </c>
      <c r="AE240" s="48" t="s">
        <v>2255</v>
      </c>
      <c r="AF240" s="48" t="s">
        <v>1649</v>
      </c>
      <c r="AG240" s="48" t="s">
        <v>1823</v>
      </c>
      <c r="AH240" s="48" t="s">
        <v>2286</v>
      </c>
      <c r="AI240" s="48" t="s">
        <v>2460</v>
      </c>
      <c r="AJ240" s="48" t="s">
        <v>2460</v>
      </c>
      <c r="AK240" s="48">
        <v>358</v>
      </c>
      <c r="AL240" s="48">
        <v>893732</v>
      </c>
      <c r="AM240" s="48" t="s">
        <v>1581</v>
      </c>
      <c r="AN240" s="53">
        <v>1.85</v>
      </c>
      <c r="AO240" s="58">
        <v>0.03748</v>
      </c>
      <c r="AP240" s="58">
        <v>0.897611538180125</v>
      </c>
    </row>
    <row r="241" customFormat="1" spans="1:42">
      <c r="A241" s="44" t="s">
        <v>2461</v>
      </c>
      <c r="B241" s="45">
        <v>1389233</v>
      </c>
      <c r="C241" s="45">
        <v>1.97</v>
      </c>
      <c r="D241" s="46">
        <v>0.047185</v>
      </c>
      <c r="S241" s="40"/>
      <c r="T241" s="40"/>
      <c r="AA241" s="48">
        <v>239</v>
      </c>
      <c r="AB241" s="48" t="s">
        <v>1540</v>
      </c>
      <c r="AC241" s="48" t="s">
        <v>2462</v>
      </c>
      <c r="AD241" s="48" t="s">
        <v>2463</v>
      </c>
      <c r="AE241" s="48" t="s">
        <v>2255</v>
      </c>
      <c r="AF241" s="48" t="s">
        <v>1649</v>
      </c>
      <c r="AG241" s="48" t="s">
        <v>1823</v>
      </c>
      <c r="AH241" s="48" t="s">
        <v>2286</v>
      </c>
      <c r="AI241" s="48" t="s">
        <v>2460</v>
      </c>
      <c r="AJ241" s="48" t="s">
        <v>2464</v>
      </c>
      <c r="AK241" s="48">
        <v>212</v>
      </c>
      <c r="AL241" s="48">
        <v>1483263</v>
      </c>
      <c r="AM241" s="48" t="s">
        <v>1581</v>
      </c>
      <c r="AN241" s="53">
        <v>1.34</v>
      </c>
      <c r="AO241" s="58">
        <v>0.076316</v>
      </c>
      <c r="AP241" s="58">
        <v>0.319304823644562</v>
      </c>
    </row>
    <row r="242" customFormat="1" spans="1:42">
      <c r="A242" s="44" t="s">
        <v>2156</v>
      </c>
      <c r="B242" s="45">
        <v>1389233</v>
      </c>
      <c r="C242" s="45">
        <v>2.79</v>
      </c>
      <c r="D242" s="46">
        <v>0.075342</v>
      </c>
      <c r="S242" s="40"/>
      <c r="T242" s="40"/>
      <c r="AA242" s="48">
        <v>240</v>
      </c>
      <c r="AB242" s="48" t="s">
        <v>1502</v>
      </c>
      <c r="AC242" s="48" t="s">
        <v>1710</v>
      </c>
      <c r="AD242" s="48" t="s">
        <v>2465</v>
      </c>
      <c r="AE242" s="48" t="s">
        <v>2255</v>
      </c>
      <c r="AF242" s="48" t="s">
        <v>1941</v>
      </c>
      <c r="AG242" s="48" t="s">
        <v>2168</v>
      </c>
      <c r="AH242" s="48" t="s">
        <v>2168</v>
      </c>
      <c r="AI242" s="48" t="s">
        <v>2215</v>
      </c>
      <c r="AJ242" s="48" t="s">
        <v>1824</v>
      </c>
      <c r="AK242" s="48">
        <v>257</v>
      </c>
      <c r="AL242" s="48">
        <v>1232165</v>
      </c>
      <c r="AM242" s="48" t="s">
        <v>1581</v>
      </c>
      <c r="AN242" s="53">
        <v>4.13</v>
      </c>
      <c r="AO242" s="58">
        <v>0.081352</v>
      </c>
      <c r="AP242" s="58">
        <v>0.923204893134362</v>
      </c>
    </row>
    <row r="243" customFormat="1" spans="1:42">
      <c r="A243" s="44" t="s">
        <v>1513</v>
      </c>
      <c r="B243" s="45">
        <v>1419130</v>
      </c>
      <c r="C243" s="45">
        <v>2.76</v>
      </c>
      <c r="D243" s="46">
        <v>0.056896</v>
      </c>
      <c r="S243" s="40"/>
      <c r="T243" s="40"/>
      <c r="AA243" s="48">
        <v>241</v>
      </c>
      <c r="AB243" s="48" t="s">
        <v>1491</v>
      </c>
      <c r="AC243" s="48" t="s">
        <v>799</v>
      </c>
      <c r="AD243" s="48" t="s">
        <v>2466</v>
      </c>
      <c r="AE243" s="48" t="s">
        <v>2255</v>
      </c>
      <c r="AF243" s="48" t="s">
        <v>1941</v>
      </c>
      <c r="AG243" s="48" t="s">
        <v>2168</v>
      </c>
      <c r="AH243" s="48" t="s">
        <v>2168</v>
      </c>
      <c r="AI243" s="48" t="s">
        <v>2272</v>
      </c>
      <c r="AJ243" s="48" t="s">
        <v>2282</v>
      </c>
      <c r="AK243" s="48">
        <v>191</v>
      </c>
      <c r="AL243" s="48">
        <v>1630212</v>
      </c>
      <c r="AM243" s="48" t="s">
        <v>1581</v>
      </c>
      <c r="AN243" s="53">
        <v>3.18</v>
      </c>
      <c r="AO243" s="58">
        <v>0.09007</v>
      </c>
      <c r="AP243" s="58">
        <v>0.642041702304524</v>
      </c>
    </row>
    <row r="244" customFormat="1" spans="1:42">
      <c r="A244" s="44" t="s">
        <v>2158</v>
      </c>
      <c r="B244" s="45">
        <v>1419130</v>
      </c>
      <c r="C244" s="45">
        <v>2.49</v>
      </c>
      <c r="D244" s="46">
        <v>0.089578</v>
      </c>
      <c r="S244" s="40"/>
      <c r="T244" s="40"/>
      <c r="AA244" s="48">
        <v>242</v>
      </c>
      <c r="AB244" s="48" t="s">
        <v>1435</v>
      </c>
      <c r="AC244" s="48" t="s">
        <v>170</v>
      </c>
      <c r="AD244" s="48" t="s">
        <v>2467</v>
      </c>
      <c r="AE244" s="48" t="s">
        <v>2255</v>
      </c>
      <c r="AF244" s="48" t="s">
        <v>1823</v>
      </c>
      <c r="AG244" s="48" t="s">
        <v>1649</v>
      </c>
      <c r="AH244" s="48" t="s">
        <v>1941</v>
      </c>
      <c r="AI244" s="48" t="s">
        <v>2272</v>
      </c>
      <c r="AJ244" s="48" t="s">
        <v>2256</v>
      </c>
      <c r="AK244" s="48">
        <v>156</v>
      </c>
      <c r="AL244" s="48">
        <v>1970885</v>
      </c>
      <c r="AM244" s="48" t="s">
        <v>1581</v>
      </c>
      <c r="AN244" s="53">
        <v>1</v>
      </c>
      <c r="AO244" s="58">
        <v>0.1025</v>
      </c>
      <c r="AP244" s="58">
        <v>0.17741584944491</v>
      </c>
    </row>
    <row r="245" customFormat="1" spans="1:42">
      <c r="A245" s="44" t="s">
        <v>2291</v>
      </c>
      <c r="B245" s="45">
        <v>1419130</v>
      </c>
      <c r="C245" s="45">
        <v>1.6</v>
      </c>
      <c r="D245" s="46">
        <v>0.043337394</v>
      </c>
      <c r="S245" s="40"/>
      <c r="T245" s="40"/>
      <c r="AA245" s="48">
        <v>243</v>
      </c>
      <c r="AB245" s="48" t="s">
        <v>1519</v>
      </c>
      <c r="AC245" s="48" t="s">
        <v>1687</v>
      </c>
      <c r="AD245" s="48" t="s">
        <v>2468</v>
      </c>
      <c r="AE245" s="48" t="s">
        <v>2255</v>
      </c>
      <c r="AF245" s="48" t="s">
        <v>1941</v>
      </c>
      <c r="AG245" s="48" t="s">
        <v>2168</v>
      </c>
      <c r="AH245" s="48" t="s">
        <v>1823</v>
      </c>
      <c r="AI245" s="48" t="s">
        <v>2272</v>
      </c>
      <c r="AJ245" s="48" t="s">
        <v>2469</v>
      </c>
      <c r="AK245" s="48">
        <v>287</v>
      </c>
      <c r="AL245" s="48">
        <v>1107036</v>
      </c>
      <c r="AM245" s="48" t="s">
        <v>1581</v>
      </c>
      <c r="AN245" s="53">
        <v>3.59</v>
      </c>
      <c r="AO245" s="58">
        <v>0.081352</v>
      </c>
      <c r="AP245" s="58">
        <v>0.80249529451631</v>
      </c>
    </row>
    <row r="246" customFormat="1" spans="1:42">
      <c r="A246" s="44" t="s">
        <v>2470</v>
      </c>
      <c r="B246" s="45">
        <v>1419130</v>
      </c>
      <c r="C246" s="45">
        <v>4</v>
      </c>
      <c r="D246" s="46">
        <v>0.070081</v>
      </c>
      <c r="S246" s="40"/>
      <c r="T246" s="40"/>
      <c r="AA246" s="48">
        <v>244</v>
      </c>
      <c r="AB246" s="48" t="s">
        <v>2471</v>
      </c>
      <c r="AC246" s="48" t="s">
        <v>2472</v>
      </c>
      <c r="AD246" s="48" t="s">
        <v>2473</v>
      </c>
      <c r="AE246" s="48" t="s">
        <v>2255</v>
      </c>
      <c r="AF246" s="48" t="s">
        <v>1941</v>
      </c>
      <c r="AG246" s="48" t="s">
        <v>2168</v>
      </c>
      <c r="AH246" s="48" t="s">
        <v>1823</v>
      </c>
      <c r="AI246" s="48" t="s">
        <v>2272</v>
      </c>
      <c r="AJ246" s="48" t="s">
        <v>2400</v>
      </c>
      <c r="AK246" s="48">
        <v>0</v>
      </c>
      <c r="AL246" s="48">
        <v>0</v>
      </c>
      <c r="AM246" s="48" t="s">
        <v>1581</v>
      </c>
      <c r="AN246" s="53">
        <v>2.79</v>
      </c>
      <c r="AO246" s="58">
        <v>0.081352</v>
      </c>
      <c r="AP246" s="58">
        <v>0.623666259526603</v>
      </c>
    </row>
    <row r="247" customFormat="1" spans="1:42">
      <c r="A247" s="44" t="s">
        <v>1414</v>
      </c>
      <c r="B247" s="45">
        <v>1419130</v>
      </c>
      <c r="C247" s="45">
        <v>0.91</v>
      </c>
      <c r="D247" s="46">
        <v>0.127803</v>
      </c>
      <c r="S247" s="40"/>
      <c r="T247" s="40"/>
      <c r="AA247" s="48">
        <v>245</v>
      </c>
      <c r="AB247" s="48" t="s">
        <v>1515</v>
      </c>
      <c r="AC247" s="48" t="s">
        <v>2389</v>
      </c>
      <c r="AD247" s="48" t="s">
        <v>2474</v>
      </c>
      <c r="AE247" s="48" t="s">
        <v>2255</v>
      </c>
      <c r="AF247" s="48" t="s">
        <v>1941</v>
      </c>
      <c r="AG247" s="48" t="s">
        <v>2168</v>
      </c>
      <c r="AH247" s="48" t="s">
        <v>1823</v>
      </c>
      <c r="AI247" s="48" t="s">
        <v>2276</v>
      </c>
      <c r="AJ247" s="48" t="s">
        <v>2400</v>
      </c>
      <c r="AK247" s="48">
        <v>0</v>
      </c>
      <c r="AL247" s="48">
        <v>0</v>
      </c>
      <c r="AM247" s="48" t="s">
        <v>1581</v>
      </c>
      <c r="AN247" s="53">
        <v>2.88</v>
      </c>
      <c r="AO247" s="58">
        <v>0.04238</v>
      </c>
      <c r="AP247" s="58">
        <v>1.2357989324242</v>
      </c>
    </row>
    <row r="248" customFormat="1" spans="1:42">
      <c r="A248" s="44" t="s">
        <v>2475</v>
      </c>
      <c r="B248" s="45">
        <v>1450544</v>
      </c>
      <c r="C248" s="45">
        <v>0.35</v>
      </c>
      <c r="D248" s="46">
        <v>0.097898</v>
      </c>
      <c r="S248" s="40"/>
      <c r="T248" s="40"/>
      <c r="AA248" s="48">
        <v>246</v>
      </c>
      <c r="AB248" s="48" t="s">
        <v>2476</v>
      </c>
      <c r="AC248" s="48" t="s">
        <v>1785</v>
      </c>
      <c r="AD248" s="48" t="s">
        <v>2477</v>
      </c>
      <c r="AE248" s="48" t="s">
        <v>2255</v>
      </c>
      <c r="AF248" s="48" t="s">
        <v>1941</v>
      </c>
      <c r="AG248" s="48" t="s">
        <v>2168</v>
      </c>
      <c r="AH248" s="48" t="s">
        <v>1823</v>
      </c>
      <c r="AI248" s="48" t="s">
        <v>2256</v>
      </c>
      <c r="AJ248" s="48" t="s">
        <v>2400</v>
      </c>
      <c r="AK248" s="48">
        <v>181</v>
      </c>
      <c r="AL248" s="48">
        <v>1715333</v>
      </c>
      <c r="AM248" s="48" t="s">
        <v>1581</v>
      </c>
      <c r="AN248" s="53">
        <v>1</v>
      </c>
      <c r="AO248" s="58">
        <v>0.090241</v>
      </c>
      <c r="AP248" s="58">
        <v>0.20151732104147</v>
      </c>
    </row>
    <row r="249" customFormat="1" spans="1:42">
      <c r="A249" s="44" t="s">
        <v>2169</v>
      </c>
      <c r="B249" s="45">
        <v>1483263</v>
      </c>
      <c r="C249" s="45">
        <v>3.11</v>
      </c>
      <c r="D249" s="46">
        <v>0.081352</v>
      </c>
      <c r="S249" s="40"/>
      <c r="T249" s="40"/>
      <c r="AA249" s="48">
        <v>247</v>
      </c>
      <c r="AB249" s="48" t="s">
        <v>2478</v>
      </c>
      <c r="AC249" s="48" t="s">
        <v>2103</v>
      </c>
      <c r="AD249" s="48" t="s">
        <v>2479</v>
      </c>
      <c r="AE249" s="48" t="s">
        <v>2255</v>
      </c>
      <c r="AF249" s="48" t="s">
        <v>1941</v>
      </c>
      <c r="AG249" s="48" t="s">
        <v>1823</v>
      </c>
      <c r="AH249" s="48" t="s">
        <v>2277</v>
      </c>
      <c r="AI249" s="48" t="s">
        <v>2256</v>
      </c>
      <c r="AJ249" s="48" t="s">
        <v>1824</v>
      </c>
      <c r="AK249" s="48">
        <v>136</v>
      </c>
      <c r="AL249" s="48">
        <v>2235033</v>
      </c>
      <c r="AM249" s="48" t="s">
        <v>1581</v>
      </c>
      <c r="AN249" s="53">
        <v>1</v>
      </c>
      <c r="AO249" s="58">
        <v>0.093941</v>
      </c>
      <c r="AP249" s="58">
        <v>0.193580274513826</v>
      </c>
    </row>
    <row r="250" customFormat="1" spans="1:42">
      <c r="A250" s="44" t="s">
        <v>2162</v>
      </c>
      <c r="B250" s="45">
        <v>1483263</v>
      </c>
      <c r="C250" s="45">
        <v>3.03</v>
      </c>
      <c r="D250" s="46">
        <v>0.081352</v>
      </c>
      <c r="S250" s="40"/>
      <c r="T250" s="40"/>
      <c r="AA250" s="48">
        <v>248</v>
      </c>
      <c r="AB250" s="48" t="s">
        <v>1505</v>
      </c>
      <c r="AC250" s="48" t="s">
        <v>1664</v>
      </c>
      <c r="AD250" s="48" t="s">
        <v>2480</v>
      </c>
      <c r="AE250" s="48" t="s">
        <v>2255</v>
      </c>
      <c r="AF250" s="48" t="s">
        <v>1941</v>
      </c>
      <c r="AG250" s="48" t="s">
        <v>1823</v>
      </c>
      <c r="AH250" s="48" t="s">
        <v>2272</v>
      </c>
      <c r="AI250" s="48" t="s">
        <v>2071</v>
      </c>
      <c r="AJ250" s="48" t="s">
        <v>2272</v>
      </c>
      <c r="AK250" s="48">
        <v>186</v>
      </c>
      <c r="AL250" s="48">
        <v>1671777</v>
      </c>
      <c r="AM250" s="48" t="s">
        <v>1581</v>
      </c>
      <c r="AN250" s="53" t="e">
        <v>#N/A</v>
      </c>
      <c r="AO250" s="58" t="e">
        <v>#N/A</v>
      </c>
      <c r="AP250" s="58" t="e">
        <v>#N/A</v>
      </c>
    </row>
    <row r="251" customFormat="1" spans="1:42">
      <c r="A251" s="44" t="s">
        <v>2481</v>
      </c>
      <c r="B251" s="45">
        <v>1483263</v>
      </c>
      <c r="C251" s="45">
        <v>1.36</v>
      </c>
      <c r="D251" s="46">
        <v>0.158041</v>
      </c>
      <c r="S251" s="40"/>
      <c r="T251" s="40"/>
      <c r="AA251" s="48">
        <v>249</v>
      </c>
      <c r="AB251" s="48" t="s">
        <v>2482</v>
      </c>
      <c r="AC251" s="48" t="s">
        <v>2483</v>
      </c>
      <c r="AD251" s="48" t="s">
        <v>2484</v>
      </c>
      <c r="AE251" s="48" t="s">
        <v>2255</v>
      </c>
      <c r="AF251" s="48" t="s">
        <v>1823</v>
      </c>
      <c r="AG251" s="48" t="s">
        <v>2256</v>
      </c>
      <c r="AH251" s="48" t="s">
        <v>2050</v>
      </c>
      <c r="AI251" s="48" t="s">
        <v>1648</v>
      </c>
      <c r="AJ251" s="48" t="s">
        <v>1861</v>
      </c>
      <c r="AK251" s="48">
        <v>459</v>
      </c>
      <c r="AL251" s="48">
        <v>699704</v>
      </c>
      <c r="AM251" s="48" t="s">
        <v>1581</v>
      </c>
      <c r="AN251" s="53">
        <v>1.06</v>
      </c>
      <c r="AO251" s="58">
        <v>0.079169</v>
      </c>
      <c r="AP251" s="58">
        <v>0.243482070535051</v>
      </c>
    </row>
    <row r="252" customFormat="1" spans="1:42">
      <c r="A252" s="44" t="s">
        <v>2485</v>
      </c>
      <c r="B252" s="45">
        <v>1483263</v>
      </c>
      <c r="C252" s="45">
        <v>3.68</v>
      </c>
      <c r="D252" s="46">
        <v>0.081352</v>
      </c>
      <c r="S252" s="40"/>
      <c r="T252" s="40"/>
      <c r="AA252" s="48">
        <v>250</v>
      </c>
      <c r="AB252" s="48" t="s">
        <v>2486</v>
      </c>
      <c r="AC252" s="48"/>
      <c r="AD252" s="48" t="s">
        <v>2264</v>
      </c>
      <c r="AE252" s="48" t="s">
        <v>2255</v>
      </c>
      <c r="AF252" s="48" t="s">
        <v>1823</v>
      </c>
      <c r="AG252" s="48" t="s">
        <v>2168</v>
      </c>
      <c r="AH252" s="48" t="s">
        <v>1941</v>
      </c>
      <c r="AI252" s="48" t="s">
        <v>1930</v>
      </c>
      <c r="AJ252" s="48" t="s">
        <v>1725</v>
      </c>
      <c r="AK252" s="48">
        <v>0</v>
      </c>
      <c r="AL252" s="48">
        <v>0</v>
      </c>
      <c r="AM252" s="48" t="s">
        <v>1581</v>
      </c>
      <c r="AN252" s="53" t="e">
        <v>#N/A</v>
      </c>
      <c r="AO252" s="58" t="e">
        <v>#N/A</v>
      </c>
      <c r="AP252" s="58" t="e">
        <v>#N/A</v>
      </c>
    </row>
    <row r="253" customFormat="1" spans="1:42">
      <c r="A253" s="44" t="s">
        <v>1354</v>
      </c>
      <c r="B253" s="45">
        <v>1483263</v>
      </c>
      <c r="C253" s="45">
        <v>2.26</v>
      </c>
      <c r="D253" s="46">
        <v>0.081352</v>
      </c>
      <c r="S253" s="40"/>
      <c r="T253" s="40"/>
      <c r="AA253" s="48">
        <v>251</v>
      </c>
      <c r="AB253" s="48" t="s">
        <v>1522</v>
      </c>
      <c r="AC253" s="48" t="s">
        <v>1696</v>
      </c>
      <c r="AD253" s="48" t="s">
        <v>2264</v>
      </c>
      <c r="AE253" s="48" t="s">
        <v>2255</v>
      </c>
      <c r="AF253" s="48" t="s">
        <v>1941</v>
      </c>
      <c r="AG253" s="48" t="s">
        <v>1823</v>
      </c>
      <c r="AH253" s="48" t="s">
        <v>2272</v>
      </c>
      <c r="AI253" s="48" t="s">
        <v>2256</v>
      </c>
      <c r="AJ253" s="48" t="s">
        <v>2469</v>
      </c>
      <c r="AK253" s="48">
        <v>131</v>
      </c>
      <c r="AL253" s="48">
        <v>2311999</v>
      </c>
      <c r="AM253" s="48" t="s">
        <v>1581</v>
      </c>
      <c r="AN253" s="53" t="e">
        <v>#N/A</v>
      </c>
      <c r="AO253" s="58" t="e">
        <v>#N/A</v>
      </c>
      <c r="AP253" s="58" t="e">
        <v>#N/A</v>
      </c>
    </row>
    <row r="254" customFormat="1" spans="1:42">
      <c r="A254" s="44" t="s">
        <v>2175</v>
      </c>
      <c r="B254" s="45">
        <v>1517492</v>
      </c>
      <c r="C254" s="45">
        <v>2.11</v>
      </c>
      <c r="D254" s="46">
        <v>0.081352</v>
      </c>
      <c r="S254" s="40"/>
      <c r="T254" s="40"/>
      <c r="AA254" s="48">
        <v>252</v>
      </c>
      <c r="AB254" s="48" t="s">
        <v>2487</v>
      </c>
      <c r="AC254" s="48" t="s">
        <v>2488</v>
      </c>
      <c r="AD254" s="48" t="s">
        <v>2489</v>
      </c>
      <c r="AE254" s="48" t="s">
        <v>2255</v>
      </c>
      <c r="AF254" s="48" t="s">
        <v>1941</v>
      </c>
      <c r="AG254" s="48" t="s">
        <v>1823</v>
      </c>
      <c r="AH254" s="48" t="s">
        <v>2272</v>
      </c>
      <c r="AI254" s="48" t="s">
        <v>2276</v>
      </c>
      <c r="AJ254" s="48" t="s">
        <v>2216</v>
      </c>
      <c r="AK254" s="48">
        <v>136</v>
      </c>
      <c r="AL254" s="48">
        <v>2235033</v>
      </c>
      <c r="AM254" s="48" t="s">
        <v>1581</v>
      </c>
      <c r="AN254" s="53">
        <v>2.54</v>
      </c>
      <c r="AO254" s="58">
        <v>0.030276</v>
      </c>
      <c r="AP254" s="58">
        <v>1.5256380104037</v>
      </c>
    </row>
    <row r="255" customFormat="1" spans="1:42">
      <c r="A255" s="44" t="s">
        <v>2490</v>
      </c>
      <c r="B255" s="45">
        <v>1517492</v>
      </c>
      <c r="C255" s="45">
        <v>1.12</v>
      </c>
      <c r="D255" s="46">
        <v>0.168888</v>
      </c>
      <c r="S255" s="40"/>
      <c r="T255" s="40"/>
      <c r="AA255" s="48">
        <v>253</v>
      </c>
      <c r="AB255" s="48" t="s">
        <v>1526</v>
      </c>
      <c r="AC255" s="48" t="s">
        <v>2320</v>
      </c>
      <c r="AD255" s="48" t="s">
        <v>2491</v>
      </c>
      <c r="AE255" s="48" t="s">
        <v>2255</v>
      </c>
      <c r="AF255" s="48" t="s">
        <v>1941</v>
      </c>
      <c r="AG255" s="48" t="s">
        <v>1823</v>
      </c>
      <c r="AH255" s="48" t="s">
        <v>2272</v>
      </c>
      <c r="AI255" s="48" t="s">
        <v>2342</v>
      </c>
      <c r="AJ255" s="48" t="s">
        <v>2492</v>
      </c>
      <c r="AK255" s="48">
        <v>0</v>
      </c>
      <c r="AL255" s="48">
        <v>0</v>
      </c>
      <c r="AM255" s="48" t="s">
        <v>1581</v>
      </c>
      <c r="AN255" s="53">
        <v>2.04</v>
      </c>
      <c r="AO255" s="58">
        <v>0.081352</v>
      </c>
      <c r="AP255" s="58">
        <v>0.456014039223752</v>
      </c>
    </row>
    <row r="256" customFormat="1" spans="1:42">
      <c r="A256" s="44" t="s">
        <v>2493</v>
      </c>
      <c r="B256" s="45">
        <v>1517492</v>
      </c>
      <c r="C256" s="45">
        <v>1.21</v>
      </c>
      <c r="D256" s="46">
        <v>0.108846</v>
      </c>
      <c r="S256" s="40"/>
      <c r="T256" s="40"/>
      <c r="AA256" s="48">
        <v>254</v>
      </c>
      <c r="AB256" s="48" t="s">
        <v>2494</v>
      </c>
      <c r="AC256" s="48" t="s">
        <v>2495</v>
      </c>
      <c r="AD256" s="48" t="s">
        <v>2496</v>
      </c>
      <c r="AE256" s="48" t="s">
        <v>2255</v>
      </c>
      <c r="AF256" s="48" t="s">
        <v>1941</v>
      </c>
      <c r="AG256" s="48" t="s">
        <v>1823</v>
      </c>
      <c r="AH256" s="48" t="s">
        <v>2272</v>
      </c>
      <c r="AI256" s="48" t="s">
        <v>2342</v>
      </c>
      <c r="AJ256" s="48" t="s">
        <v>2286</v>
      </c>
      <c r="AK256" s="48">
        <v>156</v>
      </c>
      <c r="AL256" s="48">
        <v>1970885</v>
      </c>
      <c r="AM256" s="48" t="s">
        <v>1581</v>
      </c>
      <c r="AN256" s="53">
        <v>1.75</v>
      </c>
      <c r="AO256" s="58">
        <v>0.091611</v>
      </c>
      <c r="AP256" s="58">
        <v>0.347381515256691</v>
      </c>
    </row>
    <row r="257" customFormat="1" spans="1:42">
      <c r="A257" s="44" t="s">
        <v>2299</v>
      </c>
      <c r="B257" s="45">
        <v>1517492</v>
      </c>
      <c r="C257" s="45">
        <v>2.58</v>
      </c>
      <c r="D257" s="46">
        <v>0.036213797</v>
      </c>
      <c r="S257" s="40"/>
      <c r="T257" s="40"/>
      <c r="AA257" s="48">
        <v>255</v>
      </c>
      <c r="AB257" s="48" t="s">
        <v>1528</v>
      </c>
      <c r="AC257" s="48"/>
      <c r="AD257" s="48" t="s">
        <v>2497</v>
      </c>
      <c r="AE257" s="48" t="s">
        <v>2255</v>
      </c>
      <c r="AF257" s="48" t="s">
        <v>1941</v>
      </c>
      <c r="AG257" s="48" t="s">
        <v>1823</v>
      </c>
      <c r="AH257" s="48" t="s">
        <v>2256</v>
      </c>
      <c r="AI257" s="48" t="s">
        <v>2276</v>
      </c>
      <c r="AJ257" s="48" t="s">
        <v>2256</v>
      </c>
      <c r="AK257" s="48">
        <v>0</v>
      </c>
      <c r="AL257" s="48">
        <v>0</v>
      </c>
      <c r="AM257" s="48" t="s">
        <v>1581</v>
      </c>
      <c r="AN257" s="53">
        <v>3.01</v>
      </c>
      <c r="AO257" s="58">
        <v>0.081352</v>
      </c>
      <c r="AP257" s="58">
        <v>0.672844244148772</v>
      </c>
    </row>
    <row r="258" customFormat="1" spans="1:42">
      <c r="A258" s="44" t="s">
        <v>2498</v>
      </c>
      <c r="B258" s="45">
        <v>1517492</v>
      </c>
      <c r="C258" s="45">
        <v>1.07</v>
      </c>
      <c r="D258" s="46">
        <v>0.120379</v>
      </c>
      <c r="S258" s="40"/>
      <c r="T258" s="40"/>
      <c r="AA258" s="48">
        <v>256</v>
      </c>
      <c r="AB258" s="48" t="s">
        <v>1307</v>
      </c>
      <c r="AC258" s="48" t="s">
        <v>799</v>
      </c>
      <c r="AD258" s="48" t="s">
        <v>2499</v>
      </c>
      <c r="AE258" s="48" t="s">
        <v>2255</v>
      </c>
      <c r="AF258" s="48" t="s">
        <v>1941</v>
      </c>
      <c r="AG258" s="48" t="s">
        <v>1823</v>
      </c>
      <c r="AH258" s="48" t="s">
        <v>2256</v>
      </c>
      <c r="AI258" s="48" t="s">
        <v>2440</v>
      </c>
      <c r="AJ258" s="48" t="s">
        <v>2287</v>
      </c>
      <c r="AK258" s="48">
        <v>136</v>
      </c>
      <c r="AL258" s="48">
        <v>2235033</v>
      </c>
      <c r="AM258" s="48" t="s">
        <v>1581</v>
      </c>
      <c r="AN258" s="53" t="e">
        <v>#N/A</v>
      </c>
      <c r="AO258" s="58" t="e">
        <v>#N/A</v>
      </c>
      <c r="AP258" s="58" t="e">
        <v>#N/A</v>
      </c>
    </row>
    <row r="259" customFormat="1" spans="1:42">
      <c r="A259" s="44" t="s">
        <v>2500</v>
      </c>
      <c r="B259" s="45">
        <v>1553435</v>
      </c>
      <c r="C259" s="45">
        <v>0.75</v>
      </c>
      <c r="D259" s="46">
        <v>0.098613</v>
      </c>
      <c r="S259" s="40"/>
      <c r="T259" s="40"/>
      <c r="AA259" s="48">
        <v>257</v>
      </c>
      <c r="AB259" s="48" t="s">
        <v>1539</v>
      </c>
      <c r="AC259" s="48" t="s">
        <v>2501</v>
      </c>
      <c r="AD259" s="48" t="s">
        <v>2502</v>
      </c>
      <c r="AE259" s="48" t="s">
        <v>2255</v>
      </c>
      <c r="AF259" s="48" t="s">
        <v>2286</v>
      </c>
      <c r="AG259" s="48" t="s">
        <v>1649</v>
      </c>
      <c r="AH259" s="48" t="s">
        <v>1930</v>
      </c>
      <c r="AI259" s="48" t="s">
        <v>1930</v>
      </c>
      <c r="AJ259" s="48" t="s">
        <v>2050</v>
      </c>
      <c r="AK259" s="48">
        <v>328</v>
      </c>
      <c r="AL259" s="48">
        <v>974560</v>
      </c>
      <c r="AM259" s="48" t="s">
        <v>1581</v>
      </c>
      <c r="AN259" s="53">
        <v>1.28</v>
      </c>
      <c r="AO259" s="58">
        <v>0.098704</v>
      </c>
      <c r="AP259" s="58">
        <v>0.235825898111244</v>
      </c>
    </row>
    <row r="260" customFormat="1" spans="1:42">
      <c r="A260" s="44" t="s">
        <v>2183</v>
      </c>
      <c r="B260" s="45">
        <v>1553435</v>
      </c>
      <c r="C260" s="45">
        <v>3.24</v>
      </c>
      <c r="D260" s="46">
        <v>0.047585</v>
      </c>
      <c r="S260" s="40"/>
      <c r="T260" s="40"/>
      <c r="AA260" s="48">
        <v>258</v>
      </c>
      <c r="AB260" s="48" t="s">
        <v>1534</v>
      </c>
      <c r="AC260" s="48" t="s">
        <v>2503</v>
      </c>
      <c r="AD260" s="48" t="s">
        <v>2504</v>
      </c>
      <c r="AE260" s="48" t="s">
        <v>2255</v>
      </c>
      <c r="AF260" s="48" t="s">
        <v>1941</v>
      </c>
      <c r="AG260" s="48" t="s">
        <v>1823</v>
      </c>
      <c r="AH260" s="48" t="s">
        <v>2216</v>
      </c>
      <c r="AI260" s="48" t="s">
        <v>2440</v>
      </c>
      <c r="AJ260" s="48" t="s">
        <v>2287</v>
      </c>
      <c r="AK260" s="48">
        <v>141</v>
      </c>
      <c r="AL260" s="48">
        <v>2163050</v>
      </c>
      <c r="AM260" s="48" t="s">
        <v>1581</v>
      </c>
      <c r="AN260" s="53" t="e">
        <v>#N/A</v>
      </c>
      <c r="AO260" s="58" t="e">
        <v>#N/A</v>
      </c>
      <c r="AP260" s="58" t="e">
        <v>#N/A</v>
      </c>
    </row>
    <row r="261" customFormat="1" spans="1:42">
      <c r="A261" s="44" t="s">
        <v>2505</v>
      </c>
      <c r="B261" s="45">
        <v>1553435</v>
      </c>
      <c r="C261" s="45">
        <v>2.81</v>
      </c>
      <c r="D261" s="46">
        <v>0.081352</v>
      </c>
      <c r="S261" s="40"/>
      <c r="T261" s="40"/>
      <c r="AA261" s="48">
        <v>259</v>
      </c>
      <c r="AB261" s="48" t="s">
        <v>1552</v>
      </c>
      <c r="AC261" s="48" t="s">
        <v>2506</v>
      </c>
      <c r="AD261" s="48" t="s">
        <v>2507</v>
      </c>
      <c r="AE261" s="48" t="s">
        <v>2255</v>
      </c>
      <c r="AF261" s="48" t="s">
        <v>1941</v>
      </c>
      <c r="AG261" s="48" t="s">
        <v>1823</v>
      </c>
      <c r="AH261" s="48" t="s">
        <v>2216</v>
      </c>
      <c r="AI261" s="48" t="s">
        <v>2286</v>
      </c>
      <c r="AJ261" s="48" t="s">
        <v>2456</v>
      </c>
      <c r="AK261" s="48">
        <v>0</v>
      </c>
      <c r="AL261" s="48">
        <v>0</v>
      </c>
      <c r="AM261" s="48" t="s">
        <v>1581</v>
      </c>
      <c r="AN261" s="53">
        <v>2.67</v>
      </c>
      <c r="AO261" s="58">
        <v>0.081352</v>
      </c>
      <c r="AP261" s="58">
        <v>0.596841904278147</v>
      </c>
    </row>
    <row r="262" customFormat="1" spans="1:42">
      <c r="A262" s="44" t="s">
        <v>2508</v>
      </c>
      <c r="B262" s="45">
        <v>1553435</v>
      </c>
      <c r="C262" s="45">
        <v>2.38</v>
      </c>
      <c r="D262" s="46">
        <v>0.081352</v>
      </c>
      <c r="S262" s="40"/>
      <c r="T262" s="40"/>
      <c r="AA262" s="48">
        <v>260</v>
      </c>
      <c r="AB262" s="48" t="s">
        <v>1346</v>
      </c>
      <c r="AC262" s="48" t="s">
        <v>1839</v>
      </c>
      <c r="AD262" s="48" t="s">
        <v>2507</v>
      </c>
      <c r="AE262" s="48" t="s">
        <v>2255</v>
      </c>
      <c r="AF262" s="48" t="s">
        <v>1941</v>
      </c>
      <c r="AG262" s="48" t="s">
        <v>1823</v>
      </c>
      <c r="AH262" s="48" t="s">
        <v>2216</v>
      </c>
      <c r="AI262" s="48" t="s">
        <v>2286</v>
      </c>
      <c r="AJ262" s="48" t="s">
        <v>2456</v>
      </c>
      <c r="AK262" s="48">
        <v>176</v>
      </c>
      <c r="AL262" s="48">
        <v>1761175</v>
      </c>
      <c r="AM262" s="48" t="s">
        <v>1581</v>
      </c>
      <c r="AN262" s="53">
        <v>1.55</v>
      </c>
      <c r="AO262" s="58">
        <v>0.098708</v>
      </c>
      <c r="AP262" s="58">
        <v>0.285558851162622</v>
      </c>
    </row>
    <row r="263" customFormat="1" spans="1:42">
      <c r="A263" s="44" t="s">
        <v>1504</v>
      </c>
      <c r="B263" s="45">
        <v>1590899</v>
      </c>
      <c r="C263" s="45">
        <v>1.21</v>
      </c>
      <c r="D263" s="46">
        <v>0.096736</v>
      </c>
      <c r="S263" s="40"/>
      <c r="T263" s="40"/>
      <c r="AA263" s="48">
        <v>261</v>
      </c>
      <c r="AB263" s="48" t="s">
        <v>2509</v>
      </c>
      <c r="AC263" s="48" t="s">
        <v>2510</v>
      </c>
      <c r="AD263" s="48" t="s">
        <v>2511</v>
      </c>
      <c r="AE263" s="48" t="s">
        <v>2255</v>
      </c>
      <c r="AF263" s="48" t="s">
        <v>1941</v>
      </c>
      <c r="AG263" s="48" t="s">
        <v>2256</v>
      </c>
      <c r="AH263" s="48" t="s">
        <v>1823</v>
      </c>
      <c r="AI263" s="48" t="s">
        <v>2440</v>
      </c>
      <c r="AJ263" s="48" t="s">
        <v>2456</v>
      </c>
      <c r="AK263" s="48">
        <v>171</v>
      </c>
      <c r="AL263" s="48">
        <v>1809308</v>
      </c>
      <c r="AM263" s="48" t="s">
        <v>1581</v>
      </c>
      <c r="AN263" s="53">
        <v>3.84</v>
      </c>
      <c r="AO263" s="58">
        <v>0.065948</v>
      </c>
      <c r="AP263" s="58">
        <v>1.05887787865465</v>
      </c>
    </row>
    <row r="264" customFormat="1" spans="1:42">
      <c r="A264" s="44" t="s">
        <v>2353</v>
      </c>
      <c r="B264" s="45">
        <v>1590899</v>
      </c>
      <c r="C264" s="45">
        <v>1</v>
      </c>
      <c r="D264" s="46">
        <v>0.102601</v>
      </c>
      <c r="S264" s="40"/>
      <c r="T264" s="40"/>
      <c r="AA264" s="48">
        <v>262</v>
      </c>
      <c r="AB264" s="48" t="s">
        <v>2098</v>
      </c>
      <c r="AC264" s="48" t="s">
        <v>2099</v>
      </c>
      <c r="AD264" s="48" t="s">
        <v>2512</v>
      </c>
      <c r="AE264" s="48" t="s">
        <v>2255</v>
      </c>
      <c r="AF264" s="48" t="s">
        <v>1823</v>
      </c>
      <c r="AG264" s="48" t="s">
        <v>2286</v>
      </c>
      <c r="AH264" s="48" t="s">
        <v>1930</v>
      </c>
      <c r="AI264" s="48" t="s">
        <v>1977</v>
      </c>
      <c r="AJ264" s="48" t="s">
        <v>2015</v>
      </c>
      <c r="AK264" s="48">
        <v>308</v>
      </c>
      <c r="AL264" s="48">
        <v>1036628</v>
      </c>
      <c r="AM264" s="48" t="s">
        <v>1581</v>
      </c>
      <c r="AN264" s="53">
        <v>2.32</v>
      </c>
      <c r="AO264" s="58">
        <v>0.095484</v>
      </c>
      <c r="AP264" s="58">
        <v>0.441848780926644</v>
      </c>
    </row>
    <row r="265" customFormat="1" spans="1:42">
      <c r="A265" s="44" t="s">
        <v>2513</v>
      </c>
      <c r="B265" s="45">
        <v>1590899</v>
      </c>
      <c r="C265" s="45">
        <v>2.09</v>
      </c>
      <c r="D265" s="46">
        <v>0.081352</v>
      </c>
      <c r="S265" s="40"/>
      <c r="T265" s="40"/>
      <c r="AA265" s="48">
        <v>263</v>
      </c>
      <c r="AB265" s="48" t="s">
        <v>1452</v>
      </c>
      <c r="AC265" s="48" t="s">
        <v>2514</v>
      </c>
      <c r="AD265" s="48" t="s">
        <v>2515</v>
      </c>
      <c r="AE265" s="48" t="s">
        <v>2255</v>
      </c>
      <c r="AF265" s="48" t="s">
        <v>1941</v>
      </c>
      <c r="AG265" s="48" t="s">
        <v>1823</v>
      </c>
      <c r="AH265" s="48" t="s">
        <v>2216</v>
      </c>
      <c r="AI265" s="48" t="s">
        <v>2456</v>
      </c>
      <c r="AJ265" s="48" t="s">
        <v>2423</v>
      </c>
      <c r="AK265" s="48">
        <v>267</v>
      </c>
      <c r="AL265" s="48">
        <v>1187531</v>
      </c>
      <c r="AM265" s="48" t="s">
        <v>1581</v>
      </c>
      <c r="AN265" s="53">
        <v>1.39</v>
      </c>
      <c r="AO265" s="58">
        <v>0.142742</v>
      </c>
      <c r="AP265" s="58">
        <v>0.177083991744991</v>
      </c>
    </row>
    <row r="266" customFormat="1" spans="1:42">
      <c r="A266" s="44" t="s">
        <v>2516</v>
      </c>
      <c r="B266" s="45">
        <v>1590899</v>
      </c>
      <c r="C266" s="45">
        <v>0.7</v>
      </c>
      <c r="D266" s="46">
        <v>0.107335</v>
      </c>
      <c r="S266" s="40"/>
      <c r="T266" s="40"/>
      <c r="AA266" s="48">
        <v>264</v>
      </c>
      <c r="AB266" s="48" t="s">
        <v>2517</v>
      </c>
      <c r="AC266" s="48" t="s">
        <v>2518</v>
      </c>
      <c r="AD266" s="48" t="s">
        <v>2519</v>
      </c>
      <c r="AE266" s="48" t="s">
        <v>2255</v>
      </c>
      <c r="AF266" s="48" t="s">
        <v>2374</v>
      </c>
      <c r="AG266" s="48" t="s">
        <v>2168</v>
      </c>
      <c r="AH266" s="48" t="s">
        <v>2015</v>
      </c>
      <c r="AI266" s="48" t="s">
        <v>1898</v>
      </c>
      <c r="AJ266" s="48" t="s">
        <v>1740</v>
      </c>
      <c r="AK266" s="48">
        <v>1257</v>
      </c>
      <c r="AL266" s="48">
        <v>253424</v>
      </c>
      <c r="AM266" s="48" t="s">
        <v>1581</v>
      </c>
      <c r="AN266" s="53">
        <v>1.11</v>
      </c>
      <c r="AO266" s="58">
        <v>0.085045</v>
      </c>
      <c r="AP266" s="58">
        <v>0.237350676354808</v>
      </c>
    </row>
    <row r="267" customFormat="1" spans="1:42">
      <c r="A267" s="44" t="s">
        <v>2185</v>
      </c>
      <c r="B267" s="45">
        <v>1590899</v>
      </c>
      <c r="C267" s="45">
        <v>2.44</v>
      </c>
      <c r="D267" s="46">
        <v>0.081352</v>
      </c>
      <c r="S267" s="40"/>
      <c r="T267" s="40"/>
      <c r="AA267" s="48">
        <v>265</v>
      </c>
      <c r="AB267" s="48" t="s">
        <v>2162</v>
      </c>
      <c r="AC267" s="48" t="s">
        <v>2163</v>
      </c>
      <c r="AD267" s="48" t="s">
        <v>2520</v>
      </c>
      <c r="AE267" s="48" t="s">
        <v>2255</v>
      </c>
      <c r="AF267" s="48" t="s">
        <v>1941</v>
      </c>
      <c r="AG267" s="48" t="s">
        <v>1823</v>
      </c>
      <c r="AH267" s="48" t="s">
        <v>2286</v>
      </c>
      <c r="AI267" s="48" t="s">
        <v>2286</v>
      </c>
      <c r="AJ267" s="48" t="s">
        <v>2313</v>
      </c>
      <c r="AK267" s="48">
        <v>212</v>
      </c>
      <c r="AL267" s="48">
        <v>1483263</v>
      </c>
      <c r="AM267" s="48" t="s">
        <v>1581</v>
      </c>
      <c r="AN267" s="53">
        <v>3.03</v>
      </c>
      <c r="AO267" s="58">
        <v>0.081352</v>
      </c>
      <c r="AP267" s="58">
        <v>0.677314970023515</v>
      </c>
    </row>
    <row r="268" customFormat="1" spans="1:42">
      <c r="A268" s="44" t="s">
        <v>2192</v>
      </c>
      <c r="B268" s="45">
        <v>1630212</v>
      </c>
      <c r="C268" s="45">
        <v>1.81</v>
      </c>
      <c r="D268" s="46">
        <v>0.088415</v>
      </c>
      <c r="S268" s="40"/>
      <c r="T268" s="40"/>
      <c r="AA268" s="48">
        <v>266</v>
      </c>
      <c r="AB268" s="48" t="s">
        <v>2115</v>
      </c>
      <c r="AC268" s="48" t="s">
        <v>2116</v>
      </c>
      <c r="AD268" s="48" t="s">
        <v>2521</v>
      </c>
      <c r="AE268" s="48" t="s">
        <v>2522</v>
      </c>
      <c r="AF268" s="48" t="s">
        <v>2374</v>
      </c>
      <c r="AG268" s="48" t="s">
        <v>1941</v>
      </c>
      <c r="AH268" s="48" t="s">
        <v>1749</v>
      </c>
      <c r="AI268" s="48" t="s">
        <v>2048</v>
      </c>
      <c r="AJ268" s="48" t="s">
        <v>1940</v>
      </c>
      <c r="AK268" s="48">
        <v>277</v>
      </c>
      <c r="AL268" s="48">
        <v>1145885</v>
      </c>
      <c r="AM268" s="48" t="s">
        <v>1581</v>
      </c>
      <c r="AN268" s="53">
        <v>1.92</v>
      </c>
      <c r="AO268" s="58">
        <v>0.044888</v>
      </c>
      <c r="AP268" s="58">
        <v>0.777834592112777</v>
      </c>
    </row>
    <row r="269" customFormat="1" spans="1:42">
      <c r="A269" s="44" t="s">
        <v>2339</v>
      </c>
      <c r="B269" s="45">
        <v>1630212</v>
      </c>
      <c r="C269" s="45">
        <v>3.75</v>
      </c>
      <c r="D269" s="46">
        <v>0.080065</v>
      </c>
      <c r="S269" s="40"/>
      <c r="T269" s="40"/>
      <c r="AA269" s="48">
        <v>267</v>
      </c>
      <c r="AB269" s="48" t="s">
        <v>1554</v>
      </c>
      <c r="AC269" s="48" t="s">
        <v>1874</v>
      </c>
      <c r="AD269" s="48" t="s">
        <v>2523</v>
      </c>
      <c r="AE269" s="48" t="s">
        <v>2522</v>
      </c>
      <c r="AF269" s="48" t="s">
        <v>1941</v>
      </c>
      <c r="AG269" s="48" t="s">
        <v>2256</v>
      </c>
      <c r="AH269" s="48" t="s">
        <v>2256</v>
      </c>
      <c r="AI269" s="48" t="s">
        <v>2440</v>
      </c>
      <c r="AJ269" s="48" t="s">
        <v>2343</v>
      </c>
      <c r="AK269" s="48">
        <v>186</v>
      </c>
      <c r="AL269" s="48">
        <v>1671777</v>
      </c>
      <c r="AM269" s="48" t="s">
        <v>1581</v>
      </c>
      <c r="AN269" s="53" t="e">
        <v>#N/A</v>
      </c>
      <c r="AO269" s="58" t="e">
        <v>#N/A</v>
      </c>
      <c r="AP269" s="58" t="e">
        <v>#N/A</v>
      </c>
    </row>
    <row r="270" customFormat="1" spans="1:42">
      <c r="A270" s="44" t="s">
        <v>2524</v>
      </c>
      <c r="B270" s="45">
        <v>1630212</v>
      </c>
      <c r="C270" s="45">
        <v>0.66</v>
      </c>
      <c r="D270" s="46">
        <v>0.156849</v>
      </c>
      <c r="S270" s="40"/>
      <c r="T270" s="40"/>
      <c r="AA270" s="48">
        <v>268</v>
      </c>
      <c r="AB270" s="48" t="s">
        <v>2525</v>
      </c>
      <c r="AC270" s="48" t="s">
        <v>2526</v>
      </c>
      <c r="AD270" s="48" t="s">
        <v>2527</v>
      </c>
      <c r="AE270" s="48" t="s">
        <v>2522</v>
      </c>
      <c r="AF270" s="48" t="s">
        <v>1823</v>
      </c>
      <c r="AG270" s="48" t="s">
        <v>2168</v>
      </c>
      <c r="AH270" s="48" t="s">
        <v>2168</v>
      </c>
      <c r="AI270" s="48" t="s">
        <v>1823</v>
      </c>
      <c r="AJ270" s="48" t="s">
        <v>2294</v>
      </c>
      <c r="AK270" s="48">
        <v>126</v>
      </c>
      <c r="AL270" s="48">
        <v>2393769</v>
      </c>
      <c r="AM270" s="48" t="s">
        <v>1581</v>
      </c>
      <c r="AN270" s="53">
        <v>2.41</v>
      </c>
      <c r="AO270" s="58">
        <v>0.053908</v>
      </c>
      <c r="AP270" s="58">
        <v>0.812980452050325</v>
      </c>
    </row>
    <row r="271" customFormat="1" spans="1:42">
      <c r="A271" s="44" t="s">
        <v>2528</v>
      </c>
      <c r="B271" s="45">
        <v>1630212</v>
      </c>
      <c r="C271" s="45">
        <v>0.62</v>
      </c>
      <c r="D271" s="46">
        <v>0.168789</v>
      </c>
      <c r="S271" s="40"/>
      <c r="T271" s="40"/>
      <c r="AA271" s="48">
        <v>269</v>
      </c>
      <c r="AB271" s="48" t="s">
        <v>1516</v>
      </c>
      <c r="AC271" s="48" t="s">
        <v>2529</v>
      </c>
      <c r="AD271" s="48" t="s">
        <v>2530</v>
      </c>
      <c r="AE271" s="48" t="s">
        <v>2522</v>
      </c>
      <c r="AF271" s="48" t="s">
        <v>2374</v>
      </c>
      <c r="AG271" s="48" t="s">
        <v>2050</v>
      </c>
      <c r="AH271" s="48" t="s">
        <v>2167</v>
      </c>
      <c r="AI271" s="48" t="s">
        <v>2048</v>
      </c>
      <c r="AJ271" s="48" t="s">
        <v>2135</v>
      </c>
      <c r="AK271" s="48">
        <v>1631</v>
      </c>
      <c r="AL271" s="48">
        <v>193995</v>
      </c>
      <c r="AM271" s="48" t="s">
        <v>1581</v>
      </c>
      <c r="AN271" s="53">
        <v>1.17</v>
      </c>
      <c r="AO271" s="58">
        <v>0.078419122</v>
      </c>
      <c r="AP271" s="58">
        <v>0.271318974276208</v>
      </c>
    </row>
    <row r="272" customFormat="1" spans="1:42">
      <c r="A272" s="44" t="s">
        <v>2531</v>
      </c>
      <c r="B272" s="45">
        <v>1630212</v>
      </c>
      <c r="C272" s="45">
        <v>1.63</v>
      </c>
      <c r="D272" s="46">
        <v>0.149806</v>
      </c>
      <c r="S272" s="40"/>
      <c r="T272" s="40"/>
      <c r="AA272" s="48">
        <v>270</v>
      </c>
      <c r="AB272" s="48" t="s">
        <v>1512</v>
      </c>
      <c r="AC272" s="48" t="s">
        <v>2330</v>
      </c>
      <c r="AD272" s="48" t="s">
        <v>2383</v>
      </c>
      <c r="AE272" s="48" t="s">
        <v>2522</v>
      </c>
      <c r="AF272" s="48" t="s">
        <v>1823</v>
      </c>
      <c r="AG272" s="48" t="s">
        <v>2168</v>
      </c>
      <c r="AH272" s="48" t="s">
        <v>2168</v>
      </c>
      <c r="AI272" s="48" t="s">
        <v>2272</v>
      </c>
      <c r="AJ272" s="48" t="s">
        <v>2256</v>
      </c>
      <c r="AK272" s="48">
        <v>0</v>
      </c>
      <c r="AL272" s="48">
        <v>0</v>
      </c>
      <c r="AM272" s="48" t="s">
        <v>1581</v>
      </c>
      <c r="AN272" s="53">
        <v>3.01</v>
      </c>
      <c r="AO272" s="58">
        <v>0.081352</v>
      </c>
      <c r="AP272" s="58">
        <v>0.672844244148772</v>
      </c>
    </row>
    <row r="273" customFormat="1" spans="1:42">
      <c r="A273" s="44" t="s">
        <v>2532</v>
      </c>
      <c r="B273" s="45">
        <v>1630212</v>
      </c>
      <c r="C273" s="45">
        <v>1.93</v>
      </c>
      <c r="D273" s="46">
        <v>0.081352</v>
      </c>
      <c r="S273" s="40"/>
      <c r="T273" s="40"/>
      <c r="AA273" s="48">
        <v>271</v>
      </c>
      <c r="AB273" s="48" t="s">
        <v>2235</v>
      </c>
      <c r="AC273" s="48" t="s">
        <v>2008</v>
      </c>
      <c r="AD273" s="48" t="s">
        <v>2533</v>
      </c>
      <c r="AE273" s="48" t="s">
        <v>2522</v>
      </c>
      <c r="AF273" s="48" t="s">
        <v>1823</v>
      </c>
      <c r="AG273" s="48" t="s">
        <v>2168</v>
      </c>
      <c r="AH273" s="48" t="s">
        <v>2277</v>
      </c>
      <c r="AI273" s="48" t="s">
        <v>2272</v>
      </c>
      <c r="AJ273" s="48" t="s">
        <v>2469</v>
      </c>
      <c r="AK273" s="48">
        <v>338</v>
      </c>
      <c r="AL273" s="48">
        <v>946047</v>
      </c>
      <c r="AM273" s="48" t="s">
        <v>1581</v>
      </c>
      <c r="AN273" s="53">
        <v>1.65</v>
      </c>
      <c r="AO273" s="58">
        <v>0.036728</v>
      </c>
      <c r="AP273" s="58">
        <v>0.816964047521521</v>
      </c>
    </row>
    <row r="274" customFormat="1" spans="1:42">
      <c r="A274" s="44" t="s">
        <v>1553</v>
      </c>
      <c r="B274" s="45">
        <v>1630212</v>
      </c>
      <c r="C274" s="45">
        <v>2.44</v>
      </c>
      <c r="D274" s="46">
        <v>0.078768</v>
      </c>
      <c r="S274" s="40"/>
      <c r="T274" s="40"/>
      <c r="AA274" s="48">
        <v>272</v>
      </c>
      <c r="AB274" s="48" t="s">
        <v>2534</v>
      </c>
      <c r="AC274" s="48" t="s">
        <v>2535</v>
      </c>
      <c r="AD274" s="48" t="s">
        <v>2536</v>
      </c>
      <c r="AE274" s="48" t="s">
        <v>2522</v>
      </c>
      <c r="AF274" s="48" t="s">
        <v>1823</v>
      </c>
      <c r="AG274" s="48" t="s">
        <v>1941</v>
      </c>
      <c r="AH274" s="48" t="s">
        <v>2272</v>
      </c>
      <c r="AI274" s="48" t="s">
        <v>2440</v>
      </c>
      <c r="AJ274" s="48" t="s">
        <v>2456</v>
      </c>
      <c r="AK274" s="48">
        <v>136</v>
      </c>
      <c r="AL274" s="48">
        <v>2235033</v>
      </c>
      <c r="AM274" s="48" t="s">
        <v>1581</v>
      </c>
      <c r="AN274" s="53">
        <v>4.24</v>
      </c>
      <c r="AO274" s="58">
        <v>0.03973</v>
      </c>
      <c r="AP274" s="58">
        <v>1.94072308504299</v>
      </c>
    </row>
    <row r="275" customFormat="1" spans="1:42">
      <c r="A275" s="44" t="s">
        <v>2537</v>
      </c>
      <c r="B275" s="45">
        <v>1630212</v>
      </c>
      <c r="C275" s="45" t="e">
        <v>#N/A</v>
      </c>
      <c r="D275" s="46" t="e">
        <v>#N/A</v>
      </c>
      <c r="S275" s="40"/>
      <c r="T275" s="40"/>
      <c r="AA275" s="48">
        <v>273</v>
      </c>
      <c r="AB275" s="48" t="s">
        <v>2538</v>
      </c>
      <c r="AC275" s="48" t="s">
        <v>2539</v>
      </c>
      <c r="AD275" s="48" t="s">
        <v>2540</v>
      </c>
      <c r="AE275" s="48" t="s">
        <v>2522</v>
      </c>
      <c r="AF275" s="48" t="s">
        <v>2286</v>
      </c>
      <c r="AG275" s="48" t="s">
        <v>2256</v>
      </c>
      <c r="AH275" s="48" t="s">
        <v>1650</v>
      </c>
      <c r="AI275" s="48" t="s">
        <v>2167</v>
      </c>
      <c r="AJ275" s="48" t="s">
        <v>1927</v>
      </c>
      <c r="AK275" s="48">
        <v>252</v>
      </c>
      <c r="AL275" s="48">
        <v>1255818</v>
      </c>
      <c r="AM275" s="48" t="s">
        <v>1581</v>
      </c>
      <c r="AN275" s="53">
        <v>1.19</v>
      </c>
      <c r="AO275" s="58">
        <v>0.080724</v>
      </c>
      <c r="AP275" s="58">
        <v>0.268077625440302</v>
      </c>
    </row>
    <row r="276" customFormat="1" spans="1:42">
      <c r="A276" s="44" t="s">
        <v>2541</v>
      </c>
      <c r="B276" s="45">
        <v>1630212</v>
      </c>
      <c r="C276" s="45">
        <v>3.09</v>
      </c>
      <c r="D276" s="46">
        <v>0.139892</v>
      </c>
      <c r="S276" s="40"/>
      <c r="T276" s="40"/>
      <c r="AA276" s="48">
        <v>274</v>
      </c>
      <c r="AB276" s="48" t="s">
        <v>2542</v>
      </c>
      <c r="AC276" s="48" t="s">
        <v>2543</v>
      </c>
      <c r="AD276" s="48" t="s">
        <v>2544</v>
      </c>
      <c r="AE276" s="48" t="s">
        <v>2522</v>
      </c>
      <c r="AF276" s="48" t="s">
        <v>1941</v>
      </c>
      <c r="AG276" s="48" t="s">
        <v>2256</v>
      </c>
      <c r="AH276" s="48" t="s">
        <v>2456</v>
      </c>
      <c r="AI276" s="48" t="s">
        <v>2369</v>
      </c>
      <c r="AJ276" s="48" t="s">
        <v>2307</v>
      </c>
      <c r="AK276" s="48">
        <v>363</v>
      </c>
      <c r="AL276" s="48">
        <v>881675</v>
      </c>
      <c r="AM276" s="48" t="s">
        <v>1581</v>
      </c>
      <c r="AN276" s="53">
        <v>1.01</v>
      </c>
      <c r="AO276" s="58">
        <v>0.059483</v>
      </c>
      <c r="AP276" s="58">
        <v>0.30877689110812</v>
      </c>
    </row>
    <row r="277" customFormat="1" spans="1:42">
      <c r="A277" s="44" t="s">
        <v>2545</v>
      </c>
      <c r="B277" s="45">
        <v>1630212</v>
      </c>
      <c r="C277" s="45">
        <v>2.12</v>
      </c>
      <c r="D277" s="46">
        <v>0.081352</v>
      </c>
      <c r="S277" s="40"/>
      <c r="T277" s="40"/>
      <c r="AA277" s="48">
        <v>275</v>
      </c>
      <c r="AB277" s="48" t="s">
        <v>2175</v>
      </c>
      <c r="AC277" s="48" t="s">
        <v>2176</v>
      </c>
      <c r="AD277" s="48" t="s">
        <v>2546</v>
      </c>
      <c r="AE277" s="48" t="s">
        <v>2522</v>
      </c>
      <c r="AF277" s="48" t="s">
        <v>2374</v>
      </c>
      <c r="AG277" s="48" t="s">
        <v>2050</v>
      </c>
      <c r="AH277" s="48" t="s">
        <v>2148</v>
      </c>
      <c r="AI277" s="48" t="s">
        <v>1940</v>
      </c>
      <c r="AJ277" s="48" t="s">
        <v>2148</v>
      </c>
      <c r="AK277" s="48">
        <v>207</v>
      </c>
      <c r="AL277" s="48">
        <v>1517492</v>
      </c>
      <c r="AM277" s="48" t="s">
        <v>1581</v>
      </c>
      <c r="AN277" s="53">
        <v>2.11</v>
      </c>
      <c r="AO277" s="58">
        <v>0.081352</v>
      </c>
      <c r="AP277" s="58">
        <v>0.471661579785352</v>
      </c>
    </row>
    <row r="278" customFormat="1" spans="1:42">
      <c r="A278" s="44" t="s">
        <v>2547</v>
      </c>
      <c r="B278" s="45">
        <v>1671777</v>
      </c>
      <c r="C278" s="45" t="e">
        <v>#N/A</v>
      </c>
      <c r="D278" s="46" t="e">
        <v>#N/A</v>
      </c>
      <c r="S278" s="40"/>
      <c r="T278" s="40"/>
      <c r="AA278" s="48">
        <v>276</v>
      </c>
      <c r="AB278" s="48" t="s">
        <v>1508</v>
      </c>
      <c r="AC278" s="48" t="s">
        <v>799</v>
      </c>
      <c r="AD278" s="48" t="s">
        <v>2548</v>
      </c>
      <c r="AE278" s="48" t="s">
        <v>2522</v>
      </c>
      <c r="AF278" s="48" t="s">
        <v>1823</v>
      </c>
      <c r="AG278" s="48" t="s">
        <v>1823</v>
      </c>
      <c r="AH278" s="48" t="s">
        <v>1823</v>
      </c>
      <c r="AI278" s="48" t="s">
        <v>2272</v>
      </c>
      <c r="AJ278" s="48" t="s">
        <v>2256</v>
      </c>
      <c r="AK278" s="48">
        <v>141</v>
      </c>
      <c r="AL278" s="48">
        <v>2163050</v>
      </c>
      <c r="AM278" s="48" t="s">
        <v>1581</v>
      </c>
      <c r="AN278" s="53" t="e">
        <v>#N/A</v>
      </c>
      <c r="AO278" s="58" t="e">
        <v>#N/A</v>
      </c>
      <c r="AP278" s="58" t="e">
        <v>#N/A</v>
      </c>
    </row>
    <row r="279" customFormat="1" spans="1:42">
      <c r="A279" s="44" t="s">
        <v>1289</v>
      </c>
      <c r="B279" s="45">
        <v>1671777</v>
      </c>
      <c r="C279" s="45">
        <v>1.7</v>
      </c>
      <c r="D279" s="46">
        <v>0.092629</v>
      </c>
      <c r="S279" s="40"/>
      <c r="T279" s="40"/>
      <c r="AA279" s="48">
        <v>277</v>
      </c>
      <c r="AB279" s="48" t="s">
        <v>1312</v>
      </c>
      <c r="AC279" s="48" t="s">
        <v>1716</v>
      </c>
      <c r="AD279" s="48" t="s">
        <v>2549</v>
      </c>
      <c r="AE279" s="48" t="s">
        <v>2522</v>
      </c>
      <c r="AF279" s="48" t="s">
        <v>1823</v>
      </c>
      <c r="AG279" s="48" t="s">
        <v>2168</v>
      </c>
      <c r="AH279" s="48" t="s">
        <v>2256</v>
      </c>
      <c r="AI279" s="48" t="s">
        <v>2286</v>
      </c>
      <c r="AJ279" s="48" t="s">
        <v>2343</v>
      </c>
      <c r="AK279" s="48">
        <v>161</v>
      </c>
      <c r="AL279" s="48">
        <v>1914082</v>
      </c>
      <c r="AM279" s="48" t="s">
        <v>1581</v>
      </c>
      <c r="AN279" s="53">
        <v>0.98</v>
      </c>
      <c r="AO279" s="58">
        <v>0.081352</v>
      </c>
      <c r="AP279" s="58">
        <v>0.219065567862391</v>
      </c>
    </row>
    <row r="280" customFormat="1" spans="1:42">
      <c r="A280" s="44" t="s">
        <v>2199</v>
      </c>
      <c r="B280" s="45">
        <v>1671777</v>
      </c>
      <c r="C280" s="45">
        <v>2.93</v>
      </c>
      <c r="D280" s="46">
        <v>0.081352</v>
      </c>
      <c r="S280" s="40"/>
      <c r="T280" s="40"/>
      <c r="AA280" s="48">
        <v>278</v>
      </c>
      <c r="AB280" s="48" t="s">
        <v>1317</v>
      </c>
      <c r="AC280" s="48" t="s">
        <v>2179</v>
      </c>
      <c r="AD280" s="48" t="s">
        <v>2550</v>
      </c>
      <c r="AE280" s="48" t="s">
        <v>2522</v>
      </c>
      <c r="AF280" s="48" t="s">
        <v>1823</v>
      </c>
      <c r="AG280" s="48" t="s">
        <v>2168</v>
      </c>
      <c r="AH280" s="48" t="s">
        <v>2256</v>
      </c>
      <c r="AI280" s="48" t="s">
        <v>2286</v>
      </c>
      <c r="AJ280" s="48" t="s">
        <v>2456</v>
      </c>
      <c r="AK280" s="48">
        <v>146</v>
      </c>
      <c r="AL280" s="48">
        <v>2094984</v>
      </c>
      <c r="AM280" s="48" t="s">
        <v>1581</v>
      </c>
      <c r="AN280" s="53">
        <v>2.31</v>
      </c>
      <c r="AO280" s="58">
        <v>0.081352</v>
      </c>
      <c r="AP280" s="58">
        <v>0.516368838532779</v>
      </c>
    </row>
    <row r="281" customFormat="1" spans="1:42">
      <c r="A281" s="44" t="s">
        <v>2551</v>
      </c>
      <c r="B281" s="45">
        <v>1671777</v>
      </c>
      <c r="C281" s="45" t="e">
        <v>#N/A</v>
      </c>
      <c r="D281" s="46" t="e">
        <v>#N/A</v>
      </c>
      <c r="S281" s="40"/>
      <c r="T281" s="40"/>
      <c r="AA281" s="48">
        <v>279</v>
      </c>
      <c r="AB281" s="48" t="s">
        <v>1418</v>
      </c>
      <c r="AC281" s="48" t="s">
        <v>2552</v>
      </c>
      <c r="AD281" s="48" t="s">
        <v>2553</v>
      </c>
      <c r="AE281" s="48" t="s">
        <v>2522</v>
      </c>
      <c r="AF281" s="48" t="s">
        <v>1823</v>
      </c>
      <c r="AG281" s="48" t="s">
        <v>2168</v>
      </c>
      <c r="AH281" s="48" t="s">
        <v>2256</v>
      </c>
      <c r="AI281" s="48" t="s">
        <v>2369</v>
      </c>
      <c r="AJ281" s="48" t="s">
        <v>2313</v>
      </c>
      <c r="AK281" s="48">
        <v>171</v>
      </c>
      <c r="AL281" s="48">
        <v>1809308</v>
      </c>
      <c r="AM281" s="48" t="s">
        <v>1581</v>
      </c>
      <c r="AN281" s="53">
        <v>1.75</v>
      </c>
      <c r="AO281" s="58">
        <v>0.095449</v>
      </c>
      <c r="AP281" s="58">
        <v>0.333413320141445</v>
      </c>
    </row>
    <row r="282" customFormat="1" spans="1:42">
      <c r="A282" s="44" t="s">
        <v>1505</v>
      </c>
      <c r="B282" s="45">
        <v>1671777</v>
      </c>
      <c r="C282" s="45" t="e">
        <v>#N/A</v>
      </c>
      <c r="D282" s="46" t="e">
        <v>#N/A</v>
      </c>
      <c r="S282" s="40"/>
      <c r="T282" s="40"/>
      <c r="AA282" s="48">
        <v>280</v>
      </c>
      <c r="AB282" s="48" t="s">
        <v>1536</v>
      </c>
      <c r="AC282" s="48" t="s">
        <v>2554</v>
      </c>
      <c r="AD282" s="48" t="s">
        <v>2555</v>
      </c>
      <c r="AE282" s="48" t="s">
        <v>2522</v>
      </c>
      <c r="AF282" s="48" t="s">
        <v>1823</v>
      </c>
      <c r="AG282" s="48" t="s">
        <v>1823</v>
      </c>
      <c r="AH282" s="48" t="s">
        <v>2272</v>
      </c>
      <c r="AI282" s="48" t="s">
        <v>2216</v>
      </c>
      <c r="AJ282" s="48" t="s">
        <v>2287</v>
      </c>
      <c r="AK282" s="48">
        <v>510</v>
      </c>
      <c r="AL282" s="48">
        <v>630809</v>
      </c>
      <c r="AM282" s="48" t="s">
        <v>1581</v>
      </c>
      <c r="AN282" s="53">
        <v>0.74</v>
      </c>
      <c r="AO282" s="58">
        <v>0.063346067</v>
      </c>
      <c r="AP282" s="58">
        <v>0.212436111943563</v>
      </c>
    </row>
    <row r="283" customFormat="1" spans="1:42">
      <c r="A283" s="44" t="s">
        <v>2556</v>
      </c>
      <c r="B283" s="45">
        <v>1671777</v>
      </c>
      <c r="C283" s="45">
        <v>0.44</v>
      </c>
      <c r="D283" s="46">
        <v>0.114049</v>
      </c>
      <c r="S283" s="40"/>
      <c r="T283" s="40"/>
      <c r="AA283" s="48">
        <v>281</v>
      </c>
      <c r="AB283" s="48" t="s">
        <v>2557</v>
      </c>
      <c r="AC283" s="48" t="s">
        <v>1674</v>
      </c>
      <c r="AD283" s="48" t="s">
        <v>2558</v>
      </c>
      <c r="AE283" s="48" t="s">
        <v>2522</v>
      </c>
      <c r="AF283" s="48" t="s">
        <v>1823</v>
      </c>
      <c r="AG283" s="48" t="s">
        <v>1823</v>
      </c>
      <c r="AH283" s="48" t="s">
        <v>2272</v>
      </c>
      <c r="AI283" s="48" t="s">
        <v>2216</v>
      </c>
      <c r="AJ283" s="48" t="s">
        <v>2343</v>
      </c>
      <c r="AK283" s="48">
        <v>151</v>
      </c>
      <c r="AL283" s="48">
        <v>2031238</v>
      </c>
      <c r="AM283" s="48" t="s">
        <v>1581</v>
      </c>
      <c r="AN283" s="53">
        <v>3.69</v>
      </c>
      <c r="AO283" s="58">
        <v>0.057734</v>
      </c>
      <c r="AP283" s="58">
        <v>1.16228062591023</v>
      </c>
    </row>
    <row r="284" customFormat="1" spans="1:42">
      <c r="A284" s="44" t="s">
        <v>2559</v>
      </c>
      <c r="B284" s="45">
        <v>1671777</v>
      </c>
      <c r="C284" s="45">
        <v>0.61</v>
      </c>
      <c r="D284" s="46">
        <v>0.122224</v>
      </c>
      <c r="S284" s="40"/>
      <c r="T284" s="40"/>
      <c r="AA284" s="48">
        <v>282</v>
      </c>
      <c r="AB284" s="48" t="s">
        <v>2152</v>
      </c>
      <c r="AC284" s="48" t="s">
        <v>2153</v>
      </c>
      <c r="AD284" s="48" t="s">
        <v>2560</v>
      </c>
      <c r="AE284" s="48" t="s">
        <v>2522</v>
      </c>
      <c r="AF284" s="48" t="s">
        <v>1823</v>
      </c>
      <c r="AG284" s="48" t="s">
        <v>1823</v>
      </c>
      <c r="AH284" s="48" t="s">
        <v>2272</v>
      </c>
      <c r="AI284" s="48" t="s">
        <v>2440</v>
      </c>
      <c r="AJ284" s="48" t="s">
        <v>2343</v>
      </c>
      <c r="AK284" s="48">
        <v>232</v>
      </c>
      <c r="AL284" s="48">
        <v>1360313</v>
      </c>
      <c r="AM284" s="48" t="s">
        <v>1581</v>
      </c>
      <c r="AN284" s="53">
        <v>2.84</v>
      </c>
      <c r="AO284" s="58">
        <v>0.081352</v>
      </c>
      <c r="AP284" s="58">
        <v>0.634843074213459</v>
      </c>
    </row>
    <row r="285" customFormat="1" spans="1:42">
      <c r="A285" s="44" t="s">
        <v>2561</v>
      </c>
      <c r="B285" s="45">
        <v>1671777</v>
      </c>
      <c r="C285" s="45">
        <v>1.85</v>
      </c>
      <c r="D285" s="46">
        <v>0.047904</v>
      </c>
      <c r="S285" s="40"/>
      <c r="T285" s="40"/>
      <c r="AA285" s="48">
        <v>283</v>
      </c>
      <c r="AB285" s="48" t="s">
        <v>2562</v>
      </c>
      <c r="AC285" s="48" t="s">
        <v>2563</v>
      </c>
      <c r="AD285" s="48" t="s">
        <v>2564</v>
      </c>
      <c r="AE285" s="48" t="s">
        <v>2522</v>
      </c>
      <c r="AF285" s="48" t="s">
        <v>1823</v>
      </c>
      <c r="AG285" s="48" t="s">
        <v>1823</v>
      </c>
      <c r="AH285" s="48" t="s">
        <v>2272</v>
      </c>
      <c r="AI285" s="48" t="s">
        <v>2440</v>
      </c>
      <c r="AJ285" s="48" t="s">
        <v>2313</v>
      </c>
      <c r="AK285" s="48">
        <v>181</v>
      </c>
      <c r="AL285" s="48">
        <v>1715333</v>
      </c>
      <c r="AM285" s="48" t="s">
        <v>1581</v>
      </c>
      <c r="AN285" s="53">
        <v>2.98</v>
      </c>
      <c r="AO285" s="58">
        <v>0.073346</v>
      </c>
      <c r="AP285" s="58">
        <v>0.738849715225749</v>
      </c>
    </row>
    <row r="286" customFormat="1" spans="1:42">
      <c r="A286" s="44" t="s">
        <v>2565</v>
      </c>
      <c r="B286" s="45">
        <v>1671777</v>
      </c>
      <c r="C286" s="45" t="e">
        <v>#N/A</v>
      </c>
      <c r="D286" s="46" t="e">
        <v>#N/A</v>
      </c>
      <c r="S286" s="40"/>
      <c r="T286" s="40"/>
      <c r="AA286" s="48">
        <v>284</v>
      </c>
      <c r="AB286" s="48" t="s">
        <v>2221</v>
      </c>
      <c r="AC286" s="48" t="s">
        <v>2222</v>
      </c>
      <c r="AD286" s="48" t="s">
        <v>2566</v>
      </c>
      <c r="AE286" s="48" t="s">
        <v>2522</v>
      </c>
      <c r="AF286" s="48" t="s">
        <v>1823</v>
      </c>
      <c r="AG286" s="48" t="s">
        <v>1823</v>
      </c>
      <c r="AH286" s="48" t="s">
        <v>2272</v>
      </c>
      <c r="AI286" s="48" t="s">
        <v>2286</v>
      </c>
      <c r="AJ286" s="48" t="s">
        <v>2343</v>
      </c>
      <c r="AK286" s="48">
        <v>166</v>
      </c>
      <c r="AL286" s="48">
        <v>1860299</v>
      </c>
      <c r="AM286" s="48" t="s">
        <v>1581</v>
      </c>
      <c r="AN286" s="53">
        <v>2.26</v>
      </c>
      <c r="AO286" s="58">
        <v>0.103963</v>
      </c>
      <c r="AP286" s="58">
        <v>0.395317387184993</v>
      </c>
    </row>
    <row r="287" customFormat="1" spans="1:42">
      <c r="A287" s="44" t="s">
        <v>2567</v>
      </c>
      <c r="B287" s="45">
        <v>1671777</v>
      </c>
      <c r="C287" s="45" t="e">
        <v>#N/A</v>
      </c>
      <c r="D287" s="46" t="e">
        <v>#N/A</v>
      </c>
      <c r="S287" s="40"/>
      <c r="T287" s="40"/>
      <c r="AA287" s="48">
        <v>285</v>
      </c>
      <c r="AB287" s="48" t="s">
        <v>2568</v>
      </c>
      <c r="AC287" s="48" t="s">
        <v>2569</v>
      </c>
      <c r="AD287" s="48" t="s">
        <v>2570</v>
      </c>
      <c r="AE287" s="48" t="s">
        <v>2522</v>
      </c>
      <c r="AF287" s="48" t="s">
        <v>1823</v>
      </c>
      <c r="AG287" s="48" t="s">
        <v>1823</v>
      </c>
      <c r="AH287" s="48" t="s">
        <v>2256</v>
      </c>
      <c r="AI287" s="48" t="s">
        <v>2342</v>
      </c>
      <c r="AJ287" s="48" t="s">
        <v>2287</v>
      </c>
      <c r="AK287" s="48">
        <v>126</v>
      </c>
      <c r="AL287" s="48">
        <v>2393769</v>
      </c>
      <c r="AM287" s="48" t="s">
        <v>1581</v>
      </c>
      <c r="AN287" s="53">
        <v>5.2</v>
      </c>
      <c r="AO287" s="58">
        <v>0.081654</v>
      </c>
      <c r="AP287" s="58">
        <v>1.1580895945592</v>
      </c>
    </row>
    <row r="288" customFormat="1" spans="1:42">
      <c r="A288" s="44" t="s">
        <v>1554</v>
      </c>
      <c r="B288" s="45">
        <v>1671777</v>
      </c>
      <c r="C288" s="45" t="e">
        <v>#N/A</v>
      </c>
      <c r="D288" s="46" t="e">
        <v>#N/A</v>
      </c>
      <c r="S288" s="40"/>
      <c r="T288" s="40"/>
      <c r="AA288" s="48">
        <v>286</v>
      </c>
      <c r="AB288" s="48" t="s">
        <v>2324</v>
      </c>
      <c r="AC288" s="48" t="s">
        <v>2325</v>
      </c>
      <c r="AD288" s="48" t="s">
        <v>2571</v>
      </c>
      <c r="AE288" s="48" t="s">
        <v>2522</v>
      </c>
      <c r="AF288" s="48" t="s">
        <v>1823</v>
      </c>
      <c r="AG288" s="48" t="s">
        <v>1823</v>
      </c>
      <c r="AH288" s="48" t="s">
        <v>2256</v>
      </c>
      <c r="AI288" s="48" t="s">
        <v>2440</v>
      </c>
      <c r="AJ288" s="48" t="s">
        <v>2287</v>
      </c>
      <c r="AK288" s="48">
        <v>0</v>
      </c>
      <c r="AL288" s="48">
        <v>0</v>
      </c>
      <c r="AM288" s="48" t="s">
        <v>1581</v>
      </c>
      <c r="AN288" s="53">
        <v>1.22</v>
      </c>
      <c r="AO288" s="58">
        <v>0.103956</v>
      </c>
      <c r="AP288" s="58">
        <v>0.21341579103742</v>
      </c>
    </row>
    <row r="289" customFormat="1" spans="1:42">
      <c r="A289" s="44" t="s">
        <v>1550</v>
      </c>
      <c r="B289" s="45">
        <v>1671777</v>
      </c>
      <c r="C289" s="45">
        <v>3.46</v>
      </c>
      <c r="D289" s="46">
        <v>0.053019</v>
      </c>
      <c r="S289" s="40"/>
      <c r="T289" s="40"/>
      <c r="AA289" s="48">
        <v>287</v>
      </c>
      <c r="AB289" s="48" t="s">
        <v>2572</v>
      </c>
      <c r="AC289" s="48" t="s">
        <v>2573</v>
      </c>
      <c r="AD289" s="48" t="s">
        <v>2574</v>
      </c>
      <c r="AE289" s="48" t="s">
        <v>2522</v>
      </c>
      <c r="AF289" s="48" t="s">
        <v>1823</v>
      </c>
      <c r="AG289" s="48" t="s">
        <v>1823</v>
      </c>
      <c r="AH289" s="48" t="s">
        <v>2216</v>
      </c>
      <c r="AI289" s="48" t="s">
        <v>2256</v>
      </c>
      <c r="AJ289" s="48" t="s">
        <v>2216</v>
      </c>
      <c r="AK289" s="48">
        <v>151</v>
      </c>
      <c r="AL289" s="48">
        <v>2031238</v>
      </c>
      <c r="AM289" s="48" t="s">
        <v>1581</v>
      </c>
      <c r="AN289" s="53">
        <v>2.97</v>
      </c>
      <c r="AO289" s="58">
        <v>0.100784</v>
      </c>
      <c r="AP289" s="58">
        <v>0.535896769003679</v>
      </c>
    </row>
    <row r="290" customFormat="1" spans="1:42">
      <c r="A290" s="44" t="s">
        <v>2202</v>
      </c>
      <c r="B290" s="45">
        <v>1671777</v>
      </c>
      <c r="C290" s="45">
        <v>2.09</v>
      </c>
      <c r="D290" s="46">
        <v>0.107306</v>
      </c>
      <c r="S290" s="40"/>
      <c r="T290" s="40"/>
      <c r="AA290" s="48">
        <v>288</v>
      </c>
      <c r="AB290" s="48" t="s">
        <v>2575</v>
      </c>
      <c r="AC290" s="48" t="s">
        <v>2576</v>
      </c>
      <c r="AD290" s="48" t="s">
        <v>2577</v>
      </c>
      <c r="AE290" s="48" t="s">
        <v>2522</v>
      </c>
      <c r="AF290" s="48" t="s">
        <v>1823</v>
      </c>
      <c r="AG290" s="48" t="s">
        <v>1823</v>
      </c>
      <c r="AH290" s="48" t="s">
        <v>2256</v>
      </c>
      <c r="AI290" s="48" t="s">
        <v>2440</v>
      </c>
      <c r="AJ290" s="48" t="s">
        <v>2456</v>
      </c>
      <c r="AK290" s="48">
        <v>136</v>
      </c>
      <c r="AL290" s="48">
        <v>2235033</v>
      </c>
      <c r="AM290" s="48" t="s">
        <v>1581</v>
      </c>
      <c r="AN290" s="53" t="e">
        <v>#N/A</v>
      </c>
      <c r="AO290" s="58" t="e">
        <v>#N/A</v>
      </c>
      <c r="AP290" s="58" t="e">
        <v>#N/A</v>
      </c>
    </row>
    <row r="291" customFormat="1" spans="1:42">
      <c r="A291" s="44" t="s">
        <v>2578</v>
      </c>
      <c r="B291" s="45">
        <v>1671777</v>
      </c>
      <c r="C291" s="45">
        <v>2.25</v>
      </c>
      <c r="D291" s="46">
        <v>0.028219</v>
      </c>
      <c r="S291" s="40"/>
      <c r="T291" s="40"/>
      <c r="AA291" s="48">
        <v>289</v>
      </c>
      <c r="AB291" s="48" t="s">
        <v>2410</v>
      </c>
      <c r="AC291" s="48" t="s">
        <v>2579</v>
      </c>
      <c r="AD291" s="48" t="s">
        <v>2580</v>
      </c>
      <c r="AE291" s="48" t="s">
        <v>2522</v>
      </c>
      <c r="AF291" s="48" t="s">
        <v>1823</v>
      </c>
      <c r="AG291" s="48" t="s">
        <v>1823</v>
      </c>
      <c r="AH291" s="48" t="s">
        <v>2216</v>
      </c>
      <c r="AI291" s="48" t="s">
        <v>2216</v>
      </c>
      <c r="AJ291" s="48" t="s">
        <v>2287</v>
      </c>
      <c r="AK291" s="48">
        <v>252</v>
      </c>
      <c r="AL291" s="48">
        <v>1255818</v>
      </c>
      <c r="AM291" s="48" t="s">
        <v>1581</v>
      </c>
      <c r="AN291" s="53">
        <v>2.58</v>
      </c>
      <c r="AO291" s="58">
        <v>0.023481</v>
      </c>
      <c r="AP291" s="58">
        <v>1.99811002025921</v>
      </c>
    </row>
    <row r="292" customFormat="1" spans="1:42">
      <c r="A292" s="44" t="s">
        <v>2581</v>
      </c>
      <c r="B292" s="45">
        <v>1715333</v>
      </c>
      <c r="C292" s="45">
        <v>2.73</v>
      </c>
      <c r="D292" s="46">
        <v>0.015068</v>
      </c>
      <c r="S292" s="40"/>
      <c r="T292" s="40"/>
      <c r="AA292" s="48">
        <v>290</v>
      </c>
      <c r="AB292" s="48" t="s">
        <v>1322</v>
      </c>
      <c r="AC292" s="48" t="s">
        <v>2582</v>
      </c>
      <c r="AD292" s="48" t="s">
        <v>2583</v>
      </c>
      <c r="AE292" s="48" t="s">
        <v>2522</v>
      </c>
      <c r="AF292" s="48" t="s">
        <v>1823</v>
      </c>
      <c r="AG292" s="48" t="s">
        <v>1823</v>
      </c>
      <c r="AH292" s="48" t="s">
        <v>2256</v>
      </c>
      <c r="AI292" s="48" t="s">
        <v>2369</v>
      </c>
      <c r="AJ292" s="48" t="s">
        <v>2307</v>
      </c>
      <c r="AK292" s="48">
        <v>0</v>
      </c>
      <c r="AL292" s="48">
        <v>0</v>
      </c>
      <c r="AM292" s="48" t="s">
        <v>1581</v>
      </c>
      <c r="AN292" s="53">
        <v>1.17</v>
      </c>
      <c r="AO292" s="58">
        <v>0.09922</v>
      </c>
      <c r="AP292" s="58">
        <v>0.214438578358001</v>
      </c>
    </row>
    <row r="293" customFormat="1" spans="1:42">
      <c r="A293" s="44" t="s">
        <v>2562</v>
      </c>
      <c r="B293" s="45">
        <v>1715333</v>
      </c>
      <c r="C293" s="45">
        <v>2.98</v>
      </c>
      <c r="D293" s="46">
        <v>0.073346</v>
      </c>
      <c r="S293" s="40"/>
      <c r="T293" s="40"/>
      <c r="AA293" s="48">
        <v>291</v>
      </c>
      <c r="AB293" s="48" t="s">
        <v>2584</v>
      </c>
      <c r="AC293" s="48" t="s">
        <v>2585</v>
      </c>
      <c r="AD293" s="48" t="s">
        <v>2586</v>
      </c>
      <c r="AE293" s="48" t="s">
        <v>2522</v>
      </c>
      <c r="AF293" s="48" t="s">
        <v>1823</v>
      </c>
      <c r="AG293" s="48" t="s">
        <v>1823</v>
      </c>
      <c r="AH293" s="48" t="s">
        <v>2256</v>
      </c>
      <c r="AI293" s="48" t="s">
        <v>2456</v>
      </c>
      <c r="AJ293" s="48" t="s">
        <v>2313</v>
      </c>
      <c r="AK293" s="48">
        <v>0</v>
      </c>
      <c r="AL293" s="48">
        <v>0</v>
      </c>
      <c r="AM293" s="48" t="s">
        <v>1581</v>
      </c>
      <c r="AN293" s="53">
        <v>2.91</v>
      </c>
      <c r="AO293" s="58">
        <v>0.04698</v>
      </c>
      <c r="AP293" s="58">
        <v>1.1264093761852</v>
      </c>
    </row>
    <row r="294" customFormat="1" spans="1:42">
      <c r="A294" s="44" t="s">
        <v>2476</v>
      </c>
      <c r="B294" s="45">
        <v>1715333</v>
      </c>
      <c r="C294" s="45">
        <v>1</v>
      </c>
      <c r="D294" s="46">
        <v>0.090241</v>
      </c>
      <c r="S294" s="40"/>
      <c r="T294" s="40"/>
      <c r="AA294" s="48">
        <v>292</v>
      </c>
      <c r="AB294" s="48" t="s">
        <v>1276</v>
      </c>
      <c r="AC294" s="48" t="s">
        <v>1987</v>
      </c>
      <c r="AD294" s="48" t="s">
        <v>2587</v>
      </c>
      <c r="AE294" s="48" t="s">
        <v>2522</v>
      </c>
      <c r="AF294" s="48" t="s">
        <v>1823</v>
      </c>
      <c r="AG294" s="48" t="s">
        <v>1823</v>
      </c>
      <c r="AH294" s="48" t="s">
        <v>2216</v>
      </c>
      <c r="AI294" s="48" t="s">
        <v>2440</v>
      </c>
      <c r="AJ294" s="48" t="s">
        <v>2286</v>
      </c>
      <c r="AK294" s="48">
        <v>242</v>
      </c>
      <c r="AL294" s="48">
        <v>1306015</v>
      </c>
      <c r="AM294" s="48" t="s">
        <v>1581</v>
      </c>
      <c r="AN294" s="53">
        <v>1.09</v>
      </c>
      <c r="AO294" s="58">
        <v>0.081352</v>
      </c>
      <c r="AP294" s="58">
        <v>0.243654560173476</v>
      </c>
    </row>
    <row r="295" customFormat="1" spans="1:42">
      <c r="A295" s="44" t="s">
        <v>2588</v>
      </c>
      <c r="B295" s="45">
        <v>1715333</v>
      </c>
      <c r="C295" s="45">
        <v>1.68</v>
      </c>
      <c r="D295" s="46">
        <v>0.081352</v>
      </c>
      <c r="S295" s="40"/>
      <c r="T295" s="40"/>
      <c r="AA295" s="48">
        <v>293</v>
      </c>
      <c r="AB295" s="48" t="s">
        <v>2589</v>
      </c>
      <c r="AC295" s="48" t="s">
        <v>2590</v>
      </c>
      <c r="AD295" s="48" t="s">
        <v>2591</v>
      </c>
      <c r="AE295" s="48" t="s">
        <v>2522</v>
      </c>
      <c r="AF295" s="48" t="s">
        <v>1823</v>
      </c>
      <c r="AG295" s="48" t="s">
        <v>1823</v>
      </c>
      <c r="AH295" s="48" t="s">
        <v>2256</v>
      </c>
      <c r="AI295" s="48" t="s">
        <v>2456</v>
      </c>
      <c r="AJ295" s="48" t="s">
        <v>2460</v>
      </c>
      <c r="AK295" s="48">
        <v>136</v>
      </c>
      <c r="AL295" s="48">
        <v>2235033</v>
      </c>
      <c r="AM295" s="48" t="s">
        <v>1581</v>
      </c>
      <c r="AN295" s="53">
        <v>0.88</v>
      </c>
      <c r="AO295" s="58">
        <v>0.107879</v>
      </c>
      <c r="AP295" s="58">
        <v>0.148341286255257</v>
      </c>
    </row>
    <row r="296" customFormat="1" spans="1:42">
      <c r="A296" s="44" t="s">
        <v>1493</v>
      </c>
      <c r="B296" s="45">
        <v>1715333</v>
      </c>
      <c r="C296" s="45">
        <v>3.8</v>
      </c>
      <c r="D296" s="46">
        <v>0.23825</v>
      </c>
      <c r="S296" s="40"/>
      <c r="T296" s="40"/>
      <c r="AA296" s="48">
        <v>294</v>
      </c>
      <c r="AB296" s="48" t="s">
        <v>2144</v>
      </c>
      <c r="AC296" s="48" t="s">
        <v>2145</v>
      </c>
      <c r="AD296" s="48" t="s">
        <v>2591</v>
      </c>
      <c r="AE296" s="48" t="s">
        <v>2522</v>
      </c>
      <c r="AF296" s="48" t="s">
        <v>1823</v>
      </c>
      <c r="AG296" s="48" t="s">
        <v>2256</v>
      </c>
      <c r="AH296" s="48" t="s">
        <v>2272</v>
      </c>
      <c r="AI296" s="48" t="s">
        <v>2276</v>
      </c>
      <c r="AJ296" s="48" t="s">
        <v>2400</v>
      </c>
      <c r="AK296" s="48">
        <v>242</v>
      </c>
      <c r="AL296" s="48">
        <v>1306015</v>
      </c>
      <c r="AM296" s="48" t="s">
        <v>1581</v>
      </c>
      <c r="AN296" s="53">
        <v>2.77</v>
      </c>
      <c r="AO296" s="58">
        <v>0.081352</v>
      </c>
      <c r="AP296" s="58">
        <v>0.61919553365186</v>
      </c>
    </row>
    <row r="297" customFormat="1" spans="1:42">
      <c r="A297" s="44" t="s">
        <v>2208</v>
      </c>
      <c r="B297" s="45">
        <v>1715333</v>
      </c>
      <c r="C297" s="45">
        <v>1.24</v>
      </c>
      <c r="D297" s="46">
        <v>0.078156</v>
      </c>
      <c r="S297" s="40"/>
      <c r="T297" s="40"/>
      <c r="AA297" s="48">
        <v>295</v>
      </c>
      <c r="AB297" s="48" t="s">
        <v>1546</v>
      </c>
      <c r="AC297" s="48" t="s">
        <v>170</v>
      </c>
      <c r="AD297" s="48" t="s">
        <v>2592</v>
      </c>
      <c r="AE297" s="48" t="s">
        <v>2522</v>
      </c>
      <c r="AF297" s="48" t="s">
        <v>1823</v>
      </c>
      <c r="AG297" s="48" t="s">
        <v>1823</v>
      </c>
      <c r="AH297" s="48" t="s">
        <v>2216</v>
      </c>
      <c r="AI297" s="48" t="s">
        <v>2286</v>
      </c>
      <c r="AJ297" s="48" t="s">
        <v>2307</v>
      </c>
      <c r="AK297" s="48">
        <v>0</v>
      </c>
      <c r="AL297" s="48">
        <v>0</v>
      </c>
      <c r="AM297" s="48" t="s">
        <v>1581</v>
      </c>
      <c r="AN297" s="53">
        <v>1.31</v>
      </c>
      <c r="AO297" s="58">
        <v>0.076875</v>
      </c>
      <c r="AP297" s="58">
        <v>0.309886350363776</v>
      </c>
    </row>
    <row r="298" customFormat="1" spans="1:42">
      <c r="A298" s="44" t="s">
        <v>1495</v>
      </c>
      <c r="B298" s="45">
        <v>1715333</v>
      </c>
      <c r="C298" s="45">
        <v>2.89</v>
      </c>
      <c r="D298" s="46">
        <v>0.081352</v>
      </c>
      <c r="S298" s="40"/>
      <c r="T298" s="40"/>
      <c r="AA298" s="48">
        <v>296</v>
      </c>
      <c r="AB298" s="48" t="s">
        <v>2567</v>
      </c>
      <c r="AC298" s="48" t="s">
        <v>2593</v>
      </c>
      <c r="AD298" s="48" t="s">
        <v>2594</v>
      </c>
      <c r="AE298" s="48" t="s">
        <v>2522</v>
      </c>
      <c r="AF298" s="48" t="s">
        <v>1823</v>
      </c>
      <c r="AG298" s="48" t="s">
        <v>1823</v>
      </c>
      <c r="AH298" s="48" t="s">
        <v>2216</v>
      </c>
      <c r="AI298" s="48" t="s">
        <v>2369</v>
      </c>
      <c r="AJ298" s="48" t="s">
        <v>2313</v>
      </c>
      <c r="AK298" s="48">
        <v>186</v>
      </c>
      <c r="AL298" s="48">
        <v>1671777</v>
      </c>
      <c r="AM298" s="48" t="s">
        <v>1581</v>
      </c>
      <c r="AN298" s="53" t="e">
        <v>#N/A</v>
      </c>
      <c r="AO298" s="58" t="e">
        <v>#N/A</v>
      </c>
      <c r="AP298" s="58" t="e">
        <v>#N/A</v>
      </c>
    </row>
    <row r="299" customFormat="1" spans="1:42">
      <c r="A299" s="44" t="s">
        <v>2595</v>
      </c>
      <c r="B299" s="45">
        <v>1715333</v>
      </c>
      <c r="C299" s="45">
        <v>3.99</v>
      </c>
      <c r="D299" s="46">
        <v>0.012565</v>
      </c>
      <c r="S299" s="40"/>
      <c r="T299" s="40"/>
      <c r="AA299" s="48">
        <v>297</v>
      </c>
      <c r="AB299" s="48" t="s">
        <v>1351</v>
      </c>
      <c r="AC299" s="48"/>
      <c r="AD299" s="48" t="s">
        <v>2596</v>
      </c>
      <c r="AE299" s="48" t="s">
        <v>2522</v>
      </c>
      <c r="AF299" s="48" t="s">
        <v>1823</v>
      </c>
      <c r="AG299" s="48" t="s">
        <v>1823</v>
      </c>
      <c r="AH299" s="48" t="s">
        <v>2286</v>
      </c>
      <c r="AI299" s="48" t="s">
        <v>2597</v>
      </c>
      <c r="AJ299" s="48" t="s">
        <v>2307</v>
      </c>
      <c r="AK299" s="48">
        <v>126</v>
      </c>
      <c r="AL299" s="48">
        <v>2393769</v>
      </c>
      <c r="AM299" s="48" t="s">
        <v>1581</v>
      </c>
      <c r="AN299" s="53" t="e">
        <v>#N/A</v>
      </c>
      <c r="AO299" s="58" t="e">
        <v>#N/A</v>
      </c>
      <c r="AP299" s="58" t="e">
        <v>#N/A</v>
      </c>
    </row>
    <row r="300" customFormat="1" spans="1:42">
      <c r="A300" s="44" t="s">
        <v>2598</v>
      </c>
      <c r="B300" s="45">
        <v>1761175</v>
      </c>
      <c r="C300" s="45">
        <v>0.94</v>
      </c>
      <c r="D300" s="46">
        <v>0.105901</v>
      </c>
      <c r="S300" s="40"/>
      <c r="T300" s="40"/>
      <c r="AA300" s="48">
        <v>298</v>
      </c>
      <c r="AB300" s="48" t="s">
        <v>1791</v>
      </c>
      <c r="AC300" s="48" t="s">
        <v>1792</v>
      </c>
      <c r="AD300" s="48" t="s">
        <v>2599</v>
      </c>
      <c r="AE300" s="48" t="s">
        <v>2522</v>
      </c>
      <c r="AF300" s="48" t="s">
        <v>2286</v>
      </c>
      <c r="AG300" s="48" t="s">
        <v>2286</v>
      </c>
      <c r="AH300" s="48" t="s">
        <v>2168</v>
      </c>
      <c r="AI300" s="48" t="s">
        <v>1749</v>
      </c>
      <c r="AJ300" s="48" t="s">
        <v>1733</v>
      </c>
      <c r="AK300" s="48">
        <v>1166</v>
      </c>
      <c r="AL300" s="48">
        <v>273735</v>
      </c>
      <c r="AM300" s="48" t="s">
        <v>1581</v>
      </c>
      <c r="AN300" s="53">
        <v>1.35</v>
      </c>
      <c r="AO300" s="58">
        <v>0.103241</v>
      </c>
      <c r="AP300" s="58">
        <v>0.237792332183333</v>
      </c>
    </row>
    <row r="301" customFormat="1" spans="1:42">
      <c r="A301" s="44" t="s">
        <v>2218</v>
      </c>
      <c r="B301" s="45">
        <v>1761175</v>
      </c>
      <c r="C301" s="45">
        <v>4.76</v>
      </c>
      <c r="D301" s="46">
        <v>0.077584</v>
      </c>
      <c r="S301" s="40"/>
      <c r="T301" s="40"/>
      <c r="AA301" s="48">
        <v>299</v>
      </c>
      <c r="AB301" s="48" t="s">
        <v>2600</v>
      </c>
      <c r="AC301" s="48" t="s">
        <v>2261</v>
      </c>
      <c r="AD301" s="48" t="s">
        <v>2601</v>
      </c>
      <c r="AE301" s="48" t="s">
        <v>2522</v>
      </c>
      <c r="AF301" s="48" t="s">
        <v>2286</v>
      </c>
      <c r="AG301" s="48" t="s">
        <v>1823</v>
      </c>
      <c r="AH301" s="48" t="s">
        <v>2168</v>
      </c>
      <c r="AI301" s="48" t="s">
        <v>1948</v>
      </c>
      <c r="AJ301" s="48" t="s">
        <v>2231</v>
      </c>
      <c r="AK301" s="48">
        <v>873</v>
      </c>
      <c r="AL301" s="48">
        <v>367432</v>
      </c>
      <c r="AM301" s="48" t="s">
        <v>1581</v>
      </c>
      <c r="AN301" s="53">
        <v>1.12</v>
      </c>
      <c r="AO301" s="58">
        <v>0.071511845</v>
      </c>
      <c r="AP301" s="58">
        <v>0.284810712355075</v>
      </c>
    </row>
    <row r="302" customFormat="1" spans="1:42">
      <c r="A302" s="44" t="s">
        <v>2602</v>
      </c>
      <c r="B302" s="45">
        <v>1761175</v>
      </c>
      <c r="C302" s="45">
        <v>0.96</v>
      </c>
      <c r="D302" s="46">
        <v>0.203448</v>
      </c>
      <c r="S302" s="40"/>
      <c r="T302" s="40"/>
      <c r="AA302" s="48">
        <v>300</v>
      </c>
      <c r="AB302" s="48" t="s">
        <v>2603</v>
      </c>
      <c r="AC302" s="48" t="s">
        <v>2604</v>
      </c>
      <c r="AD302" s="48" t="s">
        <v>2601</v>
      </c>
      <c r="AE302" s="48" t="s">
        <v>2522</v>
      </c>
      <c r="AF302" s="48" t="s">
        <v>1823</v>
      </c>
      <c r="AG302" s="48" t="s">
        <v>2256</v>
      </c>
      <c r="AH302" s="48" t="s">
        <v>2216</v>
      </c>
      <c r="AI302" s="48" t="s">
        <v>2342</v>
      </c>
      <c r="AJ302" s="48" t="s">
        <v>2216</v>
      </c>
      <c r="AK302" s="48">
        <v>0</v>
      </c>
      <c r="AL302" s="48">
        <v>0</v>
      </c>
      <c r="AM302" s="48" t="s">
        <v>1581</v>
      </c>
      <c r="AN302" s="53">
        <v>2.72</v>
      </c>
      <c r="AO302" s="58">
        <v>0.081352</v>
      </c>
      <c r="AP302" s="58">
        <v>0.608018718965003</v>
      </c>
    </row>
    <row r="303" customFormat="1" spans="1:42">
      <c r="A303" s="44" t="s">
        <v>2605</v>
      </c>
      <c r="B303" s="45">
        <v>1761175</v>
      </c>
      <c r="C303" s="45">
        <v>0.52</v>
      </c>
      <c r="D303" s="46">
        <v>0.086053</v>
      </c>
      <c r="S303" s="40"/>
      <c r="T303" s="40"/>
      <c r="AA303" s="48">
        <v>301</v>
      </c>
      <c r="AB303" s="48" t="s">
        <v>1330</v>
      </c>
      <c r="AC303" s="48" t="s">
        <v>1716</v>
      </c>
      <c r="AD303" s="48" t="s">
        <v>2601</v>
      </c>
      <c r="AE303" s="48" t="s">
        <v>2522</v>
      </c>
      <c r="AF303" s="48" t="s">
        <v>1823</v>
      </c>
      <c r="AG303" s="48" t="s">
        <v>2256</v>
      </c>
      <c r="AH303" s="48" t="s">
        <v>2256</v>
      </c>
      <c r="AI303" s="48" t="s">
        <v>2286</v>
      </c>
      <c r="AJ303" s="48" t="s">
        <v>2343</v>
      </c>
      <c r="AK303" s="48">
        <v>131</v>
      </c>
      <c r="AL303" s="48">
        <v>2311999</v>
      </c>
      <c r="AM303" s="48" t="s">
        <v>1581</v>
      </c>
      <c r="AN303" s="53" t="e">
        <v>#N/A</v>
      </c>
      <c r="AO303" s="58" t="e">
        <v>#N/A</v>
      </c>
      <c r="AP303" s="58" t="e">
        <v>#N/A</v>
      </c>
    </row>
    <row r="304" customFormat="1" spans="1:42">
      <c r="A304" s="44" t="s">
        <v>2296</v>
      </c>
      <c r="B304" s="45">
        <v>1761175</v>
      </c>
      <c r="C304" s="45">
        <v>3.59</v>
      </c>
      <c r="D304" s="46">
        <v>0.059137</v>
      </c>
      <c r="S304" s="40"/>
      <c r="T304" s="40"/>
      <c r="AA304" s="48">
        <v>302</v>
      </c>
      <c r="AB304" s="48" t="s">
        <v>1415</v>
      </c>
      <c r="AC304" s="48" t="s">
        <v>2606</v>
      </c>
      <c r="AD304" s="48" t="s">
        <v>2607</v>
      </c>
      <c r="AE304" s="48" t="s">
        <v>2522</v>
      </c>
      <c r="AF304" s="48" t="s">
        <v>1823</v>
      </c>
      <c r="AG304" s="48" t="s">
        <v>2256</v>
      </c>
      <c r="AH304" s="48" t="s">
        <v>2216</v>
      </c>
      <c r="AI304" s="48" t="s">
        <v>2342</v>
      </c>
      <c r="AJ304" s="48" t="s">
        <v>2286</v>
      </c>
      <c r="AK304" s="48">
        <v>212</v>
      </c>
      <c r="AL304" s="48">
        <v>1483263</v>
      </c>
      <c r="AM304" s="48" t="s">
        <v>1581</v>
      </c>
      <c r="AN304" s="53">
        <v>1.6</v>
      </c>
      <c r="AO304" s="58">
        <v>0.081352</v>
      </c>
      <c r="AP304" s="58">
        <v>0.357658069979414</v>
      </c>
    </row>
    <row r="305" customFormat="1" spans="1:42">
      <c r="A305" s="44" t="s">
        <v>2608</v>
      </c>
      <c r="B305" s="45">
        <v>1761175</v>
      </c>
      <c r="C305" s="45">
        <v>2.45</v>
      </c>
      <c r="D305" s="46">
        <v>0.004639</v>
      </c>
      <c r="S305" s="40"/>
      <c r="T305" s="40"/>
      <c r="AA305" s="48">
        <v>303</v>
      </c>
      <c r="AB305" s="48" t="s">
        <v>2609</v>
      </c>
      <c r="AC305" s="48"/>
      <c r="AD305" s="48" t="s">
        <v>2610</v>
      </c>
      <c r="AE305" s="48" t="s">
        <v>2522</v>
      </c>
      <c r="AF305" s="48" t="s">
        <v>1823</v>
      </c>
      <c r="AG305" s="48" t="s">
        <v>2256</v>
      </c>
      <c r="AH305" s="48" t="s">
        <v>2216</v>
      </c>
      <c r="AI305" s="48" t="s">
        <v>2216</v>
      </c>
      <c r="AJ305" s="48" t="s">
        <v>2286</v>
      </c>
      <c r="AK305" s="48">
        <v>186</v>
      </c>
      <c r="AL305" s="48">
        <v>1671777</v>
      </c>
      <c r="AM305" s="48" t="s">
        <v>1581</v>
      </c>
      <c r="AN305" s="53">
        <v>1.64</v>
      </c>
      <c r="AO305" s="58">
        <v>0.094275</v>
      </c>
      <c r="AP305" s="58">
        <v>0.316346903120545</v>
      </c>
    </row>
    <row r="306" customFormat="1" spans="1:42">
      <c r="A306" s="44" t="s">
        <v>2611</v>
      </c>
      <c r="B306" s="45">
        <v>1761175</v>
      </c>
      <c r="C306" s="45">
        <v>1</v>
      </c>
      <c r="D306" s="46">
        <v>0.078704</v>
      </c>
      <c r="S306" s="40"/>
      <c r="T306" s="40"/>
      <c r="AA306" s="48">
        <v>304</v>
      </c>
      <c r="AB306" s="48" t="s">
        <v>1420</v>
      </c>
      <c r="AC306" s="48" t="s">
        <v>2612</v>
      </c>
      <c r="AD306" s="48" t="s">
        <v>2613</v>
      </c>
      <c r="AE306" s="48" t="s">
        <v>2522</v>
      </c>
      <c r="AF306" s="48" t="s">
        <v>1823</v>
      </c>
      <c r="AG306" s="48" t="s">
        <v>2256</v>
      </c>
      <c r="AH306" s="48" t="s">
        <v>2216</v>
      </c>
      <c r="AI306" s="48" t="s">
        <v>2216</v>
      </c>
      <c r="AJ306" s="48" t="s">
        <v>2343</v>
      </c>
      <c r="AK306" s="48">
        <v>136</v>
      </c>
      <c r="AL306" s="48">
        <v>2235033</v>
      </c>
      <c r="AM306" s="48" t="s">
        <v>1581</v>
      </c>
      <c r="AN306" s="53">
        <v>0.88</v>
      </c>
      <c r="AO306" s="58">
        <v>0.081352</v>
      </c>
      <c r="AP306" s="58">
        <v>0.196711938488678</v>
      </c>
    </row>
    <row r="307" customFormat="1" spans="1:42">
      <c r="A307" s="44" t="s">
        <v>1517</v>
      </c>
      <c r="B307" s="45">
        <v>1809308</v>
      </c>
      <c r="C307" s="45">
        <v>1</v>
      </c>
      <c r="D307" s="46">
        <v>0.091655</v>
      </c>
      <c r="S307" s="40"/>
      <c r="T307" s="40"/>
      <c r="AA307" s="48">
        <v>305</v>
      </c>
      <c r="AB307" s="48" t="s">
        <v>2401</v>
      </c>
      <c r="AC307" s="48" t="s">
        <v>2614</v>
      </c>
      <c r="AD307" s="48" t="s">
        <v>2615</v>
      </c>
      <c r="AE307" s="48" t="s">
        <v>2522</v>
      </c>
      <c r="AF307" s="48" t="s">
        <v>1823</v>
      </c>
      <c r="AG307" s="48" t="s">
        <v>2256</v>
      </c>
      <c r="AH307" s="48" t="s">
        <v>2216</v>
      </c>
      <c r="AI307" s="48" t="s">
        <v>2369</v>
      </c>
      <c r="AJ307" s="48" t="s">
        <v>2313</v>
      </c>
      <c r="AK307" s="48">
        <v>252</v>
      </c>
      <c r="AL307" s="48">
        <v>1255818</v>
      </c>
      <c r="AM307" s="48" t="s">
        <v>1581</v>
      </c>
      <c r="AN307" s="53">
        <v>2.22</v>
      </c>
      <c r="AO307" s="58">
        <v>0.039954</v>
      </c>
      <c r="AP307" s="58">
        <v>1.01043641540745</v>
      </c>
    </row>
    <row r="308" customFormat="1" spans="1:42">
      <c r="A308" s="44" t="s">
        <v>2509</v>
      </c>
      <c r="B308" s="45">
        <v>1809308</v>
      </c>
      <c r="C308" s="45">
        <v>3.84</v>
      </c>
      <c r="D308" s="46">
        <v>0.065948</v>
      </c>
      <c r="S308" s="40"/>
      <c r="T308" s="40"/>
      <c r="AA308" s="48">
        <v>306</v>
      </c>
      <c r="AB308" s="48" t="s">
        <v>2169</v>
      </c>
      <c r="AC308" s="48" t="s">
        <v>2170</v>
      </c>
      <c r="AD308" s="48" t="s">
        <v>2616</v>
      </c>
      <c r="AE308" s="48" t="s">
        <v>2522</v>
      </c>
      <c r="AF308" s="48" t="s">
        <v>1823</v>
      </c>
      <c r="AG308" s="48" t="s">
        <v>2256</v>
      </c>
      <c r="AH308" s="48" t="s">
        <v>2286</v>
      </c>
      <c r="AI308" s="48" t="s">
        <v>2440</v>
      </c>
      <c r="AJ308" s="48" t="s">
        <v>2287</v>
      </c>
      <c r="AK308" s="48">
        <v>212</v>
      </c>
      <c r="AL308" s="48">
        <v>1483263</v>
      </c>
      <c r="AM308" s="48" t="s">
        <v>1581</v>
      </c>
      <c r="AN308" s="53">
        <v>3.11</v>
      </c>
      <c r="AO308" s="58">
        <v>0.081352</v>
      </c>
      <c r="AP308" s="58">
        <v>0.695197873522485</v>
      </c>
    </row>
    <row r="309" customFormat="1" spans="1:42">
      <c r="A309" s="44" t="s">
        <v>2617</v>
      </c>
      <c r="B309" s="45">
        <v>1809308</v>
      </c>
      <c r="C309" s="45">
        <v>3.66</v>
      </c>
      <c r="D309" s="46">
        <v>0.079356</v>
      </c>
      <c r="S309" s="40"/>
      <c r="T309" s="40"/>
      <c r="AA309" s="48">
        <v>307</v>
      </c>
      <c r="AB309" s="48" t="s">
        <v>2578</v>
      </c>
      <c r="AC309" s="48" t="s">
        <v>2618</v>
      </c>
      <c r="AD309" s="48" t="s">
        <v>2619</v>
      </c>
      <c r="AE309" s="48" t="s">
        <v>2522</v>
      </c>
      <c r="AF309" s="48" t="s">
        <v>1823</v>
      </c>
      <c r="AG309" s="48" t="s">
        <v>2286</v>
      </c>
      <c r="AH309" s="48" t="s">
        <v>2272</v>
      </c>
      <c r="AI309" s="48" t="s">
        <v>2440</v>
      </c>
      <c r="AJ309" s="48" t="s">
        <v>1824</v>
      </c>
      <c r="AK309" s="48">
        <v>186</v>
      </c>
      <c r="AL309" s="48">
        <v>1671777</v>
      </c>
      <c r="AM309" s="48" t="s">
        <v>1581</v>
      </c>
      <c r="AN309" s="53">
        <v>2.25</v>
      </c>
      <c r="AO309" s="58">
        <v>0.028219</v>
      </c>
      <c r="AP309" s="58">
        <v>1.44996386400058</v>
      </c>
    </row>
    <row r="310" customFormat="1" spans="1:42">
      <c r="A310" s="44" t="s">
        <v>2620</v>
      </c>
      <c r="B310" s="45">
        <v>1809308</v>
      </c>
      <c r="C310" s="45" t="e">
        <v>#N/A</v>
      </c>
      <c r="D310" s="46" t="e">
        <v>#N/A</v>
      </c>
      <c r="S310" s="40"/>
      <c r="T310" s="40"/>
      <c r="AA310" s="48">
        <v>308</v>
      </c>
      <c r="AB310" s="48" t="s">
        <v>2621</v>
      </c>
      <c r="AC310" s="48" t="s">
        <v>2622</v>
      </c>
      <c r="AD310" s="48" t="s">
        <v>2623</v>
      </c>
      <c r="AE310" s="48" t="s">
        <v>2522</v>
      </c>
      <c r="AF310" s="48" t="s">
        <v>1823</v>
      </c>
      <c r="AG310" s="48" t="s">
        <v>2256</v>
      </c>
      <c r="AH310" s="48" t="s">
        <v>2286</v>
      </c>
      <c r="AI310" s="48" t="s">
        <v>2440</v>
      </c>
      <c r="AJ310" s="48" t="s">
        <v>2313</v>
      </c>
      <c r="AK310" s="48">
        <v>202</v>
      </c>
      <c r="AL310" s="48">
        <v>1553435</v>
      </c>
      <c r="AM310" s="48" t="s">
        <v>1581</v>
      </c>
      <c r="AN310" s="53">
        <v>1.58</v>
      </c>
      <c r="AO310" s="58">
        <v>0.115023</v>
      </c>
      <c r="AP310" s="58">
        <v>0.249797838846172</v>
      </c>
    </row>
    <row r="311" customFormat="1" spans="1:42">
      <c r="A311" s="44" t="s">
        <v>2624</v>
      </c>
      <c r="B311" s="45">
        <v>1809308</v>
      </c>
      <c r="C311" s="45">
        <v>2.91</v>
      </c>
      <c r="D311" s="46">
        <v>0.089312</v>
      </c>
      <c r="S311" s="40"/>
      <c r="T311" s="40"/>
      <c r="AA311" s="48">
        <v>309</v>
      </c>
      <c r="AB311" s="48" t="s">
        <v>2625</v>
      </c>
      <c r="AC311" s="48" t="s">
        <v>2626</v>
      </c>
      <c r="AD311" s="48" t="s">
        <v>2627</v>
      </c>
      <c r="AE311" s="48" t="s">
        <v>2522</v>
      </c>
      <c r="AF311" s="48" t="s">
        <v>1823</v>
      </c>
      <c r="AG311" s="48" t="s">
        <v>2256</v>
      </c>
      <c r="AH311" s="48" t="s">
        <v>2286</v>
      </c>
      <c r="AI311" s="48" t="s">
        <v>2286</v>
      </c>
      <c r="AJ311" s="48" t="s">
        <v>2307</v>
      </c>
      <c r="AK311" s="48">
        <v>0</v>
      </c>
      <c r="AL311" s="48">
        <v>0</v>
      </c>
      <c r="AM311" s="48" t="s">
        <v>1581</v>
      </c>
      <c r="AN311" s="53">
        <v>2.09</v>
      </c>
      <c r="AO311" s="58">
        <v>0.056338</v>
      </c>
      <c r="AP311" s="58">
        <v>0.67462299597671</v>
      </c>
    </row>
    <row r="312" customFormat="1" spans="1:42">
      <c r="A312" s="44" t="s">
        <v>2628</v>
      </c>
      <c r="B312" s="45">
        <v>1809308</v>
      </c>
      <c r="C312" s="45" t="e">
        <v>#N/A</v>
      </c>
      <c r="D312" s="46" t="e">
        <v>#N/A</v>
      </c>
      <c r="S312" s="40"/>
      <c r="T312" s="40"/>
      <c r="AA312" s="48">
        <v>310</v>
      </c>
      <c r="AB312" s="48" t="s">
        <v>2223</v>
      </c>
      <c r="AC312" s="48" t="s">
        <v>1595</v>
      </c>
      <c r="AD312" s="48" t="s">
        <v>2627</v>
      </c>
      <c r="AE312" s="48" t="s">
        <v>2522</v>
      </c>
      <c r="AF312" s="48" t="s">
        <v>1823</v>
      </c>
      <c r="AG312" s="48" t="s">
        <v>2256</v>
      </c>
      <c r="AH312" s="48" t="s">
        <v>2286</v>
      </c>
      <c r="AI312" s="48" t="s">
        <v>2286</v>
      </c>
      <c r="AJ312" s="48" t="s">
        <v>2456</v>
      </c>
      <c r="AK312" s="48">
        <v>156</v>
      </c>
      <c r="AL312" s="48">
        <v>1970885</v>
      </c>
      <c r="AM312" s="48" t="s">
        <v>1581</v>
      </c>
      <c r="AN312" s="53">
        <v>0.83</v>
      </c>
      <c r="AO312" s="58">
        <v>0.106405</v>
      </c>
      <c r="AP312" s="58">
        <v>0.141850978727745</v>
      </c>
    </row>
    <row r="313" customFormat="1" spans="1:42">
      <c r="A313" s="44" t="s">
        <v>1418</v>
      </c>
      <c r="B313" s="45">
        <v>1809308</v>
      </c>
      <c r="C313" s="45">
        <v>1.75</v>
      </c>
      <c r="D313" s="46">
        <v>0.095449</v>
      </c>
      <c r="S313" s="40"/>
      <c r="T313" s="40"/>
      <c r="AA313" s="48">
        <v>311</v>
      </c>
      <c r="AB313" s="48" t="s">
        <v>1524</v>
      </c>
      <c r="AC313" s="48"/>
      <c r="AD313" s="48" t="s">
        <v>2629</v>
      </c>
      <c r="AE313" s="48" t="s">
        <v>2522</v>
      </c>
      <c r="AF313" s="48" t="s">
        <v>1823</v>
      </c>
      <c r="AG313" s="48" t="s">
        <v>2256</v>
      </c>
      <c r="AH313" s="48" t="s">
        <v>2286</v>
      </c>
      <c r="AI313" s="48" t="s">
        <v>2456</v>
      </c>
      <c r="AJ313" s="48" t="s">
        <v>2286</v>
      </c>
      <c r="AK313" s="48">
        <v>0</v>
      </c>
      <c r="AL313" s="48">
        <v>0</v>
      </c>
      <c r="AM313" s="48" t="s">
        <v>1581</v>
      </c>
      <c r="AN313" s="53">
        <v>1.51</v>
      </c>
      <c r="AO313" s="58">
        <v>0.089752</v>
      </c>
      <c r="AP313" s="58">
        <v>0.305949038437427</v>
      </c>
    </row>
    <row r="314" customFormat="1" spans="1:42">
      <c r="A314" s="44" t="s">
        <v>2454</v>
      </c>
      <c r="B314" s="45">
        <v>1809308</v>
      </c>
      <c r="C314" s="45">
        <v>2.23</v>
      </c>
      <c r="D314" s="46">
        <v>0.034395</v>
      </c>
      <c r="S314" s="40"/>
      <c r="T314" s="40"/>
      <c r="AA314" s="48">
        <v>312</v>
      </c>
      <c r="AB314" s="48" t="s">
        <v>1495</v>
      </c>
      <c r="AC314" s="48" t="s">
        <v>2206</v>
      </c>
      <c r="AD314" s="48" t="s">
        <v>2629</v>
      </c>
      <c r="AE314" s="48" t="s">
        <v>2522</v>
      </c>
      <c r="AF314" s="48" t="s">
        <v>1823</v>
      </c>
      <c r="AG314" s="48" t="s">
        <v>2256</v>
      </c>
      <c r="AH314" s="48" t="s">
        <v>2286</v>
      </c>
      <c r="AI314" s="48" t="s">
        <v>2369</v>
      </c>
      <c r="AJ314" s="48" t="s">
        <v>2307</v>
      </c>
      <c r="AK314" s="48">
        <v>181</v>
      </c>
      <c r="AL314" s="48">
        <v>1715333</v>
      </c>
      <c r="AM314" s="48" t="s">
        <v>1581</v>
      </c>
      <c r="AN314" s="53">
        <v>2.89</v>
      </c>
      <c r="AO314" s="58">
        <v>0.081352</v>
      </c>
      <c r="AP314" s="58">
        <v>0.646019888900316</v>
      </c>
    </row>
    <row r="315" customFormat="1" spans="1:42">
      <c r="A315" s="44" t="s">
        <v>2630</v>
      </c>
      <c r="B315" s="45">
        <v>1860299</v>
      </c>
      <c r="C315" s="45">
        <v>3.07</v>
      </c>
      <c r="D315" s="46">
        <v>0.081352</v>
      </c>
      <c r="S315" s="40"/>
      <c r="T315" s="40"/>
      <c r="AA315" s="48">
        <v>313</v>
      </c>
      <c r="AB315" s="48" t="s">
        <v>2390</v>
      </c>
      <c r="AC315" s="48" t="s">
        <v>2391</v>
      </c>
      <c r="AD315" s="48" t="s">
        <v>2631</v>
      </c>
      <c r="AE315" s="48" t="s">
        <v>2522</v>
      </c>
      <c r="AF315" s="48" t="s">
        <v>2286</v>
      </c>
      <c r="AG315" s="48" t="s">
        <v>2168</v>
      </c>
      <c r="AH315" s="48" t="s">
        <v>1823</v>
      </c>
      <c r="AI315" s="48" t="s">
        <v>2272</v>
      </c>
      <c r="AJ315" s="48" t="s">
        <v>2256</v>
      </c>
      <c r="AK315" s="48">
        <v>0</v>
      </c>
      <c r="AL315" s="48">
        <v>0</v>
      </c>
      <c r="AM315" s="48" t="s">
        <v>1581</v>
      </c>
      <c r="AN315" s="53">
        <v>3.55</v>
      </c>
      <c r="AO315" s="58">
        <v>0.081352</v>
      </c>
      <c r="AP315" s="58">
        <v>0.793553842766824</v>
      </c>
    </row>
    <row r="316" customFormat="1" spans="1:42">
      <c r="A316" s="44" t="s">
        <v>2632</v>
      </c>
      <c r="B316" s="45">
        <v>1860299</v>
      </c>
      <c r="C316" s="45">
        <v>0.48</v>
      </c>
      <c r="D316" s="46">
        <v>0.044896</v>
      </c>
      <c r="S316" s="40"/>
      <c r="T316" s="40"/>
      <c r="AA316" s="48">
        <v>314</v>
      </c>
      <c r="AB316" s="48" t="s">
        <v>1355</v>
      </c>
      <c r="AC316" s="48" t="s">
        <v>2236</v>
      </c>
      <c r="AD316" s="48" t="s">
        <v>2631</v>
      </c>
      <c r="AE316" s="48" t="s">
        <v>2522</v>
      </c>
      <c r="AF316" s="48" t="s">
        <v>1823</v>
      </c>
      <c r="AG316" s="48" t="s">
        <v>2256</v>
      </c>
      <c r="AH316" s="48" t="s">
        <v>2286</v>
      </c>
      <c r="AI316" s="48" t="s">
        <v>2456</v>
      </c>
      <c r="AJ316" s="48" t="s">
        <v>2423</v>
      </c>
      <c r="AK316" s="48">
        <v>146</v>
      </c>
      <c r="AL316" s="48">
        <v>2094984</v>
      </c>
      <c r="AM316" s="48" t="s">
        <v>1581</v>
      </c>
      <c r="AN316" s="53" t="e">
        <v>#N/A</v>
      </c>
      <c r="AO316" s="58" t="e">
        <v>#N/A</v>
      </c>
      <c r="AP316" s="58" t="e">
        <v>#N/A</v>
      </c>
    </row>
    <row r="317" customFormat="1" spans="1:42">
      <c r="A317" s="44" t="s">
        <v>2633</v>
      </c>
      <c r="B317" s="45">
        <v>1860299</v>
      </c>
      <c r="C317" s="45">
        <v>0.75</v>
      </c>
      <c r="D317" s="46">
        <v>0.132212</v>
      </c>
      <c r="S317" s="40"/>
      <c r="T317" s="40"/>
      <c r="AA317" s="48">
        <v>315</v>
      </c>
      <c r="AB317" s="48" t="s">
        <v>2388</v>
      </c>
      <c r="AC317" s="48" t="s">
        <v>2103</v>
      </c>
      <c r="AD317" s="48" t="s">
        <v>2634</v>
      </c>
      <c r="AE317" s="48" t="s">
        <v>2522</v>
      </c>
      <c r="AF317" s="48" t="s">
        <v>2286</v>
      </c>
      <c r="AG317" s="48" t="s">
        <v>2168</v>
      </c>
      <c r="AH317" s="48" t="s">
        <v>1823</v>
      </c>
      <c r="AI317" s="48" t="s">
        <v>2272</v>
      </c>
      <c r="AJ317" s="48" t="s">
        <v>2400</v>
      </c>
      <c r="AK317" s="48">
        <v>257</v>
      </c>
      <c r="AL317" s="48">
        <v>1232165</v>
      </c>
      <c r="AM317" s="48" t="s">
        <v>1581</v>
      </c>
      <c r="AN317" s="53" t="e">
        <v>#N/A</v>
      </c>
      <c r="AO317" s="58" t="e">
        <v>#N/A</v>
      </c>
      <c r="AP317" s="58" t="e">
        <v>#N/A</v>
      </c>
    </row>
    <row r="318" customFormat="1" spans="1:42">
      <c r="A318" s="44" t="s">
        <v>1518</v>
      </c>
      <c r="B318" s="45">
        <v>1860299</v>
      </c>
      <c r="C318" s="45">
        <v>1.94</v>
      </c>
      <c r="D318" s="46">
        <v>0.060749</v>
      </c>
      <c r="S318" s="40"/>
      <c r="T318" s="40"/>
      <c r="AA318" s="48">
        <v>316</v>
      </c>
      <c r="AB318" s="48" t="s">
        <v>1514</v>
      </c>
      <c r="AC318" s="48" t="s">
        <v>2345</v>
      </c>
      <c r="AD318" s="48" t="s">
        <v>2469</v>
      </c>
      <c r="AE318" s="48" t="s">
        <v>2522</v>
      </c>
      <c r="AF318" s="48" t="s">
        <v>1823</v>
      </c>
      <c r="AG318" s="48" t="s">
        <v>2286</v>
      </c>
      <c r="AH318" s="48" t="s">
        <v>2216</v>
      </c>
      <c r="AI318" s="48" t="s">
        <v>2256</v>
      </c>
      <c r="AJ318" s="48" t="s">
        <v>1824</v>
      </c>
      <c r="AK318" s="48">
        <v>0</v>
      </c>
      <c r="AL318" s="48">
        <v>0</v>
      </c>
      <c r="AM318" s="48" t="s">
        <v>1581</v>
      </c>
      <c r="AN318" s="53">
        <v>2.74</v>
      </c>
      <c r="AO318" s="58">
        <v>0.081352</v>
      </c>
      <c r="AP318" s="58">
        <v>0.612489444839746</v>
      </c>
    </row>
    <row r="319" customFormat="1" spans="1:42">
      <c r="A319" s="44" t="s">
        <v>2635</v>
      </c>
      <c r="B319" s="45">
        <v>1860299</v>
      </c>
      <c r="C319" s="45">
        <v>0.66</v>
      </c>
      <c r="D319" s="46">
        <v>0.08204</v>
      </c>
      <c r="S319" s="40"/>
      <c r="T319" s="40"/>
      <c r="AA319" s="48">
        <v>317</v>
      </c>
      <c r="AB319" s="48" t="s">
        <v>1334</v>
      </c>
      <c r="AC319" s="48" t="s">
        <v>2636</v>
      </c>
      <c r="AD319" s="48" t="s">
        <v>2469</v>
      </c>
      <c r="AE319" s="48" t="s">
        <v>2522</v>
      </c>
      <c r="AF319" s="48" t="s">
        <v>1823</v>
      </c>
      <c r="AG319" s="48" t="s">
        <v>2256</v>
      </c>
      <c r="AH319" s="48" t="s">
        <v>2286</v>
      </c>
      <c r="AI319" s="48" t="s">
        <v>2597</v>
      </c>
      <c r="AJ319" s="48" t="s">
        <v>2460</v>
      </c>
      <c r="AK319" s="48">
        <v>0</v>
      </c>
      <c r="AL319" s="48">
        <v>0</v>
      </c>
      <c r="AM319" s="48" t="s">
        <v>1581</v>
      </c>
      <c r="AN319" s="53">
        <v>0.61</v>
      </c>
      <c r="AO319" s="58">
        <v>0.081352</v>
      </c>
      <c r="AP319" s="58">
        <v>0.136357139179651</v>
      </c>
    </row>
    <row r="320" customFormat="1" spans="1:42">
      <c r="A320" s="44" t="s">
        <v>2637</v>
      </c>
      <c r="B320" s="45">
        <v>1860299</v>
      </c>
      <c r="C320" s="45">
        <v>0.52</v>
      </c>
      <c r="D320" s="46">
        <v>0.095102</v>
      </c>
      <c r="S320" s="40"/>
      <c r="T320" s="40"/>
      <c r="AA320" s="48">
        <v>318</v>
      </c>
      <c r="AB320" s="48" t="s">
        <v>1527</v>
      </c>
      <c r="AC320" s="48" t="s">
        <v>2638</v>
      </c>
      <c r="AD320" s="48" t="s">
        <v>2639</v>
      </c>
      <c r="AE320" s="48" t="s">
        <v>2522</v>
      </c>
      <c r="AF320" s="48" t="s">
        <v>1823</v>
      </c>
      <c r="AG320" s="48" t="s">
        <v>2256</v>
      </c>
      <c r="AH320" s="48" t="s">
        <v>2456</v>
      </c>
      <c r="AI320" s="48" t="s">
        <v>2369</v>
      </c>
      <c r="AJ320" s="48" t="s">
        <v>2456</v>
      </c>
      <c r="AK320" s="48">
        <v>0</v>
      </c>
      <c r="AL320" s="48">
        <v>0</v>
      </c>
      <c r="AM320" s="48" t="s">
        <v>1581</v>
      </c>
      <c r="AN320" s="53">
        <v>2.89</v>
      </c>
      <c r="AO320" s="58">
        <v>0.081352</v>
      </c>
      <c r="AP320" s="58">
        <v>0.646019888900316</v>
      </c>
    </row>
    <row r="321" customFormat="1" spans="1:42">
      <c r="A321" s="44" t="s">
        <v>2640</v>
      </c>
      <c r="B321" s="45">
        <v>1860299</v>
      </c>
      <c r="C321" s="45">
        <v>2.03</v>
      </c>
      <c r="D321" s="46">
        <v>0.081352</v>
      </c>
      <c r="S321" s="40"/>
      <c r="T321" s="40"/>
      <c r="AA321" s="48">
        <v>319</v>
      </c>
      <c r="AB321" s="48" t="s">
        <v>2381</v>
      </c>
      <c r="AC321" s="48" t="s">
        <v>1644</v>
      </c>
      <c r="AD321" s="48" t="s">
        <v>2641</v>
      </c>
      <c r="AE321" s="48" t="s">
        <v>2522</v>
      </c>
      <c r="AF321" s="48" t="s">
        <v>1823</v>
      </c>
      <c r="AG321" s="48" t="s">
        <v>2256</v>
      </c>
      <c r="AH321" s="48" t="s">
        <v>2456</v>
      </c>
      <c r="AI321" s="48" t="s">
        <v>2597</v>
      </c>
      <c r="AJ321" s="48" t="s">
        <v>2307</v>
      </c>
      <c r="AK321" s="48">
        <v>0</v>
      </c>
      <c r="AL321" s="48">
        <v>0</v>
      </c>
      <c r="AM321" s="48" t="s">
        <v>1581</v>
      </c>
      <c r="AN321" s="53">
        <v>3.62</v>
      </c>
      <c r="AO321" s="58">
        <v>0.081352</v>
      </c>
      <c r="AP321" s="58">
        <v>0.809201383328424</v>
      </c>
    </row>
    <row r="322" customFormat="1" spans="1:42">
      <c r="A322" s="44" t="s">
        <v>1529</v>
      </c>
      <c r="B322" s="45">
        <v>1860299</v>
      </c>
      <c r="C322" s="45">
        <v>2.07</v>
      </c>
      <c r="D322" s="46">
        <v>0.081352</v>
      </c>
      <c r="S322" s="40"/>
      <c r="T322" s="40"/>
      <c r="AA322" s="48">
        <v>320</v>
      </c>
      <c r="AB322" s="48" t="s">
        <v>1550</v>
      </c>
      <c r="AC322" s="48" t="s">
        <v>2205</v>
      </c>
      <c r="AD322" s="48" t="s">
        <v>2641</v>
      </c>
      <c r="AE322" s="48" t="s">
        <v>2522</v>
      </c>
      <c r="AF322" s="48" t="s">
        <v>1823</v>
      </c>
      <c r="AG322" s="48" t="s">
        <v>2256</v>
      </c>
      <c r="AH322" s="48" t="s">
        <v>2456</v>
      </c>
      <c r="AI322" s="48" t="s">
        <v>2597</v>
      </c>
      <c r="AJ322" s="48" t="s">
        <v>2307</v>
      </c>
      <c r="AK322" s="48">
        <v>186</v>
      </c>
      <c r="AL322" s="48">
        <v>1671777</v>
      </c>
      <c r="AM322" s="48" t="s">
        <v>1581</v>
      </c>
      <c r="AN322" s="53">
        <v>3.46</v>
      </c>
      <c r="AO322" s="58">
        <v>0.053019</v>
      </c>
      <c r="AP322" s="58">
        <v>1.18675439004201</v>
      </c>
    </row>
    <row r="323" customFormat="1" spans="1:42">
      <c r="A323" s="44" t="s">
        <v>2642</v>
      </c>
      <c r="B323" s="45">
        <v>1860299</v>
      </c>
      <c r="C323" s="45">
        <v>1.68</v>
      </c>
      <c r="D323" s="46">
        <v>0.075323</v>
      </c>
      <c r="S323" s="40"/>
      <c r="T323" s="40"/>
      <c r="AA323" s="48">
        <v>321</v>
      </c>
      <c r="AB323" s="48" t="s">
        <v>2044</v>
      </c>
      <c r="AC323" s="48" t="s">
        <v>2045</v>
      </c>
      <c r="AD323" s="48" t="s">
        <v>2643</v>
      </c>
      <c r="AE323" s="48" t="s">
        <v>2522</v>
      </c>
      <c r="AF323" s="48" t="s">
        <v>2286</v>
      </c>
      <c r="AG323" s="48" t="s">
        <v>1823</v>
      </c>
      <c r="AH323" s="48" t="s">
        <v>1823</v>
      </c>
      <c r="AI323" s="48" t="s">
        <v>1929</v>
      </c>
      <c r="AJ323" s="48" t="s">
        <v>2072</v>
      </c>
      <c r="AK323" s="48">
        <v>388</v>
      </c>
      <c r="AL323" s="48">
        <v>825433</v>
      </c>
      <c r="AM323" s="48" t="s">
        <v>1581</v>
      </c>
      <c r="AN323" s="53">
        <v>2.86</v>
      </c>
      <c r="AO323" s="58">
        <v>0.081352</v>
      </c>
      <c r="AP323" s="58">
        <v>0.639313800088202</v>
      </c>
    </row>
    <row r="324" customFormat="1" spans="1:42">
      <c r="A324" s="44" t="s">
        <v>2221</v>
      </c>
      <c r="B324" s="45">
        <v>1860299</v>
      </c>
      <c r="C324" s="45">
        <v>2.26</v>
      </c>
      <c r="D324" s="46">
        <v>0.103963</v>
      </c>
      <c r="S324" s="40"/>
      <c r="T324" s="40"/>
      <c r="AA324" s="48">
        <v>322</v>
      </c>
      <c r="AB324" s="48" t="s">
        <v>2624</v>
      </c>
      <c r="AC324" s="48" t="s">
        <v>2644</v>
      </c>
      <c r="AD324" s="48" t="s">
        <v>2645</v>
      </c>
      <c r="AE324" s="48" t="s">
        <v>2522</v>
      </c>
      <c r="AF324" s="48" t="s">
        <v>1823</v>
      </c>
      <c r="AG324" s="48" t="s">
        <v>2286</v>
      </c>
      <c r="AH324" s="48" t="s">
        <v>2216</v>
      </c>
      <c r="AI324" s="48" t="s">
        <v>2286</v>
      </c>
      <c r="AJ324" s="48" t="s">
        <v>2286</v>
      </c>
      <c r="AK324" s="48">
        <v>171</v>
      </c>
      <c r="AL324" s="48">
        <v>1809308</v>
      </c>
      <c r="AM324" s="48" t="s">
        <v>1581</v>
      </c>
      <c r="AN324" s="53">
        <v>2.91</v>
      </c>
      <c r="AO324" s="58">
        <v>0.089312</v>
      </c>
      <c r="AP324" s="58">
        <v>0.592515143465386</v>
      </c>
    </row>
    <row r="325" customFormat="1" spans="1:42">
      <c r="A325" s="44" t="s">
        <v>2646</v>
      </c>
      <c r="B325" s="45">
        <v>1860299</v>
      </c>
      <c r="C325" s="45">
        <v>1.33</v>
      </c>
      <c r="D325" s="46">
        <v>0.108846</v>
      </c>
      <c r="S325" s="40"/>
      <c r="T325" s="40"/>
      <c r="AA325" s="48">
        <v>323</v>
      </c>
      <c r="AB325" s="48" t="s">
        <v>2647</v>
      </c>
      <c r="AC325" s="48" t="s">
        <v>2648</v>
      </c>
      <c r="AD325" s="48" t="s">
        <v>2649</v>
      </c>
      <c r="AE325" s="48" t="s">
        <v>2522</v>
      </c>
      <c r="AF325" s="48" t="s">
        <v>1823</v>
      </c>
      <c r="AG325" s="48" t="s">
        <v>2256</v>
      </c>
      <c r="AH325" s="48" t="s">
        <v>2456</v>
      </c>
      <c r="AI325" s="48" t="s">
        <v>2460</v>
      </c>
      <c r="AJ325" s="48" t="s">
        <v>2464</v>
      </c>
      <c r="AK325" s="48">
        <v>191</v>
      </c>
      <c r="AL325" s="48">
        <v>1630212</v>
      </c>
      <c r="AM325" s="48" t="s">
        <v>1581</v>
      </c>
      <c r="AN325" s="53">
        <v>2.31</v>
      </c>
      <c r="AO325" s="58">
        <v>0.0625</v>
      </c>
      <c r="AP325" s="58">
        <v>0.672122204037098</v>
      </c>
    </row>
    <row r="326" customFormat="1" spans="1:42">
      <c r="A326" s="44" t="s">
        <v>2650</v>
      </c>
      <c r="B326" s="45">
        <v>1860299</v>
      </c>
      <c r="C326" s="45" t="e">
        <v>#N/A</v>
      </c>
      <c r="D326" s="46" t="e">
        <v>#N/A</v>
      </c>
      <c r="S326" s="40"/>
      <c r="T326" s="40"/>
      <c r="AA326" s="48">
        <v>324</v>
      </c>
      <c r="AB326" s="48" t="s">
        <v>1359</v>
      </c>
      <c r="AC326" s="48"/>
      <c r="AD326" s="48" t="s">
        <v>2651</v>
      </c>
      <c r="AE326" s="48" t="s">
        <v>2522</v>
      </c>
      <c r="AF326" s="48" t="s">
        <v>1823</v>
      </c>
      <c r="AG326" s="48" t="s">
        <v>2286</v>
      </c>
      <c r="AH326" s="48" t="s">
        <v>2216</v>
      </c>
      <c r="AI326" s="48" t="s">
        <v>2369</v>
      </c>
      <c r="AJ326" s="48" t="s">
        <v>2423</v>
      </c>
      <c r="AK326" s="48">
        <v>161</v>
      </c>
      <c r="AL326" s="48">
        <v>1914082</v>
      </c>
      <c r="AM326" s="48" t="s">
        <v>1581</v>
      </c>
      <c r="AN326" s="53" t="e">
        <v>#N/A</v>
      </c>
      <c r="AO326" s="58" t="e">
        <v>#N/A</v>
      </c>
      <c r="AP326" s="58" t="e">
        <v>#N/A</v>
      </c>
    </row>
    <row r="327" customFormat="1" spans="1:42">
      <c r="A327" s="44" t="s">
        <v>2652</v>
      </c>
      <c r="B327" s="45">
        <v>1914082</v>
      </c>
      <c r="C327" s="45">
        <v>1.81</v>
      </c>
      <c r="D327" s="46">
        <v>0.026242</v>
      </c>
      <c r="S327" s="40"/>
      <c r="T327" s="40"/>
      <c r="AA327" s="48">
        <v>325</v>
      </c>
      <c r="AB327" s="48" t="s">
        <v>2653</v>
      </c>
      <c r="AC327" s="48" t="s">
        <v>2654</v>
      </c>
      <c r="AD327" s="48" t="s">
        <v>2655</v>
      </c>
      <c r="AE327" s="48" t="s">
        <v>2522</v>
      </c>
      <c r="AF327" s="48" t="s">
        <v>1823</v>
      </c>
      <c r="AG327" s="48" t="s">
        <v>2286</v>
      </c>
      <c r="AH327" s="48" t="s">
        <v>2286</v>
      </c>
      <c r="AI327" s="48" t="s">
        <v>2440</v>
      </c>
      <c r="AJ327" s="48" t="s">
        <v>2286</v>
      </c>
      <c r="AK327" s="48">
        <v>742</v>
      </c>
      <c r="AL327" s="48">
        <v>433103</v>
      </c>
      <c r="AM327" s="48" t="s">
        <v>1581</v>
      </c>
      <c r="AN327" s="53">
        <v>2.22</v>
      </c>
      <c r="AO327" s="58">
        <v>0.081752655</v>
      </c>
      <c r="AP327" s="58">
        <v>0.493818537651032</v>
      </c>
    </row>
    <row r="328" customFormat="1" spans="1:42">
      <c r="A328" s="44" t="s">
        <v>2656</v>
      </c>
      <c r="B328" s="45">
        <v>1914082</v>
      </c>
      <c r="C328" s="45">
        <v>2.98</v>
      </c>
      <c r="D328" s="46">
        <v>0.081352</v>
      </c>
      <c r="S328" s="40"/>
      <c r="T328" s="40"/>
      <c r="AA328" s="48">
        <v>326</v>
      </c>
      <c r="AB328" s="48" t="s">
        <v>2657</v>
      </c>
      <c r="AC328" s="48" t="s">
        <v>2658</v>
      </c>
      <c r="AD328" s="48" t="s">
        <v>2655</v>
      </c>
      <c r="AE328" s="48" t="s">
        <v>2522</v>
      </c>
      <c r="AF328" s="48" t="s">
        <v>1823</v>
      </c>
      <c r="AG328" s="48" t="s">
        <v>2286</v>
      </c>
      <c r="AH328" s="48" t="s">
        <v>2286</v>
      </c>
      <c r="AI328" s="48" t="s">
        <v>2440</v>
      </c>
      <c r="AJ328" s="48" t="s">
        <v>2286</v>
      </c>
      <c r="AK328" s="48">
        <v>136</v>
      </c>
      <c r="AL328" s="48">
        <v>2235033</v>
      </c>
      <c r="AM328" s="48" t="s">
        <v>1581</v>
      </c>
      <c r="AN328" s="53" t="e">
        <v>#N/A</v>
      </c>
      <c r="AO328" s="58" t="e">
        <v>#N/A</v>
      </c>
      <c r="AP328" s="58" t="e">
        <v>#N/A</v>
      </c>
    </row>
    <row r="329" customFormat="1" spans="1:42">
      <c r="A329" s="44" t="s">
        <v>2659</v>
      </c>
      <c r="B329" s="45">
        <v>1914082</v>
      </c>
      <c r="C329" s="45">
        <v>0.51</v>
      </c>
      <c r="D329" s="46">
        <v>0.175403</v>
      </c>
      <c r="S329" s="40"/>
      <c r="T329" s="40"/>
      <c r="AA329" s="48">
        <v>327</v>
      </c>
      <c r="AB329" s="48" t="s">
        <v>1530</v>
      </c>
      <c r="AC329" s="48" t="s">
        <v>2660</v>
      </c>
      <c r="AD329" s="48" t="s">
        <v>2655</v>
      </c>
      <c r="AE329" s="48" t="s">
        <v>2522</v>
      </c>
      <c r="AF329" s="48" t="s">
        <v>1823</v>
      </c>
      <c r="AG329" s="48" t="s">
        <v>2286</v>
      </c>
      <c r="AH329" s="48" t="s">
        <v>2216</v>
      </c>
      <c r="AI329" s="48" t="s">
        <v>2456</v>
      </c>
      <c r="AJ329" s="48" t="s">
        <v>2423</v>
      </c>
      <c r="AK329" s="48">
        <v>151</v>
      </c>
      <c r="AL329" s="48">
        <v>2031238</v>
      </c>
      <c r="AM329" s="48" t="s">
        <v>1581</v>
      </c>
      <c r="AN329" s="53">
        <v>2.55</v>
      </c>
      <c r="AO329" s="58">
        <v>0.077324</v>
      </c>
      <c r="AP329" s="58">
        <v>0.599711184737771</v>
      </c>
    </row>
    <row r="330" customFormat="1" spans="1:42">
      <c r="A330" s="44" t="s">
        <v>2430</v>
      </c>
      <c r="B330" s="45">
        <v>1914082</v>
      </c>
      <c r="C330" s="45">
        <v>2.78</v>
      </c>
      <c r="D330" s="46">
        <v>0.099051</v>
      </c>
      <c r="S330" s="40"/>
      <c r="T330" s="40"/>
      <c r="AA330" s="48">
        <v>328</v>
      </c>
      <c r="AB330" s="48" t="s">
        <v>2661</v>
      </c>
      <c r="AC330" s="48" t="s">
        <v>2662</v>
      </c>
      <c r="AD330" s="48" t="s">
        <v>2663</v>
      </c>
      <c r="AE330" s="48" t="s">
        <v>2522</v>
      </c>
      <c r="AF330" s="48" t="s">
        <v>2374</v>
      </c>
      <c r="AG330" s="48" t="s">
        <v>1823</v>
      </c>
      <c r="AH330" s="48" t="s">
        <v>1649</v>
      </c>
      <c r="AI330" s="48" t="s">
        <v>1649</v>
      </c>
      <c r="AJ330" s="48" t="s">
        <v>2664</v>
      </c>
      <c r="AK330" s="48">
        <v>151</v>
      </c>
      <c r="AL330" s="48">
        <v>2031238</v>
      </c>
      <c r="AM330" s="48" t="s">
        <v>1581</v>
      </c>
      <c r="AN330" s="53">
        <v>2.91</v>
      </c>
      <c r="AO330" s="58">
        <v>0.047804</v>
      </c>
      <c r="AP330" s="58">
        <v>1.10699339999123</v>
      </c>
    </row>
    <row r="331" customFormat="1" spans="1:42">
      <c r="A331" s="44" t="s">
        <v>2665</v>
      </c>
      <c r="B331" s="45">
        <v>1970885</v>
      </c>
      <c r="C331" s="45">
        <v>2.6</v>
      </c>
      <c r="D331" s="46">
        <v>0.081352</v>
      </c>
      <c r="S331" s="40"/>
      <c r="T331" s="40"/>
      <c r="AA331" s="48">
        <v>329</v>
      </c>
      <c r="AB331" s="48" t="s">
        <v>2666</v>
      </c>
      <c r="AC331" s="48" t="s">
        <v>2667</v>
      </c>
      <c r="AD331" s="48" t="s">
        <v>2668</v>
      </c>
      <c r="AE331" s="48" t="s">
        <v>2522</v>
      </c>
      <c r="AF331" s="48" t="s">
        <v>2286</v>
      </c>
      <c r="AG331" s="48" t="s">
        <v>1823</v>
      </c>
      <c r="AH331" s="48" t="s">
        <v>2277</v>
      </c>
      <c r="AI331" s="48" t="s">
        <v>2256</v>
      </c>
      <c r="AJ331" s="48" t="s">
        <v>2287</v>
      </c>
      <c r="AK331" s="48">
        <v>136</v>
      </c>
      <c r="AL331" s="48">
        <v>2235033</v>
      </c>
      <c r="AM331" s="48" t="s">
        <v>1581</v>
      </c>
      <c r="AN331" s="53" t="e">
        <v>#N/A</v>
      </c>
      <c r="AO331" s="58" t="e">
        <v>#N/A</v>
      </c>
      <c r="AP331" s="58" t="e">
        <v>#N/A</v>
      </c>
    </row>
    <row r="332" customFormat="1" spans="1:42">
      <c r="A332" s="44" t="s">
        <v>2494</v>
      </c>
      <c r="B332" s="45">
        <v>1970885</v>
      </c>
      <c r="C332" s="45">
        <v>1.75</v>
      </c>
      <c r="D332" s="46">
        <v>0.091611</v>
      </c>
      <c r="S332" s="40"/>
      <c r="T332" s="40"/>
      <c r="AA332" s="48">
        <v>330</v>
      </c>
      <c r="AB332" s="48" t="s">
        <v>2669</v>
      </c>
      <c r="AC332" s="48" t="s">
        <v>2670</v>
      </c>
      <c r="AD332" s="48" t="s">
        <v>2671</v>
      </c>
      <c r="AE332" s="48" t="s">
        <v>2522</v>
      </c>
      <c r="AF332" s="48" t="s">
        <v>1823</v>
      </c>
      <c r="AG332" s="48" t="s">
        <v>2286</v>
      </c>
      <c r="AH332" s="48" t="s">
        <v>2286</v>
      </c>
      <c r="AI332" s="48" t="s">
        <v>2456</v>
      </c>
      <c r="AJ332" s="48" t="s">
        <v>2460</v>
      </c>
      <c r="AK332" s="48">
        <v>151</v>
      </c>
      <c r="AL332" s="48">
        <v>2031238</v>
      </c>
      <c r="AM332" s="48" t="s">
        <v>1581</v>
      </c>
      <c r="AN332" s="53">
        <v>1.78</v>
      </c>
      <c r="AO332" s="58">
        <v>0.033764</v>
      </c>
      <c r="AP332" s="58">
        <v>0.958699257529435</v>
      </c>
    </row>
    <row r="333" customFormat="1" spans="1:42">
      <c r="A333" s="44" t="s">
        <v>2378</v>
      </c>
      <c r="B333" s="45">
        <v>1970885</v>
      </c>
      <c r="C333" s="45">
        <v>1.54</v>
      </c>
      <c r="D333" s="46">
        <v>0.162011</v>
      </c>
      <c r="S333" s="40"/>
      <c r="T333" s="40"/>
      <c r="AA333" s="48">
        <v>331</v>
      </c>
      <c r="AB333" s="48" t="s">
        <v>2672</v>
      </c>
      <c r="AC333" s="48" t="s">
        <v>2673</v>
      </c>
      <c r="AD333" s="48" t="s">
        <v>2671</v>
      </c>
      <c r="AE333" s="48" t="s">
        <v>2522</v>
      </c>
      <c r="AF333" s="48" t="s">
        <v>1823</v>
      </c>
      <c r="AG333" s="48" t="s">
        <v>2286</v>
      </c>
      <c r="AH333" s="48" t="s">
        <v>2286</v>
      </c>
      <c r="AI333" s="48" t="s">
        <v>2456</v>
      </c>
      <c r="AJ333" s="48" t="s">
        <v>2423</v>
      </c>
      <c r="AK333" s="48">
        <v>151</v>
      </c>
      <c r="AL333" s="48">
        <v>2031238</v>
      </c>
      <c r="AM333" s="48" t="s">
        <v>1581</v>
      </c>
      <c r="AN333" s="53">
        <v>2.45</v>
      </c>
      <c r="AO333" s="58">
        <v>0.09544</v>
      </c>
      <c r="AP333" s="58">
        <v>0.466822665463674</v>
      </c>
    </row>
    <row r="334" customFormat="1" spans="1:42">
      <c r="A334" s="44" t="s">
        <v>2674</v>
      </c>
      <c r="B334" s="45">
        <v>1970885</v>
      </c>
      <c r="C334" s="45">
        <v>2.78</v>
      </c>
      <c r="D334" s="46">
        <v>0.026769</v>
      </c>
      <c r="S334" s="40"/>
      <c r="T334" s="40"/>
      <c r="AA334" s="48">
        <v>332</v>
      </c>
      <c r="AB334" s="48" t="s">
        <v>2443</v>
      </c>
      <c r="AC334" s="48" t="s">
        <v>2431</v>
      </c>
      <c r="AD334" s="48" t="s">
        <v>2675</v>
      </c>
      <c r="AE334" s="48" t="s">
        <v>2522</v>
      </c>
      <c r="AF334" s="48" t="s">
        <v>1823</v>
      </c>
      <c r="AG334" s="48" t="s">
        <v>2286</v>
      </c>
      <c r="AH334" s="48" t="s">
        <v>2456</v>
      </c>
      <c r="AI334" s="48" t="s">
        <v>2369</v>
      </c>
      <c r="AJ334" s="48" t="s">
        <v>2307</v>
      </c>
      <c r="AK334" s="48">
        <v>237</v>
      </c>
      <c r="AL334" s="48">
        <v>1332510</v>
      </c>
      <c r="AM334" s="48" t="s">
        <v>1581</v>
      </c>
      <c r="AN334" s="53">
        <v>2.93</v>
      </c>
      <c r="AO334" s="58">
        <v>0.072142</v>
      </c>
      <c r="AP334" s="58">
        <v>0.738576903669744</v>
      </c>
    </row>
    <row r="335" customFormat="1" spans="1:42">
      <c r="A335" s="44" t="s">
        <v>2676</v>
      </c>
      <c r="B335" s="45">
        <v>1970885</v>
      </c>
      <c r="C335" s="45">
        <v>0.73</v>
      </c>
      <c r="D335" s="46">
        <v>0.131467</v>
      </c>
      <c r="S335" s="40"/>
      <c r="T335" s="40"/>
      <c r="AA335" s="48">
        <v>333</v>
      </c>
      <c r="AB335" s="48" t="s">
        <v>2364</v>
      </c>
      <c r="AC335" s="48" t="s">
        <v>2365</v>
      </c>
      <c r="AD335" s="48" t="s">
        <v>2677</v>
      </c>
      <c r="AE335" s="48" t="s">
        <v>2522</v>
      </c>
      <c r="AF335" s="48" t="s">
        <v>1823</v>
      </c>
      <c r="AG335" s="48" t="s">
        <v>2286</v>
      </c>
      <c r="AH335" s="48" t="s">
        <v>2456</v>
      </c>
      <c r="AI335" s="48" t="s">
        <v>2597</v>
      </c>
      <c r="AJ335" s="48" t="s">
        <v>2307</v>
      </c>
      <c r="AK335" s="48">
        <v>0</v>
      </c>
      <c r="AL335" s="48">
        <v>0</v>
      </c>
      <c r="AM335" s="48" t="s">
        <v>1581</v>
      </c>
      <c r="AN335" s="53">
        <v>2.77</v>
      </c>
      <c r="AO335" s="58">
        <v>0.02795</v>
      </c>
      <c r="AP335" s="58">
        <v>1.80224669243814</v>
      </c>
    </row>
    <row r="336" customFormat="1" spans="1:42">
      <c r="A336" s="44" t="s">
        <v>2678</v>
      </c>
      <c r="B336" s="45">
        <v>1970885</v>
      </c>
      <c r="C336" s="45" t="e">
        <v>#N/A</v>
      </c>
      <c r="D336" s="46" t="e">
        <v>#N/A</v>
      </c>
      <c r="S336" s="40"/>
      <c r="T336" s="40"/>
      <c r="AA336" s="48">
        <v>334</v>
      </c>
      <c r="AB336" s="48" t="s">
        <v>1523</v>
      </c>
      <c r="AC336" s="48" t="s">
        <v>2679</v>
      </c>
      <c r="AD336" s="48" t="s">
        <v>2680</v>
      </c>
      <c r="AE336" s="48" t="s">
        <v>2522</v>
      </c>
      <c r="AF336" s="48" t="s">
        <v>1823</v>
      </c>
      <c r="AG336" s="48" t="s">
        <v>2286</v>
      </c>
      <c r="AH336" s="48" t="s">
        <v>2456</v>
      </c>
      <c r="AI336" s="48" t="s">
        <v>2460</v>
      </c>
      <c r="AJ336" s="48" t="s">
        <v>2423</v>
      </c>
      <c r="AK336" s="48">
        <v>0</v>
      </c>
      <c r="AL336" s="48">
        <v>0</v>
      </c>
      <c r="AM336" s="48" t="s">
        <v>1581</v>
      </c>
      <c r="AN336" s="53">
        <v>2.52</v>
      </c>
      <c r="AO336" s="58">
        <v>0.081352</v>
      </c>
      <c r="AP336" s="58">
        <v>0.563311460217577</v>
      </c>
    </row>
    <row r="337" customFormat="1" spans="1:42">
      <c r="A337" s="44" t="s">
        <v>1476</v>
      </c>
      <c r="B337" s="45">
        <v>1970885</v>
      </c>
      <c r="C337" s="45">
        <v>3.36</v>
      </c>
      <c r="D337" s="46">
        <v>0.081352</v>
      </c>
      <c r="S337" s="40"/>
      <c r="T337" s="40"/>
      <c r="AA337" s="48">
        <v>335</v>
      </c>
      <c r="AB337" s="48" t="s">
        <v>2202</v>
      </c>
      <c r="AC337" s="48" t="s">
        <v>2203</v>
      </c>
      <c r="AD337" s="48" t="s">
        <v>2681</v>
      </c>
      <c r="AE337" s="48" t="s">
        <v>2522</v>
      </c>
      <c r="AF337" s="48" t="s">
        <v>2286</v>
      </c>
      <c r="AG337" s="48" t="s">
        <v>1823</v>
      </c>
      <c r="AH337" s="48" t="s">
        <v>2272</v>
      </c>
      <c r="AI337" s="48" t="s">
        <v>2342</v>
      </c>
      <c r="AJ337" s="48" t="s">
        <v>2492</v>
      </c>
      <c r="AK337" s="48">
        <v>186</v>
      </c>
      <c r="AL337" s="48">
        <v>1671777</v>
      </c>
      <c r="AM337" s="48" t="s">
        <v>1581</v>
      </c>
      <c r="AN337" s="53">
        <v>2.09</v>
      </c>
      <c r="AO337" s="58">
        <v>0.107306</v>
      </c>
      <c r="AP337" s="58">
        <v>0.354191847122583</v>
      </c>
    </row>
    <row r="338" customFormat="1" spans="1:42">
      <c r="A338" s="44" t="s">
        <v>2682</v>
      </c>
      <c r="B338" s="45">
        <v>1970885</v>
      </c>
      <c r="C338" s="45">
        <v>2.45</v>
      </c>
      <c r="D338" s="46">
        <v>0.0549</v>
      </c>
      <c r="S338" s="40"/>
      <c r="T338" s="40"/>
      <c r="AA338" s="48">
        <v>336</v>
      </c>
      <c r="AB338" s="48" t="s">
        <v>2683</v>
      </c>
      <c r="AC338" s="48" t="s">
        <v>2684</v>
      </c>
      <c r="AD338" s="48" t="s">
        <v>2685</v>
      </c>
      <c r="AE338" s="48" t="s">
        <v>2522</v>
      </c>
      <c r="AF338" s="48" t="s">
        <v>2286</v>
      </c>
      <c r="AG338" s="48" t="s">
        <v>1823</v>
      </c>
      <c r="AH338" s="48" t="s">
        <v>1823</v>
      </c>
      <c r="AI338" s="48" t="s">
        <v>2286</v>
      </c>
      <c r="AJ338" s="48" t="s">
        <v>2307</v>
      </c>
      <c r="AK338" s="48">
        <v>0</v>
      </c>
      <c r="AL338" s="48">
        <v>0</v>
      </c>
      <c r="AM338" s="48" t="s">
        <v>1581</v>
      </c>
      <c r="AN338" s="53" t="e">
        <v>#N/A</v>
      </c>
      <c r="AO338" s="58" t="e">
        <v>#N/A</v>
      </c>
      <c r="AP338" s="58" t="e">
        <v>#N/A</v>
      </c>
    </row>
    <row r="339" customFormat="1" spans="1:42">
      <c r="A339" s="44" t="s">
        <v>2686</v>
      </c>
      <c r="B339" s="45">
        <v>1970885</v>
      </c>
      <c r="C339" s="45">
        <v>0.66</v>
      </c>
      <c r="D339" s="46">
        <v>0.130659</v>
      </c>
      <c r="S339" s="40"/>
      <c r="T339" s="40"/>
      <c r="AA339" s="48">
        <v>337</v>
      </c>
      <c r="AB339" s="48" t="s">
        <v>1529</v>
      </c>
      <c r="AC339" s="48" t="s">
        <v>2687</v>
      </c>
      <c r="AD339" s="48" t="s">
        <v>2688</v>
      </c>
      <c r="AE339" s="48" t="s">
        <v>2522</v>
      </c>
      <c r="AF339" s="48" t="s">
        <v>1823</v>
      </c>
      <c r="AG339" s="48" t="s">
        <v>2286</v>
      </c>
      <c r="AH339" s="48" t="s">
        <v>2460</v>
      </c>
      <c r="AI339" s="48" t="s">
        <v>2597</v>
      </c>
      <c r="AJ339" s="48" t="s">
        <v>2689</v>
      </c>
      <c r="AK339" s="48">
        <v>166</v>
      </c>
      <c r="AL339" s="48">
        <v>1860299</v>
      </c>
      <c r="AM339" s="48" t="s">
        <v>1581</v>
      </c>
      <c r="AN339" s="53">
        <v>2.07</v>
      </c>
      <c r="AO339" s="58">
        <v>0.081352</v>
      </c>
      <c r="AP339" s="58">
        <v>0.462720128035867</v>
      </c>
    </row>
    <row r="340" customFormat="1" spans="1:42">
      <c r="A340" s="44" t="s">
        <v>1531</v>
      </c>
      <c r="B340" s="45">
        <v>2031238</v>
      </c>
      <c r="C340" s="45" t="e">
        <v>#N/A</v>
      </c>
      <c r="D340" s="46" t="e">
        <v>#N/A</v>
      </c>
      <c r="S340" s="40"/>
      <c r="T340" s="40"/>
      <c r="AA340" s="48">
        <v>338</v>
      </c>
      <c r="AB340" s="48" t="s">
        <v>1544</v>
      </c>
      <c r="AC340" s="48" t="s">
        <v>2690</v>
      </c>
      <c r="AD340" s="48" t="s">
        <v>2691</v>
      </c>
      <c r="AE340" s="48" t="s">
        <v>2522</v>
      </c>
      <c r="AF340" s="48" t="s">
        <v>1823</v>
      </c>
      <c r="AG340" s="48" t="s">
        <v>2286</v>
      </c>
      <c r="AH340" s="48" t="s">
        <v>2460</v>
      </c>
      <c r="AI340" s="48" t="s">
        <v>2460</v>
      </c>
      <c r="AJ340" s="48" t="s">
        <v>2307</v>
      </c>
      <c r="AK340" s="48">
        <v>146</v>
      </c>
      <c r="AL340" s="48">
        <v>2094984</v>
      </c>
      <c r="AM340" s="48" t="s">
        <v>1581</v>
      </c>
      <c r="AN340" s="53">
        <v>4.11</v>
      </c>
      <c r="AO340" s="58">
        <v>0.048973</v>
      </c>
      <c r="AP340" s="58">
        <v>1.52616466164835</v>
      </c>
    </row>
    <row r="341" customFormat="1" spans="1:42">
      <c r="A341" s="44" t="s">
        <v>2572</v>
      </c>
      <c r="B341" s="45">
        <v>2031238</v>
      </c>
      <c r="C341" s="45">
        <v>2.97</v>
      </c>
      <c r="D341" s="46">
        <v>0.100784</v>
      </c>
      <c r="S341" s="40"/>
      <c r="T341" s="40"/>
      <c r="AA341" s="48">
        <v>339</v>
      </c>
      <c r="AB341" s="48" t="s">
        <v>2545</v>
      </c>
      <c r="AC341" s="48" t="s">
        <v>1938</v>
      </c>
      <c r="AD341" s="48" t="s">
        <v>2692</v>
      </c>
      <c r="AE341" s="48" t="s">
        <v>2522</v>
      </c>
      <c r="AF341" s="48" t="s">
        <v>1823</v>
      </c>
      <c r="AG341" s="48" t="s">
        <v>2286</v>
      </c>
      <c r="AH341" s="48" t="s">
        <v>2460</v>
      </c>
      <c r="AI341" s="48" t="s">
        <v>2460</v>
      </c>
      <c r="AJ341" s="48" t="s">
        <v>2689</v>
      </c>
      <c r="AK341" s="48">
        <v>191</v>
      </c>
      <c r="AL341" s="48">
        <v>1630212</v>
      </c>
      <c r="AM341" s="48" t="s">
        <v>1581</v>
      </c>
      <c r="AN341" s="53">
        <v>2.12</v>
      </c>
      <c r="AO341" s="58">
        <v>0.081352</v>
      </c>
      <c r="AP341" s="58">
        <v>0.473896942722723</v>
      </c>
    </row>
    <row r="342" customFormat="1" spans="1:42">
      <c r="A342" s="44" t="s">
        <v>1478</v>
      </c>
      <c r="B342" s="45">
        <v>2031238</v>
      </c>
      <c r="C342" s="45" t="e">
        <v>#N/A</v>
      </c>
      <c r="D342" s="46" t="e">
        <v>#N/A</v>
      </c>
      <c r="S342" s="40"/>
      <c r="T342" s="40"/>
      <c r="AA342" s="48">
        <v>340</v>
      </c>
      <c r="AB342" s="48" t="s">
        <v>2385</v>
      </c>
      <c r="AC342" s="48" t="s">
        <v>1721</v>
      </c>
      <c r="AD342" s="48" t="s">
        <v>2693</v>
      </c>
      <c r="AE342" s="48" t="s">
        <v>2522</v>
      </c>
      <c r="AF342" s="48" t="s">
        <v>1823</v>
      </c>
      <c r="AG342" s="48" t="s">
        <v>2286</v>
      </c>
      <c r="AH342" s="48" t="s">
        <v>2460</v>
      </c>
      <c r="AI342" s="48" t="s">
        <v>2694</v>
      </c>
      <c r="AJ342" s="48" t="s">
        <v>2689</v>
      </c>
      <c r="AK342" s="48">
        <v>0</v>
      </c>
      <c r="AL342" s="48">
        <v>0</v>
      </c>
      <c r="AM342" s="48" t="s">
        <v>1581</v>
      </c>
      <c r="AN342" s="53">
        <v>0.91</v>
      </c>
      <c r="AO342" s="58">
        <v>0.095686</v>
      </c>
      <c r="AP342" s="58">
        <v>0.172945502549736</v>
      </c>
    </row>
    <row r="343" customFormat="1" spans="1:42">
      <c r="A343" s="44" t="s">
        <v>1520</v>
      </c>
      <c r="B343" s="45">
        <v>2031238</v>
      </c>
      <c r="C343" s="45">
        <v>2.77</v>
      </c>
      <c r="D343" s="46">
        <v>0.100148</v>
      </c>
      <c r="S343" s="40"/>
      <c r="T343" s="40"/>
      <c r="AA343" s="48">
        <v>341</v>
      </c>
      <c r="AB343" s="48" t="s">
        <v>1462</v>
      </c>
      <c r="AC343" s="48" t="s">
        <v>2695</v>
      </c>
      <c r="AD343" s="48" t="s">
        <v>2693</v>
      </c>
      <c r="AE343" s="48" t="s">
        <v>2522</v>
      </c>
      <c r="AF343" s="48" t="s">
        <v>2286</v>
      </c>
      <c r="AG343" s="48" t="s">
        <v>1823</v>
      </c>
      <c r="AH343" s="48" t="s">
        <v>2272</v>
      </c>
      <c r="AI343" s="48" t="s">
        <v>2440</v>
      </c>
      <c r="AJ343" s="48" t="s">
        <v>2456</v>
      </c>
      <c r="AK343" s="48">
        <v>0</v>
      </c>
      <c r="AL343" s="48">
        <v>0</v>
      </c>
      <c r="AM343" s="48" t="s">
        <v>1581</v>
      </c>
      <c r="AN343" s="53">
        <v>2.09</v>
      </c>
      <c r="AO343" s="58">
        <v>0.109275</v>
      </c>
      <c r="AP343" s="58">
        <v>0.347809749232083</v>
      </c>
    </row>
    <row r="344" customFormat="1" spans="1:42">
      <c r="A344" s="44" t="s">
        <v>2696</v>
      </c>
      <c r="B344" s="45">
        <v>2031238</v>
      </c>
      <c r="C344" s="45" t="e">
        <v>#N/A</v>
      </c>
      <c r="D344" s="46" t="e">
        <v>#N/A</v>
      </c>
      <c r="S344" s="40"/>
      <c r="T344" s="40"/>
      <c r="AA344" s="48">
        <v>342</v>
      </c>
      <c r="AB344" s="48" t="s">
        <v>1531</v>
      </c>
      <c r="AC344" s="48"/>
      <c r="AD344" s="48" t="s">
        <v>2693</v>
      </c>
      <c r="AE344" s="48" t="s">
        <v>2522</v>
      </c>
      <c r="AF344" s="48" t="s">
        <v>1823</v>
      </c>
      <c r="AG344" s="48" t="s">
        <v>2286</v>
      </c>
      <c r="AH344" s="48" t="s">
        <v>2460</v>
      </c>
      <c r="AI344" s="48" t="s">
        <v>2694</v>
      </c>
      <c r="AJ344" s="48" t="s">
        <v>2689</v>
      </c>
      <c r="AK344" s="48">
        <v>151</v>
      </c>
      <c r="AL344" s="48">
        <v>2031238</v>
      </c>
      <c r="AM344" s="48" t="s">
        <v>1581</v>
      </c>
      <c r="AN344" s="53" t="e">
        <v>#N/A</v>
      </c>
      <c r="AO344" s="58" t="e">
        <v>#N/A</v>
      </c>
      <c r="AP344" s="58" t="e">
        <v>#N/A</v>
      </c>
    </row>
    <row r="345" customFormat="1" spans="1:42">
      <c r="A345" s="44" t="s">
        <v>2697</v>
      </c>
      <c r="B345" s="45">
        <v>2031238</v>
      </c>
      <c r="C345" s="45">
        <v>0.42</v>
      </c>
      <c r="D345" s="46">
        <v>0.118605</v>
      </c>
      <c r="S345" s="40"/>
      <c r="T345" s="40"/>
      <c r="AA345" s="48">
        <v>343</v>
      </c>
      <c r="AB345" s="48" t="s">
        <v>2698</v>
      </c>
      <c r="AC345" s="48" t="s">
        <v>2699</v>
      </c>
      <c r="AD345" s="48" t="s">
        <v>2700</v>
      </c>
      <c r="AE345" s="48" t="s">
        <v>2522</v>
      </c>
      <c r="AF345" s="48" t="s">
        <v>1823</v>
      </c>
      <c r="AG345" s="48" t="s">
        <v>2286</v>
      </c>
      <c r="AH345" s="48" t="s">
        <v>2460</v>
      </c>
      <c r="AI345" s="48" t="s">
        <v>2694</v>
      </c>
      <c r="AJ345" s="48" t="s">
        <v>2464</v>
      </c>
      <c r="AK345" s="48">
        <v>146</v>
      </c>
      <c r="AL345" s="48">
        <v>2094984</v>
      </c>
      <c r="AM345" s="48" t="s">
        <v>1581</v>
      </c>
      <c r="AN345" s="53">
        <v>1.91</v>
      </c>
      <c r="AO345" s="58">
        <v>0.032947</v>
      </c>
      <c r="AP345" s="58">
        <v>1.05422611846533</v>
      </c>
    </row>
    <row r="346" customFormat="1" spans="1:42">
      <c r="A346" s="44" t="s">
        <v>2701</v>
      </c>
      <c r="B346" s="45">
        <v>2031238</v>
      </c>
      <c r="C346" s="45">
        <v>0.82</v>
      </c>
      <c r="D346" s="46">
        <v>0.139892</v>
      </c>
      <c r="S346" s="40"/>
      <c r="T346" s="40"/>
      <c r="AA346" s="48">
        <v>344</v>
      </c>
      <c r="AB346" s="48" t="s">
        <v>2702</v>
      </c>
      <c r="AC346" s="48" t="s">
        <v>2703</v>
      </c>
      <c r="AD346" s="48" t="s">
        <v>2700</v>
      </c>
      <c r="AE346" s="48" t="s">
        <v>2522</v>
      </c>
      <c r="AF346" s="48" t="s">
        <v>1823</v>
      </c>
      <c r="AG346" s="48" t="s">
        <v>2286</v>
      </c>
      <c r="AH346" s="48" t="s">
        <v>2460</v>
      </c>
      <c r="AI346" s="48" t="s">
        <v>2694</v>
      </c>
      <c r="AJ346" s="48" t="s">
        <v>2464</v>
      </c>
      <c r="AK346" s="48">
        <v>156</v>
      </c>
      <c r="AL346" s="48">
        <v>1970885</v>
      </c>
      <c r="AM346" s="48" t="s">
        <v>1581</v>
      </c>
      <c r="AN346" s="53">
        <v>2.26</v>
      </c>
      <c r="AO346" s="58">
        <v>0.074637</v>
      </c>
      <c r="AP346" s="58">
        <v>0.550643535028383</v>
      </c>
    </row>
    <row r="347" customFormat="1" spans="1:42">
      <c r="A347" s="44" t="s">
        <v>2661</v>
      </c>
      <c r="B347" s="45">
        <v>2031238</v>
      </c>
      <c r="C347" s="45">
        <v>2.91</v>
      </c>
      <c r="D347" s="46">
        <v>0.047804</v>
      </c>
      <c r="S347" s="40"/>
      <c r="T347" s="40"/>
      <c r="AA347" s="48">
        <v>345</v>
      </c>
      <c r="AB347" s="48" t="s">
        <v>2704</v>
      </c>
      <c r="AC347" s="48" t="s">
        <v>2705</v>
      </c>
      <c r="AD347" s="48" t="s">
        <v>2700</v>
      </c>
      <c r="AE347" s="48" t="s">
        <v>2522</v>
      </c>
      <c r="AF347" s="48" t="s">
        <v>2286</v>
      </c>
      <c r="AG347" s="48" t="s">
        <v>1823</v>
      </c>
      <c r="AH347" s="48" t="s">
        <v>2256</v>
      </c>
      <c r="AI347" s="48" t="s">
        <v>2256</v>
      </c>
      <c r="AJ347" s="48" t="s">
        <v>2257</v>
      </c>
      <c r="AK347" s="48">
        <v>257</v>
      </c>
      <c r="AL347" s="48">
        <v>1232165</v>
      </c>
      <c r="AM347" s="48" t="s">
        <v>1581</v>
      </c>
      <c r="AN347" s="53">
        <v>1.38</v>
      </c>
      <c r="AO347" s="58">
        <v>0.017722</v>
      </c>
      <c r="AP347" s="58">
        <v>1.41606319286664</v>
      </c>
    </row>
    <row r="348" customFormat="1" spans="1:42">
      <c r="A348" s="44" t="s">
        <v>2706</v>
      </c>
      <c r="B348" s="45">
        <v>2031238</v>
      </c>
      <c r="C348" s="45">
        <v>0.86</v>
      </c>
      <c r="D348" s="46">
        <v>0.139892</v>
      </c>
      <c r="S348" s="40"/>
      <c r="T348" s="40"/>
      <c r="AA348" s="48">
        <v>346</v>
      </c>
      <c r="AB348" s="48" t="s">
        <v>1556</v>
      </c>
      <c r="AC348" s="48" t="s">
        <v>1901</v>
      </c>
      <c r="AD348" s="48" t="s">
        <v>2700</v>
      </c>
      <c r="AE348" s="48" t="s">
        <v>2522</v>
      </c>
      <c r="AF348" s="48" t="s">
        <v>1823</v>
      </c>
      <c r="AG348" s="48" t="s">
        <v>2286</v>
      </c>
      <c r="AH348" s="48" t="s">
        <v>2460</v>
      </c>
      <c r="AI348" s="48" t="s">
        <v>2694</v>
      </c>
      <c r="AJ348" s="48" t="s">
        <v>2707</v>
      </c>
      <c r="AK348" s="48">
        <v>151</v>
      </c>
      <c r="AL348" s="48">
        <v>2031238</v>
      </c>
      <c r="AM348" s="48" t="s">
        <v>1581</v>
      </c>
      <c r="AN348" s="53" t="e">
        <v>#N/A</v>
      </c>
      <c r="AO348" s="58" t="e">
        <v>#N/A</v>
      </c>
      <c r="AP348" s="58" t="e">
        <v>#N/A</v>
      </c>
    </row>
    <row r="349" customFormat="1" spans="1:42">
      <c r="A349" s="44" t="s">
        <v>2708</v>
      </c>
      <c r="B349" s="45">
        <v>2031238</v>
      </c>
      <c r="C349" s="45" t="e">
        <v>#N/A</v>
      </c>
      <c r="D349" s="46" t="e">
        <v>#N/A</v>
      </c>
      <c r="S349" s="40"/>
      <c r="T349" s="40"/>
      <c r="AA349" s="48">
        <v>347</v>
      </c>
      <c r="AB349" s="48" t="s">
        <v>2611</v>
      </c>
      <c r="AC349" s="48" t="s">
        <v>2709</v>
      </c>
      <c r="AD349" s="48" t="s">
        <v>2710</v>
      </c>
      <c r="AE349" s="48" t="s">
        <v>2522</v>
      </c>
      <c r="AF349" s="48" t="s">
        <v>2286</v>
      </c>
      <c r="AG349" s="48" t="s">
        <v>1823</v>
      </c>
      <c r="AH349" s="48" t="s">
        <v>2256</v>
      </c>
      <c r="AI349" s="48" t="s">
        <v>2216</v>
      </c>
      <c r="AJ349" s="48" t="s">
        <v>1824</v>
      </c>
      <c r="AK349" s="48">
        <v>176</v>
      </c>
      <c r="AL349" s="48">
        <v>1761175</v>
      </c>
      <c r="AM349" s="48" t="s">
        <v>1581</v>
      </c>
      <c r="AN349" s="53">
        <v>1</v>
      </c>
      <c r="AO349" s="58">
        <v>0.078704</v>
      </c>
      <c r="AP349" s="58">
        <v>0.231057183473563</v>
      </c>
    </row>
    <row r="350" customFormat="1" spans="1:42">
      <c r="A350" s="44" t="s">
        <v>2669</v>
      </c>
      <c r="B350" s="45">
        <v>2031238</v>
      </c>
      <c r="C350" s="45">
        <v>1.78</v>
      </c>
      <c r="D350" s="46">
        <v>0.033764</v>
      </c>
      <c r="S350" s="40"/>
      <c r="T350" s="40"/>
      <c r="AA350" s="48">
        <v>348</v>
      </c>
      <c r="AB350" s="48" t="s">
        <v>1851</v>
      </c>
      <c r="AC350" s="48" t="s">
        <v>1852</v>
      </c>
      <c r="AD350" s="48" t="s">
        <v>2710</v>
      </c>
      <c r="AE350" s="48" t="s">
        <v>2522</v>
      </c>
      <c r="AF350" s="48" t="s">
        <v>2374</v>
      </c>
      <c r="AG350" s="48" t="s">
        <v>2460</v>
      </c>
      <c r="AH350" s="48" t="s">
        <v>2148</v>
      </c>
      <c r="AI350" s="48" t="s">
        <v>1648</v>
      </c>
      <c r="AJ350" s="48" t="s">
        <v>2015</v>
      </c>
      <c r="AK350" s="48">
        <v>762</v>
      </c>
      <c r="AL350" s="48">
        <v>421330</v>
      </c>
      <c r="AM350" s="48" t="s">
        <v>1581</v>
      </c>
      <c r="AN350" s="53">
        <v>0.7</v>
      </c>
      <c r="AO350" s="58">
        <v>0.112483194</v>
      </c>
      <c r="AP350" s="58">
        <v>0.113168792110156</v>
      </c>
    </row>
    <row r="351" customFormat="1" spans="1:42">
      <c r="A351" s="44" t="s">
        <v>2711</v>
      </c>
      <c r="B351" s="45">
        <v>2031238</v>
      </c>
      <c r="C351" s="45">
        <v>1.53</v>
      </c>
      <c r="D351" s="46">
        <v>0.027983</v>
      </c>
      <c r="S351" s="40"/>
      <c r="T351" s="40"/>
      <c r="AA351" s="48">
        <v>349</v>
      </c>
      <c r="AB351" s="48" t="s">
        <v>2712</v>
      </c>
      <c r="AC351" s="48" t="s">
        <v>2713</v>
      </c>
      <c r="AD351" s="48" t="s">
        <v>2714</v>
      </c>
      <c r="AE351" s="48" t="s">
        <v>2522</v>
      </c>
      <c r="AF351" s="48" t="s">
        <v>2286</v>
      </c>
      <c r="AG351" s="48" t="s">
        <v>2256</v>
      </c>
      <c r="AH351" s="48" t="s">
        <v>1823</v>
      </c>
      <c r="AI351" s="48" t="s">
        <v>2256</v>
      </c>
      <c r="AJ351" s="48" t="s">
        <v>2216</v>
      </c>
      <c r="AK351" s="48">
        <v>308</v>
      </c>
      <c r="AL351" s="48">
        <v>1036628</v>
      </c>
      <c r="AM351" s="48" t="s">
        <v>1581</v>
      </c>
      <c r="AN351" s="53">
        <v>0.37</v>
      </c>
      <c r="AO351" s="58">
        <v>0.052083</v>
      </c>
      <c r="AP351" s="58">
        <v>0.129187951734697</v>
      </c>
    </row>
    <row r="352" customFormat="1" spans="1:42">
      <c r="A352" s="44" t="s">
        <v>2715</v>
      </c>
      <c r="B352" s="45">
        <v>2031238</v>
      </c>
      <c r="C352" s="45" t="e">
        <v>#N/A</v>
      </c>
      <c r="D352" s="46" t="e">
        <v>#N/A</v>
      </c>
      <c r="S352" s="40"/>
      <c r="T352" s="40"/>
      <c r="AA352" s="48">
        <v>350</v>
      </c>
      <c r="AB352" s="48" t="s">
        <v>2158</v>
      </c>
      <c r="AC352" s="48" t="s">
        <v>1846</v>
      </c>
      <c r="AD352" s="48" t="s">
        <v>2716</v>
      </c>
      <c r="AE352" s="48" t="s">
        <v>2522</v>
      </c>
      <c r="AF352" s="48" t="s">
        <v>2286</v>
      </c>
      <c r="AG352" s="48" t="s">
        <v>2256</v>
      </c>
      <c r="AH352" s="48" t="s">
        <v>2272</v>
      </c>
      <c r="AI352" s="48" t="s">
        <v>2272</v>
      </c>
      <c r="AJ352" s="48" t="s">
        <v>2400</v>
      </c>
      <c r="AK352" s="48">
        <v>222</v>
      </c>
      <c r="AL352" s="48">
        <v>1419130</v>
      </c>
      <c r="AM352" s="48" t="s">
        <v>1581</v>
      </c>
      <c r="AN352" s="53">
        <v>2.49</v>
      </c>
      <c r="AO352" s="58">
        <v>0.089578</v>
      </c>
      <c r="AP352" s="58">
        <v>0.505491975424515</v>
      </c>
    </row>
    <row r="353" customFormat="1" spans="1:42">
      <c r="A353" s="44" t="s">
        <v>2717</v>
      </c>
      <c r="B353" s="45">
        <v>2031238</v>
      </c>
      <c r="C353" s="45">
        <v>2.71</v>
      </c>
      <c r="D353" s="46">
        <v>0.081352</v>
      </c>
      <c r="S353" s="40"/>
      <c r="T353" s="40"/>
      <c r="AA353" s="48">
        <v>351</v>
      </c>
      <c r="AB353" s="48" t="s">
        <v>2640</v>
      </c>
      <c r="AC353" s="48" t="s">
        <v>2718</v>
      </c>
      <c r="AD353" s="48" t="s">
        <v>2719</v>
      </c>
      <c r="AE353" s="48" t="s">
        <v>2522</v>
      </c>
      <c r="AF353" s="48" t="s">
        <v>2286</v>
      </c>
      <c r="AG353" s="48" t="s">
        <v>1823</v>
      </c>
      <c r="AH353" s="48" t="s">
        <v>2216</v>
      </c>
      <c r="AI353" s="48" t="s">
        <v>2440</v>
      </c>
      <c r="AJ353" s="48" t="s">
        <v>2286</v>
      </c>
      <c r="AK353" s="48">
        <v>166</v>
      </c>
      <c r="AL353" s="48">
        <v>1860299</v>
      </c>
      <c r="AM353" s="48" t="s">
        <v>1581</v>
      </c>
      <c r="AN353" s="53">
        <v>2.03</v>
      </c>
      <c r="AO353" s="58">
        <v>0.081352</v>
      </c>
      <c r="AP353" s="58">
        <v>0.453778676286381</v>
      </c>
    </row>
    <row r="354" customFormat="1" spans="1:42">
      <c r="A354" s="44" t="s">
        <v>2557</v>
      </c>
      <c r="B354" s="45">
        <v>2031238</v>
      </c>
      <c r="C354" s="45">
        <v>3.69</v>
      </c>
      <c r="D354" s="46">
        <v>0.057734</v>
      </c>
      <c r="S354" s="40"/>
      <c r="T354" s="40"/>
      <c r="AA354" s="48">
        <v>352</v>
      </c>
      <c r="AB354" s="48" t="s">
        <v>2720</v>
      </c>
      <c r="AC354" s="48" t="s">
        <v>2721</v>
      </c>
      <c r="AD354" s="48" t="s">
        <v>2722</v>
      </c>
      <c r="AE354" s="48" t="s">
        <v>2522</v>
      </c>
      <c r="AF354" s="48" t="s">
        <v>2286</v>
      </c>
      <c r="AG354" s="48" t="s">
        <v>1823</v>
      </c>
      <c r="AH354" s="48" t="s">
        <v>2256</v>
      </c>
      <c r="AI354" s="48" t="s">
        <v>2456</v>
      </c>
      <c r="AJ354" s="48" t="s">
        <v>2460</v>
      </c>
      <c r="AK354" s="48">
        <v>227</v>
      </c>
      <c r="AL354" s="48">
        <v>1389233</v>
      </c>
      <c r="AM354" s="48" t="s">
        <v>1581</v>
      </c>
      <c r="AN354" s="53">
        <v>1.86</v>
      </c>
      <c r="AO354" s="58">
        <v>0.033454</v>
      </c>
      <c r="AP354" s="58">
        <v>1.01106987794201</v>
      </c>
    </row>
    <row r="355" customFormat="1" spans="1:42">
      <c r="A355" s="44" t="s">
        <v>2321</v>
      </c>
      <c r="B355" s="45">
        <v>2094984</v>
      </c>
      <c r="C355" s="45">
        <v>3.05</v>
      </c>
      <c r="D355" s="46">
        <v>0.050966</v>
      </c>
      <c r="S355" s="40"/>
      <c r="T355" s="40"/>
      <c r="AA355" s="48">
        <v>353</v>
      </c>
      <c r="AB355" s="48" t="s">
        <v>2723</v>
      </c>
      <c r="AC355" s="48" t="s">
        <v>2724</v>
      </c>
      <c r="AD355" s="48" t="s">
        <v>2725</v>
      </c>
      <c r="AE355" s="48" t="s">
        <v>2522</v>
      </c>
      <c r="AF355" s="48" t="s">
        <v>2286</v>
      </c>
      <c r="AG355" s="48" t="s">
        <v>2256</v>
      </c>
      <c r="AH355" s="48" t="s">
        <v>2272</v>
      </c>
      <c r="AI355" s="48" t="s">
        <v>2216</v>
      </c>
      <c r="AJ355" s="48" t="s">
        <v>2492</v>
      </c>
      <c r="AK355" s="48">
        <v>232</v>
      </c>
      <c r="AL355" s="48">
        <v>1360313</v>
      </c>
      <c r="AM355" s="48" t="s">
        <v>1581</v>
      </c>
      <c r="AN355" s="53">
        <v>0.35</v>
      </c>
      <c r="AO355" s="58">
        <v>0.026334</v>
      </c>
      <c r="AP355" s="58">
        <v>0.241694903882287</v>
      </c>
    </row>
    <row r="356" customFormat="1" spans="1:42">
      <c r="A356" s="44" t="s">
        <v>1521</v>
      </c>
      <c r="B356" s="45">
        <v>2094984</v>
      </c>
      <c r="C356" s="45">
        <v>1.49</v>
      </c>
      <c r="D356" s="46">
        <v>0.081352</v>
      </c>
      <c r="S356" s="40"/>
      <c r="T356" s="40"/>
      <c r="AA356" s="48">
        <v>354</v>
      </c>
      <c r="AB356" s="48" t="s">
        <v>2371</v>
      </c>
      <c r="AC356" s="48"/>
      <c r="AD356" s="48" t="s">
        <v>2726</v>
      </c>
      <c r="AE356" s="48" t="s">
        <v>2522</v>
      </c>
      <c r="AF356" s="48" t="s">
        <v>2286</v>
      </c>
      <c r="AG356" s="48" t="s">
        <v>1823</v>
      </c>
      <c r="AH356" s="48" t="s">
        <v>2286</v>
      </c>
      <c r="AI356" s="48" t="s">
        <v>2456</v>
      </c>
      <c r="AJ356" s="48" t="s">
        <v>2307</v>
      </c>
      <c r="AK356" s="48">
        <v>0</v>
      </c>
      <c r="AL356" s="48">
        <v>0</v>
      </c>
      <c r="AM356" s="48" t="s">
        <v>1581</v>
      </c>
      <c r="AN356" s="53">
        <v>4.25</v>
      </c>
      <c r="AO356" s="58">
        <v>0.081352</v>
      </c>
      <c r="AP356" s="58">
        <v>0.950029248382818</v>
      </c>
    </row>
    <row r="357" customFormat="1" spans="1:42">
      <c r="A357" s="44" t="s">
        <v>2727</v>
      </c>
      <c r="B357" s="45">
        <v>2094984</v>
      </c>
      <c r="C357" s="45">
        <v>0.5</v>
      </c>
      <c r="D357" s="46">
        <v>0.118848</v>
      </c>
      <c r="S357" s="40"/>
      <c r="T357" s="40"/>
      <c r="AA357" s="48">
        <v>355</v>
      </c>
      <c r="AB357" s="48" t="s">
        <v>2547</v>
      </c>
      <c r="AC357" s="48" t="s">
        <v>2728</v>
      </c>
      <c r="AD357" s="48" t="s">
        <v>2729</v>
      </c>
      <c r="AE357" s="48" t="s">
        <v>2522</v>
      </c>
      <c r="AF357" s="48" t="s">
        <v>2286</v>
      </c>
      <c r="AG357" s="48" t="s">
        <v>2286</v>
      </c>
      <c r="AH357" s="48" t="s">
        <v>2272</v>
      </c>
      <c r="AI357" s="48" t="s">
        <v>2256</v>
      </c>
      <c r="AJ357" s="48" t="s">
        <v>2400</v>
      </c>
      <c r="AK357" s="48">
        <v>186</v>
      </c>
      <c r="AL357" s="48">
        <v>1671777</v>
      </c>
      <c r="AM357" s="48" t="s">
        <v>1581</v>
      </c>
      <c r="AN357" s="53" t="e">
        <v>#N/A</v>
      </c>
      <c r="AO357" s="58" t="e">
        <v>#N/A</v>
      </c>
      <c r="AP357" s="58" t="e">
        <v>#N/A</v>
      </c>
    </row>
    <row r="358" customFormat="1" spans="1:42">
      <c r="A358" s="44" t="s">
        <v>2730</v>
      </c>
      <c r="B358" s="45">
        <v>2094984</v>
      </c>
      <c r="C358" s="45">
        <v>1.93</v>
      </c>
      <c r="D358" s="46">
        <v>0.055177</v>
      </c>
      <c r="S358" s="40"/>
      <c r="T358" s="40"/>
      <c r="AA358" s="48">
        <v>356</v>
      </c>
      <c r="AB358" s="48" t="s">
        <v>1339</v>
      </c>
      <c r="AC358" s="48" t="s">
        <v>1696</v>
      </c>
      <c r="AD358" s="48" t="s">
        <v>2731</v>
      </c>
      <c r="AE358" s="48" t="s">
        <v>2522</v>
      </c>
      <c r="AF358" s="48" t="s">
        <v>2286</v>
      </c>
      <c r="AG358" s="48" t="s">
        <v>2256</v>
      </c>
      <c r="AH358" s="48" t="s">
        <v>2216</v>
      </c>
      <c r="AI358" s="48" t="s">
        <v>2369</v>
      </c>
      <c r="AJ358" s="48" t="s">
        <v>2307</v>
      </c>
      <c r="AK358" s="48">
        <v>0</v>
      </c>
      <c r="AL358" s="48">
        <v>0</v>
      </c>
      <c r="AM358" s="48" t="s">
        <v>1581</v>
      </c>
      <c r="AN358" s="53">
        <v>0.71</v>
      </c>
      <c r="AO358" s="58">
        <v>0.098771</v>
      </c>
      <c r="AP358" s="58">
        <v>0.130720944845687</v>
      </c>
    </row>
    <row r="359" customFormat="1" spans="1:42">
      <c r="A359" s="44" t="s">
        <v>2698</v>
      </c>
      <c r="B359" s="45">
        <v>2094984</v>
      </c>
      <c r="C359" s="45">
        <v>1.91</v>
      </c>
      <c r="D359" s="46">
        <v>0.032947</v>
      </c>
      <c r="S359" s="40"/>
      <c r="T359" s="40"/>
      <c r="AA359" s="48">
        <v>357</v>
      </c>
      <c r="AB359" s="48" t="s">
        <v>2470</v>
      </c>
      <c r="AC359" s="48" t="s">
        <v>2732</v>
      </c>
      <c r="AD359" s="48" t="s">
        <v>2733</v>
      </c>
      <c r="AE359" s="48" t="s">
        <v>2522</v>
      </c>
      <c r="AF359" s="48" t="s">
        <v>2286</v>
      </c>
      <c r="AG359" s="48" t="s">
        <v>2256</v>
      </c>
      <c r="AH359" s="48" t="s">
        <v>2216</v>
      </c>
      <c r="AI359" s="48" t="s">
        <v>2456</v>
      </c>
      <c r="AJ359" s="48" t="s">
        <v>2307</v>
      </c>
      <c r="AK359" s="48">
        <v>222</v>
      </c>
      <c r="AL359" s="48">
        <v>1419130</v>
      </c>
      <c r="AM359" s="48" t="s">
        <v>1581</v>
      </c>
      <c r="AN359" s="53">
        <v>4</v>
      </c>
      <c r="AO359" s="58">
        <v>0.070081</v>
      </c>
      <c r="AP359" s="58">
        <v>1.03794892014117</v>
      </c>
    </row>
    <row r="360" customFormat="1" spans="1:42">
      <c r="A360" s="44" t="s">
        <v>2734</v>
      </c>
      <c r="B360" s="45">
        <v>2094984</v>
      </c>
      <c r="C360" s="45">
        <v>2.1</v>
      </c>
      <c r="D360" s="46">
        <v>0.023065</v>
      </c>
      <c r="S360" s="40"/>
      <c r="T360" s="40"/>
      <c r="AA360" s="48">
        <v>358</v>
      </c>
      <c r="AB360" s="48" t="s">
        <v>2735</v>
      </c>
      <c r="AC360" s="48" t="s">
        <v>2736</v>
      </c>
      <c r="AD360" s="48" t="s">
        <v>2733</v>
      </c>
      <c r="AE360" s="48" t="s">
        <v>2522</v>
      </c>
      <c r="AF360" s="48" t="s">
        <v>2286</v>
      </c>
      <c r="AG360" s="48" t="s">
        <v>2256</v>
      </c>
      <c r="AH360" s="48" t="s">
        <v>2216</v>
      </c>
      <c r="AI360" s="48" t="s">
        <v>2456</v>
      </c>
      <c r="AJ360" s="48" t="s">
        <v>2456</v>
      </c>
      <c r="AK360" s="48">
        <v>227</v>
      </c>
      <c r="AL360" s="48">
        <v>1389233</v>
      </c>
      <c r="AM360" s="48" t="s">
        <v>1581</v>
      </c>
      <c r="AN360" s="53">
        <v>2.7</v>
      </c>
      <c r="AO360" s="58">
        <v>0.081352</v>
      </c>
      <c r="AP360" s="58">
        <v>0.603547993090261</v>
      </c>
    </row>
    <row r="361" customFormat="1" spans="1:42">
      <c r="A361" s="44" t="s">
        <v>2233</v>
      </c>
      <c r="B361" s="45">
        <v>2094984</v>
      </c>
      <c r="C361" s="45">
        <v>2.46</v>
      </c>
      <c r="D361" s="46">
        <v>0.081352</v>
      </c>
      <c r="S361" s="40"/>
      <c r="T361" s="40"/>
      <c r="AA361" s="48">
        <v>359</v>
      </c>
      <c r="AB361" s="48" t="s">
        <v>2093</v>
      </c>
      <c r="AC361" s="48" t="s">
        <v>2094</v>
      </c>
      <c r="AD361" s="48" t="s">
        <v>2733</v>
      </c>
      <c r="AE361" s="48" t="s">
        <v>2522</v>
      </c>
      <c r="AF361" s="48" t="s">
        <v>2374</v>
      </c>
      <c r="AG361" s="48" t="s">
        <v>2168</v>
      </c>
      <c r="AH361" s="48" t="s">
        <v>2277</v>
      </c>
      <c r="AI361" s="48" t="s">
        <v>2215</v>
      </c>
      <c r="AJ361" s="48" t="s">
        <v>1824</v>
      </c>
      <c r="AK361" s="48">
        <v>313</v>
      </c>
      <c r="AL361" s="48">
        <v>1020314</v>
      </c>
      <c r="AM361" s="48" t="s">
        <v>1581</v>
      </c>
      <c r="AN361" s="53">
        <v>1.88</v>
      </c>
      <c r="AO361" s="58">
        <v>0.083759</v>
      </c>
      <c r="AP361" s="58">
        <v>0.40817147038568</v>
      </c>
    </row>
    <row r="362" customFormat="1" spans="1:42">
      <c r="A362" s="44" t="s">
        <v>2737</v>
      </c>
      <c r="B362" s="45">
        <v>2163050</v>
      </c>
      <c r="C362" s="45">
        <v>2.75</v>
      </c>
      <c r="D362" s="46">
        <v>0.081352</v>
      </c>
      <c r="S362" s="40"/>
      <c r="T362" s="40"/>
      <c r="AA362" s="48">
        <v>360</v>
      </c>
      <c r="AB362" s="48" t="s">
        <v>2738</v>
      </c>
      <c r="AC362" s="48" t="s">
        <v>159</v>
      </c>
      <c r="AD362" s="48" t="s">
        <v>2739</v>
      </c>
      <c r="AE362" s="48" t="s">
        <v>2522</v>
      </c>
      <c r="AF362" s="48" t="s">
        <v>2374</v>
      </c>
      <c r="AG362" s="48" t="s">
        <v>2168</v>
      </c>
      <c r="AH362" s="48" t="s">
        <v>2277</v>
      </c>
      <c r="AI362" s="48" t="s">
        <v>2276</v>
      </c>
      <c r="AJ362" s="48" t="s">
        <v>2400</v>
      </c>
      <c r="AK362" s="48">
        <v>1343</v>
      </c>
      <c r="AL362" s="48">
        <v>236993</v>
      </c>
      <c r="AM362" s="48" t="s">
        <v>1581</v>
      </c>
      <c r="AN362" s="53">
        <v>1.83</v>
      </c>
      <c r="AO362" s="58">
        <v>0.028053381</v>
      </c>
      <c r="AP362" s="58">
        <v>1.18626621010954</v>
      </c>
    </row>
    <row r="363" customFormat="1" spans="1:42">
      <c r="A363" s="44" t="s">
        <v>2241</v>
      </c>
      <c r="B363" s="45">
        <v>2163050</v>
      </c>
      <c r="C363" s="45">
        <v>4.68</v>
      </c>
      <c r="D363" s="46">
        <v>0.044776</v>
      </c>
      <c r="S363" s="40"/>
      <c r="T363" s="40"/>
      <c r="AA363" s="48">
        <v>361</v>
      </c>
      <c r="AB363" s="48" t="s">
        <v>2740</v>
      </c>
      <c r="AC363" s="48" t="s">
        <v>2741</v>
      </c>
      <c r="AD363" s="48" t="s">
        <v>2742</v>
      </c>
      <c r="AE363" s="48" t="s">
        <v>2522</v>
      </c>
      <c r="AF363" s="48" t="s">
        <v>2286</v>
      </c>
      <c r="AG363" s="48" t="s">
        <v>2256</v>
      </c>
      <c r="AH363" s="48" t="s">
        <v>2286</v>
      </c>
      <c r="AI363" s="48" t="s">
        <v>2456</v>
      </c>
      <c r="AJ363" s="48" t="s">
        <v>2460</v>
      </c>
      <c r="AK363" s="48">
        <v>161</v>
      </c>
      <c r="AL363" s="48">
        <v>1914082</v>
      </c>
      <c r="AM363" s="48" t="s">
        <v>1581</v>
      </c>
      <c r="AN363" s="53" t="e">
        <v>#N/A</v>
      </c>
      <c r="AO363" s="58" t="e">
        <v>#N/A</v>
      </c>
      <c r="AP363" s="58" t="e">
        <v>#N/A</v>
      </c>
    </row>
    <row r="364" customFormat="1" spans="1:42">
      <c r="A364" s="44" t="s">
        <v>2743</v>
      </c>
      <c r="B364" s="45">
        <v>2163050</v>
      </c>
      <c r="C364" s="45" t="e">
        <v>#N/A</v>
      </c>
      <c r="D364" s="46" t="e">
        <v>#N/A</v>
      </c>
      <c r="S364" s="40"/>
      <c r="T364" s="40"/>
      <c r="AA364" s="48">
        <v>362</v>
      </c>
      <c r="AB364" s="48" t="s">
        <v>2156</v>
      </c>
      <c r="AC364" s="48" t="s">
        <v>2157</v>
      </c>
      <c r="AD364" s="48" t="s">
        <v>2492</v>
      </c>
      <c r="AE364" s="48" t="s">
        <v>2522</v>
      </c>
      <c r="AF364" s="48" t="s">
        <v>2286</v>
      </c>
      <c r="AG364" s="48" t="s">
        <v>2256</v>
      </c>
      <c r="AH364" s="48" t="s">
        <v>2286</v>
      </c>
      <c r="AI364" s="48" t="s">
        <v>2597</v>
      </c>
      <c r="AJ364" s="48" t="s">
        <v>2460</v>
      </c>
      <c r="AK364" s="48">
        <v>227</v>
      </c>
      <c r="AL364" s="48">
        <v>1389233</v>
      </c>
      <c r="AM364" s="48" t="s">
        <v>1581</v>
      </c>
      <c r="AN364" s="53">
        <v>2.79</v>
      </c>
      <c r="AO364" s="58">
        <v>0.075342</v>
      </c>
      <c r="AP364" s="58">
        <v>0.673415857622683</v>
      </c>
    </row>
    <row r="365" customFormat="1" spans="1:42">
      <c r="A365" s="44" t="s">
        <v>1534</v>
      </c>
      <c r="B365" s="45">
        <v>2163050</v>
      </c>
      <c r="C365" s="45" t="e">
        <v>#N/A</v>
      </c>
      <c r="D365" s="46" t="e">
        <v>#N/A</v>
      </c>
      <c r="S365" s="40"/>
      <c r="T365" s="40"/>
      <c r="AA365" s="48">
        <v>363</v>
      </c>
      <c r="AB365" s="48" t="s">
        <v>2001</v>
      </c>
      <c r="AC365" s="48" t="s">
        <v>2002</v>
      </c>
      <c r="AD365" s="48" t="s">
        <v>2744</v>
      </c>
      <c r="AE365" s="48" t="s">
        <v>2522</v>
      </c>
      <c r="AF365" s="48" t="s">
        <v>2374</v>
      </c>
      <c r="AG365" s="48" t="s">
        <v>2168</v>
      </c>
      <c r="AH365" s="48" t="s">
        <v>1823</v>
      </c>
      <c r="AI365" s="48" t="s">
        <v>2440</v>
      </c>
      <c r="AJ365" s="48" t="s">
        <v>2055</v>
      </c>
      <c r="AK365" s="48">
        <v>464</v>
      </c>
      <c r="AL365" s="48">
        <v>692214</v>
      </c>
      <c r="AM365" s="48" t="s">
        <v>1581</v>
      </c>
      <c r="AN365" s="53">
        <v>2.79</v>
      </c>
      <c r="AO365" s="58">
        <v>0.081352</v>
      </c>
      <c r="AP365" s="58">
        <v>0.623666259526603</v>
      </c>
    </row>
    <row r="366" customFormat="1" spans="1:42">
      <c r="A366" s="44" t="s">
        <v>2745</v>
      </c>
      <c r="B366" s="45">
        <v>2163050</v>
      </c>
      <c r="C366" s="45">
        <v>0.42</v>
      </c>
      <c r="D366" s="46">
        <v>0.057377</v>
      </c>
      <c r="S366" s="40"/>
      <c r="T366" s="40"/>
      <c r="AA366" s="48">
        <v>364</v>
      </c>
      <c r="AB366" s="48" t="s">
        <v>1457</v>
      </c>
      <c r="AC366" s="48" t="s">
        <v>2746</v>
      </c>
      <c r="AD366" s="48" t="s">
        <v>2747</v>
      </c>
      <c r="AE366" s="48" t="s">
        <v>2522</v>
      </c>
      <c r="AF366" s="48" t="s">
        <v>2374</v>
      </c>
      <c r="AG366" s="48" t="s">
        <v>2168</v>
      </c>
      <c r="AH366" s="48" t="s">
        <v>1823</v>
      </c>
      <c r="AI366" s="48" t="s">
        <v>2216</v>
      </c>
      <c r="AJ366" s="48" t="s">
        <v>2313</v>
      </c>
      <c r="AK366" s="48">
        <v>131</v>
      </c>
      <c r="AL366" s="48">
        <v>2311999</v>
      </c>
      <c r="AM366" s="48" t="s">
        <v>1581</v>
      </c>
      <c r="AN366" s="53">
        <v>0.41</v>
      </c>
      <c r="AO366" s="58">
        <v>0.141408</v>
      </c>
      <c r="AP366" s="58">
        <v>0.0527261616946873</v>
      </c>
    </row>
    <row r="367" customFormat="1" spans="1:42">
      <c r="A367" s="44" t="s">
        <v>2748</v>
      </c>
      <c r="B367" s="45">
        <v>2163050</v>
      </c>
      <c r="C367" s="45">
        <v>0.71</v>
      </c>
      <c r="D367" s="46">
        <v>0.147916</v>
      </c>
      <c r="S367" s="40"/>
      <c r="T367" s="40"/>
      <c r="AA367" s="48">
        <v>365</v>
      </c>
      <c r="AB367" s="48" t="s">
        <v>2749</v>
      </c>
      <c r="AC367" s="48" t="s">
        <v>2750</v>
      </c>
      <c r="AD367" s="48" t="s">
        <v>2751</v>
      </c>
      <c r="AE367" s="48" t="s">
        <v>2522</v>
      </c>
      <c r="AF367" s="48" t="s">
        <v>2286</v>
      </c>
      <c r="AG367" s="48" t="s">
        <v>2256</v>
      </c>
      <c r="AH367" s="48" t="s">
        <v>2456</v>
      </c>
      <c r="AI367" s="48" t="s">
        <v>2460</v>
      </c>
      <c r="AJ367" s="48" t="s">
        <v>2689</v>
      </c>
      <c r="AK367" s="48">
        <v>126</v>
      </c>
      <c r="AL367" s="48">
        <v>2393769</v>
      </c>
      <c r="AM367" s="48" t="s">
        <v>1581</v>
      </c>
      <c r="AN367" s="53" t="e">
        <v>#N/A</v>
      </c>
      <c r="AO367" s="58" t="e">
        <v>#N/A</v>
      </c>
      <c r="AP367" s="58" t="e">
        <v>#N/A</v>
      </c>
    </row>
    <row r="368" customFormat="1" spans="1:42">
      <c r="A368" s="44" t="s">
        <v>2752</v>
      </c>
      <c r="B368" s="45">
        <v>2163050</v>
      </c>
      <c r="C368" s="45">
        <v>4.96</v>
      </c>
      <c r="D368" s="46">
        <v>0.084372</v>
      </c>
      <c r="S368" s="40"/>
      <c r="T368" s="40"/>
      <c r="AA368" s="48">
        <v>366</v>
      </c>
      <c r="AB368" s="48" t="s">
        <v>2734</v>
      </c>
      <c r="AC368" s="48" t="s">
        <v>2753</v>
      </c>
      <c r="AD368" s="48" t="s">
        <v>2754</v>
      </c>
      <c r="AE368" s="48" t="s">
        <v>2522</v>
      </c>
      <c r="AF368" s="48" t="s">
        <v>2374</v>
      </c>
      <c r="AG368" s="48" t="s">
        <v>1823</v>
      </c>
      <c r="AH368" s="48" t="s">
        <v>2277</v>
      </c>
      <c r="AI368" s="48" t="s">
        <v>2272</v>
      </c>
      <c r="AJ368" s="48" t="s">
        <v>2282</v>
      </c>
      <c r="AK368" s="48">
        <v>146</v>
      </c>
      <c r="AL368" s="48">
        <v>2094984</v>
      </c>
      <c r="AM368" s="48" t="s">
        <v>1581</v>
      </c>
      <c r="AN368" s="53">
        <v>2.1</v>
      </c>
      <c r="AO368" s="58">
        <v>0.023065</v>
      </c>
      <c r="AP368" s="58">
        <v>1.6557017816179</v>
      </c>
    </row>
    <row r="369" customFormat="1" spans="1:42">
      <c r="A369" s="44" t="s">
        <v>2755</v>
      </c>
      <c r="B369" s="45">
        <v>2163050</v>
      </c>
      <c r="C369" s="45" t="e">
        <v>#N/A</v>
      </c>
      <c r="D369" s="46" t="e">
        <v>#N/A</v>
      </c>
      <c r="S369" s="40"/>
      <c r="T369" s="40"/>
      <c r="AA369" s="48">
        <v>367</v>
      </c>
      <c r="AB369" s="48" t="s">
        <v>2756</v>
      </c>
      <c r="AC369" s="48" t="s">
        <v>2757</v>
      </c>
      <c r="AD369" s="48" t="s">
        <v>2758</v>
      </c>
      <c r="AE369" s="48" t="s">
        <v>2522</v>
      </c>
      <c r="AF369" s="48" t="s">
        <v>2286</v>
      </c>
      <c r="AG369" s="48" t="s">
        <v>2286</v>
      </c>
      <c r="AH369" s="48" t="s">
        <v>2216</v>
      </c>
      <c r="AI369" s="48" t="s">
        <v>2456</v>
      </c>
      <c r="AJ369" s="48" t="s">
        <v>2423</v>
      </c>
      <c r="AK369" s="48">
        <v>0</v>
      </c>
      <c r="AL369" s="48">
        <v>0</v>
      </c>
      <c r="AM369" s="48" t="s">
        <v>1581</v>
      </c>
      <c r="AN369" s="53">
        <v>2.69</v>
      </c>
      <c r="AO369" s="58">
        <v>0.033074</v>
      </c>
      <c r="AP369" s="58">
        <v>1.47904653468579</v>
      </c>
    </row>
    <row r="370" customFormat="1" spans="1:42">
      <c r="A370" s="44" t="s">
        <v>1506</v>
      </c>
      <c r="B370" s="45">
        <v>2163050</v>
      </c>
      <c r="C370" s="45">
        <v>1.7</v>
      </c>
      <c r="D370" s="46">
        <v>0.112663</v>
      </c>
      <c r="S370" s="40"/>
      <c r="T370" s="40"/>
      <c r="AA370" s="48">
        <v>368</v>
      </c>
      <c r="AB370" s="48" t="s">
        <v>1533</v>
      </c>
      <c r="AC370" s="48" t="s">
        <v>2759</v>
      </c>
      <c r="AD370" s="48" t="s">
        <v>2758</v>
      </c>
      <c r="AE370" s="48" t="s">
        <v>2522</v>
      </c>
      <c r="AF370" s="48" t="s">
        <v>2286</v>
      </c>
      <c r="AG370" s="48" t="s">
        <v>2286</v>
      </c>
      <c r="AH370" s="48" t="s">
        <v>2286</v>
      </c>
      <c r="AI370" s="48" t="s">
        <v>2440</v>
      </c>
      <c r="AJ370" s="48" t="s">
        <v>2286</v>
      </c>
      <c r="AK370" s="48">
        <v>146</v>
      </c>
      <c r="AL370" s="48">
        <v>2094984</v>
      </c>
      <c r="AM370" s="48" t="s">
        <v>1581</v>
      </c>
      <c r="AN370" s="53" t="e">
        <v>#N/A</v>
      </c>
      <c r="AO370" s="58" t="e">
        <v>#N/A</v>
      </c>
      <c r="AP370" s="58" t="e">
        <v>#N/A</v>
      </c>
    </row>
    <row r="371" customFormat="1" spans="1:42">
      <c r="A371" s="44" t="s">
        <v>2760</v>
      </c>
      <c r="B371" s="45">
        <v>2163050</v>
      </c>
      <c r="C371" s="45">
        <v>0.5</v>
      </c>
      <c r="D371" s="46">
        <v>0.107932</v>
      </c>
      <c r="S371" s="40"/>
      <c r="T371" s="40"/>
      <c r="AA371" s="48">
        <v>369</v>
      </c>
      <c r="AB371" s="48" t="s">
        <v>2461</v>
      </c>
      <c r="AC371" s="48" t="s">
        <v>2761</v>
      </c>
      <c r="AD371" s="48" t="s">
        <v>2762</v>
      </c>
      <c r="AE371" s="48" t="s">
        <v>2522</v>
      </c>
      <c r="AF371" s="48" t="s">
        <v>2286</v>
      </c>
      <c r="AG371" s="48" t="s">
        <v>2286</v>
      </c>
      <c r="AH371" s="48" t="s">
        <v>2286</v>
      </c>
      <c r="AI371" s="48" t="s">
        <v>2440</v>
      </c>
      <c r="AJ371" s="48" t="s">
        <v>2343</v>
      </c>
      <c r="AK371" s="48">
        <v>227</v>
      </c>
      <c r="AL371" s="48">
        <v>1389233</v>
      </c>
      <c r="AM371" s="48" t="s">
        <v>1581</v>
      </c>
      <c r="AN371" s="53">
        <v>1.97</v>
      </c>
      <c r="AO371" s="58">
        <v>0.047185</v>
      </c>
      <c r="AP371" s="58">
        <v>0.759239067482536</v>
      </c>
    </row>
    <row r="372" customFormat="1" spans="1:42">
      <c r="A372" s="44" t="s">
        <v>2763</v>
      </c>
      <c r="B372" s="45">
        <v>2163050</v>
      </c>
      <c r="C372" s="45">
        <v>2.88</v>
      </c>
      <c r="D372" s="46">
        <v>0.081352</v>
      </c>
      <c r="S372" s="40"/>
      <c r="T372" s="40"/>
      <c r="AA372" s="48">
        <v>370</v>
      </c>
      <c r="AB372" s="48" t="s">
        <v>1532</v>
      </c>
      <c r="AC372" s="48" t="s">
        <v>2764</v>
      </c>
      <c r="AD372" s="48" t="s">
        <v>2765</v>
      </c>
      <c r="AE372" s="48" t="s">
        <v>2522</v>
      </c>
      <c r="AF372" s="48" t="s">
        <v>2286</v>
      </c>
      <c r="AG372" s="48" t="s">
        <v>2286</v>
      </c>
      <c r="AH372" s="48" t="s">
        <v>2286</v>
      </c>
      <c r="AI372" s="48" t="s">
        <v>2597</v>
      </c>
      <c r="AJ372" s="48" t="s">
        <v>2307</v>
      </c>
      <c r="AK372" s="48">
        <v>126</v>
      </c>
      <c r="AL372" s="48">
        <v>2393769</v>
      </c>
      <c r="AM372" s="48" t="s">
        <v>1581</v>
      </c>
      <c r="AN372" s="53" t="e">
        <v>#N/A</v>
      </c>
      <c r="AO372" s="58" t="e">
        <v>#N/A</v>
      </c>
      <c r="AP372" s="58" t="e">
        <v>#N/A</v>
      </c>
    </row>
    <row r="373" customFormat="1" spans="1:42">
      <c r="A373" s="44" t="s">
        <v>2244</v>
      </c>
      <c r="B373" s="45">
        <v>2163050</v>
      </c>
      <c r="C373" s="45">
        <v>1.88</v>
      </c>
      <c r="D373" s="46">
        <v>0.081352</v>
      </c>
      <c r="S373" s="40"/>
      <c r="T373" s="40"/>
      <c r="AA373" s="48">
        <v>371</v>
      </c>
      <c r="AB373" s="48" t="s">
        <v>2743</v>
      </c>
      <c r="AC373" s="48" t="s">
        <v>2766</v>
      </c>
      <c r="AD373" s="48" t="s">
        <v>2767</v>
      </c>
      <c r="AE373" s="48" t="s">
        <v>2522</v>
      </c>
      <c r="AF373" s="48" t="s">
        <v>2286</v>
      </c>
      <c r="AG373" s="48" t="s">
        <v>2286</v>
      </c>
      <c r="AH373" s="48" t="s">
        <v>2456</v>
      </c>
      <c r="AI373" s="48" t="s">
        <v>2286</v>
      </c>
      <c r="AJ373" s="48" t="s">
        <v>2343</v>
      </c>
      <c r="AK373" s="48">
        <v>141</v>
      </c>
      <c r="AL373" s="48">
        <v>2163050</v>
      </c>
      <c r="AM373" s="48" t="s">
        <v>1581</v>
      </c>
      <c r="AN373" s="53" t="e">
        <v>#N/A</v>
      </c>
      <c r="AO373" s="58" t="e">
        <v>#N/A</v>
      </c>
      <c r="AP373" s="58" t="e">
        <v>#N/A</v>
      </c>
    </row>
    <row r="374" customFormat="1" spans="1:42">
      <c r="A374" s="44" t="s">
        <v>2487</v>
      </c>
      <c r="B374" s="45">
        <v>2235033</v>
      </c>
      <c r="C374" s="45">
        <v>2.54</v>
      </c>
      <c r="D374" s="46">
        <v>0.030276</v>
      </c>
      <c r="S374" s="40"/>
      <c r="T374" s="40"/>
      <c r="AA374" s="48">
        <v>372</v>
      </c>
      <c r="AB374" s="48" t="s">
        <v>2768</v>
      </c>
      <c r="AC374" s="48" t="s">
        <v>2769</v>
      </c>
      <c r="AD374" s="48" t="s">
        <v>2770</v>
      </c>
      <c r="AE374" s="48" t="s">
        <v>2522</v>
      </c>
      <c r="AF374" s="48" t="s">
        <v>2286</v>
      </c>
      <c r="AG374" s="48" t="s">
        <v>2286</v>
      </c>
      <c r="AH374" s="48" t="s">
        <v>2286</v>
      </c>
      <c r="AI374" s="48" t="s">
        <v>2460</v>
      </c>
      <c r="AJ374" s="48" t="s">
        <v>2456</v>
      </c>
      <c r="AK374" s="48">
        <v>131</v>
      </c>
      <c r="AL374" s="48">
        <v>2311999</v>
      </c>
      <c r="AM374" s="48" t="s">
        <v>1581</v>
      </c>
      <c r="AN374" s="53" t="e">
        <v>#N/A</v>
      </c>
      <c r="AO374" s="58" t="e">
        <v>#N/A</v>
      </c>
      <c r="AP374" s="58" t="e">
        <v>#N/A</v>
      </c>
    </row>
    <row r="375" customFormat="1" spans="1:42">
      <c r="A375" s="44" t="s">
        <v>2575</v>
      </c>
      <c r="B375" s="45">
        <v>2235033</v>
      </c>
      <c r="C375" s="45" t="e">
        <v>#N/A</v>
      </c>
      <c r="D375" s="46" t="e">
        <v>#N/A</v>
      </c>
      <c r="S375" s="40"/>
      <c r="T375" s="40"/>
      <c r="AA375" s="48">
        <v>373</v>
      </c>
      <c r="AB375" s="48" t="s">
        <v>2763</v>
      </c>
      <c r="AC375" s="48" t="s">
        <v>2771</v>
      </c>
      <c r="AD375" s="48" t="s">
        <v>2772</v>
      </c>
      <c r="AE375" s="48" t="s">
        <v>2522</v>
      </c>
      <c r="AF375" s="48" t="s">
        <v>2286</v>
      </c>
      <c r="AG375" s="48" t="s">
        <v>2286</v>
      </c>
      <c r="AH375" s="48" t="s">
        <v>2286</v>
      </c>
      <c r="AI375" s="48" t="s">
        <v>2460</v>
      </c>
      <c r="AJ375" s="48" t="s">
        <v>2423</v>
      </c>
      <c r="AK375" s="48">
        <v>141</v>
      </c>
      <c r="AL375" s="48">
        <v>2163050</v>
      </c>
      <c r="AM375" s="48" t="s">
        <v>1581</v>
      </c>
      <c r="AN375" s="53">
        <v>2.88</v>
      </c>
      <c r="AO375" s="58">
        <v>0.081352</v>
      </c>
      <c r="AP375" s="58">
        <v>0.643784525962945</v>
      </c>
    </row>
    <row r="376" customFormat="1" spans="1:42">
      <c r="A376" s="44" t="s">
        <v>2773</v>
      </c>
      <c r="B376" s="45">
        <v>2235033</v>
      </c>
      <c r="C376" s="45">
        <v>0.88</v>
      </c>
      <c r="D376" s="46">
        <v>0.104584</v>
      </c>
      <c r="S376" s="40"/>
      <c r="T376" s="40"/>
      <c r="AA376" s="48">
        <v>374</v>
      </c>
      <c r="AB376" s="48" t="s">
        <v>1542</v>
      </c>
      <c r="AC376" s="48" t="s">
        <v>2774</v>
      </c>
      <c r="AD376" s="48" t="s">
        <v>2775</v>
      </c>
      <c r="AE376" s="48" t="s">
        <v>2522</v>
      </c>
      <c r="AF376" s="48" t="s">
        <v>2286</v>
      </c>
      <c r="AG376" s="48" t="s">
        <v>2286</v>
      </c>
      <c r="AH376" s="48" t="s">
        <v>2286</v>
      </c>
      <c r="AI376" s="48" t="s">
        <v>2460</v>
      </c>
      <c r="AJ376" s="48" t="s">
        <v>2460</v>
      </c>
      <c r="AK376" s="48">
        <v>151</v>
      </c>
      <c r="AL376" s="48">
        <v>2031238</v>
      </c>
      <c r="AM376" s="48" t="s">
        <v>1581</v>
      </c>
      <c r="AN376" s="53">
        <v>0.35</v>
      </c>
      <c r="AO376" s="58">
        <v>0.080818</v>
      </c>
      <c r="AP376" s="58">
        <v>0.0787546536518616</v>
      </c>
    </row>
    <row r="377" customFormat="1" spans="1:42">
      <c r="A377" s="44" t="s">
        <v>2776</v>
      </c>
      <c r="B377" s="45">
        <v>2235033</v>
      </c>
      <c r="C377" s="45" t="e">
        <v>#N/A</v>
      </c>
      <c r="D377" s="46" t="e">
        <v>#N/A</v>
      </c>
      <c r="S377" s="40"/>
      <c r="T377" s="40"/>
      <c r="AA377" s="48">
        <v>375</v>
      </c>
      <c r="AB377" s="48" t="s">
        <v>2777</v>
      </c>
      <c r="AC377" s="48" t="s">
        <v>2146</v>
      </c>
      <c r="AD377" s="48" t="s">
        <v>2778</v>
      </c>
      <c r="AE377" s="48" t="s">
        <v>2522</v>
      </c>
      <c r="AF377" s="48" t="s">
        <v>2286</v>
      </c>
      <c r="AG377" s="48" t="s">
        <v>2460</v>
      </c>
      <c r="AH377" s="48" t="s">
        <v>2216</v>
      </c>
      <c r="AI377" s="48" t="s">
        <v>2216</v>
      </c>
      <c r="AJ377" s="48" t="s">
        <v>2492</v>
      </c>
      <c r="AK377" s="48">
        <v>126</v>
      </c>
      <c r="AL377" s="48">
        <v>2393769</v>
      </c>
      <c r="AM377" s="48" t="s">
        <v>1581</v>
      </c>
      <c r="AN377" s="53">
        <v>2.31</v>
      </c>
      <c r="AO377" s="58">
        <v>0.102099</v>
      </c>
      <c r="AP377" s="58">
        <v>0.411440246744029</v>
      </c>
    </row>
    <row r="378" customFormat="1" spans="1:42">
      <c r="A378" s="44" t="s">
        <v>2437</v>
      </c>
      <c r="B378" s="45">
        <v>2235033</v>
      </c>
      <c r="C378" s="45" t="e">
        <v>#N/A</v>
      </c>
      <c r="D378" s="46" t="e">
        <v>#N/A</v>
      </c>
      <c r="S378" s="40"/>
      <c r="T378" s="40"/>
      <c r="AA378" s="48">
        <v>376</v>
      </c>
      <c r="AB378" s="48" t="s">
        <v>2779</v>
      </c>
      <c r="AC378" s="48" t="s">
        <v>2780</v>
      </c>
      <c r="AD378" s="48" t="s">
        <v>2781</v>
      </c>
      <c r="AE378" s="48" t="s">
        <v>2522</v>
      </c>
      <c r="AF378" s="48" t="s">
        <v>2286</v>
      </c>
      <c r="AG378" s="48" t="s">
        <v>2286</v>
      </c>
      <c r="AH378" s="48" t="s">
        <v>2456</v>
      </c>
      <c r="AI378" s="48" t="s">
        <v>2460</v>
      </c>
      <c r="AJ378" s="48" t="s">
        <v>2689</v>
      </c>
      <c r="AK378" s="48">
        <v>0</v>
      </c>
      <c r="AL378" s="48">
        <v>0</v>
      </c>
      <c r="AM378" s="48" t="s">
        <v>1581</v>
      </c>
      <c r="AN378" s="53">
        <v>1.71</v>
      </c>
      <c r="AO378" s="58">
        <v>0.081352</v>
      </c>
      <c r="AP378" s="58">
        <v>0.382247062290498</v>
      </c>
    </row>
    <row r="379" customFormat="1" spans="1:42">
      <c r="A379" s="44" t="s">
        <v>2782</v>
      </c>
      <c r="B379" s="45">
        <v>2235033</v>
      </c>
      <c r="C379" s="45">
        <v>0.86</v>
      </c>
      <c r="D379" s="46">
        <v>0.161991</v>
      </c>
      <c r="S379" s="40"/>
      <c r="T379" s="40"/>
      <c r="AA379" s="48">
        <v>377</v>
      </c>
      <c r="AB379" s="48" t="s">
        <v>2436</v>
      </c>
      <c r="AC379" s="48"/>
      <c r="AD379" s="48" t="s">
        <v>2783</v>
      </c>
      <c r="AE379" s="48" t="s">
        <v>2522</v>
      </c>
      <c r="AF379" s="48" t="s">
        <v>2286</v>
      </c>
      <c r="AG379" s="48" t="s">
        <v>2286</v>
      </c>
      <c r="AH379" s="48" t="s">
        <v>2456</v>
      </c>
      <c r="AI379" s="48" t="s">
        <v>2694</v>
      </c>
      <c r="AJ379" s="48" t="s">
        <v>2689</v>
      </c>
      <c r="AK379" s="48">
        <v>242</v>
      </c>
      <c r="AL379" s="48">
        <v>1306015</v>
      </c>
      <c r="AM379" s="48" t="s">
        <v>1581</v>
      </c>
      <c r="AN379" s="53">
        <v>1.87</v>
      </c>
      <c r="AO379" s="58">
        <v>0.081352</v>
      </c>
      <c r="AP379" s="58">
        <v>0.41801286928844</v>
      </c>
    </row>
    <row r="380" customFormat="1" spans="1:42">
      <c r="A380" s="44" t="s">
        <v>2784</v>
      </c>
      <c r="B380" s="45">
        <v>2235033</v>
      </c>
      <c r="C380" s="45" t="e">
        <v>#N/A</v>
      </c>
      <c r="D380" s="46" t="e">
        <v>#N/A</v>
      </c>
      <c r="S380" s="40"/>
      <c r="T380" s="40"/>
      <c r="AA380" s="48">
        <v>378</v>
      </c>
      <c r="AB380" s="48" t="s">
        <v>1548</v>
      </c>
      <c r="AC380" s="48" t="s">
        <v>2785</v>
      </c>
      <c r="AD380" s="48" t="s">
        <v>2786</v>
      </c>
      <c r="AE380" s="48" t="s">
        <v>2522</v>
      </c>
      <c r="AF380" s="48" t="s">
        <v>2286</v>
      </c>
      <c r="AG380" s="48" t="s">
        <v>2286</v>
      </c>
      <c r="AH380" s="48" t="s">
        <v>2456</v>
      </c>
      <c r="AI380" s="48" t="s">
        <v>2694</v>
      </c>
      <c r="AJ380" s="48" t="s">
        <v>2707</v>
      </c>
      <c r="AK380" s="48">
        <v>136</v>
      </c>
      <c r="AL380" s="48">
        <v>2235033</v>
      </c>
      <c r="AM380" s="48" t="s">
        <v>1581</v>
      </c>
      <c r="AN380" s="53" t="e">
        <v>#N/A</v>
      </c>
      <c r="AO380" s="58" t="e">
        <v>#N/A</v>
      </c>
      <c r="AP380" s="58" t="e">
        <v>#N/A</v>
      </c>
    </row>
    <row r="381" customFormat="1" spans="1:42">
      <c r="A381" s="44" t="s">
        <v>2534</v>
      </c>
      <c r="B381" s="45">
        <v>2235033</v>
      </c>
      <c r="C381" s="45">
        <v>4.24</v>
      </c>
      <c r="D381" s="46">
        <v>0.03973</v>
      </c>
      <c r="S381" s="40"/>
      <c r="T381" s="40"/>
      <c r="AA381" s="48">
        <v>379</v>
      </c>
      <c r="AB381" s="48" t="s">
        <v>2628</v>
      </c>
      <c r="AC381" s="48" t="s">
        <v>2787</v>
      </c>
      <c r="AD381" s="48" t="s">
        <v>2788</v>
      </c>
      <c r="AE381" s="48" t="s">
        <v>2522</v>
      </c>
      <c r="AF381" s="48" t="s">
        <v>2286</v>
      </c>
      <c r="AG381" s="48" t="s">
        <v>2286</v>
      </c>
      <c r="AH381" s="48" t="s">
        <v>2460</v>
      </c>
      <c r="AI381" s="48" t="s">
        <v>2460</v>
      </c>
      <c r="AJ381" s="48" t="s">
        <v>2307</v>
      </c>
      <c r="AK381" s="48">
        <v>171</v>
      </c>
      <c r="AL381" s="48">
        <v>1809308</v>
      </c>
      <c r="AM381" s="48" t="s">
        <v>1581</v>
      </c>
      <c r="AN381" s="53" t="e">
        <v>#N/A</v>
      </c>
      <c r="AO381" s="58" t="e">
        <v>#N/A</v>
      </c>
      <c r="AP381" s="58" t="e">
        <v>#N/A</v>
      </c>
    </row>
    <row r="382" customFormat="1" spans="1:42">
      <c r="A382" s="44" t="s">
        <v>2666</v>
      </c>
      <c r="B382" s="45">
        <v>2235033</v>
      </c>
      <c r="C382" s="45" t="e">
        <v>#N/A</v>
      </c>
      <c r="D382" s="46" t="e">
        <v>#N/A</v>
      </c>
      <c r="S382" s="40"/>
      <c r="T382" s="40"/>
      <c r="AA382" s="48">
        <v>380</v>
      </c>
      <c r="AB382" s="48" t="s">
        <v>2789</v>
      </c>
      <c r="AC382" s="48" t="s">
        <v>2790</v>
      </c>
      <c r="AD382" s="48" t="s">
        <v>2369</v>
      </c>
      <c r="AE382" s="48" t="s">
        <v>2522</v>
      </c>
      <c r="AF382" s="48" t="s">
        <v>2286</v>
      </c>
      <c r="AG382" s="48" t="s">
        <v>2286</v>
      </c>
      <c r="AH382" s="48" t="s">
        <v>2460</v>
      </c>
      <c r="AI382" s="48" t="s">
        <v>2460</v>
      </c>
      <c r="AJ382" s="48" t="s">
        <v>2689</v>
      </c>
      <c r="AK382" s="48">
        <v>0</v>
      </c>
      <c r="AL382" s="48">
        <v>0</v>
      </c>
      <c r="AM382" s="48" t="s">
        <v>1581</v>
      </c>
      <c r="AN382" s="53">
        <v>0.56</v>
      </c>
      <c r="AO382" s="58">
        <v>0.099932</v>
      </c>
      <c r="AP382" s="58">
        <v>0.101905993657065</v>
      </c>
    </row>
    <row r="383" customFormat="1" spans="1:42">
      <c r="A383" s="44" t="s">
        <v>2246</v>
      </c>
      <c r="B383" s="45">
        <v>2235033</v>
      </c>
      <c r="C383" s="45">
        <v>2.24</v>
      </c>
      <c r="D383" s="46">
        <v>0.081352</v>
      </c>
      <c r="S383" s="40"/>
      <c r="T383" s="40"/>
      <c r="AA383" s="48">
        <v>381</v>
      </c>
      <c r="AB383" s="48" t="s">
        <v>2791</v>
      </c>
      <c r="AC383" s="48" t="s">
        <v>2365</v>
      </c>
      <c r="AD383" s="48" t="s">
        <v>2369</v>
      </c>
      <c r="AE383" s="48" t="s">
        <v>2522</v>
      </c>
      <c r="AF383" s="48" t="s">
        <v>2286</v>
      </c>
      <c r="AG383" s="48" t="s">
        <v>2286</v>
      </c>
      <c r="AH383" s="48" t="s">
        <v>2460</v>
      </c>
      <c r="AI383" s="48" t="s">
        <v>2460</v>
      </c>
      <c r="AJ383" s="48" t="s">
        <v>2460</v>
      </c>
      <c r="AK383" s="48">
        <v>126</v>
      </c>
      <c r="AL383" s="48">
        <v>2393769</v>
      </c>
      <c r="AM383" s="48" t="s">
        <v>1581</v>
      </c>
      <c r="AN383" s="53">
        <v>4.3</v>
      </c>
      <c r="AO383" s="58">
        <v>0.030193</v>
      </c>
      <c r="AP383" s="58">
        <v>2.58987300509536</v>
      </c>
    </row>
    <row r="384" customFormat="1" spans="1:42">
      <c r="A384" s="44" t="s">
        <v>1509</v>
      </c>
      <c r="B384" s="45">
        <v>2235033</v>
      </c>
      <c r="C384" s="45">
        <v>3.3</v>
      </c>
      <c r="D384" s="46">
        <v>0.081352</v>
      </c>
      <c r="S384" s="40"/>
      <c r="T384" s="40"/>
      <c r="AA384" s="48">
        <v>382</v>
      </c>
      <c r="AB384" s="48" t="s">
        <v>2792</v>
      </c>
      <c r="AC384" s="48" t="s">
        <v>2056</v>
      </c>
      <c r="AD384" s="48" t="s">
        <v>2793</v>
      </c>
      <c r="AE384" s="48" t="s">
        <v>2522</v>
      </c>
      <c r="AF384" s="48" t="s">
        <v>2286</v>
      </c>
      <c r="AG384" s="48" t="s">
        <v>2286</v>
      </c>
      <c r="AH384" s="48" t="s">
        <v>2460</v>
      </c>
      <c r="AI384" s="48" t="s">
        <v>2694</v>
      </c>
      <c r="AJ384" s="48" t="s">
        <v>2689</v>
      </c>
      <c r="AK384" s="48">
        <v>0</v>
      </c>
      <c r="AL384" s="48">
        <v>0</v>
      </c>
      <c r="AM384" s="48" t="s">
        <v>1581</v>
      </c>
      <c r="AN384" s="53">
        <v>2.23</v>
      </c>
      <c r="AO384" s="58">
        <v>0.081352</v>
      </c>
      <c r="AP384" s="58">
        <v>0.498485935033808</v>
      </c>
    </row>
    <row r="385" customFormat="1" spans="1:42">
      <c r="A385" s="44" t="s">
        <v>2794</v>
      </c>
      <c r="B385" s="45">
        <v>2235033</v>
      </c>
      <c r="C385" s="45" t="e">
        <v>#N/A</v>
      </c>
      <c r="D385" s="46" t="e">
        <v>#N/A</v>
      </c>
      <c r="S385" s="40"/>
      <c r="T385" s="40"/>
      <c r="AA385" s="48">
        <v>383</v>
      </c>
      <c r="AB385" s="48" t="s">
        <v>2177</v>
      </c>
      <c r="AC385" s="48" t="s">
        <v>2178</v>
      </c>
      <c r="AD385" s="48" t="s">
        <v>2795</v>
      </c>
      <c r="AE385" s="48" t="s">
        <v>2522</v>
      </c>
      <c r="AF385" s="48" t="s">
        <v>2374</v>
      </c>
      <c r="AG385" s="48" t="s">
        <v>2256</v>
      </c>
      <c r="AH385" s="48" t="s">
        <v>1823</v>
      </c>
      <c r="AI385" s="48" t="s">
        <v>2215</v>
      </c>
      <c r="AJ385" s="48" t="s">
        <v>2282</v>
      </c>
      <c r="AK385" s="48">
        <v>207</v>
      </c>
      <c r="AL385" s="48">
        <v>1517492</v>
      </c>
      <c r="AM385" s="48" t="s">
        <v>1581</v>
      </c>
      <c r="AN385" s="53">
        <v>1.18</v>
      </c>
      <c r="AO385" s="58">
        <v>0.033454</v>
      </c>
      <c r="AP385" s="58">
        <v>0.641431427941707</v>
      </c>
    </row>
    <row r="386" customFormat="1" spans="1:42">
      <c r="A386" s="44" t="s">
        <v>2796</v>
      </c>
      <c r="B386" s="45">
        <v>2235033</v>
      </c>
      <c r="C386" s="45" t="e">
        <v>#N/A</v>
      </c>
      <c r="D386" s="46" t="e">
        <v>#N/A</v>
      </c>
      <c r="S386" s="40"/>
      <c r="T386" s="40"/>
      <c r="AA386" s="48">
        <v>384</v>
      </c>
      <c r="AB386" s="48" t="s">
        <v>2797</v>
      </c>
      <c r="AC386" s="48" t="s">
        <v>2798</v>
      </c>
      <c r="AD386" s="48" t="s">
        <v>2795</v>
      </c>
      <c r="AE386" s="48" t="s">
        <v>2522</v>
      </c>
      <c r="AF386" s="48" t="s">
        <v>2286</v>
      </c>
      <c r="AG386" s="48" t="s">
        <v>2286</v>
      </c>
      <c r="AH386" s="48" t="s">
        <v>2460</v>
      </c>
      <c r="AI386" s="48" t="s">
        <v>2694</v>
      </c>
      <c r="AJ386" s="48" t="s">
        <v>2707</v>
      </c>
      <c r="AK386" s="48">
        <v>313</v>
      </c>
      <c r="AL386" s="48">
        <v>1020314</v>
      </c>
      <c r="AM386" s="48" t="s">
        <v>1581</v>
      </c>
      <c r="AN386" s="53">
        <v>0.84</v>
      </c>
      <c r="AO386" s="58">
        <v>0.030699</v>
      </c>
      <c r="AP386" s="58">
        <v>0.497589649083252</v>
      </c>
    </row>
    <row r="387" customFormat="1" spans="1:42">
      <c r="A387" s="44" t="s">
        <v>2799</v>
      </c>
      <c r="B387" s="45">
        <v>2235033</v>
      </c>
      <c r="C387" s="45">
        <v>2.25</v>
      </c>
      <c r="D387" s="46">
        <v>0.087648</v>
      </c>
      <c r="S387" s="40"/>
      <c r="T387" s="40"/>
      <c r="AA387" s="48">
        <v>385</v>
      </c>
      <c r="AB387" s="48" t="s">
        <v>2800</v>
      </c>
      <c r="AC387" s="48" t="s">
        <v>2801</v>
      </c>
      <c r="AD387" s="48" t="s">
        <v>2802</v>
      </c>
      <c r="AE387" s="48" t="s">
        <v>2522</v>
      </c>
      <c r="AF387" s="48" t="s">
        <v>2374</v>
      </c>
      <c r="AG387" s="48" t="s">
        <v>2286</v>
      </c>
      <c r="AH387" s="48" t="s">
        <v>2277</v>
      </c>
      <c r="AI387" s="48" t="s">
        <v>2072</v>
      </c>
      <c r="AJ387" s="48" t="s">
        <v>2055</v>
      </c>
      <c r="AK387" s="48">
        <v>338</v>
      </c>
      <c r="AL387" s="48">
        <v>946047</v>
      </c>
      <c r="AM387" s="48" t="s">
        <v>1581</v>
      </c>
      <c r="AN387" s="53">
        <v>1.02</v>
      </c>
      <c r="AO387" s="58">
        <v>0.045284744</v>
      </c>
      <c r="AP387" s="58">
        <v>0.409604326337041</v>
      </c>
    </row>
    <row r="388" customFormat="1" spans="1:42">
      <c r="A388" s="44" t="s">
        <v>2589</v>
      </c>
      <c r="B388" s="45">
        <v>2235033</v>
      </c>
      <c r="C388" s="45">
        <v>0.88</v>
      </c>
      <c r="D388" s="46">
        <v>0.107879</v>
      </c>
      <c r="S388" s="40"/>
      <c r="T388" s="40"/>
      <c r="AA388" s="48">
        <v>386</v>
      </c>
      <c r="AB388" s="48" t="s">
        <v>2803</v>
      </c>
      <c r="AC388" s="48" t="s">
        <v>2804</v>
      </c>
      <c r="AD388" s="48" t="s">
        <v>2805</v>
      </c>
      <c r="AE388" s="48" t="s">
        <v>2522</v>
      </c>
      <c r="AF388" s="48" t="s">
        <v>2286</v>
      </c>
      <c r="AG388" s="48" t="s">
        <v>2286</v>
      </c>
      <c r="AH388" s="48" t="s">
        <v>2460</v>
      </c>
      <c r="AI388" s="48" t="s">
        <v>2707</v>
      </c>
      <c r="AJ388" s="48" t="s">
        <v>2806</v>
      </c>
      <c r="AK388" s="48">
        <v>0</v>
      </c>
      <c r="AL388" s="48">
        <v>0</v>
      </c>
      <c r="AM388" s="48" t="s">
        <v>1581</v>
      </c>
      <c r="AN388" s="53">
        <v>2.47</v>
      </c>
      <c r="AO388" s="58">
        <v>0.026428</v>
      </c>
      <c r="AP388" s="58">
        <v>1.69960866063324</v>
      </c>
    </row>
    <row r="389" customFormat="1" spans="1:42">
      <c r="A389" s="44" t="s">
        <v>2478</v>
      </c>
      <c r="B389" s="45">
        <v>2235033</v>
      </c>
      <c r="C389" s="45">
        <v>1</v>
      </c>
      <c r="D389" s="46">
        <v>0.093941</v>
      </c>
      <c r="S389" s="40"/>
      <c r="T389" s="40"/>
      <c r="AA389" s="48">
        <v>387</v>
      </c>
      <c r="AB389" s="48" t="s">
        <v>2807</v>
      </c>
      <c r="AC389" s="48" t="s">
        <v>1820</v>
      </c>
      <c r="AD389" s="48" t="s">
        <v>2805</v>
      </c>
      <c r="AE389" s="48" t="s">
        <v>2522</v>
      </c>
      <c r="AF389" s="48" t="s">
        <v>2286</v>
      </c>
      <c r="AG389" s="48" t="s">
        <v>2286</v>
      </c>
      <c r="AH389" s="48" t="s">
        <v>2460</v>
      </c>
      <c r="AI389" s="48" t="s">
        <v>2707</v>
      </c>
      <c r="AJ389" s="48" t="s">
        <v>2806</v>
      </c>
      <c r="AK389" s="48">
        <v>136</v>
      </c>
      <c r="AL389" s="48">
        <v>2235033</v>
      </c>
      <c r="AM389" s="48" t="s">
        <v>1581</v>
      </c>
      <c r="AN389" s="53" t="e">
        <v>#N/A</v>
      </c>
      <c r="AO389" s="58" t="e">
        <v>#N/A</v>
      </c>
      <c r="AP389" s="58" t="e">
        <v>#N/A</v>
      </c>
    </row>
    <row r="390" customFormat="1" spans="1:42">
      <c r="A390" s="44" t="s">
        <v>2657</v>
      </c>
      <c r="B390" s="45">
        <v>2235033</v>
      </c>
      <c r="C390" s="45" t="e">
        <v>#N/A</v>
      </c>
      <c r="D390" s="46" t="e">
        <v>#N/A</v>
      </c>
      <c r="S390" s="40"/>
      <c r="T390" s="40"/>
      <c r="AA390" s="48">
        <v>388</v>
      </c>
      <c r="AB390" s="48" t="s">
        <v>2752</v>
      </c>
      <c r="AC390" s="48"/>
      <c r="AD390" s="48" t="s">
        <v>2808</v>
      </c>
      <c r="AE390" s="48" t="s">
        <v>2522</v>
      </c>
      <c r="AF390" s="48" t="s">
        <v>2286</v>
      </c>
      <c r="AG390" s="48" t="s">
        <v>2460</v>
      </c>
      <c r="AH390" s="48" t="s">
        <v>2286</v>
      </c>
      <c r="AI390" s="48" t="s">
        <v>2460</v>
      </c>
      <c r="AJ390" s="48" t="s">
        <v>2307</v>
      </c>
      <c r="AK390" s="48">
        <v>141</v>
      </c>
      <c r="AL390" s="48">
        <v>2163050</v>
      </c>
      <c r="AM390" s="48" t="s">
        <v>1581</v>
      </c>
      <c r="AN390" s="53">
        <v>4.96</v>
      </c>
      <c r="AO390" s="58">
        <v>0.084372</v>
      </c>
      <c r="AP390" s="58">
        <v>1.06905392615788</v>
      </c>
    </row>
    <row r="391" customFormat="1" spans="1:42">
      <c r="A391" s="44" t="s">
        <v>2809</v>
      </c>
      <c r="B391" s="45">
        <v>2235033</v>
      </c>
      <c r="C391" s="45" t="e">
        <v>#N/A</v>
      </c>
      <c r="D391" s="46" t="e">
        <v>#N/A</v>
      </c>
      <c r="S391" s="40"/>
      <c r="T391" s="40"/>
      <c r="AA391" s="48">
        <v>389</v>
      </c>
      <c r="AB391" s="48" t="s">
        <v>2810</v>
      </c>
      <c r="AC391" s="48" t="s">
        <v>2811</v>
      </c>
      <c r="AD391" s="48" t="s">
        <v>2812</v>
      </c>
      <c r="AE391" s="48" t="s">
        <v>2522</v>
      </c>
      <c r="AF391" s="48" t="s">
        <v>2286</v>
      </c>
      <c r="AG391" s="48" t="s">
        <v>2460</v>
      </c>
      <c r="AH391" s="48" t="s">
        <v>2456</v>
      </c>
      <c r="AI391" s="48" t="s">
        <v>2597</v>
      </c>
      <c r="AJ391" s="48" t="s">
        <v>2423</v>
      </c>
      <c r="AK391" s="48">
        <v>131</v>
      </c>
      <c r="AL391" s="48">
        <v>2311999</v>
      </c>
      <c r="AM391" s="48" t="s">
        <v>1581</v>
      </c>
      <c r="AN391" s="53">
        <v>2.38</v>
      </c>
      <c r="AO391" s="58">
        <v>0.037835</v>
      </c>
      <c r="AP391" s="58">
        <v>1.14393013009345</v>
      </c>
    </row>
    <row r="392" customFormat="1" spans="1:42">
      <c r="A392" s="44" t="s">
        <v>1510</v>
      </c>
      <c r="B392" s="45">
        <v>2311999</v>
      </c>
      <c r="C392" s="45">
        <v>3.54</v>
      </c>
      <c r="D392" s="46">
        <v>0.081352</v>
      </c>
      <c r="S392" s="40"/>
      <c r="T392" s="40"/>
      <c r="AA392" s="48">
        <v>390</v>
      </c>
      <c r="AB392" s="48" t="s">
        <v>2813</v>
      </c>
      <c r="AC392" s="48" t="s">
        <v>2814</v>
      </c>
      <c r="AD392" s="48" t="s">
        <v>2812</v>
      </c>
      <c r="AE392" s="48" t="s">
        <v>2522</v>
      </c>
      <c r="AF392" s="48" t="s">
        <v>2286</v>
      </c>
      <c r="AG392" s="48" t="s">
        <v>2460</v>
      </c>
      <c r="AH392" s="48" t="s">
        <v>2456</v>
      </c>
      <c r="AI392" s="48" t="s">
        <v>2597</v>
      </c>
      <c r="AJ392" s="48" t="s">
        <v>2423</v>
      </c>
      <c r="AK392" s="48">
        <v>156</v>
      </c>
      <c r="AL392" s="48">
        <v>1970885</v>
      </c>
      <c r="AM392" s="48" t="s">
        <v>1581</v>
      </c>
      <c r="AN392" s="53" t="e">
        <v>#N/A</v>
      </c>
      <c r="AO392" s="58" t="e">
        <v>#N/A</v>
      </c>
      <c r="AP392" s="58" t="e">
        <v>#N/A</v>
      </c>
    </row>
    <row r="393" customFormat="1" spans="1:42">
      <c r="A393" s="44" t="s">
        <v>2768</v>
      </c>
      <c r="B393" s="45">
        <v>2311999</v>
      </c>
      <c r="C393" s="45" t="e">
        <v>#N/A</v>
      </c>
      <c r="D393" s="46" t="e">
        <v>#N/A</v>
      </c>
      <c r="S393" s="40"/>
      <c r="T393" s="40"/>
      <c r="AA393" s="48">
        <v>391</v>
      </c>
      <c r="AB393" s="48" t="s">
        <v>1493</v>
      </c>
      <c r="AC393" s="48" t="s">
        <v>2210</v>
      </c>
      <c r="AD393" s="48" t="s">
        <v>2815</v>
      </c>
      <c r="AE393" s="48" t="s">
        <v>2522</v>
      </c>
      <c r="AF393" s="48" t="s">
        <v>2374</v>
      </c>
      <c r="AG393" s="48" t="s">
        <v>2256</v>
      </c>
      <c r="AH393" s="48" t="s">
        <v>2256</v>
      </c>
      <c r="AI393" s="48" t="s">
        <v>2215</v>
      </c>
      <c r="AJ393" s="48" t="s">
        <v>2337</v>
      </c>
      <c r="AK393" s="48">
        <v>181</v>
      </c>
      <c r="AL393" s="48">
        <v>1715333</v>
      </c>
      <c r="AM393" s="48" t="s">
        <v>1581</v>
      </c>
      <c r="AN393" s="53">
        <v>3.8</v>
      </c>
      <c r="AO393" s="58">
        <v>0.23825</v>
      </c>
      <c r="AP393" s="58">
        <v>0.290046058169119</v>
      </c>
    </row>
    <row r="394" customFormat="1" spans="1:42">
      <c r="A394" s="44" t="s">
        <v>2816</v>
      </c>
      <c r="B394" s="45">
        <v>2311999</v>
      </c>
      <c r="C394" s="45">
        <v>0.49</v>
      </c>
      <c r="D394" s="46">
        <v>0.118848</v>
      </c>
      <c r="S394" s="40"/>
      <c r="T394" s="40"/>
      <c r="AA394" s="48">
        <v>392</v>
      </c>
      <c r="AB394" s="48" t="s">
        <v>2817</v>
      </c>
      <c r="AC394" s="48" t="s">
        <v>2818</v>
      </c>
      <c r="AD394" s="48" t="s">
        <v>2819</v>
      </c>
      <c r="AE394" s="48" t="s">
        <v>2522</v>
      </c>
      <c r="AF394" s="48" t="s">
        <v>2286</v>
      </c>
      <c r="AG394" s="48" t="s">
        <v>2460</v>
      </c>
      <c r="AH394" s="48" t="s">
        <v>2456</v>
      </c>
      <c r="AI394" s="48" t="s">
        <v>2460</v>
      </c>
      <c r="AJ394" s="48" t="s">
        <v>2464</v>
      </c>
      <c r="AK394" s="48">
        <v>156</v>
      </c>
      <c r="AL394" s="48">
        <v>1970885</v>
      </c>
      <c r="AM394" s="48" t="s">
        <v>1581</v>
      </c>
      <c r="AN394" s="53">
        <v>1.48</v>
      </c>
      <c r="AO394" s="58">
        <v>0.088208</v>
      </c>
      <c r="AP394" s="58">
        <v>0.305119539733277</v>
      </c>
    </row>
    <row r="395" customFormat="1" spans="1:42">
      <c r="A395" s="44" t="s">
        <v>2820</v>
      </c>
      <c r="B395" s="45">
        <v>2311999</v>
      </c>
      <c r="C395" s="45">
        <v>1.26</v>
      </c>
      <c r="D395" s="46">
        <v>0.108846</v>
      </c>
      <c r="S395" s="40"/>
      <c r="T395" s="40"/>
      <c r="AA395" s="48">
        <v>393</v>
      </c>
      <c r="AB395" s="48" t="s">
        <v>2821</v>
      </c>
      <c r="AC395" s="48" t="s">
        <v>2822</v>
      </c>
      <c r="AD395" s="48" t="s">
        <v>2456</v>
      </c>
      <c r="AE395" s="48" t="s">
        <v>2522</v>
      </c>
      <c r="AF395" s="48" t="s">
        <v>2286</v>
      </c>
      <c r="AG395" s="48" t="s">
        <v>2460</v>
      </c>
      <c r="AH395" s="48" t="s">
        <v>2460</v>
      </c>
      <c r="AI395" s="48" t="s">
        <v>2460</v>
      </c>
      <c r="AJ395" s="48" t="s">
        <v>2689</v>
      </c>
      <c r="AK395" s="48">
        <v>141</v>
      </c>
      <c r="AL395" s="48">
        <v>2163050</v>
      </c>
      <c r="AM395" s="48" t="s">
        <v>1581</v>
      </c>
      <c r="AN395" s="53">
        <v>1.39</v>
      </c>
      <c r="AO395" s="58">
        <v>0.071279</v>
      </c>
      <c r="AP395" s="58">
        <v>0.35462510907369</v>
      </c>
    </row>
    <row r="396" customFormat="1" spans="1:42">
      <c r="A396" s="44" t="s">
        <v>2810</v>
      </c>
      <c r="B396" s="45">
        <v>2311999</v>
      </c>
      <c r="C396" s="45">
        <v>2.38</v>
      </c>
      <c r="D396" s="46">
        <v>0.037835</v>
      </c>
      <c r="S396" s="40"/>
      <c r="T396" s="40"/>
      <c r="AA396" s="48">
        <v>394</v>
      </c>
      <c r="AB396" s="48" t="s">
        <v>2823</v>
      </c>
      <c r="AC396" s="48" t="s">
        <v>2824</v>
      </c>
      <c r="AD396" s="48" t="s">
        <v>2456</v>
      </c>
      <c r="AE396" s="48" t="s">
        <v>2522</v>
      </c>
      <c r="AF396" s="48" t="s">
        <v>2286</v>
      </c>
      <c r="AG396" s="48" t="s">
        <v>2460</v>
      </c>
      <c r="AH396" s="48" t="s">
        <v>2460</v>
      </c>
      <c r="AI396" s="48" t="s">
        <v>2460</v>
      </c>
      <c r="AJ396" s="48" t="s">
        <v>2689</v>
      </c>
      <c r="AK396" s="48">
        <v>0</v>
      </c>
      <c r="AL396" s="48">
        <v>0</v>
      </c>
      <c r="AM396" s="48" t="s">
        <v>1581</v>
      </c>
      <c r="AN396" s="53">
        <v>2.11</v>
      </c>
      <c r="AO396" s="58">
        <v>0.071279</v>
      </c>
      <c r="AP396" s="58">
        <v>0.538315813054307</v>
      </c>
    </row>
    <row r="397" customFormat="1" spans="1:42">
      <c r="A397" s="44" t="s">
        <v>2825</v>
      </c>
      <c r="B397" s="45">
        <v>2311999</v>
      </c>
      <c r="C397" s="45">
        <v>2.84</v>
      </c>
      <c r="D397" s="46">
        <v>0.069536</v>
      </c>
      <c r="S397" s="40"/>
      <c r="T397" s="40"/>
      <c r="AA397" s="48">
        <v>395</v>
      </c>
      <c r="AB397" s="48" t="s">
        <v>2674</v>
      </c>
      <c r="AC397" s="48" t="s">
        <v>2826</v>
      </c>
      <c r="AD397" s="48" t="s">
        <v>2456</v>
      </c>
      <c r="AE397" s="48" t="s">
        <v>2522</v>
      </c>
      <c r="AF397" s="48" t="s">
        <v>2286</v>
      </c>
      <c r="AG397" s="48" t="s">
        <v>2460</v>
      </c>
      <c r="AH397" s="48" t="s">
        <v>2460</v>
      </c>
      <c r="AI397" s="48" t="s">
        <v>2460</v>
      </c>
      <c r="AJ397" s="48" t="s">
        <v>2460</v>
      </c>
      <c r="AK397" s="48">
        <v>156</v>
      </c>
      <c r="AL397" s="48">
        <v>1970885</v>
      </c>
      <c r="AM397" s="48" t="s">
        <v>1581</v>
      </c>
      <c r="AN397" s="53">
        <v>2.78</v>
      </c>
      <c r="AO397" s="58">
        <v>0.026769</v>
      </c>
      <c r="AP397" s="58">
        <v>1.88855191823853</v>
      </c>
    </row>
    <row r="398" customFormat="1" spans="1:42">
      <c r="A398" s="44" t="s">
        <v>1522</v>
      </c>
      <c r="B398" s="45">
        <v>2311999</v>
      </c>
      <c r="C398" s="45" t="e">
        <v>#N/A</v>
      </c>
      <c r="D398" s="46" t="e">
        <v>#N/A</v>
      </c>
      <c r="S398" s="40"/>
      <c r="T398" s="40"/>
      <c r="AA398" s="48">
        <v>396</v>
      </c>
      <c r="AB398" s="48" t="s">
        <v>2308</v>
      </c>
      <c r="AC398" s="48" t="s">
        <v>2309</v>
      </c>
      <c r="AD398" s="48" t="s">
        <v>2456</v>
      </c>
      <c r="AE398" s="48" t="s">
        <v>2522</v>
      </c>
      <c r="AF398" s="48" t="s">
        <v>2374</v>
      </c>
      <c r="AG398" s="48" t="s">
        <v>2286</v>
      </c>
      <c r="AH398" s="48" t="s">
        <v>2256</v>
      </c>
      <c r="AI398" s="48" t="s">
        <v>2277</v>
      </c>
      <c r="AJ398" s="48" t="s">
        <v>2302</v>
      </c>
      <c r="AK398" s="48">
        <v>0</v>
      </c>
      <c r="AL398" s="48">
        <v>0</v>
      </c>
      <c r="AM398" s="48" t="s">
        <v>1581</v>
      </c>
      <c r="AN398" s="53" t="e">
        <v>#N/A</v>
      </c>
      <c r="AO398" s="58" t="e">
        <v>#N/A</v>
      </c>
      <c r="AP398" s="58" t="e">
        <v>#N/A</v>
      </c>
    </row>
    <row r="399" customFormat="1" spans="1:42">
      <c r="A399" s="44" t="s">
        <v>2827</v>
      </c>
      <c r="B399" s="45">
        <v>2311999</v>
      </c>
      <c r="C399" s="45">
        <v>2</v>
      </c>
      <c r="D399" s="46">
        <v>0.049949</v>
      </c>
      <c r="S399" s="40"/>
      <c r="T399" s="40"/>
      <c r="AA399" s="48">
        <v>397</v>
      </c>
      <c r="AB399" s="48" t="s">
        <v>2828</v>
      </c>
      <c r="AC399" s="48" t="s">
        <v>2829</v>
      </c>
      <c r="AD399" s="48" t="s">
        <v>2830</v>
      </c>
      <c r="AE399" s="48" t="s">
        <v>2522</v>
      </c>
      <c r="AF399" s="48" t="s">
        <v>2374</v>
      </c>
      <c r="AG399" s="48" t="s">
        <v>2256</v>
      </c>
      <c r="AH399" s="48" t="s">
        <v>2272</v>
      </c>
      <c r="AI399" s="48" t="s">
        <v>2286</v>
      </c>
      <c r="AJ399" s="48" t="s">
        <v>2492</v>
      </c>
      <c r="AK399" s="48">
        <v>414</v>
      </c>
      <c r="AL399" s="48">
        <v>775813</v>
      </c>
      <c r="AM399" s="48" t="s">
        <v>1581</v>
      </c>
      <c r="AN399" s="53">
        <v>3.5</v>
      </c>
      <c r="AO399" s="58">
        <v>0.126575</v>
      </c>
      <c r="AP399" s="58">
        <v>0.502847608045519</v>
      </c>
    </row>
    <row r="400" customFormat="1" spans="1:42">
      <c r="A400" s="44" t="s">
        <v>2525</v>
      </c>
      <c r="B400" s="45">
        <v>2393769</v>
      </c>
      <c r="C400" s="45">
        <v>2.41</v>
      </c>
      <c r="D400" s="46">
        <v>0.053908</v>
      </c>
      <c r="S400" s="40"/>
      <c r="T400" s="40"/>
      <c r="AA400" s="48">
        <v>398</v>
      </c>
      <c r="AB400" s="48" t="s">
        <v>1414</v>
      </c>
      <c r="AC400" s="48" t="s">
        <v>2831</v>
      </c>
      <c r="AD400" s="48" t="s">
        <v>2832</v>
      </c>
      <c r="AE400" s="48" t="s">
        <v>2522</v>
      </c>
      <c r="AF400" s="48" t="s">
        <v>2286</v>
      </c>
      <c r="AG400" s="48" t="s">
        <v>2460</v>
      </c>
      <c r="AH400" s="48" t="s">
        <v>2460</v>
      </c>
      <c r="AI400" s="48" t="s">
        <v>2707</v>
      </c>
      <c r="AJ400" s="48" t="s">
        <v>2460</v>
      </c>
      <c r="AK400" s="48">
        <v>222</v>
      </c>
      <c r="AL400" s="48">
        <v>1419130</v>
      </c>
      <c r="AM400" s="48" t="s">
        <v>1581</v>
      </c>
      <c r="AN400" s="53">
        <v>0.91</v>
      </c>
      <c r="AO400" s="58">
        <v>0.127803</v>
      </c>
      <c r="AP400" s="58">
        <v>0.129484154182406</v>
      </c>
    </row>
    <row r="401" customFormat="1" spans="1:42">
      <c r="A401" s="44" t="s">
        <v>2568</v>
      </c>
      <c r="B401" s="45">
        <v>2393769</v>
      </c>
      <c r="C401" s="45">
        <v>5.2</v>
      </c>
      <c r="D401" s="46">
        <v>0.081654</v>
      </c>
      <c r="S401" s="40"/>
      <c r="T401" s="40"/>
      <c r="AA401" s="48">
        <v>399</v>
      </c>
      <c r="AB401" s="48" t="s">
        <v>2833</v>
      </c>
      <c r="AC401" s="48" t="s">
        <v>2834</v>
      </c>
      <c r="AD401" s="48" t="s">
        <v>2835</v>
      </c>
      <c r="AE401" s="48" t="s">
        <v>2522</v>
      </c>
      <c r="AF401" s="48" t="s">
        <v>2374</v>
      </c>
      <c r="AG401" s="48" t="s">
        <v>1823</v>
      </c>
      <c r="AH401" s="48" t="s">
        <v>2286</v>
      </c>
      <c r="AI401" s="48" t="s">
        <v>2369</v>
      </c>
      <c r="AJ401" s="48" t="s">
        <v>2423</v>
      </c>
      <c r="AK401" s="48">
        <v>191</v>
      </c>
      <c r="AL401" s="48">
        <v>1630212</v>
      </c>
      <c r="AM401" s="48" t="s">
        <v>1581</v>
      </c>
      <c r="AN401" s="53" t="e">
        <v>#N/A</v>
      </c>
      <c r="AO401" s="58" t="e">
        <v>#N/A</v>
      </c>
      <c r="AP401" s="58" t="e">
        <v>#N/A</v>
      </c>
    </row>
    <row r="402" customFormat="1" spans="1:42">
      <c r="A402" s="44" t="s">
        <v>1479</v>
      </c>
      <c r="B402" s="45">
        <v>2393769</v>
      </c>
      <c r="C402" s="45">
        <v>3.96</v>
      </c>
      <c r="D402" s="46">
        <v>0.081352</v>
      </c>
      <c r="S402" s="40"/>
      <c r="T402" s="40"/>
      <c r="AA402" s="48">
        <v>400</v>
      </c>
      <c r="AB402" s="48" t="s">
        <v>2836</v>
      </c>
      <c r="AC402" s="48" t="s">
        <v>1767</v>
      </c>
      <c r="AD402" s="48" t="s">
        <v>2837</v>
      </c>
      <c r="AE402" s="48" t="s">
        <v>2522</v>
      </c>
      <c r="AF402" s="48" t="s">
        <v>2286</v>
      </c>
      <c r="AG402" s="48" t="s">
        <v>2460</v>
      </c>
      <c r="AH402" s="48" t="s">
        <v>2460</v>
      </c>
      <c r="AI402" s="48" t="s">
        <v>2707</v>
      </c>
      <c r="AJ402" s="48" t="s">
        <v>2464</v>
      </c>
      <c r="AK402" s="48">
        <v>272</v>
      </c>
      <c r="AL402" s="48">
        <v>1166314</v>
      </c>
      <c r="AM402" s="48" t="s">
        <v>1581</v>
      </c>
      <c r="AN402" s="53">
        <v>2.77</v>
      </c>
      <c r="AO402" s="58">
        <v>0.03753</v>
      </c>
      <c r="AP402" s="58">
        <v>1.34220077414458</v>
      </c>
    </row>
    <row r="403" customFormat="1" spans="1:42">
      <c r="A403" s="44" t="s">
        <v>2838</v>
      </c>
      <c r="B403" s="45">
        <v>2393769</v>
      </c>
      <c r="C403" s="45" t="e">
        <v>#N/A</v>
      </c>
      <c r="D403" s="46" t="e">
        <v>#N/A</v>
      </c>
      <c r="S403" s="40"/>
      <c r="T403" s="40"/>
      <c r="AA403" s="48">
        <v>401</v>
      </c>
      <c r="AB403" s="48" t="s">
        <v>1932</v>
      </c>
      <c r="AC403" s="48" t="s">
        <v>2839</v>
      </c>
      <c r="AD403" s="48" t="s">
        <v>2840</v>
      </c>
      <c r="AE403" s="48" t="s">
        <v>2522</v>
      </c>
      <c r="AF403" s="48" t="s">
        <v>2374</v>
      </c>
      <c r="AG403" s="48" t="s">
        <v>2460</v>
      </c>
      <c r="AH403" s="48" t="s">
        <v>2277</v>
      </c>
      <c r="AI403" s="48" t="s">
        <v>2072</v>
      </c>
      <c r="AJ403" s="48" t="s">
        <v>2294</v>
      </c>
      <c r="AK403" s="48">
        <v>792</v>
      </c>
      <c r="AL403" s="48">
        <v>404983</v>
      </c>
      <c r="AM403" s="48" t="s">
        <v>1581</v>
      </c>
      <c r="AN403" s="53">
        <v>3.34</v>
      </c>
      <c r="AO403" s="58">
        <v>0.067426837</v>
      </c>
      <c r="AP403" s="58">
        <v>0.900803281895975</v>
      </c>
    </row>
    <row r="404" customFormat="1" spans="1:42">
      <c r="A404" s="44" t="s">
        <v>2841</v>
      </c>
      <c r="B404" s="45">
        <v>2393769</v>
      </c>
      <c r="C404" s="45">
        <v>1.32</v>
      </c>
      <c r="D404" s="46">
        <v>0.130312</v>
      </c>
      <c r="S404" s="40"/>
      <c r="T404" s="40"/>
      <c r="AA404" s="48">
        <v>402</v>
      </c>
      <c r="AB404" s="48" t="s">
        <v>2776</v>
      </c>
      <c r="AC404" s="48"/>
      <c r="AD404" s="48" t="s">
        <v>2842</v>
      </c>
      <c r="AE404" s="48" t="s">
        <v>2522</v>
      </c>
      <c r="AF404" s="48" t="s">
        <v>2286</v>
      </c>
      <c r="AG404" s="48" t="s">
        <v>2460</v>
      </c>
      <c r="AH404" s="48" t="s">
        <v>2707</v>
      </c>
      <c r="AI404" s="48" t="s">
        <v>2694</v>
      </c>
      <c r="AJ404" s="48" t="s">
        <v>2689</v>
      </c>
      <c r="AK404" s="48">
        <v>136</v>
      </c>
      <c r="AL404" s="48">
        <v>2235033</v>
      </c>
      <c r="AM404" s="48" t="s">
        <v>1581</v>
      </c>
      <c r="AN404" s="53" t="e">
        <v>#N/A</v>
      </c>
      <c r="AO404" s="58" t="e">
        <v>#N/A</v>
      </c>
      <c r="AP404" s="58" t="e">
        <v>#N/A</v>
      </c>
    </row>
    <row r="405" customFormat="1" spans="1:42">
      <c r="A405" s="44" t="s">
        <v>2843</v>
      </c>
      <c r="B405" s="45">
        <v>2393769</v>
      </c>
      <c r="C405" s="45">
        <v>0.78</v>
      </c>
      <c r="D405" s="46">
        <v>0.237389</v>
      </c>
      <c r="S405" s="40"/>
      <c r="T405" s="40"/>
      <c r="AA405" s="48">
        <v>403</v>
      </c>
      <c r="AB405" s="48" t="s">
        <v>2844</v>
      </c>
      <c r="AC405" s="48" t="s">
        <v>2845</v>
      </c>
      <c r="AD405" s="48" t="s">
        <v>2846</v>
      </c>
      <c r="AE405" s="48" t="s">
        <v>2522</v>
      </c>
      <c r="AF405" s="48" t="s">
        <v>2286</v>
      </c>
      <c r="AG405" s="48" t="s">
        <v>2460</v>
      </c>
      <c r="AH405" s="48" t="s">
        <v>2707</v>
      </c>
      <c r="AI405" s="48" t="s">
        <v>2707</v>
      </c>
      <c r="AJ405" s="48" t="s">
        <v>2464</v>
      </c>
      <c r="AK405" s="48">
        <v>0</v>
      </c>
      <c r="AL405" s="48">
        <v>0</v>
      </c>
      <c r="AM405" s="48" t="s">
        <v>1581</v>
      </c>
      <c r="AN405" s="53">
        <v>1</v>
      </c>
      <c r="AO405" s="58">
        <v>0.072848</v>
      </c>
      <c r="AP405" s="58">
        <v>0.249631075226544</v>
      </c>
    </row>
    <row r="406" customFormat="1" spans="1:42">
      <c r="A406" s="44" t="s">
        <v>2791</v>
      </c>
      <c r="B406" s="45">
        <v>2393769</v>
      </c>
      <c r="C406" s="45">
        <v>4.3</v>
      </c>
      <c r="D406" s="46">
        <v>0.030193</v>
      </c>
      <c r="S406" s="40"/>
      <c r="T406" s="40"/>
      <c r="AA406" s="48">
        <v>404</v>
      </c>
      <c r="AB406" s="48" t="s">
        <v>2847</v>
      </c>
      <c r="AC406" s="48" t="s">
        <v>160</v>
      </c>
      <c r="AD406" s="48" t="s">
        <v>2848</v>
      </c>
      <c r="AE406" s="48" t="s">
        <v>2522</v>
      </c>
      <c r="AF406" s="48" t="s">
        <v>2286</v>
      </c>
      <c r="AG406" s="48" t="s">
        <v>2460</v>
      </c>
      <c r="AH406" s="48" t="s">
        <v>2707</v>
      </c>
      <c r="AI406" s="48" t="s">
        <v>2707</v>
      </c>
      <c r="AJ406" s="48" t="s">
        <v>2707</v>
      </c>
      <c r="AK406" s="48">
        <v>5404</v>
      </c>
      <c r="AL406" s="48">
        <v>53877</v>
      </c>
      <c r="AM406" s="48" t="s">
        <v>1581</v>
      </c>
      <c r="AN406" s="53">
        <v>0.52</v>
      </c>
      <c r="AO406" s="58">
        <v>0.008627</v>
      </c>
      <c r="AP406" s="58">
        <v>1.09612435092311</v>
      </c>
    </row>
    <row r="407" customFormat="1" spans="1:42">
      <c r="A407" s="44" t="s">
        <v>2849</v>
      </c>
      <c r="B407" s="45">
        <v>2393769</v>
      </c>
      <c r="C407" s="45">
        <v>3.63</v>
      </c>
      <c r="D407" s="46">
        <v>0.029268</v>
      </c>
      <c r="S407" s="40"/>
      <c r="T407" s="40"/>
      <c r="AA407" s="48">
        <v>405</v>
      </c>
      <c r="AB407" s="48" t="s">
        <v>2850</v>
      </c>
      <c r="AC407" s="48" t="s">
        <v>2851</v>
      </c>
      <c r="AD407" s="48" t="s">
        <v>2848</v>
      </c>
      <c r="AE407" s="48" t="s">
        <v>2522</v>
      </c>
      <c r="AF407" s="48" t="s">
        <v>2286</v>
      </c>
      <c r="AG407" s="48" t="s">
        <v>2460</v>
      </c>
      <c r="AH407" s="48" t="s">
        <v>2707</v>
      </c>
      <c r="AI407" s="48" t="s">
        <v>2707</v>
      </c>
      <c r="AJ407" s="48" t="s">
        <v>2707</v>
      </c>
      <c r="AK407" s="48">
        <v>191</v>
      </c>
      <c r="AL407" s="48">
        <v>1630212</v>
      </c>
      <c r="AM407" s="48" t="s">
        <v>1581</v>
      </c>
      <c r="AN407" s="53">
        <v>2.65</v>
      </c>
      <c r="AO407" s="58">
        <v>0.067922</v>
      </c>
      <c r="AP407" s="58">
        <v>0.709498838454017</v>
      </c>
    </row>
    <row r="408" customFormat="1" spans="1:42">
      <c r="A408" s="44" t="s">
        <v>2852</v>
      </c>
      <c r="B408" s="45">
        <v>2393769</v>
      </c>
      <c r="C408" s="45">
        <v>2.56</v>
      </c>
      <c r="D408" s="46">
        <v>0.081352</v>
      </c>
      <c r="S408" s="40"/>
      <c r="T408" s="40"/>
      <c r="AA408" s="48">
        <v>406</v>
      </c>
      <c r="AB408" s="48" t="s">
        <v>2402</v>
      </c>
      <c r="AC408" s="48"/>
      <c r="AD408" s="48" t="s">
        <v>2853</v>
      </c>
      <c r="AE408" s="48" t="s">
        <v>2522</v>
      </c>
      <c r="AF408" s="48" t="s">
        <v>2374</v>
      </c>
      <c r="AG408" s="48" t="s">
        <v>2374</v>
      </c>
      <c r="AH408" s="48" t="s">
        <v>2277</v>
      </c>
      <c r="AI408" s="48" t="s">
        <v>2110</v>
      </c>
      <c r="AJ408" s="48" t="s">
        <v>2854</v>
      </c>
      <c r="AK408" s="48">
        <v>0</v>
      </c>
      <c r="AL408" s="48">
        <v>0</v>
      </c>
      <c r="AM408" s="48" t="s">
        <v>1581</v>
      </c>
      <c r="AN408" s="53" t="e">
        <v>#N/A</v>
      </c>
      <c r="AO408" s="58" t="e">
        <v>#N/A</v>
      </c>
      <c r="AP408" s="58" t="e">
        <v>#N/A</v>
      </c>
    </row>
    <row r="409" customFormat="1" spans="1:42">
      <c r="A409" s="44" t="s">
        <v>2855</v>
      </c>
      <c r="B409" s="45">
        <v>2393769</v>
      </c>
      <c r="C409" s="45" t="e">
        <v>#N/A</v>
      </c>
      <c r="D409" s="46" t="e">
        <v>#N/A</v>
      </c>
      <c r="S409" s="40"/>
      <c r="T409" s="40"/>
      <c r="AA409" s="48">
        <v>407</v>
      </c>
      <c r="AB409" s="48" t="s">
        <v>2856</v>
      </c>
      <c r="AC409" s="48" t="s">
        <v>2857</v>
      </c>
      <c r="AD409" s="48" t="s">
        <v>2858</v>
      </c>
      <c r="AE409" s="48" t="s">
        <v>2522</v>
      </c>
      <c r="AF409" s="48" t="s">
        <v>2286</v>
      </c>
      <c r="AG409" s="48" t="s">
        <v>2460</v>
      </c>
      <c r="AH409" s="48" t="s">
        <v>2707</v>
      </c>
      <c r="AI409" s="48" t="s">
        <v>2859</v>
      </c>
      <c r="AJ409" s="48" t="s">
        <v>2806</v>
      </c>
      <c r="AK409" s="48">
        <v>267</v>
      </c>
      <c r="AL409" s="48">
        <v>1187531</v>
      </c>
      <c r="AM409" s="48" t="s">
        <v>1581</v>
      </c>
      <c r="AN409" s="53">
        <v>0.9</v>
      </c>
      <c r="AO409" s="58">
        <v>0.08547</v>
      </c>
      <c r="AP409" s="58">
        <v>0.191489553191681</v>
      </c>
    </row>
    <row r="410" customFormat="1" spans="1:42">
      <c r="A410" s="44" t="s">
        <v>2860</v>
      </c>
      <c r="B410" s="45">
        <v>2393769</v>
      </c>
      <c r="C410" s="45">
        <v>0.35</v>
      </c>
      <c r="D410" s="46">
        <v>0.136713</v>
      </c>
      <c r="S410" s="40"/>
      <c r="T410" s="40"/>
      <c r="AA410" s="48">
        <v>408</v>
      </c>
      <c r="AB410" s="48" t="s">
        <v>2861</v>
      </c>
      <c r="AC410" s="48" t="s">
        <v>2862</v>
      </c>
      <c r="AD410" s="48" t="s">
        <v>2863</v>
      </c>
      <c r="AE410" s="48" t="s">
        <v>2522</v>
      </c>
      <c r="AF410" s="48" t="s">
        <v>2374</v>
      </c>
      <c r="AG410" s="48" t="s">
        <v>2374</v>
      </c>
      <c r="AH410" s="48" t="s">
        <v>2072</v>
      </c>
      <c r="AI410" s="48" t="s">
        <v>2263</v>
      </c>
      <c r="AJ410" s="48" t="s">
        <v>2383</v>
      </c>
      <c r="AK410" s="48">
        <v>717</v>
      </c>
      <c r="AL410" s="48">
        <v>448307</v>
      </c>
      <c r="AM410" s="48" t="s">
        <v>1581</v>
      </c>
      <c r="AN410" s="53">
        <v>4.61</v>
      </c>
      <c r="AO410" s="58">
        <v>0.081893675</v>
      </c>
      <c r="AP410" s="58">
        <v>1.02368619138116</v>
      </c>
    </row>
    <row r="411" customFormat="1" spans="1:42">
      <c r="A411" s="44" t="s">
        <v>2749</v>
      </c>
      <c r="B411" s="45">
        <v>2393769</v>
      </c>
      <c r="C411" s="45" t="e">
        <v>#N/A</v>
      </c>
      <c r="D411" s="46" t="e">
        <v>#N/A</v>
      </c>
      <c r="S411" s="40"/>
      <c r="T411" s="40"/>
      <c r="AA411" s="48">
        <v>409</v>
      </c>
      <c r="AB411" s="48" t="s">
        <v>2864</v>
      </c>
      <c r="AC411" s="48" t="s">
        <v>2865</v>
      </c>
      <c r="AD411" s="48" t="s">
        <v>2866</v>
      </c>
      <c r="AE411" s="48" t="s">
        <v>2522</v>
      </c>
      <c r="AF411" s="48" t="s">
        <v>2374</v>
      </c>
      <c r="AG411" s="48" t="s">
        <v>2374</v>
      </c>
      <c r="AH411" s="48" t="s">
        <v>2256</v>
      </c>
      <c r="AI411" s="48" t="s">
        <v>1732</v>
      </c>
      <c r="AJ411" s="48" t="s">
        <v>2854</v>
      </c>
      <c r="AK411" s="48">
        <v>2333</v>
      </c>
      <c r="AL411" s="48">
        <v>133302</v>
      </c>
      <c r="AM411" s="48" t="s">
        <v>1581</v>
      </c>
      <c r="AN411" s="53">
        <v>0.93</v>
      </c>
      <c r="AO411" s="58">
        <v>0.083067286</v>
      </c>
      <c r="AP411" s="58">
        <v>0.203595984204131</v>
      </c>
    </row>
    <row r="412" customFormat="1" spans="1:42">
      <c r="A412" s="44" t="s">
        <v>2867</v>
      </c>
      <c r="B412" s="45">
        <v>2393769</v>
      </c>
      <c r="C412" s="45">
        <v>3</v>
      </c>
      <c r="D412" s="46">
        <v>0.061325</v>
      </c>
      <c r="S412" s="40"/>
      <c r="T412" s="40"/>
      <c r="AA412" s="48">
        <v>410</v>
      </c>
      <c r="AB412" s="48" t="s">
        <v>2004</v>
      </c>
      <c r="AC412" s="48" t="s">
        <v>2005</v>
      </c>
      <c r="AD412" s="48" t="s">
        <v>2868</v>
      </c>
      <c r="AE412" s="48" t="s">
        <v>2522</v>
      </c>
      <c r="AF412" s="48" t="s">
        <v>2374</v>
      </c>
      <c r="AG412" s="48" t="s">
        <v>2374</v>
      </c>
      <c r="AH412" s="48" t="s">
        <v>2072</v>
      </c>
      <c r="AI412" s="48" t="s">
        <v>1823</v>
      </c>
      <c r="AJ412" s="48" t="s">
        <v>2050</v>
      </c>
      <c r="AK412" s="48">
        <v>454</v>
      </c>
      <c r="AL412" s="48">
        <v>707284</v>
      </c>
      <c r="AM412" s="48" t="s">
        <v>1581</v>
      </c>
      <c r="AN412" s="53">
        <v>1.14</v>
      </c>
      <c r="AO412" s="58">
        <v>0.060500898</v>
      </c>
      <c r="AP412" s="58">
        <v>0.342656765320041</v>
      </c>
    </row>
    <row r="413" customFormat="1" spans="1:42">
      <c r="A413" s="44" t="s">
        <v>2869</v>
      </c>
      <c r="B413" s="45">
        <v>2393769</v>
      </c>
      <c r="C413" s="45">
        <v>0.85</v>
      </c>
      <c r="D413" s="46">
        <v>0.097467</v>
      </c>
      <c r="S413" s="40"/>
      <c r="T413" s="40"/>
      <c r="AA413" s="48">
        <v>411</v>
      </c>
      <c r="AB413" s="48" t="s">
        <v>2405</v>
      </c>
      <c r="AC413" s="48" t="s">
        <v>2406</v>
      </c>
      <c r="AD413" s="48" t="s">
        <v>2868</v>
      </c>
      <c r="AE413" s="48" t="s">
        <v>2522</v>
      </c>
      <c r="AF413" s="48" t="s">
        <v>2374</v>
      </c>
      <c r="AG413" s="48" t="s">
        <v>2256</v>
      </c>
      <c r="AH413" s="48" t="s">
        <v>2216</v>
      </c>
      <c r="AI413" s="48" t="s">
        <v>2286</v>
      </c>
      <c r="AJ413" s="48" t="s">
        <v>2313</v>
      </c>
      <c r="AK413" s="48">
        <v>0</v>
      </c>
      <c r="AL413" s="48">
        <v>0</v>
      </c>
      <c r="AM413" s="48" t="s">
        <v>1581</v>
      </c>
      <c r="AN413" s="53">
        <v>2.5</v>
      </c>
      <c r="AO413" s="58">
        <v>0.081352</v>
      </c>
      <c r="AP413" s="58">
        <v>0.558840734342834</v>
      </c>
    </row>
    <row r="414" customFormat="1" spans="2:42">
      <c r="B414" s="39"/>
      <c r="C414" s="39"/>
      <c r="D414" s="39"/>
      <c r="S414" s="40"/>
      <c r="T414" s="40"/>
      <c r="AA414" s="48">
        <v>412</v>
      </c>
      <c r="AB414" s="48" t="s">
        <v>2160</v>
      </c>
      <c r="AC414" s="48" t="s">
        <v>2161</v>
      </c>
      <c r="AD414" s="48" t="s">
        <v>2870</v>
      </c>
      <c r="AE414" s="48" t="s">
        <v>2522</v>
      </c>
      <c r="AF414" s="48" t="s">
        <v>2374</v>
      </c>
      <c r="AG414" s="48" t="s">
        <v>2460</v>
      </c>
      <c r="AH414" s="48" t="s">
        <v>1823</v>
      </c>
      <c r="AI414" s="48" t="s">
        <v>2342</v>
      </c>
      <c r="AJ414" s="48" t="s">
        <v>2256</v>
      </c>
      <c r="AK414" s="48">
        <v>217</v>
      </c>
      <c r="AL414" s="48">
        <v>1450544</v>
      </c>
      <c r="AM414" s="48" t="s">
        <v>1581</v>
      </c>
      <c r="AN414" s="53">
        <v>0.58</v>
      </c>
      <c r="AO414" s="58">
        <v>0.081132</v>
      </c>
      <c r="AP414" s="58">
        <v>0.130002616100921</v>
      </c>
    </row>
    <row r="415" customFormat="1" spans="2:42">
      <c r="B415" s="39"/>
      <c r="C415" s="39"/>
      <c r="D415" s="39"/>
      <c r="S415" s="40"/>
      <c r="T415" s="40"/>
      <c r="AA415" s="48">
        <v>413</v>
      </c>
      <c r="AB415" s="48" t="s">
        <v>2112</v>
      </c>
      <c r="AC415" s="48" t="s">
        <v>2113</v>
      </c>
      <c r="AD415" s="48" t="s">
        <v>2871</v>
      </c>
      <c r="AE415" s="48" t="s">
        <v>2522</v>
      </c>
      <c r="AF415" s="48" t="s">
        <v>2374</v>
      </c>
      <c r="AG415" s="48" t="s">
        <v>2286</v>
      </c>
      <c r="AH415" s="48" t="s">
        <v>2256</v>
      </c>
      <c r="AI415" s="48" t="s">
        <v>2456</v>
      </c>
      <c r="AJ415" s="48" t="s">
        <v>2456</v>
      </c>
      <c r="AK415" s="48">
        <v>292</v>
      </c>
      <c r="AL415" s="48">
        <v>1088492</v>
      </c>
      <c r="AM415" s="48" t="s">
        <v>1581</v>
      </c>
      <c r="AN415" s="53">
        <v>1.8</v>
      </c>
      <c r="AO415" s="58">
        <v>0.010748</v>
      </c>
      <c r="AP415" s="58">
        <v>3.045517698417</v>
      </c>
    </row>
    <row r="416" customFormat="1" spans="2:42">
      <c r="B416" s="39"/>
      <c r="C416" s="39"/>
      <c r="D416" s="39"/>
      <c r="S416" s="40"/>
      <c r="T416" s="40"/>
      <c r="AA416" s="48">
        <v>414</v>
      </c>
      <c r="AB416" s="48" t="s">
        <v>1555</v>
      </c>
      <c r="AC416" s="48" t="s">
        <v>2872</v>
      </c>
      <c r="AD416" s="48" t="s">
        <v>2873</v>
      </c>
      <c r="AE416" s="48" t="s">
        <v>2522</v>
      </c>
      <c r="AF416" s="48" t="s">
        <v>2374</v>
      </c>
      <c r="AG416" s="48" t="s">
        <v>2286</v>
      </c>
      <c r="AH416" s="48" t="s">
        <v>2256</v>
      </c>
      <c r="AI416" s="48" t="s">
        <v>2456</v>
      </c>
      <c r="AJ416" s="48" t="s">
        <v>2307</v>
      </c>
      <c r="AK416" s="48">
        <v>151</v>
      </c>
      <c r="AL416" s="48">
        <v>2031238</v>
      </c>
      <c r="AM416" s="48" t="s">
        <v>1581</v>
      </c>
      <c r="AN416" s="53">
        <v>2</v>
      </c>
      <c r="AO416" s="58">
        <v>0.023669</v>
      </c>
      <c r="AP416" s="58">
        <v>1.53661959255594</v>
      </c>
    </row>
    <row r="417" customFormat="1" spans="2:42">
      <c r="B417" s="39"/>
      <c r="C417" s="39"/>
      <c r="D417" s="39"/>
      <c r="S417" s="40"/>
      <c r="T417" s="40"/>
      <c r="AA417" s="48">
        <v>415</v>
      </c>
      <c r="AB417" s="48" t="s">
        <v>1924</v>
      </c>
      <c r="AC417" s="48" t="s">
        <v>1925</v>
      </c>
      <c r="AD417" s="48" t="s">
        <v>2874</v>
      </c>
      <c r="AE417" s="48" t="s">
        <v>2522</v>
      </c>
      <c r="AF417" s="48" t="s">
        <v>2374</v>
      </c>
      <c r="AG417" s="48" t="s">
        <v>2460</v>
      </c>
      <c r="AH417" s="48" t="s">
        <v>2256</v>
      </c>
      <c r="AI417" s="48" t="s">
        <v>1823</v>
      </c>
      <c r="AJ417" s="48" t="s">
        <v>2469</v>
      </c>
      <c r="AK417" s="48">
        <v>565</v>
      </c>
      <c r="AL417" s="48">
        <v>569370</v>
      </c>
      <c r="AM417" s="48" t="s">
        <v>1581</v>
      </c>
      <c r="AN417" s="53">
        <v>1.9</v>
      </c>
      <c r="AO417" s="58">
        <v>0.058633231</v>
      </c>
      <c r="AP417" s="58">
        <v>0.589285906475054</v>
      </c>
    </row>
    <row r="418" customFormat="1" spans="2:42">
      <c r="B418" s="39"/>
      <c r="C418" s="39"/>
      <c r="D418" s="39"/>
      <c r="S418" s="40"/>
      <c r="T418" s="40"/>
      <c r="AA418" s="48">
        <v>416</v>
      </c>
      <c r="AB418" s="48" t="s">
        <v>2875</v>
      </c>
      <c r="AC418" s="48" t="s">
        <v>2415</v>
      </c>
      <c r="AD418" s="48" t="s">
        <v>2876</v>
      </c>
      <c r="AE418" s="48" t="s">
        <v>2522</v>
      </c>
      <c r="AF418" s="48" t="s">
        <v>2374</v>
      </c>
      <c r="AG418" s="48" t="s">
        <v>2286</v>
      </c>
      <c r="AH418" s="48" t="s">
        <v>2216</v>
      </c>
      <c r="AI418" s="48" t="s">
        <v>2456</v>
      </c>
      <c r="AJ418" s="48" t="s">
        <v>2460</v>
      </c>
      <c r="AK418" s="48">
        <v>272</v>
      </c>
      <c r="AL418" s="48">
        <v>1166314</v>
      </c>
      <c r="AM418" s="48" t="s">
        <v>1581</v>
      </c>
      <c r="AN418" s="53">
        <v>3.29</v>
      </c>
      <c r="AO418" s="58">
        <v>0.081352</v>
      </c>
      <c r="AP418" s="58">
        <v>0.73543440639517</v>
      </c>
    </row>
    <row r="419" customFormat="1" spans="2:42">
      <c r="B419" s="39"/>
      <c r="C419" s="39"/>
      <c r="D419" s="39"/>
      <c r="S419" s="40"/>
      <c r="T419" s="40"/>
      <c r="AA419" s="48">
        <v>417</v>
      </c>
      <c r="AB419" s="48" t="s">
        <v>2849</v>
      </c>
      <c r="AC419" s="48" t="s">
        <v>2877</v>
      </c>
      <c r="AD419" s="48" t="s">
        <v>2878</v>
      </c>
      <c r="AE419" s="48" t="s">
        <v>2522</v>
      </c>
      <c r="AF419" s="48" t="s">
        <v>2374</v>
      </c>
      <c r="AG419" s="48" t="s">
        <v>2286</v>
      </c>
      <c r="AH419" s="48" t="s">
        <v>2286</v>
      </c>
      <c r="AI419" s="48" t="s">
        <v>2286</v>
      </c>
      <c r="AJ419" s="48" t="s">
        <v>2343</v>
      </c>
      <c r="AK419" s="48">
        <v>126</v>
      </c>
      <c r="AL419" s="48">
        <v>2393769</v>
      </c>
      <c r="AM419" s="48" t="s">
        <v>1581</v>
      </c>
      <c r="AN419" s="53">
        <v>3.63</v>
      </c>
      <c r="AO419" s="58">
        <v>0.029268</v>
      </c>
      <c r="AP419" s="58">
        <v>2.2554326288853</v>
      </c>
    </row>
    <row r="420" customFormat="1" spans="2:42">
      <c r="B420" s="39"/>
      <c r="C420" s="39"/>
      <c r="D420" s="39"/>
      <c r="S420" s="40"/>
      <c r="T420" s="40"/>
      <c r="AA420" s="48">
        <v>418</v>
      </c>
      <c r="AB420" s="48" t="s">
        <v>2241</v>
      </c>
      <c r="AC420" s="48" t="s">
        <v>2242</v>
      </c>
      <c r="AD420" s="48" t="s">
        <v>2879</v>
      </c>
      <c r="AE420" s="48" t="s">
        <v>2522</v>
      </c>
      <c r="AF420" s="48" t="s">
        <v>2374</v>
      </c>
      <c r="AG420" s="48" t="s">
        <v>2374</v>
      </c>
      <c r="AH420" s="48" t="s">
        <v>1823</v>
      </c>
      <c r="AI420" s="48" t="s">
        <v>2272</v>
      </c>
      <c r="AJ420" s="48" t="s">
        <v>2337</v>
      </c>
      <c r="AK420" s="48">
        <v>141</v>
      </c>
      <c r="AL420" s="48">
        <v>2163050</v>
      </c>
      <c r="AM420" s="48" t="s">
        <v>1581</v>
      </c>
      <c r="AN420" s="53">
        <v>4.68</v>
      </c>
      <c r="AO420" s="58">
        <v>0.044776</v>
      </c>
      <c r="AP420" s="58">
        <v>1.90071428842959</v>
      </c>
    </row>
    <row r="421" customFormat="1" spans="2:42">
      <c r="B421" s="39"/>
      <c r="C421" s="39"/>
      <c r="D421" s="39"/>
      <c r="S421" s="40"/>
      <c r="T421" s="40"/>
      <c r="AA421" s="48">
        <v>419</v>
      </c>
      <c r="AB421" s="48" t="s">
        <v>1871</v>
      </c>
      <c r="AC421" s="48" t="s">
        <v>1872</v>
      </c>
      <c r="AD421" s="48" t="s">
        <v>2880</v>
      </c>
      <c r="AE421" s="48" t="s">
        <v>2522</v>
      </c>
      <c r="AF421" s="48" t="s">
        <v>2374</v>
      </c>
      <c r="AG421" s="48" t="s">
        <v>2460</v>
      </c>
      <c r="AH421" s="48" t="s">
        <v>2256</v>
      </c>
      <c r="AI421" s="48" t="s">
        <v>2286</v>
      </c>
      <c r="AJ421" s="48" t="s">
        <v>2469</v>
      </c>
      <c r="AK421" s="48">
        <v>707</v>
      </c>
      <c r="AL421" s="48">
        <v>454941</v>
      </c>
      <c r="AM421" s="48" t="s">
        <v>1581</v>
      </c>
      <c r="AN421" s="53">
        <v>2.7</v>
      </c>
      <c r="AO421" s="58">
        <v>0.081352</v>
      </c>
      <c r="AP421" s="58">
        <v>0.603547993090261</v>
      </c>
    </row>
    <row r="422" customFormat="1" spans="2:42">
      <c r="B422" s="39"/>
      <c r="C422" s="39"/>
      <c r="D422" s="39"/>
      <c r="S422" s="40"/>
      <c r="T422" s="40"/>
      <c r="AA422" s="48">
        <v>420</v>
      </c>
      <c r="AB422" s="48" t="s">
        <v>2881</v>
      </c>
      <c r="AC422" s="48" t="s">
        <v>2882</v>
      </c>
      <c r="AD422" s="48" t="s">
        <v>2883</v>
      </c>
      <c r="AE422" s="48" t="s">
        <v>2522</v>
      </c>
      <c r="AF422" s="48" t="s">
        <v>2374</v>
      </c>
      <c r="AG422" s="48" t="s">
        <v>2286</v>
      </c>
      <c r="AH422" s="48" t="s">
        <v>2456</v>
      </c>
      <c r="AI422" s="48" t="s">
        <v>2286</v>
      </c>
      <c r="AJ422" s="48" t="s">
        <v>2313</v>
      </c>
      <c r="AK422" s="48">
        <v>363</v>
      </c>
      <c r="AL422" s="48">
        <v>881675</v>
      </c>
      <c r="AM422" s="48" t="s">
        <v>1581</v>
      </c>
      <c r="AN422" s="53">
        <v>1.11</v>
      </c>
      <c r="AO422" s="58">
        <v>0.015187</v>
      </c>
      <c r="AP422" s="58">
        <v>1.32912940479322</v>
      </c>
    </row>
    <row r="423" customFormat="1" spans="2:42">
      <c r="B423" s="39"/>
      <c r="C423" s="39"/>
      <c r="D423" s="39"/>
      <c r="S423" s="40"/>
      <c r="T423" s="40"/>
      <c r="AA423" s="48">
        <v>421</v>
      </c>
      <c r="AB423" s="48" t="s">
        <v>2884</v>
      </c>
      <c r="AC423" s="48" t="s">
        <v>2885</v>
      </c>
      <c r="AD423" s="48" t="s">
        <v>2886</v>
      </c>
      <c r="AE423" s="48" t="s">
        <v>2522</v>
      </c>
      <c r="AF423" s="48" t="s">
        <v>2374</v>
      </c>
      <c r="AG423" s="48" t="s">
        <v>2374</v>
      </c>
      <c r="AH423" s="48" t="s">
        <v>2460</v>
      </c>
      <c r="AI423" s="48" t="s">
        <v>1725</v>
      </c>
      <c r="AJ423" s="48" t="s">
        <v>2854</v>
      </c>
      <c r="AK423" s="48">
        <v>378</v>
      </c>
      <c r="AL423" s="48">
        <v>847101</v>
      </c>
      <c r="AM423" s="48" t="s">
        <v>1581</v>
      </c>
      <c r="AN423" s="53">
        <v>0.75</v>
      </c>
      <c r="AO423" s="58">
        <v>0.091392</v>
      </c>
      <c r="AP423" s="58">
        <v>0.149234543790238</v>
      </c>
    </row>
    <row r="424" customFormat="1" spans="2:42">
      <c r="B424" s="39"/>
      <c r="C424" s="39"/>
      <c r="D424" s="39"/>
      <c r="S424" s="40"/>
      <c r="T424" s="40"/>
      <c r="AA424" s="48">
        <v>422</v>
      </c>
      <c r="AB424" s="48" t="s">
        <v>2887</v>
      </c>
      <c r="AC424" s="48" t="s">
        <v>2888</v>
      </c>
      <c r="AD424" s="48" t="s">
        <v>2886</v>
      </c>
      <c r="AE424" s="48" t="s">
        <v>2522</v>
      </c>
      <c r="AF424" s="48" t="s">
        <v>2374</v>
      </c>
      <c r="AG424" s="48" t="s">
        <v>2374</v>
      </c>
      <c r="AH424" s="48" t="s">
        <v>2272</v>
      </c>
      <c r="AI424" s="48" t="s">
        <v>2215</v>
      </c>
      <c r="AJ424" s="48" t="s">
        <v>2889</v>
      </c>
      <c r="AK424" s="48">
        <v>1863</v>
      </c>
      <c r="AL424" s="48">
        <v>168848</v>
      </c>
      <c r="AM424" s="48" t="s">
        <v>1581</v>
      </c>
      <c r="AN424" s="53">
        <v>1.21</v>
      </c>
      <c r="AO424" s="58">
        <v>0.092677465</v>
      </c>
      <c r="AP424" s="58">
        <v>0.237425578347498</v>
      </c>
    </row>
    <row r="425" customFormat="1" spans="2:42">
      <c r="B425" s="39"/>
      <c r="C425" s="39"/>
      <c r="D425" s="39"/>
      <c r="S425" s="40"/>
      <c r="T425" s="40"/>
      <c r="AA425" s="48">
        <v>423</v>
      </c>
      <c r="AB425" s="48" t="s">
        <v>1230</v>
      </c>
      <c r="AC425" s="48" t="s">
        <v>1703</v>
      </c>
      <c r="AD425" s="48" t="s">
        <v>2890</v>
      </c>
      <c r="AE425" s="48" t="s">
        <v>2522</v>
      </c>
      <c r="AF425" s="48" t="s">
        <v>2374</v>
      </c>
      <c r="AG425" s="48" t="s">
        <v>2460</v>
      </c>
      <c r="AH425" s="48" t="s">
        <v>2256</v>
      </c>
      <c r="AI425" s="48" t="s">
        <v>2286</v>
      </c>
      <c r="AJ425" s="48" t="s">
        <v>2307</v>
      </c>
      <c r="AK425" s="48">
        <v>2702</v>
      </c>
      <c r="AL425" s="48">
        <v>114377</v>
      </c>
      <c r="AM425" s="48" t="s">
        <v>1581</v>
      </c>
      <c r="AN425" s="53">
        <v>1.9</v>
      </c>
      <c r="AO425" s="58">
        <v>0.038233</v>
      </c>
      <c r="AP425" s="58">
        <v>0.903715028362834</v>
      </c>
    </row>
    <row r="426" customFormat="1" spans="2:42">
      <c r="B426" s="39"/>
      <c r="C426" s="39"/>
      <c r="D426" s="39"/>
      <c r="S426" s="40"/>
      <c r="T426" s="40"/>
      <c r="AA426" s="48">
        <v>424</v>
      </c>
      <c r="AB426" s="48" t="s">
        <v>2891</v>
      </c>
      <c r="AC426" s="48" t="s">
        <v>2892</v>
      </c>
      <c r="AD426" s="48" t="s">
        <v>2893</v>
      </c>
      <c r="AE426" s="48" t="s">
        <v>2522</v>
      </c>
      <c r="AF426" s="48" t="s">
        <v>2374</v>
      </c>
      <c r="AG426" s="48" t="s">
        <v>2374</v>
      </c>
      <c r="AH426" s="48" t="s">
        <v>2272</v>
      </c>
      <c r="AI426" s="48" t="s">
        <v>2215</v>
      </c>
      <c r="AJ426" s="48" t="s">
        <v>2400</v>
      </c>
      <c r="AK426" s="48">
        <v>686</v>
      </c>
      <c r="AL426" s="48">
        <v>468221</v>
      </c>
      <c r="AM426" s="48" t="s">
        <v>1581</v>
      </c>
      <c r="AN426" s="53">
        <v>1.13</v>
      </c>
      <c r="AO426" s="58">
        <v>0.112816559</v>
      </c>
      <c r="AP426" s="58">
        <v>0.182146937861814</v>
      </c>
    </row>
    <row r="427" customFormat="1" spans="2:42">
      <c r="B427" s="39"/>
      <c r="C427" s="39"/>
      <c r="D427" s="39"/>
      <c r="S427" s="40"/>
      <c r="T427" s="40"/>
      <c r="AA427" s="48">
        <v>425</v>
      </c>
      <c r="AB427" s="48" t="s">
        <v>2565</v>
      </c>
      <c r="AC427" s="48" t="s">
        <v>2894</v>
      </c>
      <c r="AD427" s="48" t="s">
        <v>2895</v>
      </c>
      <c r="AE427" s="48" t="s">
        <v>2522</v>
      </c>
      <c r="AF427" s="48" t="s">
        <v>2374</v>
      </c>
      <c r="AG427" s="48" t="s">
        <v>2460</v>
      </c>
      <c r="AH427" s="48" t="s">
        <v>2256</v>
      </c>
      <c r="AI427" s="48" t="s">
        <v>2369</v>
      </c>
      <c r="AJ427" s="48" t="s">
        <v>2307</v>
      </c>
      <c r="AK427" s="48">
        <v>186</v>
      </c>
      <c r="AL427" s="48">
        <v>1671777</v>
      </c>
      <c r="AM427" s="48" t="s">
        <v>1581</v>
      </c>
      <c r="AN427" s="53" t="e">
        <v>#N/A</v>
      </c>
      <c r="AO427" s="58" t="e">
        <v>#N/A</v>
      </c>
      <c r="AP427" s="58" t="e">
        <v>#N/A</v>
      </c>
    </row>
    <row r="428" customFormat="1" spans="2:42">
      <c r="B428" s="39"/>
      <c r="C428" s="39"/>
      <c r="D428" s="39"/>
      <c r="S428" s="40"/>
      <c r="T428" s="40"/>
      <c r="AA428" s="48">
        <v>426</v>
      </c>
      <c r="AB428" s="48" t="s">
        <v>2012</v>
      </c>
      <c r="AC428" s="48" t="s">
        <v>2013</v>
      </c>
      <c r="AD428" s="48" t="s">
        <v>2896</v>
      </c>
      <c r="AE428" s="48" t="s">
        <v>2522</v>
      </c>
      <c r="AF428" s="48" t="s">
        <v>2374</v>
      </c>
      <c r="AG428" s="48" t="s">
        <v>2374</v>
      </c>
      <c r="AH428" s="48" t="s">
        <v>2707</v>
      </c>
      <c r="AI428" s="48" t="s">
        <v>1930</v>
      </c>
      <c r="AJ428" s="48" t="s">
        <v>2038</v>
      </c>
      <c r="AK428" s="48">
        <v>434</v>
      </c>
      <c r="AL428" s="48">
        <v>740039</v>
      </c>
      <c r="AM428" s="48" t="s">
        <v>1581</v>
      </c>
      <c r="AN428" s="53">
        <v>1.15</v>
      </c>
      <c r="AO428" s="58">
        <v>0.033454</v>
      </c>
      <c r="AP428" s="58">
        <v>0.625123849265223</v>
      </c>
    </row>
    <row r="429" customFormat="1" spans="2:42">
      <c r="B429" s="39"/>
      <c r="C429" s="39"/>
      <c r="D429" s="39"/>
      <c r="S429" s="40"/>
      <c r="T429" s="40"/>
      <c r="AA429" s="48">
        <v>427</v>
      </c>
      <c r="AB429" s="48" t="s">
        <v>2426</v>
      </c>
      <c r="AC429" s="48" t="s">
        <v>2121</v>
      </c>
      <c r="AD429" s="48" t="s">
        <v>2689</v>
      </c>
      <c r="AE429" s="48" t="s">
        <v>2522</v>
      </c>
      <c r="AF429" s="48" t="s">
        <v>2374</v>
      </c>
      <c r="AG429" s="48" t="s">
        <v>2460</v>
      </c>
      <c r="AH429" s="48" t="s">
        <v>2216</v>
      </c>
      <c r="AI429" s="48" t="s">
        <v>2286</v>
      </c>
      <c r="AJ429" s="48" t="s">
        <v>2492</v>
      </c>
      <c r="AK429" s="48">
        <v>242</v>
      </c>
      <c r="AL429" s="48">
        <v>1306015</v>
      </c>
      <c r="AM429" s="48" t="s">
        <v>1581</v>
      </c>
      <c r="AN429" s="53">
        <v>3.16</v>
      </c>
      <c r="AO429" s="58">
        <v>0.030017</v>
      </c>
      <c r="AP429" s="58">
        <v>1.91441495270035</v>
      </c>
    </row>
    <row r="430" customFormat="1" spans="2:42">
      <c r="B430" s="39"/>
      <c r="C430" s="39"/>
      <c r="D430" s="39"/>
      <c r="S430" s="40"/>
      <c r="T430" s="40"/>
      <c r="AA430" s="48">
        <v>428</v>
      </c>
      <c r="AB430" s="48" t="s">
        <v>2251</v>
      </c>
      <c r="AC430" s="48" t="s">
        <v>2252</v>
      </c>
      <c r="AD430" s="48" t="s">
        <v>2897</v>
      </c>
      <c r="AE430" s="48" t="s">
        <v>2522</v>
      </c>
      <c r="AF430" s="48" t="s">
        <v>2374</v>
      </c>
      <c r="AG430" s="48" t="s">
        <v>2286</v>
      </c>
      <c r="AH430" s="48" t="s">
        <v>2456</v>
      </c>
      <c r="AI430" s="48" t="s">
        <v>2694</v>
      </c>
      <c r="AJ430" s="48" t="s">
        <v>2460</v>
      </c>
      <c r="AK430" s="48">
        <v>131</v>
      </c>
      <c r="AL430" s="48">
        <v>2311999</v>
      </c>
      <c r="AM430" s="48" t="s">
        <v>1581</v>
      </c>
      <c r="AN430" s="53">
        <v>0.42</v>
      </c>
      <c r="AO430" s="58">
        <v>0.102253</v>
      </c>
      <c r="AP430" s="58">
        <v>0.0746946526615687</v>
      </c>
    </row>
    <row r="431" customFormat="1" spans="2:42">
      <c r="B431" s="39"/>
      <c r="C431" s="39"/>
      <c r="D431" s="39"/>
      <c r="S431" s="40"/>
      <c r="T431" s="40"/>
      <c r="AA431" s="48">
        <v>429</v>
      </c>
      <c r="AB431" s="48" t="s">
        <v>2715</v>
      </c>
      <c r="AC431" s="48" t="s">
        <v>2898</v>
      </c>
      <c r="AD431" s="48" t="s">
        <v>2899</v>
      </c>
      <c r="AE431" s="48" t="s">
        <v>2522</v>
      </c>
      <c r="AF431" s="48" t="s">
        <v>2374</v>
      </c>
      <c r="AG431" s="48" t="s">
        <v>2286</v>
      </c>
      <c r="AH431" s="48" t="s">
        <v>2460</v>
      </c>
      <c r="AI431" s="48" t="s">
        <v>2597</v>
      </c>
      <c r="AJ431" s="48" t="s">
        <v>2307</v>
      </c>
      <c r="AK431" s="48">
        <v>151</v>
      </c>
      <c r="AL431" s="48">
        <v>2031238</v>
      </c>
      <c r="AM431" s="48" t="s">
        <v>1581</v>
      </c>
      <c r="AN431" s="53" t="e">
        <v>#N/A</v>
      </c>
      <c r="AO431" s="58" t="e">
        <v>#N/A</v>
      </c>
      <c r="AP431" s="58" t="e">
        <v>#N/A</v>
      </c>
    </row>
    <row r="432" customFormat="1" spans="2:42">
      <c r="B432" s="39"/>
      <c r="C432" s="39"/>
      <c r="D432" s="39"/>
      <c r="S432" s="40"/>
      <c r="T432" s="40"/>
      <c r="AA432" s="48">
        <v>430</v>
      </c>
      <c r="AB432" s="48" t="s">
        <v>2900</v>
      </c>
      <c r="AC432" s="48" t="s">
        <v>2901</v>
      </c>
      <c r="AD432" s="48" t="s">
        <v>2902</v>
      </c>
      <c r="AE432" s="48" t="s">
        <v>2522</v>
      </c>
      <c r="AF432" s="48" t="s">
        <v>2374</v>
      </c>
      <c r="AG432" s="48" t="s">
        <v>2460</v>
      </c>
      <c r="AH432" s="48" t="s">
        <v>2216</v>
      </c>
      <c r="AI432" s="48" t="s">
        <v>2456</v>
      </c>
      <c r="AJ432" s="48" t="s">
        <v>2423</v>
      </c>
      <c r="AK432" s="48">
        <v>247</v>
      </c>
      <c r="AL432" s="48">
        <v>1280487</v>
      </c>
      <c r="AM432" s="48" t="s">
        <v>1581</v>
      </c>
      <c r="AN432" s="53">
        <v>1.76</v>
      </c>
      <c r="AO432" s="58">
        <v>0.004672</v>
      </c>
      <c r="AP432" s="58">
        <v>6.85056062497042</v>
      </c>
    </row>
    <row r="433" customFormat="1" spans="2:42">
      <c r="B433" s="39"/>
      <c r="C433" s="39"/>
      <c r="D433" s="39"/>
      <c r="S433" s="40"/>
      <c r="T433" s="40"/>
      <c r="AA433" s="48">
        <v>431</v>
      </c>
      <c r="AB433" s="48" t="s">
        <v>1454</v>
      </c>
      <c r="AC433" s="48" t="s">
        <v>2721</v>
      </c>
      <c r="AD433" s="48" t="s">
        <v>2903</v>
      </c>
      <c r="AE433" s="48" t="s">
        <v>2522</v>
      </c>
      <c r="AF433" s="48" t="s">
        <v>2374</v>
      </c>
      <c r="AG433" s="48" t="s">
        <v>2286</v>
      </c>
      <c r="AH433" s="48" t="s">
        <v>2460</v>
      </c>
      <c r="AI433" s="48" t="s">
        <v>2460</v>
      </c>
      <c r="AJ433" s="48" t="s">
        <v>2689</v>
      </c>
      <c r="AK433" s="48">
        <v>232</v>
      </c>
      <c r="AL433" s="48">
        <v>1360313</v>
      </c>
      <c r="AM433" s="48" t="s">
        <v>1581</v>
      </c>
      <c r="AN433" s="53" t="e">
        <v>#N/A</v>
      </c>
      <c r="AO433" s="58" t="e">
        <v>#N/A</v>
      </c>
      <c r="AP433" s="58" t="e">
        <v>#N/A</v>
      </c>
    </row>
    <row r="434" customFormat="1" spans="2:42">
      <c r="B434" s="39"/>
      <c r="C434" s="39"/>
      <c r="D434" s="39"/>
      <c r="S434" s="40"/>
      <c r="T434" s="40"/>
      <c r="AA434" s="48">
        <v>432</v>
      </c>
      <c r="AB434" s="48" t="s">
        <v>2825</v>
      </c>
      <c r="AC434" s="48" t="s">
        <v>2904</v>
      </c>
      <c r="AD434" s="48" t="s">
        <v>2905</v>
      </c>
      <c r="AE434" s="48" t="s">
        <v>2522</v>
      </c>
      <c r="AF434" s="48" t="s">
        <v>2374</v>
      </c>
      <c r="AG434" s="48" t="s">
        <v>2460</v>
      </c>
      <c r="AH434" s="48" t="s">
        <v>2286</v>
      </c>
      <c r="AI434" s="48" t="s">
        <v>2286</v>
      </c>
      <c r="AJ434" s="48" t="s">
        <v>2456</v>
      </c>
      <c r="AK434" s="48">
        <v>131</v>
      </c>
      <c r="AL434" s="48">
        <v>2311999</v>
      </c>
      <c r="AM434" s="48" t="s">
        <v>1581</v>
      </c>
      <c r="AN434" s="53">
        <v>2.84</v>
      </c>
      <c r="AO434" s="58">
        <v>0.069536</v>
      </c>
      <c r="AP434" s="58">
        <v>0.742719652746971</v>
      </c>
    </row>
    <row r="435" customFormat="1" spans="2:42">
      <c r="B435" s="39"/>
      <c r="C435" s="39"/>
      <c r="D435" s="39"/>
      <c r="S435" s="40"/>
      <c r="T435" s="40"/>
      <c r="AA435" s="48">
        <v>433</v>
      </c>
      <c r="AB435" s="48" t="s">
        <v>2906</v>
      </c>
      <c r="AC435" s="48" t="s">
        <v>2907</v>
      </c>
      <c r="AD435" s="48" t="s">
        <v>2908</v>
      </c>
      <c r="AE435" s="48" t="s">
        <v>2522</v>
      </c>
      <c r="AF435" s="48" t="s">
        <v>2374</v>
      </c>
      <c r="AG435" s="48" t="s">
        <v>2374</v>
      </c>
      <c r="AH435" s="48" t="s">
        <v>2272</v>
      </c>
      <c r="AI435" s="48" t="s">
        <v>2286</v>
      </c>
      <c r="AJ435" s="48" t="s">
        <v>2307</v>
      </c>
      <c r="AK435" s="48">
        <v>717</v>
      </c>
      <c r="AL435" s="48">
        <v>448307</v>
      </c>
      <c r="AM435" s="48" t="s">
        <v>1581</v>
      </c>
      <c r="AN435" s="53">
        <v>5.31</v>
      </c>
      <c r="AO435" s="58">
        <v>0.062169927</v>
      </c>
      <c r="AP435" s="58">
        <v>1.5532109512792</v>
      </c>
    </row>
    <row r="436" customFormat="1" spans="2:42">
      <c r="B436" s="39"/>
      <c r="C436" s="39"/>
      <c r="D436" s="39"/>
      <c r="S436" s="40"/>
      <c r="T436" s="40"/>
      <c r="AA436" s="48">
        <v>434</v>
      </c>
      <c r="AB436" s="48" t="s">
        <v>261</v>
      </c>
      <c r="AC436" s="48" t="s">
        <v>159</v>
      </c>
      <c r="AD436" s="48" t="s">
        <v>2909</v>
      </c>
      <c r="AE436" s="48" t="s">
        <v>2522</v>
      </c>
      <c r="AF436" s="48" t="s">
        <v>2374</v>
      </c>
      <c r="AG436" s="48" t="s">
        <v>2460</v>
      </c>
      <c r="AH436" s="48" t="s">
        <v>2456</v>
      </c>
      <c r="AI436" s="48" t="s">
        <v>2440</v>
      </c>
      <c r="AJ436" s="48" t="s">
        <v>2492</v>
      </c>
      <c r="AK436" s="48">
        <v>41715</v>
      </c>
      <c r="AL436" s="48">
        <v>4821</v>
      </c>
      <c r="AM436" s="48" t="s">
        <v>1581</v>
      </c>
      <c r="AN436" s="53">
        <v>3.02</v>
      </c>
      <c r="AO436" s="58">
        <v>0.023838161</v>
      </c>
      <c r="AP436" s="58">
        <v>2.3038302407502</v>
      </c>
    </row>
    <row r="437" customFormat="1" spans="2:42">
      <c r="B437" s="39"/>
      <c r="C437" s="39"/>
      <c r="D437" s="39"/>
      <c r="S437" s="40"/>
      <c r="T437" s="40"/>
      <c r="AA437" s="48">
        <v>435</v>
      </c>
      <c r="AB437" s="48" t="s">
        <v>2910</v>
      </c>
      <c r="AC437" s="48" t="s">
        <v>2911</v>
      </c>
      <c r="AD437" s="48" t="s">
        <v>2909</v>
      </c>
      <c r="AE437" s="48" t="s">
        <v>2522</v>
      </c>
      <c r="AF437" s="48" t="s">
        <v>2374</v>
      </c>
      <c r="AG437" s="48" t="s">
        <v>2460</v>
      </c>
      <c r="AH437" s="48" t="s">
        <v>2286</v>
      </c>
      <c r="AI437" s="48" t="s">
        <v>2456</v>
      </c>
      <c r="AJ437" s="48" t="s">
        <v>2456</v>
      </c>
      <c r="AK437" s="48">
        <v>196</v>
      </c>
      <c r="AL437" s="48">
        <v>1590899</v>
      </c>
      <c r="AM437" s="48" t="s">
        <v>1581</v>
      </c>
      <c r="AN437" s="53">
        <v>2.41</v>
      </c>
      <c r="AO437" s="58">
        <v>0.06698</v>
      </c>
      <c r="AP437" s="58">
        <v>0.654316963408912</v>
      </c>
    </row>
    <row r="438" customFormat="1" spans="2:42">
      <c r="B438" s="39"/>
      <c r="C438" s="39"/>
      <c r="D438" s="39"/>
      <c r="S438" s="40"/>
      <c r="T438" s="40"/>
      <c r="AA438" s="48">
        <v>436</v>
      </c>
      <c r="AB438" s="48" t="s">
        <v>2912</v>
      </c>
      <c r="AC438" s="48"/>
      <c r="AD438" s="48" t="s">
        <v>2909</v>
      </c>
      <c r="AE438" s="48" t="s">
        <v>2522</v>
      </c>
      <c r="AF438" s="48" t="s">
        <v>2374</v>
      </c>
      <c r="AG438" s="48" t="s">
        <v>2286</v>
      </c>
      <c r="AH438" s="48" t="s">
        <v>2460</v>
      </c>
      <c r="AI438" s="48" t="s">
        <v>2707</v>
      </c>
      <c r="AJ438" s="48" t="s">
        <v>2806</v>
      </c>
      <c r="AK438" s="48">
        <v>0</v>
      </c>
      <c r="AL438" s="48">
        <v>0</v>
      </c>
      <c r="AM438" s="48" t="s">
        <v>1581</v>
      </c>
      <c r="AN438" s="53">
        <v>1.89</v>
      </c>
      <c r="AO438" s="58">
        <v>0.076404</v>
      </c>
      <c r="AP438" s="58">
        <v>0.449844058344003</v>
      </c>
    </row>
    <row r="439" customFormat="1" spans="2:42">
      <c r="B439" s="39"/>
      <c r="C439" s="39"/>
      <c r="D439" s="39"/>
      <c r="S439" s="40"/>
      <c r="T439" s="40"/>
      <c r="AA439" s="48">
        <v>437</v>
      </c>
      <c r="AB439" s="48" t="s">
        <v>2913</v>
      </c>
      <c r="AC439" s="48" t="s">
        <v>2914</v>
      </c>
      <c r="AD439" s="48" t="s">
        <v>2909</v>
      </c>
      <c r="AE439" s="48" t="s">
        <v>2522</v>
      </c>
      <c r="AF439" s="48" t="s">
        <v>2374</v>
      </c>
      <c r="AG439" s="48" t="s">
        <v>2286</v>
      </c>
      <c r="AH439" s="48" t="s">
        <v>2460</v>
      </c>
      <c r="AI439" s="48" t="s">
        <v>2707</v>
      </c>
      <c r="AJ439" s="48" t="s">
        <v>2707</v>
      </c>
      <c r="AK439" s="48">
        <v>136</v>
      </c>
      <c r="AL439" s="48">
        <v>2235033</v>
      </c>
      <c r="AM439" s="48" t="s">
        <v>1581</v>
      </c>
      <c r="AN439" s="53">
        <v>2.24</v>
      </c>
      <c r="AO439" s="58">
        <v>0.030844</v>
      </c>
      <c r="AP439" s="58">
        <v>1.32066784569289</v>
      </c>
    </row>
    <row r="440" customFormat="1" spans="2:42">
      <c r="B440" s="39"/>
      <c r="C440" s="39"/>
      <c r="D440" s="39"/>
      <c r="S440" s="40"/>
      <c r="T440" s="40"/>
      <c r="AA440" s="48">
        <v>438</v>
      </c>
      <c r="AB440" s="48" t="s">
        <v>2642</v>
      </c>
      <c r="AC440" s="48" t="s">
        <v>2915</v>
      </c>
      <c r="AD440" s="48" t="s">
        <v>2909</v>
      </c>
      <c r="AE440" s="48" t="s">
        <v>2522</v>
      </c>
      <c r="AF440" s="48" t="s">
        <v>2374</v>
      </c>
      <c r="AG440" s="48" t="s">
        <v>2460</v>
      </c>
      <c r="AH440" s="48" t="s">
        <v>2286</v>
      </c>
      <c r="AI440" s="48" t="s">
        <v>2597</v>
      </c>
      <c r="AJ440" s="48" t="s">
        <v>2286</v>
      </c>
      <c r="AK440" s="48">
        <v>166</v>
      </c>
      <c r="AL440" s="48">
        <v>1860299</v>
      </c>
      <c r="AM440" s="48" t="s">
        <v>1581</v>
      </c>
      <c r="AN440" s="53">
        <v>1.68</v>
      </c>
      <c r="AO440" s="58">
        <v>0.075323</v>
      </c>
      <c r="AP440" s="58">
        <v>0.405600006298389</v>
      </c>
    </row>
    <row r="441" customFormat="1" spans="2:42">
      <c r="B441" s="39"/>
      <c r="C441" s="39"/>
      <c r="D441" s="39"/>
      <c r="S441" s="40"/>
      <c r="T441" s="40"/>
      <c r="AA441" s="48">
        <v>439</v>
      </c>
      <c r="AB441" s="48" t="s">
        <v>2916</v>
      </c>
      <c r="AC441" s="48" t="s">
        <v>2917</v>
      </c>
      <c r="AD441" s="48" t="s">
        <v>2918</v>
      </c>
      <c r="AE441" s="48" t="s">
        <v>2522</v>
      </c>
      <c r="AF441" s="48" t="s">
        <v>2374</v>
      </c>
      <c r="AG441" s="48" t="s">
        <v>2460</v>
      </c>
      <c r="AH441" s="48" t="s">
        <v>2286</v>
      </c>
      <c r="AI441" s="48" t="s">
        <v>2597</v>
      </c>
      <c r="AJ441" s="48" t="s">
        <v>2456</v>
      </c>
      <c r="AK441" s="48">
        <v>0</v>
      </c>
      <c r="AL441" s="48">
        <v>0</v>
      </c>
      <c r="AM441" s="48" t="s">
        <v>1581</v>
      </c>
      <c r="AN441" s="53">
        <v>3.8</v>
      </c>
      <c r="AO441" s="58">
        <v>0.087383</v>
      </c>
      <c r="AP441" s="58">
        <v>0.790811409070328</v>
      </c>
    </row>
    <row r="442" customFormat="1" spans="2:42">
      <c r="B442" s="39"/>
      <c r="C442" s="39"/>
      <c r="D442" s="39"/>
      <c r="S442" s="40"/>
      <c r="T442" s="40"/>
      <c r="AA442" s="48">
        <v>440</v>
      </c>
      <c r="AB442" s="48" t="s">
        <v>2919</v>
      </c>
      <c r="AC442" s="48" t="s">
        <v>2920</v>
      </c>
      <c r="AD442" s="48" t="s">
        <v>2921</v>
      </c>
      <c r="AE442" s="48" t="s">
        <v>2522</v>
      </c>
      <c r="AF442" s="48" t="s">
        <v>2374</v>
      </c>
      <c r="AG442" s="48" t="s">
        <v>2460</v>
      </c>
      <c r="AH442" s="48" t="s">
        <v>2456</v>
      </c>
      <c r="AI442" s="48" t="s">
        <v>2286</v>
      </c>
      <c r="AJ442" s="48" t="s">
        <v>2286</v>
      </c>
      <c r="AK442" s="48">
        <v>0</v>
      </c>
      <c r="AL442" s="48">
        <v>0</v>
      </c>
      <c r="AM442" s="48" t="s">
        <v>1581</v>
      </c>
      <c r="AN442" s="53">
        <v>2.11</v>
      </c>
      <c r="AO442" s="58">
        <v>0.024697</v>
      </c>
      <c r="AP442" s="58">
        <v>1.55365480984322</v>
      </c>
    </row>
    <row r="443" customFormat="1" spans="2:42">
      <c r="B443" s="39"/>
      <c r="C443" s="39"/>
      <c r="D443" s="39"/>
      <c r="S443" s="40"/>
      <c r="T443" s="40"/>
      <c r="AA443" s="48">
        <v>441</v>
      </c>
      <c r="AB443" s="48" t="s">
        <v>2508</v>
      </c>
      <c r="AC443" s="48" t="s">
        <v>2922</v>
      </c>
      <c r="AD443" s="48" t="s">
        <v>2464</v>
      </c>
      <c r="AE443" s="48" t="s">
        <v>2522</v>
      </c>
      <c r="AF443" s="48" t="s">
        <v>2374</v>
      </c>
      <c r="AG443" s="48" t="s">
        <v>2460</v>
      </c>
      <c r="AH443" s="48" t="s">
        <v>2286</v>
      </c>
      <c r="AI443" s="48" t="s">
        <v>2597</v>
      </c>
      <c r="AJ443" s="48" t="s">
        <v>2689</v>
      </c>
      <c r="AK443" s="48">
        <v>202</v>
      </c>
      <c r="AL443" s="48">
        <v>1553435</v>
      </c>
      <c r="AM443" s="48" t="s">
        <v>1581</v>
      </c>
      <c r="AN443" s="53">
        <v>2.38</v>
      </c>
      <c r="AO443" s="58">
        <v>0.081352</v>
      </c>
      <c r="AP443" s="58">
        <v>0.532016379094378</v>
      </c>
    </row>
    <row r="444" customFormat="1" spans="2:42">
      <c r="B444" s="39"/>
      <c r="C444" s="39"/>
      <c r="D444" s="39"/>
      <c r="S444" s="40"/>
      <c r="T444" s="40"/>
      <c r="AA444" s="48">
        <v>442</v>
      </c>
      <c r="AB444" s="48" t="s">
        <v>2207</v>
      </c>
      <c r="AC444" s="48" t="s">
        <v>2923</v>
      </c>
      <c r="AD444" s="48" t="s">
        <v>2924</v>
      </c>
      <c r="AE444" s="48" t="s">
        <v>2522</v>
      </c>
      <c r="AF444" s="48" t="s">
        <v>2374</v>
      </c>
      <c r="AG444" s="48" t="s">
        <v>2374</v>
      </c>
      <c r="AH444" s="48" t="s">
        <v>2286</v>
      </c>
      <c r="AI444" s="48" t="s">
        <v>1823</v>
      </c>
      <c r="AJ444" s="48" t="s">
        <v>2400</v>
      </c>
      <c r="AK444" s="48">
        <v>363</v>
      </c>
      <c r="AL444" s="48">
        <v>881675</v>
      </c>
      <c r="AM444" s="48" t="s">
        <v>1581</v>
      </c>
      <c r="AN444" s="53">
        <v>1.45</v>
      </c>
      <c r="AO444" s="58">
        <v>0.100529</v>
      </c>
      <c r="AP444" s="58">
        <v>0.262296756396162</v>
      </c>
    </row>
    <row r="445" customFormat="1" spans="2:42">
      <c r="B445" s="39"/>
      <c r="C445" s="39"/>
      <c r="D445" s="39"/>
      <c r="S445" s="40"/>
      <c r="T445" s="40"/>
      <c r="AA445" s="48">
        <v>443</v>
      </c>
      <c r="AB445" s="48" t="s">
        <v>2925</v>
      </c>
      <c r="AC445" s="48" t="s">
        <v>2926</v>
      </c>
      <c r="AD445" s="48" t="s">
        <v>2927</v>
      </c>
      <c r="AE445" s="48" t="s">
        <v>2522</v>
      </c>
      <c r="AF445" s="48" t="s">
        <v>2374</v>
      </c>
      <c r="AG445" s="48" t="s">
        <v>2460</v>
      </c>
      <c r="AH445" s="48" t="s">
        <v>2286</v>
      </c>
      <c r="AI445" s="48" t="s">
        <v>2460</v>
      </c>
      <c r="AJ445" s="48" t="s">
        <v>2460</v>
      </c>
      <c r="AK445" s="48">
        <v>181</v>
      </c>
      <c r="AL445" s="48">
        <v>1715333</v>
      </c>
      <c r="AM445" s="48" t="s">
        <v>1581</v>
      </c>
      <c r="AN445" s="53">
        <v>0.39</v>
      </c>
      <c r="AO445" s="58">
        <v>0.0819</v>
      </c>
      <c r="AP445" s="58">
        <v>0.0865958312766823</v>
      </c>
    </row>
    <row r="446" customFormat="1" spans="2:42">
      <c r="B446" s="39"/>
      <c r="C446" s="39"/>
      <c r="D446" s="39"/>
      <c r="S446" s="40"/>
      <c r="T446" s="40"/>
      <c r="AA446" s="48">
        <v>444</v>
      </c>
      <c r="AB446" s="48" t="s">
        <v>2928</v>
      </c>
      <c r="AC446" s="48" t="s">
        <v>2929</v>
      </c>
      <c r="AD446" s="48" t="s">
        <v>2930</v>
      </c>
      <c r="AE446" s="48" t="s">
        <v>2522</v>
      </c>
      <c r="AF446" s="48" t="s">
        <v>2374</v>
      </c>
      <c r="AG446" s="48" t="s">
        <v>2374</v>
      </c>
      <c r="AH446" s="48" t="s">
        <v>2256</v>
      </c>
      <c r="AI446" s="48" t="s">
        <v>2286</v>
      </c>
      <c r="AJ446" s="48" t="s">
        <v>2307</v>
      </c>
      <c r="AK446" s="48">
        <v>732</v>
      </c>
      <c r="AL446" s="48">
        <v>439073</v>
      </c>
      <c r="AM446" s="48" t="s">
        <v>1581</v>
      </c>
      <c r="AN446" s="53">
        <v>2.98</v>
      </c>
      <c r="AO446" s="58">
        <v>0.011752</v>
      </c>
      <c r="AP446" s="58">
        <v>4.61127222710584</v>
      </c>
    </row>
    <row r="447" customFormat="1" spans="2:42">
      <c r="B447" s="39"/>
      <c r="C447" s="39"/>
      <c r="D447" s="39"/>
      <c r="S447" s="40"/>
      <c r="T447" s="40"/>
      <c r="AA447" s="48">
        <v>445</v>
      </c>
      <c r="AB447" s="48" t="s">
        <v>2931</v>
      </c>
      <c r="AC447" s="48" t="s">
        <v>2932</v>
      </c>
      <c r="AD447" s="48" t="s">
        <v>2933</v>
      </c>
      <c r="AE447" s="48" t="s">
        <v>2522</v>
      </c>
      <c r="AF447" s="48" t="s">
        <v>2374</v>
      </c>
      <c r="AG447" s="48" t="s">
        <v>2460</v>
      </c>
      <c r="AH447" s="48" t="s">
        <v>2456</v>
      </c>
      <c r="AI447" s="48" t="s">
        <v>2456</v>
      </c>
      <c r="AJ447" s="48" t="s">
        <v>2307</v>
      </c>
      <c r="AK447" s="48">
        <v>146</v>
      </c>
      <c r="AL447" s="48">
        <v>2094984</v>
      </c>
      <c r="AM447" s="48" t="s">
        <v>1581</v>
      </c>
      <c r="AN447" s="53">
        <v>1.12</v>
      </c>
      <c r="AO447" s="58">
        <v>0.074954</v>
      </c>
      <c r="AP447" s="58">
        <v>0.271731188679399</v>
      </c>
    </row>
    <row r="448" customFormat="1" spans="2:42">
      <c r="B448" s="39"/>
      <c r="C448" s="39"/>
      <c r="D448" s="39"/>
      <c r="S448" s="40"/>
      <c r="T448" s="40"/>
      <c r="AA448" s="48">
        <v>446</v>
      </c>
      <c r="AB448" s="48" t="s">
        <v>2934</v>
      </c>
      <c r="AC448" s="48" t="s">
        <v>2935</v>
      </c>
      <c r="AD448" s="48" t="s">
        <v>2936</v>
      </c>
      <c r="AE448" s="48" t="s">
        <v>2522</v>
      </c>
      <c r="AF448" s="48" t="s">
        <v>2374</v>
      </c>
      <c r="AG448" s="48" t="s">
        <v>2374</v>
      </c>
      <c r="AH448" s="48" t="s">
        <v>2216</v>
      </c>
      <c r="AI448" s="48" t="s">
        <v>2440</v>
      </c>
      <c r="AJ448" s="48" t="s">
        <v>2400</v>
      </c>
      <c r="AK448" s="48">
        <v>621</v>
      </c>
      <c r="AL448" s="48">
        <v>518185</v>
      </c>
      <c r="AM448" s="48" t="s">
        <v>1581</v>
      </c>
      <c r="AN448" s="53">
        <v>1.27</v>
      </c>
      <c r="AO448" s="58">
        <v>0.091242231</v>
      </c>
      <c r="AP448" s="58">
        <v>0.253118626631249</v>
      </c>
    </row>
    <row r="449" customFormat="1" spans="2:42">
      <c r="B449" s="39"/>
      <c r="C449" s="39"/>
      <c r="D449" s="39"/>
      <c r="S449" s="40"/>
      <c r="T449" s="40"/>
      <c r="AA449" s="48">
        <v>447</v>
      </c>
      <c r="AB449" s="48" t="s">
        <v>2225</v>
      </c>
      <c r="AC449" s="48" t="s">
        <v>2937</v>
      </c>
      <c r="AD449" s="48" t="s">
        <v>2938</v>
      </c>
      <c r="AE449" s="48" t="s">
        <v>2522</v>
      </c>
      <c r="AF449" s="48" t="s">
        <v>2374</v>
      </c>
      <c r="AG449" s="48" t="s">
        <v>2460</v>
      </c>
      <c r="AH449" s="48" t="s">
        <v>2456</v>
      </c>
      <c r="AI449" s="48" t="s">
        <v>2456</v>
      </c>
      <c r="AJ449" s="48" t="s">
        <v>2460</v>
      </c>
      <c r="AK449" s="48">
        <v>343</v>
      </c>
      <c r="AL449" s="48">
        <v>932345</v>
      </c>
      <c r="AM449" s="48" t="s">
        <v>1581</v>
      </c>
      <c r="AN449" s="53">
        <v>1.4</v>
      </c>
      <c r="AO449" s="58">
        <v>0.102288</v>
      </c>
      <c r="AP449" s="58">
        <v>0.248896981027536</v>
      </c>
    </row>
    <row r="450" customFormat="1" spans="2:42">
      <c r="B450" s="39"/>
      <c r="C450" s="39"/>
      <c r="D450" s="39"/>
      <c r="S450" s="40"/>
      <c r="T450" s="40"/>
      <c r="AA450" s="48">
        <v>448</v>
      </c>
      <c r="AB450" s="48" t="s">
        <v>2939</v>
      </c>
      <c r="AC450" s="48" t="s">
        <v>2839</v>
      </c>
      <c r="AD450" s="48" t="s">
        <v>2940</v>
      </c>
      <c r="AE450" s="48" t="s">
        <v>2522</v>
      </c>
      <c r="AF450" s="48" t="s">
        <v>2374</v>
      </c>
      <c r="AG450" s="48" t="s">
        <v>2374</v>
      </c>
      <c r="AH450" s="48" t="s">
        <v>2286</v>
      </c>
      <c r="AI450" s="48" t="s">
        <v>2256</v>
      </c>
      <c r="AJ450" s="48" t="s">
        <v>2256</v>
      </c>
      <c r="AK450" s="48">
        <v>0</v>
      </c>
      <c r="AL450" s="48">
        <v>0</v>
      </c>
      <c r="AM450" s="48" t="s">
        <v>1581</v>
      </c>
      <c r="AN450" s="53" t="e">
        <v>#N/A</v>
      </c>
      <c r="AO450" s="58" t="e">
        <v>#N/A</v>
      </c>
      <c r="AP450" s="58" t="e">
        <v>#N/A</v>
      </c>
    </row>
    <row r="451" customFormat="1" spans="2:42">
      <c r="B451" s="39"/>
      <c r="C451" s="39"/>
      <c r="D451" s="39"/>
      <c r="S451" s="40"/>
      <c r="T451" s="40"/>
      <c r="AA451" s="48">
        <v>449</v>
      </c>
      <c r="AB451" s="48" t="s">
        <v>2941</v>
      </c>
      <c r="AC451" s="48" t="s">
        <v>2942</v>
      </c>
      <c r="AD451" s="48" t="s">
        <v>2943</v>
      </c>
      <c r="AE451" s="48" t="s">
        <v>2522</v>
      </c>
      <c r="AF451" s="48" t="s">
        <v>2374</v>
      </c>
      <c r="AG451" s="48" t="s">
        <v>2460</v>
      </c>
      <c r="AH451" s="48" t="s">
        <v>2456</v>
      </c>
      <c r="AI451" s="48" t="s">
        <v>2597</v>
      </c>
      <c r="AJ451" s="48" t="s">
        <v>2423</v>
      </c>
      <c r="AK451" s="48">
        <v>0</v>
      </c>
      <c r="AL451" s="48">
        <v>0</v>
      </c>
      <c r="AM451" s="48" t="s">
        <v>1581</v>
      </c>
      <c r="AN451" s="53">
        <v>1.45</v>
      </c>
      <c r="AO451" s="58">
        <v>0.107071</v>
      </c>
      <c r="AP451" s="58">
        <v>0.24627051791568</v>
      </c>
    </row>
    <row r="452" customFormat="1" spans="2:42">
      <c r="B452" s="39"/>
      <c r="C452" s="39"/>
      <c r="D452" s="39"/>
      <c r="S452" s="40"/>
      <c r="T452" s="40"/>
      <c r="AA452" s="48">
        <v>450</v>
      </c>
      <c r="AB452" s="48" t="s">
        <v>2212</v>
      </c>
      <c r="AC452" s="48" t="s">
        <v>1893</v>
      </c>
      <c r="AD452" s="48" t="s">
        <v>2944</v>
      </c>
      <c r="AE452" s="48" t="s">
        <v>2522</v>
      </c>
      <c r="AF452" s="48" t="s">
        <v>2374</v>
      </c>
      <c r="AG452" s="48" t="s">
        <v>2460</v>
      </c>
      <c r="AH452" s="48" t="s">
        <v>2456</v>
      </c>
      <c r="AI452" s="48" t="s">
        <v>2597</v>
      </c>
      <c r="AJ452" s="48" t="s">
        <v>2689</v>
      </c>
      <c r="AK452" s="48">
        <v>181</v>
      </c>
      <c r="AL452" s="48">
        <v>1715333</v>
      </c>
      <c r="AM452" s="48" t="s">
        <v>1581</v>
      </c>
      <c r="AN452" s="53">
        <v>1.09</v>
      </c>
      <c r="AO452" s="58">
        <v>0.105919</v>
      </c>
      <c r="AP452" s="58">
        <v>0.187140983008078</v>
      </c>
    </row>
    <row r="453" customFormat="1" spans="2:42">
      <c r="B453" s="39"/>
      <c r="C453" s="39"/>
      <c r="D453" s="39"/>
      <c r="S453" s="40"/>
      <c r="T453" s="40"/>
      <c r="AA453" s="48">
        <v>451</v>
      </c>
      <c r="AB453" s="48" t="s">
        <v>2617</v>
      </c>
      <c r="AC453" s="48" t="s">
        <v>2945</v>
      </c>
      <c r="AD453" s="48" t="s">
        <v>2946</v>
      </c>
      <c r="AE453" s="48" t="s">
        <v>2522</v>
      </c>
      <c r="AF453" s="48" t="s">
        <v>2374</v>
      </c>
      <c r="AG453" s="48" t="s">
        <v>2374</v>
      </c>
      <c r="AH453" s="48" t="s">
        <v>2256</v>
      </c>
      <c r="AI453" s="48" t="s">
        <v>2456</v>
      </c>
      <c r="AJ453" s="48" t="s">
        <v>2460</v>
      </c>
      <c r="AK453" s="48">
        <v>171</v>
      </c>
      <c r="AL453" s="48">
        <v>1809308</v>
      </c>
      <c r="AM453" s="48" t="s">
        <v>1581</v>
      </c>
      <c r="AN453" s="53">
        <v>3.66</v>
      </c>
      <c r="AO453" s="58">
        <v>0.079356</v>
      </c>
      <c r="AP453" s="58">
        <v>0.838721154282701</v>
      </c>
    </row>
    <row r="454" customFormat="1" spans="2:42">
      <c r="B454" s="39"/>
      <c r="C454" s="39"/>
      <c r="D454" s="39"/>
      <c r="S454" s="40"/>
      <c r="T454" s="40"/>
      <c r="AA454" s="48">
        <v>452</v>
      </c>
      <c r="AB454" s="48" t="s">
        <v>2947</v>
      </c>
      <c r="AC454" s="48" t="s">
        <v>2948</v>
      </c>
      <c r="AD454" s="48" t="s">
        <v>2949</v>
      </c>
      <c r="AE454" s="48" t="s">
        <v>2522</v>
      </c>
      <c r="AF454" s="48" t="s">
        <v>2374</v>
      </c>
      <c r="AG454" s="48" t="s">
        <v>2460</v>
      </c>
      <c r="AH454" s="48" t="s">
        <v>2456</v>
      </c>
      <c r="AI454" s="48" t="s">
        <v>2460</v>
      </c>
      <c r="AJ454" s="48" t="s">
        <v>2689</v>
      </c>
      <c r="AK454" s="48">
        <v>227</v>
      </c>
      <c r="AL454" s="48">
        <v>1389233</v>
      </c>
      <c r="AM454" s="48" t="s">
        <v>1581</v>
      </c>
      <c r="AN454" s="53">
        <v>1.62</v>
      </c>
      <c r="AO454" s="58">
        <v>0.076875</v>
      </c>
      <c r="AP454" s="58">
        <v>0.383218234801006</v>
      </c>
    </row>
    <row r="455" customFormat="1" spans="2:42">
      <c r="B455" s="39"/>
      <c r="C455" s="39"/>
      <c r="D455" s="39"/>
      <c r="S455" s="40"/>
      <c r="T455" s="40"/>
      <c r="AA455" s="48">
        <v>453</v>
      </c>
      <c r="AB455" s="48" t="s">
        <v>2950</v>
      </c>
      <c r="AC455" s="48" t="s">
        <v>2951</v>
      </c>
      <c r="AD455" s="48" t="s">
        <v>2952</v>
      </c>
      <c r="AE455" s="48" t="s">
        <v>2522</v>
      </c>
      <c r="AF455" s="48" t="s">
        <v>2374</v>
      </c>
      <c r="AG455" s="48" t="s">
        <v>2374</v>
      </c>
      <c r="AH455" s="48" t="s">
        <v>2460</v>
      </c>
      <c r="AI455" s="48" t="s">
        <v>1823</v>
      </c>
      <c r="AJ455" s="48" t="s">
        <v>1823</v>
      </c>
      <c r="AK455" s="48">
        <v>136</v>
      </c>
      <c r="AL455" s="48">
        <v>2235033</v>
      </c>
      <c r="AM455" s="48" t="s">
        <v>1581</v>
      </c>
      <c r="AN455" s="53">
        <v>1.14</v>
      </c>
      <c r="AO455" s="58">
        <v>0.203219</v>
      </c>
      <c r="AP455" s="58">
        <v>0.102013305880049</v>
      </c>
    </row>
    <row r="456" customFormat="1" spans="2:42">
      <c r="B456" s="39"/>
      <c r="C456" s="39"/>
      <c r="D456" s="39"/>
      <c r="S456" s="40"/>
      <c r="T456" s="40"/>
      <c r="AA456" s="48">
        <v>454</v>
      </c>
      <c r="AB456" s="48" t="s">
        <v>2485</v>
      </c>
      <c r="AC456" s="48" t="s">
        <v>2953</v>
      </c>
      <c r="AD456" s="48" t="s">
        <v>2954</v>
      </c>
      <c r="AE456" s="48" t="s">
        <v>2522</v>
      </c>
      <c r="AF456" s="48" t="s">
        <v>2374</v>
      </c>
      <c r="AG456" s="48" t="s">
        <v>2460</v>
      </c>
      <c r="AH456" s="48" t="s">
        <v>2460</v>
      </c>
      <c r="AI456" s="48" t="s">
        <v>2597</v>
      </c>
      <c r="AJ456" s="48" t="s">
        <v>2313</v>
      </c>
      <c r="AK456" s="48">
        <v>212</v>
      </c>
      <c r="AL456" s="48">
        <v>1483263</v>
      </c>
      <c r="AM456" s="48" t="s">
        <v>1581</v>
      </c>
      <c r="AN456" s="53">
        <v>3.68</v>
      </c>
      <c r="AO456" s="58">
        <v>0.081352</v>
      </c>
      <c r="AP456" s="58">
        <v>0.822613560952652</v>
      </c>
    </row>
    <row r="457" customFormat="1" spans="2:42">
      <c r="B457" s="39"/>
      <c r="C457" s="39"/>
      <c r="D457" s="39"/>
      <c r="S457" s="40"/>
      <c r="T457" s="40"/>
      <c r="AA457" s="48">
        <v>455</v>
      </c>
      <c r="AB457" s="48" t="s">
        <v>2955</v>
      </c>
      <c r="AC457" s="48" t="s">
        <v>2956</v>
      </c>
      <c r="AD457" s="48" t="s">
        <v>2957</v>
      </c>
      <c r="AE457" s="48" t="s">
        <v>2522</v>
      </c>
      <c r="AF457" s="48" t="s">
        <v>2374</v>
      </c>
      <c r="AG457" s="48" t="s">
        <v>2374</v>
      </c>
      <c r="AH457" s="48" t="s">
        <v>2460</v>
      </c>
      <c r="AI457" s="48" t="s">
        <v>2215</v>
      </c>
      <c r="AJ457" s="48" t="s">
        <v>2282</v>
      </c>
      <c r="AK457" s="48">
        <v>0</v>
      </c>
      <c r="AL457" s="48">
        <v>0</v>
      </c>
      <c r="AM457" s="48" t="s">
        <v>1581</v>
      </c>
      <c r="AN457" s="53" t="e">
        <v>#N/A</v>
      </c>
      <c r="AO457" s="58" t="e">
        <v>#N/A</v>
      </c>
      <c r="AP457" s="58" t="e">
        <v>#N/A</v>
      </c>
    </row>
    <row r="458" customFormat="1" spans="2:42">
      <c r="B458" s="39"/>
      <c r="C458" s="39"/>
      <c r="D458" s="39"/>
      <c r="S458" s="40"/>
      <c r="T458" s="40"/>
      <c r="AA458" s="48">
        <v>456</v>
      </c>
      <c r="AB458" s="48" t="s">
        <v>2958</v>
      </c>
      <c r="AC458" s="48" t="s">
        <v>2518</v>
      </c>
      <c r="AD458" s="48" t="s">
        <v>2959</v>
      </c>
      <c r="AE458" s="48" t="s">
        <v>2522</v>
      </c>
      <c r="AF458" s="48" t="s">
        <v>2374</v>
      </c>
      <c r="AG458" s="48" t="s">
        <v>2460</v>
      </c>
      <c r="AH458" s="48" t="s">
        <v>2460</v>
      </c>
      <c r="AI458" s="48" t="s">
        <v>2460</v>
      </c>
      <c r="AJ458" s="48" t="s">
        <v>2689</v>
      </c>
      <c r="AK458" s="48">
        <v>0</v>
      </c>
      <c r="AL458" s="48">
        <v>0</v>
      </c>
      <c r="AM458" s="48" t="s">
        <v>1581</v>
      </c>
      <c r="AN458" s="53">
        <v>2.37</v>
      </c>
      <c r="AO458" s="58">
        <v>0.073292</v>
      </c>
      <c r="AP458" s="58">
        <v>0.588041603809485</v>
      </c>
    </row>
    <row r="459" customFormat="1" spans="2:42">
      <c r="B459" s="39"/>
      <c r="C459" s="39"/>
      <c r="D459" s="39"/>
      <c r="S459" s="40"/>
      <c r="T459" s="40"/>
      <c r="AA459" s="48">
        <v>457</v>
      </c>
      <c r="AB459" s="48" t="s">
        <v>1900</v>
      </c>
      <c r="AC459" s="48" t="s">
        <v>2960</v>
      </c>
      <c r="AD459" s="48" t="s">
        <v>2961</v>
      </c>
      <c r="AE459" s="48" t="s">
        <v>2522</v>
      </c>
      <c r="AF459" s="48" t="s">
        <v>2374</v>
      </c>
      <c r="AG459" s="48" t="s">
        <v>2374</v>
      </c>
      <c r="AH459" s="48" t="s">
        <v>2460</v>
      </c>
      <c r="AI459" s="48" t="s">
        <v>2216</v>
      </c>
      <c r="AJ459" s="48" t="s">
        <v>2055</v>
      </c>
      <c r="AK459" s="48">
        <v>883</v>
      </c>
      <c r="AL459" s="48">
        <v>363232</v>
      </c>
      <c r="AM459" s="48" t="s">
        <v>1581</v>
      </c>
      <c r="AN459" s="53">
        <v>2.19</v>
      </c>
      <c r="AO459" s="58">
        <v>0.024804127</v>
      </c>
      <c r="AP459" s="58">
        <v>1.60559663334034</v>
      </c>
    </row>
    <row r="460" customFormat="1" spans="2:42">
      <c r="B460" s="39"/>
      <c r="C460" s="39"/>
      <c r="D460" s="39"/>
      <c r="S460" s="40"/>
      <c r="T460" s="40"/>
      <c r="AA460" s="48">
        <v>458</v>
      </c>
      <c r="AB460" s="48" t="s">
        <v>2962</v>
      </c>
      <c r="AC460" s="48" t="s">
        <v>2518</v>
      </c>
      <c r="AD460" s="48" t="s">
        <v>2963</v>
      </c>
      <c r="AE460" s="48" t="s">
        <v>2522</v>
      </c>
      <c r="AF460" s="48" t="s">
        <v>2374</v>
      </c>
      <c r="AG460" s="48" t="s">
        <v>2374</v>
      </c>
      <c r="AH460" s="48" t="s">
        <v>2456</v>
      </c>
      <c r="AI460" s="48" t="s">
        <v>2440</v>
      </c>
      <c r="AJ460" s="48" t="s">
        <v>2216</v>
      </c>
      <c r="AK460" s="48">
        <v>202</v>
      </c>
      <c r="AL460" s="48">
        <v>1553435</v>
      </c>
      <c r="AM460" s="48" t="s">
        <v>1581</v>
      </c>
      <c r="AN460" s="53">
        <v>2.33</v>
      </c>
      <c r="AO460" s="58">
        <v>0.067922</v>
      </c>
      <c r="AP460" s="58">
        <v>0.62382350701806</v>
      </c>
    </row>
    <row r="461" customFormat="1" spans="2:42">
      <c r="B461" s="39"/>
      <c r="C461" s="39"/>
      <c r="D461" s="39"/>
      <c r="S461" s="40"/>
      <c r="T461" s="40"/>
      <c r="AA461" s="48">
        <v>459</v>
      </c>
      <c r="AB461" s="48" t="s">
        <v>2244</v>
      </c>
      <c r="AC461" s="48" t="s">
        <v>1872</v>
      </c>
      <c r="AD461" s="48" t="s">
        <v>2963</v>
      </c>
      <c r="AE461" s="48" t="s">
        <v>2522</v>
      </c>
      <c r="AF461" s="48" t="s">
        <v>2374</v>
      </c>
      <c r="AG461" s="48" t="s">
        <v>2460</v>
      </c>
      <c r="AH461" s="48" t="s">
        <v>2460</v>
      </c>
      <c r="AI461" s="48" t="s">
        <v>2707</v>
      </c>
      <c r="AJ461" s="48" t="s">
        <v>2464</v>
      </c>
      <c r="AK461" s="48">
        <v>141</v>
      </c>
      <c r="AL461" s="48">
        <v>2163050</v>
      </c>
      <c r="AM461" s="48" t="s">
        <v>1581</v>
      </c>
      <c r="AN461" s="53">
        <v>1.88</v>
      </c>
      <c r="AO461" s="58">
        <v>0.081352</v>
      </c>
      <c r="AP461" s="58">
        <v>0.420248232225811</v>
      </c>
    </row>
    <row r="462" customFormat="1" spans="2:42">
      <c r="B462" s="39"/>
      <c r="C462" s="39"/>
      <c r="D462" s="39"/>
      <c r="S462" s="40"/>
      <c r="T462" s="40"/>
      <c r="AA462" s="48">
        <v>460</v>
      </c>
      <c r="AB462" s="48" t="s">
        <v>2964</v>
      </c>
      <c r="AC462" s="48" t="s">
        <v>2965</v>
      </c>
      <c r="AD462" s="48" t="s">
        <v>2966</v>
      </c>
      <c r="AE462" s="48" t="s">
        <v>2522</v>
      </c>
      <c r="AF462" s="48" t="s">
        <v>2374</v>
      </c>
      <c r="AG462" s="48" t="s">
        <v>2460</v>
      </c>
      <c r="AH462" s="48" t="s">
        <v>2460</v>
      </c>
      <c r="AI462" s="48" t="s">
        <v>2707</v>
      </c>
      <c r="AJ462" s="48" t="s">
        <v>2806</v>
      </c>
      <c r="AK462" s="48">
        <v>0</v>
      </c>
      <c r="AL462" s="48">
        <v>0</v>
      </c>
      <c r="AM462" s="48" t="s">
        <v>1581</v>
      </c>
      <c r="AN462" s="53">
        <v>2.84</v>
      </c>
      <c r="AO462" s="58">
        <v>0.044747</v>
      </c>
      <c r="AP462" s="58">
        <v>1.15417243107724</v>
      </c>
    </row>
    <row r="463" customFormat="1" spans="2:42">
      <c r="B463" s="39"/>
      <c r="C463" s="39"/>
      <c r="D463" s="39"/>
      <c r="S463" s="40"/>
      <c r="T463" s="40"/>
      <c r="AA463" s="48">
        <v>461</v>
      </c>
      <c r="AB463" s="48" t="s">
        <v>2967</v>
      </c>
      <c r="AC463" s="48" t="s">
        <v>2968</v>
      </c>
      <c r="AD463" s="48" t="s">
        <v>2969</v>
      </c>
      <c r="AE463" s="48" t="s">
        <v>2522</v>
      </c>
      <c r="AF463" s="48" t="s">
        <v>2374</v>
      </c>
      <c r="AG463" s="48" t="s">
        <v>2374</v>
      </c>
      <c r="AH463" s="48" t="s">
        <v>2374</v>
      </c>
      <c r="AI463" s="48" t="s">
        <v>1823</v>
      </c>
      <c r="AJ463" s="48" t="s">
        <v>2970</v>
      </c>
      <c r="AK463" s="48">
        <v>0</v>
      </c>
      <c r="AL463" s="48">
        <v>0</v>
      </c>
      <c r="AM463" s="48" t="s">
        <v>1581</v>
      </c>
      <c r="AN463" s="53" t="e">
        <v>#N/A</v>
      </c>
      <c r="AO463" s="58" t="e">
        <v>#N/A</v>
      </c>
      <c r="AP463" s="58" t="e">
        <v>#N/A</v>
      </c>
    </row>
    <row r="464" customFormat="1" spans="2:42">
      <c r="B464" s="39"/>
      <c r="C464" s="39"/>
      <c r="D464" s="39"/>
      <c r="S464" s="40"/>
      <c r="T464" s="40"/>
      <c r="AA464" s="48">
        <v>462</v>
      </c>
      <c r="AB464" s="48" t="s">
        <v>2971</v>
      </c>
      <c r="AC464" s="48" t="s">
        <v>2972</v>
      </c>
      <c r="AD464" s="48" t="s">
        <v>2973</v>
      </c>
      <c r="AE464" s="48" t="s">
        <v>2522</v>
      </c>
      <c r="AF464" s="48" t="s">
        <v>2374</v>
      </c>
      <c r="AG464" s="48" t="s">
        <v>2374</v>
      </c>
      <c r="AH464" s="48" t="s">
        <v>2456</v>
      </c>
      <c r="AI464" s="48" t="s">
        <v>2286</v>
      </c>
      <c r="AJ464" s="48" t="s">
        <v>2286</v>
      </c>
      <c r="AK464" s="48">
        <v>131</v>
      </c>
      <c r="AL464" s="48">
        <v>2311999</v>
      </c>
      <c r="AM464" s="48" t="s">
        <v>1581</v>
      </c>
      <c r="AN464" s="53">
        <v>0.98</v>
      </c>
      <c r="AO464" s="58">
        <v>0.10101</v>
      </c>
      <c r="AP464" s="58">
        <v>0.176432254991993</v>
      </c>
    </row>
    <row r="465" customFormat="1" spans="2:42">
      <c r="B465" s="39"/>
      <c r="C465" s="39"/>
      <c r="D465" s="39"/>
      <c r="S465" s="40"/>
      <c r="T465" s="40"/>
      <c r="AA465" s="48">
        <v>463</v>
      </c>
      <c r="AB465" s="48" t="s">
        <v>1887</v>
      </c>
      <c r="AC465" s="48" t="s">
        <v>1888</v>
      </c>
      <c r="AD465" s="48" t="s">
        <v>2973</v>
      </c>
      <c r="AE465" s="48" t="s">
        <v>2522</v>
      </c>
      <c r="AF465" s="48" t="s">
        <v>2374</v>
      </c>
      <c r="AG465" s="48" t="s">
        <v>2374</v>
      </c>
      <c r="AH465" s="48" t="s">
        <v>2374</v>
      </c>
      <c r="AI465" s="48" t="s">
        <v>2071</v>
      </c>
      <c r="AJ465" s="48" t="s">
        <v>2294</v>
      </c>
      <c r="AK465" s="48">
        <v>661</v>
      </c>
      <c r="AL465" s="48">
        <v>486243</v>
      </c>
      <c r="AM465" s="48" t="s">
        <v>1581</v>
      </c>
      <c r="AN465" s="53">
        <v>0.92</v>
      </c>
      <c r="AO465" s="58">
        <v>0.113226651</v>
      </c>
      <c r="AP465" s="58">
        <v>0.147759511165397</v>
      </c>
    </row>
    <row r="466" customFormat="1" spans="2:42">
      <c r="B466" s="39"/>
      <c r="C466" s="39"/>
      <c r="D466" s="39"/>
      <c r="S466" s="40"/>
      <c r="T466" s="40"/>
      <c r="AA466" s="48">
        <v>464</v>
      </c>
      <c r="AB466" s="48" t="s">
        <v>2089</v>
      </c>
      <c r="AC466" s="48" t="s">
        <v>2090</v>
      </c>
      <c r="AD466" s="48" t="s">
        <v>2974</v>
      </c>
      <c r="AE466" s="48" t="s">
        <v>2522</v>
      </c>
      <c r="AF466" s="48" t="s">
        <v>2374</v>
      </c>
      <c r="AG466" s="48" t="s">
        <v>2460</v>
      </c>
      <c r="AH466" s="48" t="s">
        <v>2707</v>
      </c>
      <c r="AI466" s="48" t="s">
        <v>2859</v>
      </c>
      <c r="AJ466" s="48" t="s">
        <v>2492</v>
      </c>
      <c r="AK466" s="48">
        <v>318</v>
      </c>
      <c r="AL466" s="48">
        <v>1004630</v>
      </c>
      <c r="AM466" s="48" t="s">
        <v>1581</v>
      </c>
      <c r="AN466" s="53">
        <v>1.23</v>
      </c>
      <c r="AO466" s="58">
        <v>0.092316</v>
      </c>
      <c r="AP466" s="58">
        <v>0.242294978321927</v>
      </c>
    </row>
    <row r="467" customFormat="1" spans="2:42">
      <c r="B467" s="39"/>
      <c r="C467" s="39"/>
      <c r="D467" s="39"/>
      <c r="S467" s="40"/>
      <c r="T467" s="40"/>
      <c r="AA467" s="48">
        <v>465</v>
      </c>
      <c r="AB467" s="48" t="s">
        <v>2799</v>
      </c>
      <c r="AC467" s="48" t="s">
        <v>2975</v>
      </c>
      <c r="AD467" s="48" t="s">
        <v>2976</v>
      </c>
      <c r="AE467" s="48" t="s">
        <v>2522</v>
      </c>
      <c r="AF467" s="48" t="s">
        <v>2374</v>
      </c>
      <c r="AG467" s="48" t="s">
        <v>2460</v>
      </c>
      <c r="AH467" s="48" t="s">
        <v>2707</v>
      </c>
      <c r="AI467" s="48" t="s">
        <v>2694</v>
      </c>
      <c r="AJ467" s="48" t="s">
        <v>2707</v>
      </c>
      <c r="AK467" s="48">
        <v>136</v>
      </c>
      <c r="AL467" s="48">
        <v>2235033</v>
      </c>
      <c r="AM467" s="48" t="s">
        <v>1581</v>
      </c>
      <c r="AN467" s="53">
        <v>2.25</v>
      </c>
      <c r="AO467" s="58">
        <v>0.087648</v>
      </c>
      <c r="AP467" s="58">
        <v>0.46682788287505</v>
      </c>
    </row>
    <row r="468" customFormat="1" spans="2:42">
      <c r="B468" s="39"/>
      <c r="C468" s="39"/>
      <c r="D468" s="39"/>
      <c r="S468" s="40"/>
      <c r="T468" s="40"/>
      <c r="AA468" s="48">
        <v>466</v>
      </c>
      <c r="AB468" s="48" t="s">
        <v>1271</v>
      </c>
      <c r="AC468" s="48" t="s">
        <v>1734</v>
      </c>
      <c r="AD468" s="48" t="s">
        <v>2977</v>
      </c>
      <c r="AE468" s="48" t="s">
        <v>2522</v>
      </c>
      <c r="AF468" s="48" t="s">
        <v>2374</v>
      </c>
      <c r="AG468" s="48" t="s">
        <v>2374</v>
      </c>
      <c r="AH468" s="48" t="s">
        <v>2374</v>
      </c>
      <c r="AI468" s="48" t="s">
        <v>2215</v>
      </c>
      <c r="AJ468" s="48" t="s">
        <v>1823</v>
      </c>
      <c r="AK468" s="48">
        <v>1803</v>
      </c>
      <c r="AL468" s="48">
        <v>174721</v>
      </c>
      <c r="AM468" s="48" t="s">
        <v>1581</v>
      </c>
      <c r="AN468" s="53">
        <v>2.64</v>
      </c>
      <c r="AO468" s="58">
        <v>0.043107362</v>
      </c>
      <c r="AP468" s="58">
        <v>1.11370138724315</v>
      </c>
    </row>
    <row r="469" customFormat="1" spans="2:42">
      <c r="B469" s="39"/>
      <c r="C469" s="39"/>
      <c r="D469" s="39"/>
      <c r="S469" s="40"/>
      <c r="T469" s="40"/>
      <c r="AA469" s="48">
        <v>467</v>
      </c>
      <c r="AB469" s="48" t="s">
        <v>2978</v>
      </c>
      <c r="AC469" s="48" t="s">
        <v>2979</v>
      </c>
      <c r="AD469" s="48" t="s">
        <v>2977</v>
      </c>
      <c r="AE469" s="48" t="s">
        <v>2522</v>
      </c>
      <c r="AF469" s="48" t="s">
        <v>2374</v>
      </c>
      <c r="AG469" s="48" t="s">
        <v>2374</v>
      </c>
      <c r="AH469" s="48" t="s">
        <v>2456</v>
      </c>
      <c r="AI469" s="48" t="s">
        <v>2369</v>
      </c>
      <c r="AJ469" s="48" t="s">
        <v>2423</v>
      </c>
      <c r="AK469" s="48">
        <v>0</v>
      </c>
      <c r="AL469" s="48">
        <v>0</v>
      </c>
      <c r="AM469" s="48" t="s">
        <v>1581</v>
      </c>
      <c r="AN469" s="53" t="e">
        <v>#N/A</v>
      </c>
      <c r="AO469" s="58" t="e">
        <v>#N/A</v>
      </c>
      <c r="AP469" s="58" t="e">
        <v>#N/A</v>
      </c>
    </row>
    <row r="470" customFormat="1" spans="2:42">
      <c r="B470" s="39"/>
      <c r="C470" s="39"/>
      <c r="D470" s="39"/>
      <c r="S470" s="40"/>
      <c r="T470" s="40"/>
      <c r="AA470" s="48">
        <v>468</v>
      </c>
      <c r="AB470" s="48" t="s">
        <v>2980</v>
      </c>
      <c r="AC470" s="48" t="s">
        <v>2229</v>
      </c>
      <c r="AD470" s="48" t="s">
        <v>2977</v>
      </c>
      <c r="AE470" s="48" t="s">
        <v>2522</v>
      </c>
      <c r="AF470" s="48" t="s">
        <v>2374</v>
      </c>
      <c r="AG470" s="48" t="s">
        <v>2460</v>
      </c>
      <c r="AH470" s="48" t="s">
        <v>2707</v>
      </c>
      <c r="AI470" s="48" t="s">
        <v>2707</v>
      </c>
      <c r="AJ470" s="48" t="s">
        <v>2689</v>
      </c>
      <c r="AK470" s="48">
        <v>0</v>
      </c>
      <c r="AL470" s="48">
        <v>0</v>
      </c>
      <c r="AM470" s="48" t="s">
        <v>1581</v>
      </c>
      <c r="AN470" s="53">
        <v>1.08</v>
      </c>
      <c r="AO470" s="58">
        <v>0.094624</v>
      </c>
      <c r="AP470" s="58">
        <v>0.207557644292691</v>
      </c>
    </row>
    <row r="471" customFormat="1" spans="2:42">
      <c r="B471" s="39"/>
      <c r="C471" s="39"/>
      <c r="D471" s="39"/>
      <c r="S471" s="40"/>
      <c r="T471" s="40"/>
      <c r="AA471" s="48">
        <v>469</v>
      </c>
      <c r="AB471" s="48" t="s">
        <v>2295</v>
      </c>
      <c r="AC471" s="48" t="s">
        <v>2981</v>
      </c>
      <c r="AD471" s="48" t="s">
        <v>2982</v>
      </c>
      <c r="AE471" s="48" t="s">
        <v>2522</v>
      </c>
      <c r="AF471" s="48" t="s">
        <v>2374</v>
      </c>
      <c r="AG471" s="48" t="s">
        <v>2460</v>
      </c>
      <c r="AH471" s="48" t="s">
        <v>2707</v>
      </c>
      <c r="AI471" s="48" t="s">
        <v>2707</v>
      </c>
      <c r="AJ471" s="48" t="s">
        <v>2707</v>
      </c>
      <c r="AK471" s="48">
        <v>297</v>
      </c>
      <c r="AL471" s="48">
        <v>1070767</v>
      </c>
      <c r="AM471" s="48" t="s">
        <v>1581</v>
      </c>
      <c r="AN471" s="53">
        <v>0.86</v>
      </c>
      <c r="AO471" s="58">
        <v>0.104577</v>
      </c>
      <c r="AP471" s="58">
        <v>0.149547291742628</v>
      </c>
    </row>
    <row r="472" customFormat="1" spans="2:42">
      <c r="B472" s="39"/>
      <c r="C472" s="39"/>
      <c r="D472" s="39"/>
      <c r="S472" s="40"/>
      <c r="T472" s="40"/>
      <c r="AA472" s="48">
        <v>470</v>
      </c>
      <c r="AB472" s="48" t="s">
        <v>2360</v>
      </c>
      <c r="AC472" s="48" t="s">
        <v>2983</v>
      </c>
      <c r="AD472" s="48" t="s">
        <v>2982</v>
      </c>
      <c r="AE472" s="48" t="s">
        <v>2522</v>
      </c>
      <c r="AF472" s="48" t="s">
        <v>2374</v>
      </c>
      <c r="AG472" s="48" t="s">
        <v>2460</v>
      </c>
      <c r="AH472" s="48" t="s">
        <v>2707</v>
      </c>
      <c r="AI472" s="48" t="s">
        <v>2707</v>
      </c>
      <c r="AJ472" s="48" t="s">
        <v>2707</v>
      </c>
      <c r="AK472" s="48">
        <v>267</v>
      </c>
      <c r="AL472" s="48">
        <v>1187531</v>
      </c>
      <c r="AM472" s="48" t="s">
        <v>1581</v>
      </c>
      <c r="AN472" s="53">
        <v>2.43</v>
      </c>
      <c r="AO472" s="58">
        <v>0.030061</v>
      </c>
      <c r="AP472" s="58">
        <v>1.47000607765846</v>
      </c>
    </row>
    <row r="473" customFormat="1" spans="2:42">
      <c r="B473" s="39"/>
      <c r="C473" s="39"/>
      <c r="D473" s="39"/>
      <c r="S473" s="40"/>
      <c r="T473" s="40"/>
      <c r="AA473" s="48">
        <v>471</v>
      </c>
      <c r="AB473" s="48" t="s">
        <v>2984</v>
      </c>
      <c r="AC473" s="48" t="s">
        <v>2985</v>
      </c>
      <c r="AD473" s="48" t="s">
        <v>2986</v>
      </c>
      <c r="AE473" s="48" t="s">
        <v>2522</v>
      </c>
      <c r="AF473" s="48" t="s">
        <v>2374</v>
      </c>
      <c r="AG473" s="48" t="s">
        <v>2460</v>
      </c>
      <c r="AH473" s="48" t="s">
        <v>2707</v>
      </c>
      <c r="AI473" s="48" t="s">
        <v>2707</v>
      </c>
      <c r="AJ473" s="48" t="s">
        <v>2806</v>
      </c>
      <c r="AK473" s="48">
        <v>136</v>
      </c>
      <c r="AL473" s="48">
        <v>2235033</v>
      </c>
      <c r="AM473" s="48" t="s">
        <v>1581</v>
      </c>
      <c r="AN473" s="53" t="e">
        <v>#N/A</v>
      </c>
      <c r="AO473" s="58" t="e">
        <v>#N/A</v>
      </c>
      <c r="AP473" s="58" t="e">
        <v>#N/A</v>
      </c>
    </row>
    <row r="474" customFormat="1" spans="2:42">
      <c r="B474" s="39"/>
      <c r="C474" s="39"/>
      <c r="D474" s="39"/>
      <c r="S474" s="40"/>
      <c r="T474" s="40"/>
      <c r="AA474" s="48">
        <v>472</v>
      </c>
      <c r="AB474" s="48" t="s">
        <v>2987</v>
      </c>
      <c r="AC474" s="48" t="s">
        <v>2988</v>
      </c>
      <c r="AD474" s="48" t="s">
        <v>2986</v>
      </c>
      <c r="AE474" s="48" t="s">
        <v>2522</v>
      </c>
      <c r="AF474" s="48" t="s">
        <v>2374</v>
      </c>
      <c r="AG474" s="48" t="s">
        <v>2460</v>
      </c>
      <c r="AH474" s="48" t="s">
        <v>2707</v>
      </c>
      <c r="AI474" s="48" t="s">
        <v>2707</v>
      </c>
      <c r="AJ474" s="48" t="s">
        <v>2806</v>
      </c>
      <c r="AK474" s="48">
        <v>0</v>
      </c>
      <c r="AL474" s="48">
        <v>0</v>
      </c>
      <c r="AM474" s="48" t="s">
        <v>1581</v>
      </c>
      <c r="AN474" s="53">
        <v>1.88</v>
      </c>
      <c r="AO474" s="58">
        <v>0.199381</v>
      </c>
      <c r="AP474" s="58">
        <v>0.171470873293013</v>
      </c>
    </row>
    <row r="475" customFormat="1" spans="2:42">
      <c r="B475" s="39"/>
      <c r="C475" s="39"/>
      <c r="D475" s="39"/>
      <c r="S475" s="40"/>
      <c r="T475" s="40"/>
      <c r="AA475" s="48">
        <v>473</v>
      </c>
      <c r="AB475" s="48" t="s">
        <v>2730</v>
      </c>
      <c r="AC475" s="48" t="s">
        <v>2989</v>
      </c>
      <c r="AD475" s="48" t="s">
        <v>2990</v>
      </c>
      <c r="AE475" s="48" t="s">
        <v>2522</v>
      </c>
      <c r="AF475" s="48" t="s">
        <v>2374</v>
      </c>
      <c r="AG475" s="48" t="s">
        <v>2460</v>
      </c>
      <c r="AH475" s="48" t="s">
        <v>2707</v>
      </c>
      <c r="AI475" s="48" t="s">
        <v>2859</v>
      </c>
      <c r="AJ475" s="48" t="s">
        <v>2806</v>
      </c>
      <c r="AK475" s="48">
        <v>146</v>
      </c>
      <c r="AL475" s="48">
        <v>2094984</v>
      </c>
      <c r="AM475" s="48" t="s">
        <v>1581</v>
      </c>
      <c r="AN475" s="53">
        <v>1.93</v>
      </c>
      <c r="AO475" s="58">
        <v>0.055177</v>
      </c>
      <c r="AP475" s="58">
        <v>0.636085514189596</v>
      </c>
    </row>
    <row r="476" customFormat="1" spans="2:42">
      <c r="B476" s="39"/>
      <c r="C476" s="39"/>
      <c r="D476" s="39"/>
      <c r="S476" s="40"/>
      <c r="T476" s="40"/>
      <c r="AA476" s="48">
        <v>474</v>
      </c>
      <c r="AB476" s="48" t="s">
        <v>2532</v>
      </c>
      <c r="AC476" s="48" t="s">
        <v>2991</v>
      </c>
      <c r="AD476" s="48" t="s">
        <v>2990</v>
      </c>
      <c r="AE476" s="48" t="s">
        <v>2522</v>
      </c>
      <c r="AF476" s="48" t="s">
        <v>2374</v>
      </c>
      <c r="AG476" s="48" t="s">
        <v>2460</v>
      </c>
      <c r="AH476" s="48" t="s">
        <v>2707</v>
      </c>
      <c r="AI476" s="48" t="s">
        <v>2859</v>
      </c>
      <c r="AJ476" s="48" t="s">
        <v>2806</v>
      </c>
      <c r="AK476" s="48">
        <v>191</v>
      </c>
      <c r="AL476" s="48">
        <v>1630212</v>
      </c>
      <c r="AM476" s="48" t="s">
        <v>1581</v>
      </c>
      <c r="AN476" s="53">
        <v>1.93</v>
      </c>
      <c r="AO476" s="58">
        <v>0.081352</v>
      </c>
      <c r="AP476" s="58">
        <v>0.431425046912668</v>
      </c>
    </row>
    <row r="477" customFormat="1" spans="2:42">
      <c r="B477" s="39"/>
      <c r="C477" s="39"/>
      <c r="D477" s="39"/>
      <c r="S477" s="40"/>
      <c r="T477" s="40"/>
      <c r="AA477" s="48">
        <v>475</v>
      </c>
      <c r="AB477" s="48" t="s">
        <v>2992</v>
      </c>
      <c r="AC477" s="48" t="s">
        <v>2993</v>
      </c>
      <c r="AD477" s="48" t="s">
        <v>2994</v>
      </c>
      <c r="AE477" s="48" t="s">
        <v>2522</v>
      </c>
      <c r="AF477" s="48" t="s">
        <v>2374</v>
      </c>
      <c r="AG477" s="48" t="s">
        <v>2460</v>
      </c>
      <c r="AH477" s="48" t="s">
        <v>2707</v>
      </c>
      <c r="AI477" s="48" t="s">
        <v>2859</v>
      </c>
      <c r="AJ477" s="48" t="s">
        <v>2995</v>
      </c>
      <c r="AK477" s="48">
        <v>0</v>
      </c>
      <c r="AL477" s="48">
        <v>0</v>
      </c>
      <c r="AM477" s="48" t="s">
        <v>1581</v>
      </c>
      <c r="AN477" s="53" t="e">
        <v>#N/A</v>
      </c>
      <c r="AO477" s="58" t="e">
        <v>#N/A</v>
      </c>
      <c r="AP477" s="58" t="e">
        <v>#N/A</v>
      </c>
    </row>
    <row r="478" customFormat="1" spans="2:42">
      <c r="B478" s="39"/>
      <c r="C478" s="39"/>
      <c r="D478" s="39"/>
      <c r="S478" s="40"/>
      <c r="T478" s="40"/>
      <c r="AA478" s="48">
        <v>476</v>
      </c>
      <c r="AB478" s="48" t="s">
        <v>2996</v>
      </c>
      <c r="AC478" s="48" t="s">
        <v>2997</v>
      </c>
      <c r="AD478" s="48" t="s">
        <v>2994</v>
      </c>
      <c r="AE478" s="48" t="s">
        <v>2522</v>
      </c>
      <c r="AF478" s="48" t="s">
        <v>2374</v>
      </c>
      <c r="AG478" s="48" t="s">
        <v>2374</v>
      </c>
      <c r="AH478" s="48" t="s">
        <v>2374</v>
      </c>
      <c r="AI478" s="48" t="s">
        <v>2216</v>
      </c>
      <c r="AJ478" s="48" t="s">
        <v>2268</v>
      </c>
      <c r="AK478" s="48">
        <v>0</v>
      </c>
      <c r="AL478" s="48">
        <v>0</v>
      </c>
      <c r="AM478" s="48" t="s">
        <v>1581</v>
      </c>
      <c r="AN478" s="53" t="e">
        <v>#N/A</v>
      </c>
      <c r="AO478" s="58" t="e">
        <v>#N/A</v>
      </c>
      <c r="AP478" s="58" t="e">
        <v>#N/A</v>
      </c>
    </row>
    <row r="479" customFormat="1" spans="2:42">
      <c r="B479" s="39"/>
      <c r="C479" s="39"/>
      <c r="D479" s="39"/>
      <c r="S479" s="40"/>
      <c r="T479" s="40"/>
      <c r="AA479" s="48">
        <v>477</v>
      </c>
      <c r="AB479" s="48" t="s">
        <v>2998</v>
      </c>
      <c r="AC479" s="48" t="s">
        <v>2999</v>
      </c>
      <c r="AD479" s="48" t="s">
        <v>2994</v>
      </c>
      <c r="AE479" s="48" t="s">
        <v>2522</v>
      </c>
      <c r="AF479" s="48" t="s">
        <v>2374</v>
      </c>
      <c r="AG479" s="48" t="s">
        <v>2460</v>
      </c>
      <c r="AH479" s="48" t="s">
        <v>2707</v>
      </c>
      <c r="AI479" s="48" t="s">
        <v>2859</v>
      </c>
      <c r="AJ479" s="48" t="s">
        <v>2995</v>
      </c>
      <c r="AK479" s="48">
        <v>131</v>
      </c>
      <c r="AL479" s="48">
        <v>2311999</v>
      </c>
      <c r="AM479" s="48" t="s">
        <v>1581</v>
      </c>
      <c r="AN479" s="53">
        <v>11.7</v>
      </c>
      <c r="AO479" s="58">
        <v>0.069768</v>
      </c>
      <c r="AP479" s="58">
        <v>3.04962099310298</v>
      </c>
    </row>
    <row r="480" customFormat="1" spans="2:42">
      <c r="B480" s="39"/>
      <c r="C480" s="39"/>
      <c r="D480" s="39"/>
      <c r="S480" s="40"/>
      <c r="T480" s="40"/>
      <c r="AA480" s="48">
        <v>478</v>
      </c>
      <c r="AB480" s="48" t="s">
        <v>3000</v>
      </c>
      <c r="AC480" s="48" t="s">
        <v>3001</v>
      </c>
      <c r="AD480" s="48" t="s">
        <v>2994</v>
      </c>
      <c r="AE480" s="48" t="s">
        <v>2522</v>
      </c>
      <c r="AF480" s="48" t="s">
        <v>2374</v>
      </c>
      <c r="AG480" s="48" t="s">
        <v>2460</v>
      </c>
      <c r="AH480" s="48" t="s">
        <v>2707</v>
      </c>
      <c r="AI480" s="48" t="s">
        <v>2859</v>
      </c>
      <c r="AJ480" s="48" t="s">
        <v>2995</v>
      </c>
      <c r="AK480" s="48">
        <v>171</v>
      </c>
      <c r="AL480" s="48">
        <v>1809308</v>
      </c>
      <c r="AM480" s="48" t="s">
        <v>1581</v>
      </c>
      <c r="AN480" s="53">
        <v>1.5</v>
      </c>
      <c r="AO480" s="58">
        <v>0.08445</v>
      </c>
      <c r="AP480" s="58">
        <v>0.323003988776257</v>
      </c>
    </row>
    <row r="481" customFormat="1" spans="2:42">
      <c r="B481" s="39"/>
      <c r="C481" s="39"/>
      <c r="D481" s="39"/>
      <c r="S481" s="40"/>
      <c r="T481" s="40"/>
      <c r="AA481" s="48">
        <v>479</v>
      </c>
      <c r="AB481" s="48" t="s">
        <v>1996</v>
      </c>
      <c r="AC481" s="48" t="s">
        <v>1771</v>
      </c>
      <c r="AD481" s="48" t="s">
        <v>3002</v>
      </c>
      <c r="AE481" s="48" t="s">
        <v>2522</v>
      </c>
      <c r="AF481" s="48" t="s">
        <v>2374</v>
      </c>
      <c r="AG481" s="48" t="s">
        <v>2374</v>
      </c>
      <c r="AH481" s="48" t="s">
        <v>2707</v>
      </c>
      <c r="AI481" s="48" t="s">
        <v>2216</v>
      </c>
      <c r="AJ481" s="48" t="s">
        <v>2256</v>
      </c>
      <c r="AK481" s="48">
        <v>469</v>
      </c>
      <c r="AL481" s="48">
        <v>684880</v>
      </c>
      <c r="AM481" s="48" t="s">
        <v>1581</v>
      </c>
      <c r="AN481" s="53">
        <v>0.39</v>
      </c>
      <c r="AO481" s="58">
        <v>0.111288574</v>
      </c>
      <c r="AP481" s="58">
        <v>0.0637280030343482</v>
      </c>
    </row>
    <row r="482" customFormat="1" spans="2:42">
      <c r="B482" s="39"/>
      <c r="C482" s="39"/>
      <c r="D482" s="39"/>
      <c r="S482" s="40"/>
      <c r="T482" s="40"/>
      <c r="AA482" s="48">
        <v>480</v>
      </c>
      <c r="AB482" s="48" t="s">
        <v>3003</v>
      </c>
      <c r="AC482" s="48" t="s">
        <v>159</v>
      </c>
      <c r="AD482" s="48" t="s">
        <v>2806</v>
      </c>
      <c r="AE482" s="48" t="s">
        <v>2522</v>
      </c>
      <c r="AF482" s="48" t="s">
        <v>2374</v>
      </c>
      <c r="AG482" s="48" t="s">
        <v>2374</v>
      </c>
      <c r="AH482" s="48" t="s">
        <v>2460</v>
      </c>
      <c r="AI482" s="48" t="s">
        <v>2286</v>
      </c>
      <c r="AJ482" s="48" t="s">
        <v>2307</v>
      </c>
      <c r="AK482" s="48">
        <v>303</v>
      </c>
      <c r="AL482" s="48">
        <v>1053443</v>
      </c>
      <c r="AM482" s="48" t="s">
        <v>1581</v>
      </c>
      <c r="AN482" s="53">
        <v>0.82</v>
      </c>
      <c r="AO482" s="58">
        <v>0.00792</v>
      </c>
      <c r="AP482" s="58">
        <v>1.88280330124302</v>
      </c>
    </row>
    <row r="483" customFormat="1" spans="2:42">
      <c r="B483" s="39"/>
      <c r="C483" s="39"/>
      <c r="D483" s="39"/>
      <c r="S483" s="40"/>
      <c r="T483" s="40"/>
      <c r="AA483" s="48">
        <v>481</v>
      </c>
      <c r="AB483" s="48" t="s">
        <v>2082</v>
      </c>
      <c r="AC483" s="48" t="s">
        <v>3004</v>
      </c>
      <c r="AD483" s="48" t="s">
        <v>2806</v>
      </c>
      <c r="AE483" s="48" t="s">
        <v>2522</v>
      </c>
      <c r="AF483" s="48" t="s">
        <v>2374</v>
      </c>
      <c r="AG483" s="48" t="s">
        <v>2374</v>
      </c>
      <c r="AH483" s="48" t="s">
        <v>2460</v>
      </c>
      <c r="AI483" s="48" t="s">
        <v>2286</v>
      </c>
      <c r="AJ483" s="48" t="s">
        <v>2307</v>
      </c>
      <c r="AK483" s="48">
        <v>489</v>
      </c>
      <c r="AL483" s="48">
        <v>656742</v>
      </c>
      <c r="AM483" s="48" t="s">
        <v>1581</v>
      </c>
      <c r="AN483" s="53">
        <v>1.4</v>
      </c>
      <c r="AO483" s="58">
        <v>0.116899704</v>
      </c>
      <c r="AP483" s="58">
        <v>0.21778647442379</v>
      </c>
    </row>
    <row r="484" customFormat="1" spans="2:42">
      <c r="B484" s="39"/>
      <c r="C484" s="39"/>
      <c r="D484" s="39"/>
      <c r="S484" s="40"/>
      <c r="T484" s="40"/>
      <c r="AA484" s="48">
        <v>482</v>
      </c>
      <c r="AB484" s="48" t="s">
        <v>2258</v>
      </c>
      <c r="AC484" s="48" t="s">
        <v>3005</v>
      </c>
      <c r="AD484" s="48" t="s">
        <v>2806</v>
      </c>
      <c r="AE484" s="48" t="s">
        <v>2522</v>
      </c>
      <c r="AF484" s="48" t="s">
        <v>2374</v>
      </c>
      <c r="AG484" s="48" t="s">
        <v>2374</v>
      </c>
      <c r="AH484" s="48" t="s">
        <v>2707</v>
      </c>
      <c r="AI484" s="48" t="s">
        <v>2216</v>
      </c>
      <c r="AJ484" s="48" t="s">
        <v>1824</v>
      </c>
      <c r="AK484" s="48">
        <v>323</v>
      </c>
      <c r="AL484" s="48">
        <v>989230</v>
      </c>
      <c r="AM484" s="48" t="s">
        <v>1581</v>
      </c>
      <c r="AN484" s="53">
        <v>2.28</v>
      </c>
      <c r="AO484" s="58">
        <v>0.033454</v>
      </c>
      <c r="AP484" s="58">
        <v>1.23937597941279</v>
      </c>
    </row>
    <row r="485" customFormat="1" spans="2:42">
      <c r="B485" s="39"/>
      <c r="C485" s="39"/>
      <c r="D485" s="39"/>
      <c r="S485" s="40"/>
      <c r="T485" s="40"/>
      <c r="AA485" s="48">
        <v>483</v>
      </c>
      <c r="AB485" s="48" t="s">
        <v>1770</v>
      </c>
      <c r="AC485" s="48" t="s">
        <v>1771</v>
      </c>
      <c r="AD485" s="48" t="s">
        <v>2806</v>
      </c>
      <c r="AE485" s="48" t="s">
        <v>2522</v>
      </c>
      <c r="AF485" s="48" t="s">
        <v>2374</v>
      </c>
      <c r="AG485" s="48" t="s">
        <v>2374</v>
      </c>
      <c r="AH485" s="48" t="s">
        <v>2707</v>
      </c>
      <c r="AI485" s="48" t="s">
        <v>2597</v>
      </c>
      <c r="AJ485" s="48" t="s">
        <v>2268</v>
      </c>
      <c r="AK485" s="48">
        <v>1368</v>
      </c>
      <c r="AL485" s="48">
        <v>232527</v>
      </c>
      <c r="AM485" s="48" t="s">
        <v>1581</v>
      </c>
      <c r="AN485" s="53">
        <v>0.35</v>
      </c>
      <c r="AO485" s="58">
        <v>0.10625032</v>
      </c>
      <c r="AP485" s="58">
        <v>0.0599037593377239</v>
      </c>
    </row>
    <row r="486" customFormat="1" spans="2:42">
      <c r="B486" s="39"/>
      <c r="C486" s="39"/>
      <c r="D486" s="39"/>
      <c r="S486" s="40"/>
      <c r="T486" s="40"/>
      <c r="AA486" s="48">
        <v>484</v>
      </c>
      <c r="AB486" s="48" t="s">
        <v>2411</v>
      </c>
      <c r="AC486" s="48" t="s">
        <v>3006</v>
      </c>
      <c r="AD486" s="48" t="s">
        <v>3007</v>
      </c>
      <c r="AE486" s="48" t="s">
        <v>2522</v>
      </c>
      <c r="AF486" s="48" t="s">
        <v>2374</v>
      </c>
      <c r="AG486" s="48" t="s">
        <v>2374</v>
      </c>
      <c r="AH486" s="48" t="s">
        <v>2456</v>
      </c>
      <c r="AI486" s="48" t="s">
        <v>2460</v>
      </c>
      <c r="AJ486" s="48" t="s">
        <v>2689</v>
      </c>
      <c r="AK486" s="48">
        <v>252</v>
      </c>
      <c r="AL486" s="48">
        <v>1255818</v>
      </c>
      <c r="AM486" s="48" t="s">
        <v>1581</v>
      </c>
      <c r="AN486" s="53">
        <v>5.5</v>
      </c>
      <c r="AO486" s="58">
        <v>0.081352</v>
      </c>
      <c r="AP486" s="58">
        <v>1.22944961555423</v>
      </c>
    </row>
    <row r="487" customFormat="1" spans="2:42">
      <c r="B487" s="39"/>
      <c r="C487" s="39"/>
      <c r="D487" s="39"/>
      <c r="S487" s="40"/>
      <c r="T487" s="40"/>
      <c r="AA487" s="48">
        <v>485</v>
      </c>
      <c r="AB487" s="48" t="s">
        <v>3008</v>
      </c>
      <c r="AC487" s="48" t="s">
        <v>160</v>
      </c>
      <c r="AD487" s="48" t="s">
        <v>3009</v>
      </c>
      <c r="AE487" s="48" t="s">
        <v>2522</v>
      </c>
      <c r="AF487" s="48" t="s">
        <v>2374</v>
      </c>
      <c r="AG487" s="48" t="s">
        <v>2374</v>
      </c>
      <c r="AH487" s="48" t="s">
        <v>2456</v>
      </c>
      <c r="AI487" s="48" t="s">
        <v>2460</v>
      </c>
      <c r="AJ487" s="48" t="s">
        <v>2464</v>
      </c>
      <c r="AK487" s="48">
        <v>454</v>
      </c>
      <c r="AL487" s="48">
        <v>707284</v>
      </c>
      <c r="AM487" s="48" t="s">
        <v>1581</v>
      </c>
      <c r="AN487" s="53">
        <v>0.35</v>
      </c>
      <c r="AO487" s="58">
        <v>0.008621</v>
      </c>
      <c r="AP487" s="58">
        <v>0.738289479043748</v>
      </c>
    </row>
    <row r="488" customFormat="1" spans="2:42">
      <c r="B488" s="39"/>
      <c r="C488" s="39"/>
      <c r="D488" s="39"/>
      <c r="S488" s="40"/>
      <c r="T488" s="40"/>
      <c r="AA488" s="48">
        <v>486</v>
      </c>
      <c r="AB488" s="48" t="s">
        <v>1958</v>
      </c>
      <c r="AC488" s="48" t="s">
        <v>3010</v>
      </c>
      <c r="AD488" s="48" t="s">
        <v>3011</v>
      </c>
      <c r="AE488" s="48" t="s">
        <v>2522</v>
      </c>
      <c r="AF488" s="48" t="s">
        <v>2374</v>
      </c>
      <c r="AG488" s="48" t="s">
        <v>2374</v>
      </c>
      <c r="AH488" s="48" t="s">
        <v>2374</v>
      </c>
      <c r="AI488" s="48" t="s">
        <v>2276</v>
      </c>
      <c r="AJ488" s="48" t="s">
        <v>2216</v>
      </c>
      <c r="AK488" s="48">
        <v>742</v>
      </c>
      <c r="AL488" s="48">
        <v>433103</v>
      </c>
      <c r="AM488" s="48" t="s">
        <v>1581</v>
      </c>
      <c r="AN488" s="53">
        <v>1.97</v>
      </c>
      <c r="AO488" s="58">
        <v>0.124332</v>
      </c>
      <c r="AP488" s="58">
        <v>0.288137369294819</v>
      </c>
    </row>
    <row r="489" customFormat="1" spans="2:42">
      <c r="B489" s="39"/>
      <c r="C489" s="39"/>
      <c r="D489" s="39"/>
      <c r="S489" s="40"/>
      <c r="T489" s="40"/>
      <c r="AA489" s="48">
        <v>487</v>
      </c>
      <c r="AB489" s="48" t="s">
        <v>2796</v>
      </c>
      <c r="AC489" s="48" t="s">
        <v>3012</v>
      </c>
      <c r="AD489" s="48" t="s">
        <v>3011</v>
      </c>
      <c r="AE489" s="48" t="s">
        <v>2522</v>
      </c>
      <c r="AF489" s="48" t="s">
        <v>2374</v>
      </c>
      <c r="AG489" s="48" t="s">
        <v>2374</v>
      </c>
      <c r="AH489" s="48" t="s">
        <v>2460</v>
      </c>
      <c r="AI489" s="48" t="s">
        <v>2456</v>
      </c>
      <c r="AJ489" s="48" t="s">
        <v>2456</v>
      </c>
      <c r="AK489" s="48">
        <v>136</v>
      </c>
      <c r="AL489" s="48">
        <v>2235033</v>
      </c>
      <c r="AM489" s="48" t="s">
        <v>1581</v>
      </c>
      <c r="AN489" s="53" t="e">
        <v>#N/A</v>
      </c>
      <c r="AO489" s="58" t="e">
        <v>#N/A</v>
      </c>
      <c r="AP489" s="58" t="e">
        <v>#N/A</v>
      </c>
    </row>
    <row r="490" customFormat="1" spans="2:42">
      <c r="B490" s="39"/>
      <c r="C490" s="39"/>
      <c r="D490" s="39"/>
      <c r="S490" s="40"/>
      <c r="T490" s="40"/>
      <c r="AA490" s="48">
        <v>488</v>
      </c>
      <c r="AB490" s="48" t="s">
        <v>2852</v>
      </c>
      <c r="AC490" s="48" t="s">
        <v>3013</v>
      </c>
      <c r="AD490" s="48" t="s">
        <v>3014</v>
      </c>
      <c r="AE490" s="48" t="s">
        <v>2522</v>
      </c>
      <c r="AF490" s="48" t="s">
        <v>2374</v>
      </c>
      <c r="AG490" s="48" t="s">
        <v>2374</v>
      </c>
      <c r="AH490" s="48" t="s">
        <v>2460</v>
      </c>
      <c r="AI490" s="48" t="s">
        <v>2597</v>
      </c>
      <c r="AJ490" s="48" t="s">
        <v>2286</v>
      </c>
      <c r="AK490" s="48">
        <v>126</v>
      </c>
      <c r="AL490" s="48">
        <v>2393769</v>
      </c>
      <c r="AM490" s="48" t="s">
        <v>1581</v>
      </c>
      <c r="AN490" s="53">
        <v>2.56</v>
      </c>
      <c r="AO490" s="58">
        <v>0.081352</v>
      </c>
      <c r="AP490" s="58">
        <v>0.572252911967062</v>
      </c>
    </row>
    <row r="491" customFormat="1" spans="2:42">
      <c r="B491" s="39"/>
      <c r="C491" s="39"/>
      <c r="D491" s="39"/>
      <c r="S491" s="40"/>
      <c r="T491" s="40"/>
      <c r="AA491" s="48">
        <v>489</v>
      </c>
      <c r="AB491" s="48" t="s">
        <v>3015</v>
      </c>
      <c r="AC491" s="48" t="s">
        <v>3016</v>
      </c>
      <c r="AD491" s="48" t="s">
        <v>3014</v>
      </c>
      <c r="AE491" s="48" t="s">
        <v>2522</v>
      </c>
      <c r="AF491" s="48" t="s">
        <v>2374</v>
      </c>
      <c r="AG491" s="48" t="s">
        <v>2374</v>
      </c>
      <c r="AH491" s="48" t="s">
        <v>2374</v>
      </c>
      <c r="AI491" s="48" t="s">
        <v>2216</v>
      </c>
      <c r="AJ491" s="48" t="s">
        <v>1823</v>
      </c>
      <c r="AK491" s="48">
        <v>666</v>
      </c>
      <c r="AL491" s="48">
        <v>482537</v>
      </c>
      <c r="AM491" s="48" t="s">
        <v>1581</v>
      </c>
      <c r="AN491" s="53">
        <v>0.56</v>
      </c>
      <c r="AO491" s="58">
        <v>0.033454</v>
      </c>
      <c r="AP491" s="58">
        <v>0.30440813529437</v>
      </c>
    </row>
    <row r="492" customFormat="1" spans="2:42">
      <c r="B492" s="39"/>
      <c r="C492" s="39"/>
      <c r="D492" s="39"/>
      <c r="S492" s="40"/>
      <c r="T492" s="40"/>
      <c r="AA492" s="48">
        <v>490</v>
      </c>
      <c r="AB492" s="48" t="s">
        <v>2174</v>
      </c>
      <c r="AC492" s="48" t="s">
        <v>3017</v>
      </c>
      <c r="AD492" s="48" t="s">
        <v>3018</v>
      </c>
      <c r="AE492" s="48" t="s">
        <v>2522</v>
      </c>
      <c r="AF492" s="48" t="s">
        <v>2374</v>
      </c>
      <c r="AG492" s="48" t="s">
        <v>2374</v>
      </c>
      <c r="AH492" s="48" t="s">
        <v>2374</v>
      </c>
      <c r="AI492" s="48" t="s">
        <v>2216</v>
      </c>
      <c r="AJ492" s="48" t="s">
        <v>2889</v>
      </c>
      <c r="AK492" s="48">
        <v>409</v>
      </c>
      <c r="AL492" s="48">
        <v>785288</v>
      </c>
      <c r="AM492" s="48" t="s">
        <v>1581</v>
      </c>
      <c r="AN492" s="53">
        <v>1.27</v>
      </c>
      <c r="AO492" s="58">
        <v>0.086700014</v>
      </c>
      <c r="AP492" s="58">
        <v>0.266379521017046</v>
      </c>
    </row>
    <row r="493" customFormat="1" spans="2:42">
      <c r="B493" s="39"/>
      <c r="C493" s="39"/>
      <c r="D493" s="39"/>
      <c r="S493" s="40"/>
      <c r="T493" s="40"/>
      <c r="AA493" s="48">
        <v>491</v>
      </c>
      <c r="AB493" s="48" t="s">
        <v>2042</v>
      </c>
      <c r="AC493" s="48" t="s">
        <v>3019</v>
      </c>
      <c r="AD493" s="48" t="s">
        <v>3018</v>
      </c>
      <c r="AE493" s="48" t="s">
        <v>2522</v>
      </c>
      <c r="AF493" s="48" t="s">
        <v>2374</v>
      </c>
      <c r="AG493" s="48" t="s">
        <v>2374</v>
      </c>
      <c r="AH493" s="48" t="s">
        <v>2374</v>
      </c>
      <c r="AI493" s="48" t="s">
        <v>2256</v>
      </c>
      <c r="AJ493" s="48" t="s">
        <v>2216</v>
      </c>
      <c r="AK493" s="48">
        <v>565</v>
      </c>
      <c r="AL493" s="48">
        <v>569370</v>
      </c>
      <c r="AM493" s="48" t="s">
        <v>1581</v>
      </c>
      <c r="AN493" s="53">
        <v>2.06</v>
      </c>
      <c r="AO493" s="58">
        <v>0.120183</v>
      </c>
      <c r="AP493" s="58">
        <v>0.311702625248935</v>
      </c>
    </row>
    <row r="494" customFormat="1" spans="2:42">
      <c r="B494" s="39"/>
      <c r="C494" s="39"/>
      <c r="D494" s="39"/>
      <c r="S494" s="40"/>
      <c r="T494" s="40"/>
      <c r="AA494" s="48">
        <v>492</v>
      </c>
      <c r="AB494" s="48" t="s">
        <v>3020</v>
      </c>
      <c r="AC494" s="48" t="s">
        <v>3021</v>
      </c>
      <c r="AD494" s="48" t="s">
        <v>3022</v>
      </c>
      <c r="AE494" s="48" t="s">
        <v>2522</v>
      </c>
      <c r="AF494" s="48" t="s">
        <v>2374</v>
      </c>
      <c r="AG494" s="48" t="s">
        <v>2374</v>
      </c>
      <c r="AH494" s="48" t="s">
        <v>2460</v>
      </c>
      <c r="AI494" s="48" t="s">
        <v>2597</v>
      </c>
      <c r="AJ494" s="48" t="s">
        <v>2460</v>
      </c>
      <c r="AK494" s="48">
        <v>212</v>
      </c>
      <c r="AL494" s="48">
        <v>1483263</v>
      </c>
      <c r="AM494" s="48" t="s">
        <v>1581</v>
      </c>
      <c r="AN494" s="53">
        <v>4.61</v>
      </c>
      <c r="AO494" s="58">
        <v>0.024376</v>
      </c>
      <c r="AP494" s="58">
        <v>3.43917887508025</v>
      </c>
    </row>
    <row r="495" customFormat="1" spans="2:42">
      <c r="B495" s="39"/>
      <c r="C495" s="39"/>
      <c r="D495" s="39"/>
      <c r="S495" s="40"/>
      <c r="T495" s="40"/>
      <c r="AA495" s="48">
        <v>493</v>
      </c>
      <c r="AB495" s="48" t="s">
        <v>2773</v>
      </c>
      <c r="AC495" s="48" t="s">
        <v>3023</v>
      </c>
      <c r="AD495" s="48" t="s">
        <v>3024</v>
      </c>
      <c r="AE495" s="48" t="s">
        <v>2522</v>
      </c>
      <c r="AF495" s="48" t="s">
        <v>2374</v>
      </c>
      <c r="AG495" s="48" t="s">
        <v>2374</v>
      </c>
      <c r="AH495" s="48" t="s">
        <v>2460</v>
      </c>
      <c r="AI495" s="48" t="s">
        <v>2460</v>
      </c>
      <c r="AJ495" s="48" t="s">
        <v>2307</v>
      </c>
      <c r="AK495" s="48">
        <v>136</v>
      </c>
      <c r="AL495" s="48">
        <v>2235033</v>
      </c>
      <c r="AM495" s="48" t="s">
        <v>1581</v>
      </c>
      <c r="AN495" s="53">
        <v>0.88</v>
      </c>
      <c r="AO495" s="58">
        <v>0.104584</v>
      </c>
      <c r="AP495" s="58">
        <v>0.15301489348209</v>
      </c>
    </row>
    <row r="496" customFormat="1" spans="2:42">
      <c r="B496" s="39"/>
      <c r="C496" s="39"/>
      <c r="D496" s="39"/>
      <c r="S496" s="40"/>
      <c r="T496" s="40"/>
      <c r="AA496" s="48">
        <v>494</v>
      </c>
      <c r="AB496" s="48" t="s">
        <v>3025</v>
      </c>
      <c r="AC496" s="48" t="s">
        <v>3026</v>
      </c>
      <c r="AD496" s="48" t="s">
        <v>3027</v>
      </c>
      <c r="AE496" s="48" t="s">
        <v>2522</v>
      </c>
      <c r="AF496" s="48" t="s">
        <v>2374</v>
      </c>
      <c r="AG496" s="48" t="s">
        <v>2374</v>
      </c>
      <c r="AH496" s="48" t="s">
        <v>2707</v>
      </c>
      <c r="AI496" s="48" t="s">
        <v>2286</v>
      </c>
      <c r="AJ496" s="48" t="s">
        <v>2307</v>
      </c>
      <c r="AK496" s="48">
        <v>338</v>
      </c>
      <c r="AL496" s="48">
        <v>946047</v>
      </c>
      <c r="AM496" s="48" t="s">
        <v>1581</v>
      </c>
      <c r="AN496" s="53">
        <v>2.97</v>
      </c>
      <c r="AO496" s="58">
        <v>0.098138</v>
      </c>
      <c r="AP496" s="58">
        <v>0.550345635403888</v>
      </c>
    </row>
    <row r="497" customFormat="1" spans="2:42">
      <c r="B497" s="39"/>
      <c r="C497" s="39"/>
      <c r="D497" s="39"/>
      <c r="S497" s="40"/>
      <c r="T497" s="40"/>
      <c r="AA497" s="48">
        <v>495</v>
      </c>
      <c r="AB497" s="48" t="s">
        <v>3028</v>
      </c>
      <c r="AC497" s="48" t="s">
        <v>3029</v>
      </c>
      <c r="AD497" s="48" t="s">
        <v>3027</v>
      </c>
      <c r="AE497" s="48" t="s">
        <v>2522</v>
      </c>
      <c r="AF497" s="48" t="s">
        <v>2374</v>
      </c>
      <c r="AG497" s="48" t="s">
        <v>2374</v>
      </c>
      <c r="AH497" s="48" t="s">
        <v>2707</v>
      </c>
      <c r="AI497" s="48" t="s">
        <v>2286</v>
      </c>
      <c r="AJ497" s="48" t="s">
        <v>2307</v>
      </c>
      <c r="AK497" s="48">
        <v>308</v>
      </c>
      <c r="AL497" s="48">
        <v>1036628</v>
      </c>
      <c r="AM497" s="48" t="s">
        <v>1581</v>
      </c>
      <c r="AN497" s="53">
        <v>2.83</v>
      </c>
      <c r="AO497" s="58">
        <v>0.067922</v>
      </c>
      <c r="AP497" s="58">
        <v>0.757691212386742</v>
      </c>
    </row>
    <row r="498" customFormat="1" spans="2:42">
      <c r="B498" s="39"/>
      <c r="C498" s="39"/>
      <c r="D498" s="39"/>
      <c r="S498" s="40"/>
      <c r="T498" s="40"/>
      <c r="AA498" s="48">
        <v>496</v>
      </c>
      <c r="AB498" s="48" t="s">
        <v>2370</v>
      </c>
      <c r="AC498" s="48" t="s">
        <v>3030</v>
      </c>
      <c r="AD498" s="48" t="s">
        <v>3031</v>
      </c>
      <c r="AE498" s="48" t="s">
        <v>2522</v>
      </c>
      <c r="AF498" s="48" t="s">
        <v>2374</v>
      </c>
      <c r="AG498" s="48" t="s">
        <v>2374</v>
      </c>
      <c r="AH498" s="48" t="s">
        <v>2460</v>
      </c>
      <c r="AI498" s="48" t="s">
        <v>2460</v>
      </c>
      <c r="AJ498" s="48" t="s">
        <v>2689</v>
      </c>
      <c r="AK498" s="48">
        <v>262</v>
      </c>
      <c r="AL498" s="48">
        <v>1209448</v>
      </c>
      <c r="AM498" s="48" t="s">
        <v>1581</v>
      </c>
      <c r="AN498" s="53">
        <v>2.25</v>
      </c>
      <c r="AO498" s="58">
        <v>0.126746</v>
      </c>
      <c r="AP498" s="58">
        <v>0.32282304986534</v>
      </c>
    </row>
    <row r="499" customFormat="1" spans="2:42">
      <c r="B499" s="39"/>
      <c r="C499" s="39"/>
      <c r="D499" s="39"/>
      <c r="S499" s="40"/>
      <c r="T499" s="40"/>
      <c r="AA499" s="48">
        <v>497</v>
      </c>
      <c r="AB499" s="48" t="s">
        <v>1955</v>
      </c>
      <c r="AC499" s="48" t="s">
        <v>1956</v>
      </c>
      <c r="AD499" s="48" t="s">
        <v>3031</v>
      </c>
      <c r="AE499" s="48" t="s">
        <v>2522</v>
      </c>
      <c r="AF499" s="48" t="s">
        <v>2374</v>
      </c>
      <c r="AG499" s="48" t="s">
        <v>2374</v>
      </c>
      <c r="AH499" s="48" t="s">
        <v>2374</v>
      </c>
      <c r="AI499" s="48" t="s">
        <v>2286</v>
      </c>
      <c r="AJ499" s="48" t="s">
        <v>2272</v>
      </c>
      <c r="AK499" s="48">
        <v>520</v>
      </c>
      <c r="AL499" s="48">
        <v>618802</v>
      </c>
      <c r="AM499" s="48" t="s">
        <v>1581</v>
      </c>
      <c r="AN499" s="53">
        <v>1.24</v>
      </c>
      <c r="AO499" s="58">
        <v>0.048369187</v>
      </c>
      <c r="AP499" s="58">
        <v>0.466196681462686</v>
      </c>
    </row>
    <row r="500" customFormat="1" spans="2:42">
      <c r="B500" s="39"/>
      <c r="C500" s="39"/>
      <c r="D500" s="39"/>
      <c r="S500" s="40"/>
      <c r="T500" s="40"/>
      <c r="AA500" s="48">
        <v>498</v>
      </c>
      <c r="AB500" s="48" t="s">
        <v>2218</v>
      </c>
      <c r="AC500" s="48" t="s">
        <v>2219</v>
      </c>
      <c r="AD500" s="48" t="s">
        <v>3031</v>
      </c>
      <c r="AE500" s="48" t="s">
        <v>2522</v>
      </c>
      <c r="AF500" s="48" t="s">
        <v>2374</v>
      </c>
      <c r="AG500" s="48" t="s">
        <v>2374</v>
      </c>
      <c r="AH500" s="48" t="s">
        <v>2374</v>
      </c>
      <c r="AI500" s="48" t="s">
        <v>2440</v>
      </c>
      <c r="AJ500" s="48" t="s">
        <v>1824</v>
      </c>
      <c r="AK500" s="48">
        <v>176</v>
      </c>
      <c r="AL500" s="48">
        <v>1761175</v>
      </c>
      <c r="AM500" s="48" t="s">
        <v>1581</v>
      </c>
      <c r="AN500" s="53">
        <v>4.76</v>
      </c>
      <c r="AO500" s="58">
        <v>0.077584</v>
      </c>
      <c r="AP500" s="58">
        <v>1.11570933367926</v>
      </c>
    </row>
    <row r="501" customFormat="1" spans="2:42">
      <c r="B501" s="39"/>
      <c r="C501" s="39"/>
      <c r="D501" s="39"/>
      <c r="S501" s="40"/>
      <c r="T501" s="40"/>
      <c r="AA501" s="48">
        <v>499</v>
      </c>
      <c r="AB501" s="48" t="s">
        <v>2595</v>
      </c>
      <c r="AC501" s="48" t="s">
        <v>1734</v>
      </c>
      <c r="AD501" s="48" t="s">
        <v>3032</v>
      </c>
      <c r="AE501" s="48" t="s">
        <v>2522</v>
      </c>
      <c r="AF501" s="48" t="s">
        <v>2374</v>
      </c>
      <c r="AG501" s="48" t="s">
        <v>2374</v>
      </c>
      <c r="AH501" s="48" t="s">
        <v>2460</v>
      </c>
      <c r="AI501" s="48" t="s">
        <v>2694</v>
      </c>
      <c r="AJ501" s="48" t="s">
        <v>2423</v>
      </c>
      <c r="AK501" s="48">
        <v>181</v>
      </c>
      <c r="AL501" s="48">
        <v>1715333</v>
      </c>
      <c r="AM501" s="48" t="s">
        <v>1581</v>
      </c>
      <c r="AN501" s="53">
        <v>3.99</v>
      </c>
      <c r="AO501" s="58">
        <v>0.012565</v>
      </c>
      <c r="AP501" s="58">
        <v>5.77466351187681</v>
      </c>
    </row>
    <row r="502" customFormat="1" spans="2:42">
      <c r="B502" s="39"/>
      <c r="C502" s="39"/>
      <c r="D502" s="39"/>
      <c r="S502" s="40"/>
      <c r="T502" s="40"/>
      <c r="AA502" s="48">
        <v>500</v>
      </c>
      <c r="AB502" s="48" t="s">
        <v>3033</v>
      </c>
      <c r="AC502" s="48" t="s">
        <v>3034</v>
      </c>
      <c r="AD502" s="48" t="s">
        <v>3032</v>
      </c>
      <c r="AE502" s="48" t="s">
        <v>2522</v>
      </c>
      <c r="AF502" s="48" t="s">
        <v>2374</v>
      </c>
      <c r="AG502" s="48" t="s">
        <v>2374</v>
      </c>
      <c r="AH502" s="48" t="s">
        <v>2707</v>
      </c>
      <c r="AI502" s="48" t="s">
        <v>2597</v>
      </c>
      <c r="AJ502" s="48" t="s">
        <v>2216</v>
      </c>
      <c r="AK502" s="48">
        <v>303</v>
      </c>
      <c r="AL502" s="48">
        <v>1053443</v>
      </c>
      <c r="AM502" s="48" t="s">
        <v>1581</v>
      </c>
      <c r="AN502" s="53">
        <v>1.48</v>
      </c>
      <c r="AO502" s="58">
        <v>0.033454</v>
      </c>
      <c r="AP502" s="58">
        <v>0.804507214706548</v>
      </c>
    </row>
    <row r="503" customFormat="1" spans="2:42">
      <c r="B503" s="39"/>
      <c r="C503" s="39"/>
      <c r="D503" s="39"/>
      <c r="S503" s="40"/>
      <c r="T503" s="40"/>
      <c r="AA503" s="48">
        <v>501</v>
      </c>
      <c r="AB503" s="48" t="s">
        <v>3035</v>
      </c>
      <c r="AC503" s="48" t="s">
        <v>3036</v>
      </c>
      <c r="AD503" s="48" t="s">
        <v>3032</v>
      </c>
      <c r="AE503" s="48" t="s">
        <v>2522</v>
      </c>
      <c r="AF503" s="48" t="s">
        <v>2374</v>
      </c>
      <c r="AG503" s="48" t="s">
        <v>2374</v>
      </c>
      <c r="AH503" s="48" t="s">
        <v>2460</v>
      </c>
      <c r="AI503" s="48" t="s">
        <v>2694</v>
      </c>
      <c r="AJ503" s="48" t="s">
        <v>2423</v>
      </c>
      <c r="AK503" s="48">
        <v>131</v>
      </c>
      <c r="AL503" s="48">
        <v>2311999</v>
      </c>
      <c r="AM503" s="48" t="s">
        <v>1581</v>
      </c>
      <c r="AN503" s="53" t="e">
        <v>#N/A</v>
      </c>
      <c r="AO503" s="58" t="e">
        <v>#N/A</v>
      </c>
      <c r="AP503" s="58" t="e">
        <v>#N/A</v>
      </c>
    </row>
    <row r="504" customFormat="1" spans="2:42">
      <c r="B504" s="39"/>
      <c r="C504" s="39"/>
      <c r="D504" s="39"/>
      <c r="S504" s="40"/>
      <c r="T504" s="40"/>
      <c r="AA504" s="48">
        <v>502</v>
      </c>
      <c r="AB504" s="48" t="s">
        <v>3037</v>
      </c>
      <c r="AC504" s="48" t="s">
        <v>3038</v>
      </c>
      <c r="AD504" s="48" t="s">
        <v>3039</v>
      </c>
      <c r="AE504" s="48" t="s">
        <v>2522</v>
      </c>
      <c r="AF504" s="48" t="s">
        <v>2374</v>
      </c>
      <c r="AG504" s="48" t="s">
        <v>2374</v>
      </c>
      <c r="AH504" s="48" t="s">
        <v>2374</v>
      </c>
      <c r="AI504" s="48" t="s">
        <v>2286</v>
      </c>
      <c r="AJ504" s="48" t="s">
        <v>2256</v>
      </c>
      <c r="AK504" s="48">
        <v>1792</v>
      </c>
      <c r="AL504" s="48">
        <v>175762</v>
      </c>
      <c r="AM504" s="48" t="s">
        <v>1581</v>
      </c>
      <c r="AN504" s="53">
        <v>1.16</v>
      </c>
      <c r="AO504" s="58">
        <v>0.115083256</v>
      </c>
      <c r="AP504" s="58">
        <v>0.183299858139222</v>
      </c>
    </row>
    <row r="505" customFormat="1" spans="2:42">
      <c r="B505" s="39"/>
      <c r="C505" s="39"/>
      <c r="D505" s="39"/>
      <c r="S505" s="40"/>
      <c r="T505" s="40"/>
      <c r="AA505" s="48">
        <v>503</v>
      </c>
      <c r="AB505" s="48" t="s">
        <v>2588</v>
      </c>
      <c r="AC505" s="48" t="s">
        <v>3040</v>
      </c>
      <c r="AD505" s="48" t="s">
        <v>3039</v>
      </c>
      <c r="AE505" s="48" t="s">
        <v>2522</v>
      </c>
      <c r="AF505" s="48" t="s">
        <v>2374</v>
      </c>
      <c r="AG505" s="48" t="s">
        <v>2374</v>
      </c>
      <c r="AH505" s="48" t="s">
        <v>2460</v>
      </c>
      <c r="AI505" s="48" t="s">
        <v>2694</v>
      </c>
      <c r="AJ505" s="48" t="s">
        <v>2460</v>
      </c>
      <c r="AK505" s="48">
        <v>181</v>
      </c>
      <c r="AL505" s="48">
        <v>1715333</v>
      </c>
      <c r="AM505" s="48" t="s">
        <v>1581</v>
      </c>
      <c r="AN505" s="53">
        <v>1.68</v>
      </c>
      <c r="AO505" s="58">
        <v>0.081352</v>
      </c>
      <c r="AP505" s="58">
        <v>0.375540973478384</v>
      </c>
    </row>
    <row r="506" customFormat="1" spans="2:42">
      <c r="B506" s="39"/>
      <c r="C506" s="39"/>
      <c r="D506" s="39"/>
      <c r="S506" s="40"/>
      <c r="T506" s="40"/>
      <c r="AA506" s="48">
        <v>504</v>
      </c>
      <c r="AB506" s="48" t="s">
        <v>3041</v>
      </c>
      <c r="AC506" s="48" t="s">
        <v>3042</v>
      </c>
      <c r="AD506" s="48" t="s">
        <v>3039</v>
      </c>
      <c r="AE506" s="48" t="s">
        <v>2522</v>
      </c>
      <c r="AF506" s="48" t="s">
        <v>2374</v>
      </c>
      <c r="AG506" s="48" t="s">
        <v>2374</v>
      </c>
      <c r="AH506" s="48" t="s">
        <v>2374</v>
      </c>
      <c r="AI506" s="48" t="s">
        <v>2597</v>
      </c>
      <c r="AJ506" s="48" t="s">
        <v>2264</v>
      </c>
      <c r="AK506" s="48">
        <v>0</v>
      </c>
      <c r="AL506" s="48">
        <v>0</v>
      </c>
      <c r="AM506" s="48" t="s">
        <v>1581</v>
      </c>
      <c r="AN506" s="53">
        <v>2.25</v>
      </c>
      <c r="AO506" s="58">
        <v>0.08639</v>
      </c>
      <c r="AP506" s="58">
        <v>0.473625770091821</v>
      </c>
    </row>
    <row r="507" customFormat="1" spans="2:42">
      <c r="B507" s="39"/>
      <c r="C507" s="39"/>
      <c r="D507" s="39"/>
      <c r="S507" s="40"/>
      <c r="T507" s="40"/>
      <c r="AA507" s="48">
        <v>505</v>
      </c>
      <c r="AB507" s="48" t="s">
        <v>3043</v>
      </c>
      <c r="AC507" s="48" t="s">
        <v>3044</v>
      </c>
      <c r="AD507" s="48" t="s">
        <v>3045</v>
      </c>
      <c r="AE507" s="48" t="s">
        <v>2522</v>
      </c>
      <c r="AF507" s="48" t="s">
        <v>2374</v>
      </c>
      <c r="AG507" s="48" t="s">
        <v>2374</v>
      </c>
      <c r="AH507" s="48" t="s">
        <v>2460</v>
      </c>
      <c r="AI507" s="48" t="s">
        <v>2694</v>
      </c>
      <c r="AJ507" s="48" t="s">
        <v>2464</v>
      </c>
      <c r="AK507" s="48">
        <v>318</v>
      </c>
      <c r="AL507" s="48">
        <v>1004630</v>
      </c>
      <c r="AM507" s="48" t="s">
        <v>1581</v>
      </c>
      <c r="AN507" s="53">
        <v>1</v>
      </c>
      <c r="AO507" s="58">
        <v>0.128002</v>
      </c>
      <c r="AP507" s="58">
        <v>0.142069065859153</v>
      </c>
    </row>
    <row r="508" customFormat="1" spans="2:42">
      <c r="B508" s="39"/>
      <c r="C508" s="39"/>
      <c r="D508" s="39"/>
      <c r="S508" s="40"/>
      <c r="T508" s="40"/>
      <c r="AA508" s="48">
        <v>506</v>
      </c>
      <c r="AB508" s="48" t="s">
        <v>2513</v>
      </c>
      <c r="AC508" s="48" t="s">
        <v>3046</v>
      </c>
      <c r="AD508" s="48" t="s">
        <v>3045</v>
      </c>
      <c r="AE508" s="48" t="s">
        <v>2522</v>
      </c>
      <c r="AF508" s="48" t="s">
        <v>2374</v>
      </c>
      <c r="AG508" s="48" t="s">
        <v>2374</v>
      </c>
      <c r="AH508" s="48" t="s">
        <v>2460</v>
      </c>
      <c r="AI508" s="48" t="s">
        <v>2694</v>
      </c>
      <c r="AJ508" s="48" t="s">
        <v>2464</v>
      </c>
      <c r="AK508" s="48">
        <v>196</v>
      </c>
      <c r="AL508" s="48">
        <v>1590899</v>
      </c>
      <c r="AM508" s="48" t="s">
        <v>1581</v>
      </c>
      <c r="AN508" s="53">
        <v>2.09</v>
      </c>
      <c r="AO508" s="58">
        <v>0.081352</v>
      </c>
      <c r="AP508" s="58">
        <v>0.467190853910609</v>
      </c>
    </row>
    <row r="509" customFormat="1" spans="2:42">
      <c r="B509" s="39"/>
      <c r="C509" s="39"/>
      <c r="D509" s="39"/>
      <c r="S509" s="40"/>
      <c r="T509" s="40"/>
      <c r="AA509" s="48">
        <v>507</v>
      </c>
      <c r="AB509" s="48" t="s">
        <v>2608</v>
      </c>
      <c r="AC509" s="48" t="s">
        <v>3047</v>
      </c>
      <c r="AD509" s="48" t="s">
        <v>3048</v>
      </c>
      <c r="AE509" s="48" t="s">
        <v>2522</v>
      </c>
      <c r="AF509" s="48" t="s">
        <v>2374</v>
      </c>
      <c r="AG509" s="48" t="s">
        <v>2374</v>
      </c>
      <c r="AH509" s="48" t="s">
        <v>2460</v>
      </c>
      <c r="AI509" s="48" t="s">
        <v>2694</v>
      </c>
      <c r="AJ509" s="48" t="s">
        <v>2707</v>
      </c>
      <c r="AK509" s="48">
        <v>176</v>
      </c>
      <c r="AL509" s="48">
        <v>1761175</v>
      </c>
      <c r="AM509" s="48" t="s">
        <v>1581</v>
      </c>
      <c r="AN509" s="53">
        <v>2.45</v>
      </c>
      <c r="AO509" s="58">
        <v>0.004639</v>
      </c>
      <c r="AP509" s="58">
        <v>9.6041291640123</v>
      </c>
    </row>
    <row r="510" customFormat="1" spans="2:42">
      <c r="B510" s="39"/>
      <c r="C510" s="39"/>
      <c r="D510" s="39"/>
      <c r="S510" s="40"/>
      <c r="T510" s="40"/>
      <c r="AA510" s="48">
        <v>508</v>
      </c>
      <c r="AB510" s="48" t="s">
        <v>3049</v>
      </c>
      <c r="AC510" s="48" t="s">
        <v>3050</v>
      </c>
      <c r="AD510" s="48" t="s">
        <v>3051</v>
      </c>
      <c r="AE510" s="48" t="s">
        <v>2522</v>
      </c>
      <c r="AF510" s="48" t="s">
        <v>2374</v>
      </c>
      <c r="AG510" s="48" t="s">
        <v>2374</v>
      </c>
      <c r="AH510" s="48" t="s">
        <v>2374</v>
      </c>
      <c r="AI510" s="48" t="s">
        <v>2286</v>
      </c>
      <c r="AJ510" s="48" t="s">
        <v>2287</v>
      </c>
      <c r="AK510" s="48">
        <v>136</v>
      </c>
      <c r="AL510" s="48">
        <v>2235033</v>
      </c>
      <c r="AM510" s="48" t="s">
        <v>1581</v>
      </c>
      <c r="AN510" s="53">
        <v>1.55</v>
      </c>
      <c r="AO510" s="58">
        <v>0.279412</v>
      </c>
      <c r="AP510" s="58">
        <v>0.100879500810846</v>
      </c>
    </row>
    <row r="511" customFormat="1" spans="2:42">
      <c r="B511" s="39"/>
      <c r="C511" s="39"/>
      <c r="D511" s="39"/>
      <c r="S511" s="40"/>
      <c r="T511" s="40"/>
      <c r="AA511" s="48">
        <v>509</v>
      </c>
      <c r="AB511" s="48" t="s">
        <v>2737</v>
      </c>
      <c r="AC511" s="48" t="s">
        <v>3052</v>
      </c>
      <c r="AD511" s="48" t="s">
        <v>3053</v>
      </c>
      <c r="AE511" s="48" t="s">
        <v>2522</v>
      </c>
      <c r="AF511" s="48" t="s">
        <v>2374</v>
      </c>
      <c r="AG511" s="48" t="s">
        <v>2374</v>
      </c>
      <c r="AH511" s="48" t="s">
        <v>2374</v>
      </c>
      <c r="AI511" s="48" t="s">
        <v>2369</v>
      </c>
      <c r="AJ511" s="48" t="s">
        <v>2400</v>
      </c>
      <c r="AK511" s="48">
        <v>141</v>
      </c>
      <c r="AL511" s="48">
        <v>2163050</v>
      </c>
      <c r="AM511" s="48" t="s">
        <v>1581</v>
      </c>
      <c r="AN511" s="53">
        <v>2.75</v>
      </c>
      <c r="AO511" s="58">
        <v>0.081352</v>
      </c>
      <c r="AP511" s="58">
        <v>0.614724807777117</v>
      </c>
    </row>
    <row r="512" customFormat="1" spans="2:42">
      <c r="B512" s="39"/>
      <c r="C512" s="39"/>
      <c r="D512" s="39"/>
      <c r="S512" s="40"/>
      <c r="T512" s="40"/>
      <c r="AA512" s="48">
        <v>510</v>
      </c>
      <c r="AB512" s="48" t="s">
        <v>2183</v>
      </c>
      <c r="AC512" s="48" t="s">
        <v>2184</v>
      </c>
      <c r="AD512" s="48" t="s">
        <v>3053</v>
      </c>
      <c r="AE512" s="48" t="s">
        <v>2522</v>
      </c>
      <c r="AF512" s="48" t="s">
        <v>2374</v>
      </c>
      <c r="AG512" s="48" t="s">
        <v>2374</v>
      </c>
      <c r="AH512" s="48" t="s">
        <v>2460</v>
      </c>
      <c r="AI512" s="48" t="s">
        <v>2707</v>
      </c>
      <c r="AJ512" s="48" t="s">
        <v>2464</v>
      </c>
      <c r="AK512" s="48">
        <v>202</v>
      </c>
      <c r="AL512" s="48">
        <v>1553435</v>
      </c>
      <c r="AM512" s="48" t="s">
        <v>1581</v>
      </c>
      <c r="AN512" s="53">
        <v>3.24</v>
      </c>
      <c r="AO512" s="58">
        <v>0.047585</v>
      </c>
      <c r="AP512" s="58">
        <v>1.23820118946421</v>
      </c>
    </row>
    <row r="513" customFormat="1" spans="2:42">
      <c r="B513" s="39"/>
      <c r="C513" s="39"/>
      <c r="D513" s="39"/>
      <c r="S513" s="40"/>
      <c r="T513" s="40"/>
      <c r="AA513" s="48">
        <v>511</v>
      </c>
      <c r="AB513" s="48" t="s">
        <v>2185</v>
      </c>
      <c r="AC513" s="48" t="s">
        <v>2186</v>
      </c>
      <c r="AD513" s="48" t="s">
        <v>3053</v>
      </c>
      <c r="AE513" s="48" t="s">
        <v>2522</v>
      </c>
      <c r="AF513" s="48" t="s">
        <v>2374</v>
      </c>
      <c r="AG513" s="48" t="s">
        <v>2374</v>
      </c>
      <c r="AH513" s="48" t="s">
        <v>2374</v>
      </c>
      <c r="AI513" s="48" t="s">
        <v>2597</v>
      </c>
      <c r="AJ513" s="48" t="s">
        <v>2337</v>
      </c>
      <c r="AK513" s="48">
        <v>196</v>
      </c>
      <c r="AL513" s="48">
        <v>1590899</v>
      </c>
      <c r="AM513" s="48" t="s">
        <v>1581</v>
      </c>
      <c r="AN513" s="53">
        <v>2.44</v>
      </c>
      <c r="AO513" s="58">
        <v>0.081352</v>
      </c>
      <c r="AP513" s="58">
        <v>0.545428556718606</v>
      </c>
    </row>
    <row r="514" customFormat="1" spans="2:42">
      <c r="B514" s="39"/>
      <c r="C514" s="39"/>
      <c r="D514" s="39"/>
      <c r="S514" s="40"/>
      <c r="T514" s="40"/>
      <c r="AA514" s="48">
        <v>512</v>
      </c>
      <c r="AB514" s="48" t="s">
        <v>2208</v>
      </c>
      <c r="AC514" s="48" t="s">
        <v>2209</v>
      </c>
      <c r="AD514" s="48" t="s">
        <v>3054</v>
      </c>
      <c r="AE514" s="48" t="s">
        <v>2522</v>
      </c>
      <c r="AF514" s="48" t="s">
        <v>2374</v>
      </c>
      <c r="AG514" s="48" t="s">
        <v>2374</v>
      </c>
      <c r="AH514" s="48" t="s">
        <v>2707</v>
      </c>
      <c r="AI514" s="48" t="s">
        <v>2597</v>
      </c>
      <c r="AJ514" s="48" t="s">
        <v>2423</v>
      </c>
      <c r="AK514" s="48">
        <v>181</v>
      </c>
      <c r="AL514" s="48">
        <v>1715333</v>
      </c>
      <c r="AM514" s="48" t="s">
        <v>1581</v>
      </c>
      <c r="AN514" s="53">
        <v>1.24</v>
      </c>
      <c r="AO514" s="58">
        <v>0.078156</v>
      </c>
      <c r="AP514" s="58">
        <v>0.288519812483342</v>
      </c>
    </row>
    <row r="515" customFormat="1" spans="2:42">
      <c r="B515" s="39"/>
      <c r="C515" s="39"/>
      <c r="D515" s="39"/>
      <c r="S515" s="40"/>
      <c r="T515" s="40"/>
      <c r="AA515" s="48">
        <v>513</v>
      </c>
      <c r="AB515" s="48" t="s">
        <v>3055</v>
      </c>
      <c r="AC515" s="48" t="s">
        <v>3056</v>
      </c>
      <c r="AD515" s="48" t="s">
        <v>3057</v>
      </c>
      <c r="AE515" s="48" t="s">
        <v>2522</v>
      </c>
      <c r="AF515" s="48" t="s">
        <v>2374</v>
      </c>
      <c r="AG515" s="48" t="s">
        <v>2374</v>
      </c>
      <c r="AH515" s="48" t="s">
        <v>2460</v>
      </c>
      <c r="AI515" s="48" t="s">
        <v>2707</v>
      </c>
      <c r="AJ515" s="48" t="s">
        <v>2806</v>
      </c>
      <c r="AK515" s="48">
        <v>196</v>
      </c>
      <c r="AL515" s="48">
        <v>1590899</v>
      </c>
      <c r="AM515" s="48" t="s">
        <v>1581</v>
      </c>
      <c r="AN515" s="53">
        <v>1.61</v>
      </c>
      <c r="AO515" s="58">
        <v>0.078804</v>
      </c>
      <c r="AP515" s="58">
        <v>0.371530005515536</v>
      </c>
    </row>
    <row r="516" customFormat="1" spans="2:42">
      <c r="B516" s="39"/>
      <c r="C516" s="39"/>
      <c r="D516" s="39"/>
      <c r="S516" s="40"/>
      <c r="T516" s="40"/>
      <c r="AA516" s="48">
        <v>514</v>
      </c>
      <c r="AB516" s="48" t="s">
        <v>3058</v>
      </c>
      <c r="AC516" s="48" t="s">
        <v>3059</v>
      </c>
      <c r="AD516" s="48" t="s">
        <v>3057</v>
      </c>
      <c r="AE516" s="48" t="s">
        <v>2522</v>
      </c>
      <c r="AF516" s="48" t="s">
        <v>2374</v>
      </c>
      <c r="AG516" s="48" t="s">
        <v>2374</v>
      </c>
      <c r="AH516" s="48" t="s">
        <v>2460</v>
      </c>
      <c r="AI516" s="48" t="s">
        <v>2707</v>
      </c>
      <c r="AJ516" s="48" t="s">
        <v>2806</v>
      </c>
      <c r="AK516" s="48">
        <v>0</v>
      </c>
      <c r="AL516" s="48">
        <v>0</v>
      </c>
      <c r="AM516" s="48" t="s">
        <v>1581</v>
      </c>
      <c r="AN516" s="53">
        <v>2.46</v>
      </c>
      <c r="AO516" s="58">
        <v>0.080764</v>
      </c>
      <c r="AP516" s="58">
        <v>0.553902808646601</v>
      </c>
    </row>
    <row r="517" customFormat="1" spans="2:42">
      <c r="B517" s="39"/>
      <c r="C517" s="39"/>
      <c r="D517" s="39"/>
      <c r="S517" s="40"/>
      <c r="T517" s="40"/>
      <c r="AA517" s="48">
        <v>515</v>
      </c>
      <c r="AB517" s="48" t="s">
        <v>3060</v>
      </c>
      <c r="AC517" s="48" t="s">
        <v>3061</v>
      </c>
      <c r="AD517" s="48" t="s">
        <v>3057</v>
      </c>
      <c r="AE517" s="48" t="s">
        <v>2522</v>
      </c>
      <c r="AF517" s="48" t="s">
        <v>2374</v>
      </c>
      <c r="AG517" s="48" t="s">
        <v>2374</v>
      </c>
      <c r="AH517" s="48" t="s">
        <v>2707</v>
      </c>
      <c r="AI517" s="48" t="s">
        <v>2597</v>
      </c>
      <c r="AJ517" s="48" t="s">
        <v>2460</v>
      </c>
      <c r="AK517" s="48">
        <v>0</v>
      </c>
      <c r="AL517" s="48">
        <v>0</v>
      </c>
      <c r="AM517" s="48" t="s">
        <v>1581</v>
      </c>
      <c r="AN517" s="53">
        <v>4.67</v>
      </c>
      <c r="AO517" s="58">
        <v>0.081352</v>
      </c>
      <c r="AP517" s="58">
        <v>1.04391449175241</v>
      </c>
    </row>
    <row r="518" customFormat="1" spans="2:42">
      <c r="B518" s="39"/>
      <c r="C518" s="39"/>
      <c r="D518" s="39"/>
      <c r="S518" s="40"/>
      <c r="T518" s="40"/>
      <c r="AA518" s="48">
        <v>516</v>
      </c>
      <c r="AB518" s="48" t="s">
        <v>1982</v>
      </c>
      <c r="AC518" s="48" t="s">
        <v>3062</v>
      </c>
      <c r="AD518" s="48" t="s">
        <v>3063</v>
      </c>
      <c r="AE518" s="48" t="s">
        <v>2522</v>
      </c>
      <c r="AF518" s="48" t="s">
        <v>2374</v>
      </c>
      <c r="AG518" s="48" t="s">
        <v>2374</v>
      </c>
      <c r="AH518" s="48" t="s">
        <v>2374</v>
      </c>
      <c r="AI518" s="48" t="s">
        <v>2460</v>
      </c>
      <c r="AJ518" s="48" t="s">
        <v>2337</v>
      </c>
      <c r="AK518" s="48">
        <v>707</v>
      </c>
      <c r="AL518" s="48">
        <v>454941</v>
      </c>
      <c r="AM518" s="48" t="s">
        <v>1581</v>
      </c>
      <c r="AN518" s="53">
        <v>2.22</v>
      </c>
      <c r="AO518" s="58">
        <v>0.033454</v>
      </c>
      <c r="AP518" s="58">
        <v>1.20676082205982</v>
      </c>
    </row>
    <row r="519" customFormat="1" spans="2:42">
      <c r="B519" s="39"/>
      <c r="C519" s="39"/>
      <c r="D519" s="39"/>
      <c r="S519" s="40"/>
      <c r="T519" s="40"/>
      <c r="AA519" s="48">
        <v>517</v>
      </c>
      <c r="AB519" s="48" t="s">
        <v>2237</v>
      </c>
      <c r="AC519" s="48" t="s">
        <v>3064</v>
      </c>
      <c r="AD519" s="48" t="s">
        <v>3063</v>
      </c>
      <c r="AE519" s="48" t="s">
        <v>2522</v>
      </c>
      <c r="AF519" s="48" t="s">
        <v>2374</v>
      </c>
      <c r="AG519" s="48" t="s">
        <v>2374</v>
      </c>
      <c r="AH519" s="48" t="s">
        <v>2374</v>
      </c>
      <c r="AI519" s="48" t="s">
        <v>2286</v>
      </c>
      <c r="AJ519" s="48" t="s">
        <v>2456</v>
      </c>
      <c r="AK519" s="48">
        <v>333</v>
      </c>
      <c r="AL519" s="48">
        <v>960105</v>
      </c>
      <c r="AM519" s="48" t="s">
        <v>1581</v>
      </c>
      <c r="AN519" s="53">
        <v>0.67</v>
      </c>
      <c r="AO519" s="58">
        <v>0.095791291</v>
      </c>
      <c r="AP519" s="58">
        <v>0.127193540596809</v>
      </c>
    </row>
    <row r="520" customFormat="1" spans="2:42">
      <c r="B520" s="39"/>
      <c r="C520" s="39"/>
      <c r="D520" s="39"/>
      <c r="S520" s="40"/>
      <c r="T520" s="40"/>
      <c r="AA520" s="48">
        <v>518</v>
      </c>
      <c r="AB520" s="48" t="s">
        <v>3065</v>
      </c>
      <c r="AC520" s="48" t="s">
        <v>3066</v>
      </c>
      <c r="AD520" s="48" t="s">
        <v>3067</v>
      </c>
      <c r="AE520" s="48" t="s">
        <v>2522</v>
      </c>
      <c r="AF520" s="48" t="s">
        <v>2374</v>
      </c>
      <c r="AG520" s="48" t="s">
        <v>2374</v>
      </c>
      <c r="AH520" s="48" t="s">
        <v>2374</v>
      </c>
      <c r="AI520" s="48" t="s">
        <v>2286</v>
      </c>
      <c r="AJ520" s="48" t="s">
        <v>2307</v>
      </c>
      <c r="AK520" s="48">
        <v>343</v>
      </c>
      <c r="AL520" s="48">
        <v>932345</v>
      </c>
      <c r="AM520" s="48" t="s">
        <v>1581</v>
      </c>
      <c r="AN520" s="53">
        <v>9.78</v>
      </c>
      <c r="AO520" s="58">
        <v>0.032368</v>
      </c>
      <c r="AP520" s="58">
        <v>5.49464033230506</v>
      </c>
    </row>
    <row r="521" customFormat="1" spans="2:42">
      <c r="B521" s="39"/>
      <c r="C521" s="39"/>
      <c r="D521" s="39"/>
      <c r="S521" s="40"/>
      <c r="T521" s="40"/>
      <c r="AA521" s="48">
        <v>519</v>
      </c>
      <c r="AB521" s="48" t="s">
        <v>3068</v>
      </c>
      <c r="AC521" s="48" t="s">
        <v>3069</v>
      </c>
      <c r="AD521" s="48" t="s">
        <v>3067</v>
      </c>
      <c r="AE521" s="48" t="s">
        <v>2522</v>
      </c>
      <c r="AF521" s="48" t="s">
        <v>2374</v>
      </c>
      <c r="AG521" s="48" t="s">
        <v>2374</v>
      </c>
      <c r="AH521" s="48" t="s">
        <v>2374</v>
      </c>
      <c r="AI521" s="48" t="s">
        <v>2286</v>
      </c>
      <c r="AJ521" s="48" t="s">
        <v>2307</v>
      </c>
      <c r="AK521" s="48">
        <v>1883</v>
      </c>
      <c r="AL521" s="48">
        <v>166968</v>
      </c>
      <c r="AM521" s="48" t="s">
        <v>1581</v>
      </c>
      <c r="AN521" s="53">
        <v>0.94</v>
      </c>
      <c r="AO521" s="58">
        <v>0.121937332</v>
      </c>
      <c r="AP521" s="58">
        <v>0.140186904319155</v>
      </c>
    </row>
    <row r="522" customFormat="1" spans="2:42">
      <c r="B522" s="39"/>
      <c r="C522" s="39"/>
      <c r="D522" s="39"/>
      <c r="S522" s="40"/>
      <c r="T522" s="40"/>
      <c r="AA522" s="48">
        <v>520</v>
      </c>
      <c r="AB522" s="48" t="s">
        <v>3070</v>
      </c>
      <c r="AC522" s="48" t="s">
        <v>3071</v>
      </c>
      <c r="AD522" s="48" t="s">
        <v>3067</v>
      </c>
      <c r="AE522" s="48" t="s">
        <v>2522</v>
      </c>
      <c r="AF522" s="48" t="s">
        <v>2374</v>
      </c>
      <c r="AG522" s="48" t="s">
        <v>2374</v>
      </c>
      <c r="AH522" s="48" t="s">
        <v>2374</v>
      </c>
      <c r="AI522" s="48" t="s">
        <v>2286</v>
      </c>
      <c r="AJ522" s="48" t="s">
        <v>2307</v>
      </c>
      <c r="AK522" s="48">
        <v>378</v>
      </c>
      <c r="AL522" s="48">
        <v>847101</v>
      </c>
      <c r="AM522" s="48" t="s">
        <v>1581</v>
      </c>
      <c r="AN522" s="53">
        <v>0.47</v>
      </c>
      <c r="AO522" s="58">
        <v>0.091937937</v>
      </c>
      <c r="AP522" s="58">
        <v>0.0929649807892529</v>
      </c>
    </row>
    <row r="523" customFormat="1" spans="2:42">
      <c r="B523" s="39"/>
      <c r="C523" s="39"/>
      <c r="D523" s="39"/>
      <c r="S523" s="40"/>
      <c r="T523" s="40"/>
      <c r="AA523" s="48">
        <v>521</v>
      </c>
      <c r="AB523" s="48" t="s">
        <v>3072</v>
      </c>
      <c r="AC523" s="48" t="s">
        <v>3073</v>
      </c>
      <c r="AD523" s="48" t="s">
        <v>3067</v>
      </c>
      <c r="AE523" s="48" t="s">
        <v>2522</v>
      </c>
      <c r="AF523" s="48" t="s">
        <v>2374</v>
      </c>
      <c r="AG523" s="48" t="s">
        <v>2374</v>
      </c>
      <c r="AH523" s="48" t="s">
        <v>2374</v>
      </c>
      <c r="AI523" s="48" t="s">
        <v>2286</v>
      </c>
      <c r="AJ523" s="48" t="s">
        <v>2307</v>
      </c>
      <c r="AK523" s="48">
        <v>939</v>
      </c>
      <c r="AL523" s="48">
        <v>341159</v>
      </c>
      <c r="AM523" s="48" t="s">
        <v>1581</v>
      </c>
      <c r="AN523" s="53">
        <v>0.52</v>
      </c>
      <c r="AO523" s="58">
        <v>0.118426897</v>
      </c>
      <c r="AP523" s="58">
        <v>0.0798489618064865</v>
      </c>
    </row>
    <row r="524" customFormat="1" spans="2:42">
      <c r="B524" s="39"/>
      <c r="C524" s="39"/>
      <c r="D524" s="39"/>
      <c r="S524" s="40"/>
      <c r="T524" s="40"/>
      <c r="AA524" s="48">
        <v>522</v>
      </c>
      <c r="AB524" s="48" t="s">
        <v>3074</v>
      </c>
      <c r="AC524" s="48" t="s">
        <v>3075</v>
      </c>
      <c r="AD524" s="48" t="s">
        <v>3067</v>
      </c>
      <c r="AE524" s="48" t="s">
        <v>2522</v>
      </c>
      <c r="AF524" s="48" t="s">
        <v>2374</v>
      </c>
      <c r="AG524" s="48" t="s">
        <v>2374</v>
      </c>
      <c r="AH524" s="48" t="s">
        <v>2374</v>
      </c>
      <c r="AI524" s="48" t="s">
        <v>2286</v>
      </c>
      <c r="AJ524" s="48" t="s">
        <v>2307</v>
      </c>
      <c r="AK524" s="48">
        <v>767</v>
      </c>
      <c r="AL524" s="48">
        <v>418510</v>
      </c>
      <c r="AM524" s="48" t="s">
        <v>1581</v>
      </c>
      <c r="AN524" s="53">
        <v>1.08</v>
      </c>
      <c r="AO524" s="58">
        <v>0.093311612</v>
      </c>
      <c r="AP524" s="58">
        <v>0.210476853979884</v>
      </c>
    </row>
    <row r="525" customFormat="1" spans="2:42">
      <c r="B525" s="39"/>
      <c r="C525" s="39"/>
      <c r="D525" s="39"/>
      <c r="S525" s="40"/>
      <c r="T525" s="40"/>
      <c r="AA525" s="48">
        <v>523</v>
      </c>
      <c r="AB525" s="48" t="s">
        <v>2073</v>
      </c>
      <c r="AC525" s="48" t="s">
        <v>3076</v>
      </c>
      <c r="AD525" s="48" t="s">
        <v>3077</v>
      </c>
      <c r="AE525" s="48" t="s">
        <v>2522</v>
      </c>
      <c r="AF525" s="48" t="s">
        <v>2374</v>
      </c>
      <c r="AG525" s="48" t="s">
        <v>2374</v>
      </c>
      <c r="AH525" s="48" t="s">
        <v>2374</v>
      </c>
      <c r="AI525" s="48" t="s">
        <v>2369</v>
      </c>
      <c r="AJ525" s="48" t="s">
        <v>2313</v>
      </c>
      <c r="AK525" s="48">
        <v>510</v>
      </c>
      <c r="AL525" s="48">
        <v>630809</v>
      </c>
      <c r="AM525" s="48" t="s">
        <v>1581</v>
      </c>
      <c r="AN525" s="53">
        <v>2.69</v>
      </c>
      <c r="AO525" s="58">
        <v>0.04853</v>
      </c>
      <c r="AP525" s="58">
        <v>1.00799474733562</v>
      </c>
    </row>
    <row r="526" customFormat="1" spans="2:42">
      <c r="B526" s="39"/>
      <c r="C526" s="39"/>
      <c r="D526" s="39"/>
      <c r="S526" s="40"/>
      <c r="T526" s="40"/>
      <c r="AA526" s="48">
        <v>524</v>
      </c>
      <c r="AB526" s="48" t="s">
        <v>3078</v>
      </c>
      <c r="AC526" s="48" t="s">
        <v>3079</v>
      </c>
      <c r="AD526" s="48" t="s">
        <v>2995</v>
      </c>
      <c r="AE526" s="48" t="s">
        <v>2522</v>
      </c>
      <c r="AF526" s="48" t="s">
        <v>2374</v>
      </c>
      <c r="AG526" s="48" t="s">
        <v>2374</v>
      </c>
      <c r="AH526" s="48" t="s">
        <v>2707</v>
      </c>
      <c r="AI526" s="48" t="s">
        <v>2460</v>
      </c>
      <c r="AJ526" s="48" t="s">
        <v>2464</v>
      </c>
      <c r="AK526" s="48">
        <v>212</v>
      </c>
      <c r="AL526" s="48">
        <v>1483263</v>
      </c>
      <c r="AM526" s="48" t="s">
        <v>1581</v>
      </c>
      <c r="AN526" s="53">
        <v>2.71</v>
      </c>
      <c r="AO526" s="58">
        <v>0.08468</v>
      </c>
      <c r="AP526" s="58">
        <v>0.58197552644733</v>
      </c>
    </row>
    <row r="527" customFormat="1" spans="2:42">
      <c r="B527" s="39"/>
      <c r="C527" s="39"/>
      <c r="D527" s="39"/>
      <c r="S527" s="40"/>
      <c r="T527" s="40"/>
      <c r="AA527" s="48">
        <v>525</v>
      </c>
      <c r="AB527" s="48" t="s">
        <v>2755</v>
      </c>
      <c r="AC527" s="48" t="s">
        <v>3080</v>
      </c>
      <c r="AD527" s="48" t="s">
        <v>3081</v>
      </c>
      <c r="AE527" s="48" t="s">
        <v>2522</v>
      </c>
      <c r="AF527" s="48" t="s">
        <v>2374</v>
      </c>
      <c r="AG527" s="48" t="s">
        <v>2374</v>
      </c>
      <c r="AH527" s="48" t="s">
        <v>2707</v>
      </c>
      <c r="AI527" s="48" t="s">
        <v>2694</v>
      </c>
      <c r="AJ527" s="48" t="s">
        <v>2423</v>
      </c>
      <c r="AK527" s="48">
        <v>141</v>
      </c>
      <c r="AL527" s="48">
        <v>2163050</v>
      </c>
      <c r="AM527" s="48" t="s">
        <v>1581</v>
      </c>
      <c r="AN527" s="53" t="e">
        <v>#N/A</v>
      </c>
      <c r="AO527" s="58" t="e">
        <v>#N/A</v>
      </c>
      <c r="AP527" s="58" t="e">
        <v>#N/A</v>
      </c>
    </row>
    <row r="528" customFormat="1" spans="2:42">
      <c r="B528" s="39"/>
      <c r="C528" s="39"/>
      <c r="D528" s="39"/>
      <c r="S528" s="40"/>
      <c r="T528" s="40"/>
      <c r="AA528" s="48">
        <v>526</v>
      </c>
      <c r="AB528" s="48" t="s">
        <v>3082</v>
      </c>
      <c r="AC528" s="48" t="s">
        <v>3083</v>
      </c>
      <c r="AD528" s="48" t="s">
        <v>3081</v>
      </c>
      <c r="AE528" s="48" t="s">
        <v>2522</v>
      </c>
      <c r="AF528" s="48" t="s">
        <v>2374</v>
      </c>
      <c r="AG528" s="48" t="s">
        <v>2374</v>
      </c>
      <c r="AH528" s="48" t="s">
        <v>2707</v>
      </c>
      <c r="AI528" s="48" t="s">
        <v>2694</v>
      </c>
      <c r="AJ528" s="48" t="s">
        <v>2460</v>
      </c>
      <c r="AK528" s="48">
        <v>0</v>
      </c>
      <c r="AL528" s="48">
        <v>0</v>
      </c>
      <c r="AM528" s="48" t="s">
        <v>1581</v>
      </c>
      <c r="AN528" s="53">
        <v>2.88</v>
      </c>
      <c r="AO528" s="58">
        <v>0.081352</v>
      </c>
      <c r="AP528" s="58">
        <v>0.643784525962945</v>
      </c>
    </row>
    <row r="529" customFormat="1" spans="2:42">
      <c r="B529" s="39"/>
      <c r="C529" s="39"/>
      <c r="D529" s="39"/>
      <c r="S529" s="40"/>
      <c r="T529" s="40"/>
      <c r="AA529" s="48">
        <v>527</v>
      </c>
      <c r="AB529" s="48" t="s">
        <v>3084</v>
      </c>
      <c r="AC529" s="48" t="s">
        <v>3085</v>
      </c>
      <c r="AD529" s="48" t="s">
        <v>3086</v>
      </c>
      <c r="AE529" s="48" t="s">
        <v>2522</v>
      </c>
      <c r="AF529" s="48" t="s">
        <v>2374</v>
      </c>
      <c r="AG529" s="48" t="s">
        <v>2374</v>
      </c>
      <c r="AH529" s="48" t="s">
        <v>2707</v>
      </c>
      <c r="AI529" s="48" t="s">
        <v>2694</v>
      </c>
      <c r="AJ529" s="48" t="s">
        <v>2689</v>
      </c>
      <c r="AK529" s="48">
        <v>146</v>
      </c>
      <c r="AL529" s="48">
        <v>2094984</v>
      </c>
      <c r="AM529" s="48" t="s">
        <v>1581</v>
      </c>
      <c r="AN529" s="53">
        <v>0.92</v>
      </c>
      <c r="AO529" s="58">
        <v>0.007296</v>
      </c>
      <c r="AP529" s="58">
        <v>2.2930804005832</v>
      </c>
    </row>
    <row r="530" customFormat="1" spans="2:42">
      <c r="B530" s="39"/>
      <c r="C530" s="39"/>
      <c r="D530" s="39"/>
      <c r="S530" s="40"/>
      <c r="T530" s="40"/>
      <c r="AA530" s="48">
        <v>528</v>
      </c>
      <c r="AB530" s="48" t="s">
        <v>2346</v>
      </c>
      <c r="AC530" s="48" t="s">
        <v>3087</v>
      </c>
      <c r="AD530" s="48" t="s">
        <v>3088</v>
      </c>
      <c r="AE530" s="48" t="s">
        <v>2522</v>
      </c>
      <c r="AF530" s="48" t="s">
        <v>2374</v>
      </c>
      <c r="AG530" s="48" t="s">
        <v>2374</v>
      </c>
      <c r="AH530" s="48" t="s">
        <v>2707</v>
      </c>
      <c r="AI530" s="48" t="s">
        <v>2694</v>
      </c>
      <c r="AJ530" s="48" t="s">
        <v>2464</v>
      </c>
      <c r="AK530" s="48">
        <v>272</v>
      </c>
      <c r="AL530" s="48">
        <v>1166314</v>
      </c>
      <c r="AM530" s="48" t="s">
        <v>1581</v>
      </c>
      <c r="AN530" s="53">
        <v>0.61</v>
      </c>
      <c r="AO530" s="58">
        <v>0.133299</v>
      </c>
      <c r="AP530" s="58">
        <v>0.0832183736302824</v>
      </c>
    </row>
    <row r="531" customFormat="1" spans="2:42">
      <c r="B531" s="39"/>
      <c r="C531" s="39"/>
      <c r="D531" s="39"/>
      <c r="S531" s="40"/>
      <c r="T531" s="40"/>
      <c r="AA531" s="48">
        <v>529</v>
      </c>
      <c r="AB531" s="48" t="s">
        <v>3089</v>
      </c>
      <c r="AC531" s="48" t="s">
        <v>3090</v>
      </c>
      <c r="AD531" s="48" t="s">
        <v>3088</v>
      </c>
      <c r="AE531" s="48" t="s">
        <v>2522</v>
      </c>
      <c r="AF531" s="48" t="s">
        <v>2374</v>
      </c>
      <c r="AG531" s="48" t="s">
        <v>2374</v>
      </c>
      <c r="AH531" s="48" t="s">
        <v>2374</v>
      </c>
      <c r="AI531" s="48" t="s">
        <v>2456</v>
      </c>
      <c r="AJ531" s="48" t="s">
        <v>2307</v>
      </c>
      <c r="AK531" s="48">
        <v>2237</v>
      </c>
      <c r="AL531" s="48">
        <v>139397</v>
      </c>
      <c r="AM531" s="48" t="s">
        <v>1581</v>
      </c>
      <c r="AN531" s="53">
        <v>2.32</v>
      </c>
      <c r="AO531" s="58">
        <v>0.048430476</v>
      </c>
      <c r="AP531" s="58">
        <v>0.871135129830226</v>
      </c>
    </row>
    <row r="532" customFormat="1" spans="2:42">
      <c r="B532" s="39"/>
      <c r="C532" s="39"/>
      <c r="D532" s="39"/>
      <c r="S532" s="40"/>
      <c r="T532" s="40"/>
      <c r="AA532" s="48">
        <v>530</v>
      </c>
      <c r="AB532" s="48" t="s">
        <v>3091</v>
      </c>
      <c r="AC532" s="48" t="s">
        <v>159</v>
      </c>
      <c r="AD532" s="48" t="s">
        <v>3088</v>
      </c>
      <c r="AE532" s="48" t="s">
        <v>2522</v>
      </c>
      <c r="AF532" s="48" t="s">
        <v>2374</v>
      </c>
      <c r="AG532" s="48" t="s">
        <v>2374</v>
      </c>
      <c r="AH532" s="48" t="s">
        <v>2707</v>
      </c>
      <c r="AI532" s="48" t="s">
        <v>2694</v>
      </c>
      <c r="AJ532" s="48" t="s">
        <v>2464</v>
      </c>
      <c r="AK532" s="48">
        <v>0</v>
      </c>
      <c r="AL532" s="48">
        <v>0</v>
      </c>
      <c r="AM532" s="48" t="s">
        <v>1581</v>
      </c>
      <c r="AN532" s="53" t="e">
        <v>#N/A</v>
      </c>
      <c r="AO532" s="58" t="e">
        <v>#N/A</v>
      </c>
      <c r="AP532" s="58" t="e">
        <v>#N/A</v>
      </c>
    </row>
    <row r="533" customFormat="1" spans="2:42">
      <c r="B533" s="39"/>
      <c r="C533" s="39"/>
      <c r="D533" s="39"/>
      <c r="S533" s="40"/>
      <c r="T533" s="40"/>
      <c r="AA533" s="48">
        <v>531</v>
      </c>
      <c r="AB533" s="48" t="s">
        <v>2059</v>
      </c>
      <c r="AC533" s="48" t="s">
        <v>2060</v>
      </c>
      <c r="AD533" s="48" t="s">
        <v>3088</v>
      </c>
      <c r="AE533" s="48" t="s">
        <v>2522</v>
      </c>
      <c r="AF533" s="48" t="s">
        <v>2374</v>
      </c>
      <c r="AG533" s="48" t="s">
        <v>2374</v>
      </c>
      <c r="AH533" s="48" t="s">
        <v>2374</v>
      </c>
      <c r="AI533" s="48" t="s">
        <v>2456</v>
      </c>
      <c r="AJ533" s="48" t="s">
        <v>2307</v>
      </c>
      <c r="AK533" s="48">
        <v>358</v>
      </c>
      <c r="AL533" s="48">
        <v>893732</v>
      </c>
      <c r="AM533" s="48" t="s">
        <v>1581</v>
      </c>
      <c r="AN533" s="53">
        <v>2.08</v>
      </c>
      <c r="AO533" s="58">
        <v>0.035837</v>
      </c>
      <c r="AP533" s="58">
        <v>1.05547504259996</v>
      </c>
    </row>
    <row r="534" customFormat="1" spans="2:42">
      <c r="B534" s="39"/>
      <c r="C534" s="39"/>
      <c r="D534" s="39"/>
      <c r="S534" s="40"/>
      <c r="T534" s="40"/>
      <c r="AA534" s="48">
        <v>532</v>
      </c>
      <c r="AB534" s="48" t="s">
        <v>3092</v>
      </c>
      <c r="AC534" s="48" t="s">
        <v>3093</v>
      </c>
      <c r="AD534" s="48" t="s">
        <v>3094</v>
      </c>
      <c r="AE534" s="48" t="s">
        <v>2522</v>
      </c>
      <c r="AF534" s="48" t="s">
        <v>2374</v>
      </c>
      <c r="AG534" s="48" t="s">
        <v>2374</v>
      </c>
      <c r="AH534" s="48" t="s">
        <v>2374</v>
      </c>
      <c r="AI534" s="48" t="s">
        <v>2456</v>
      </c>
      <c r="AJ534" s="48" t="s">
        <v>2423</v>
      </c>
      <c r="AK534" s="48">
        <v>636</v>
      </c>
      <c r="AL534" s="48">
        <v>505844</v>
      </c>
      <c r="AM534" s="48" t="s">
        <v>1581</v>
      </c>
      <c r="AN534" s="53">
        <v>1.68</v>
      </c>
      <c r="AO534" s="58">
        <v>0.131737752</v>
      </c>
      <c r="AP534" s="58">
        <v>0.231907777463923</v>
      </c>
    </row>
    <row r="535" customFormat="1" spans="2:42">
      <c r="B535" s="39"/>
      <c r="C535" s="39"/>
      <c r="D535" s="39"/>
      <c r="S535" s="40"/>
      <c r="T535" s="40"/>
      <c r="AA535" s="48">
        <v>533</v>
      </c>
      <c r="AB535" s="48" t="s">
        <v>3095</v>
      </c>
      <c r="AC535" s="48" t="s">
        <v>3016</v>
      </c>
      <c r="AD535" s="48" t="s">
        <v>3094</v>
      </c>
      <c r="AE535" s="48" t="s">
        <v>2522</v>
      </c>
      <c r="AF535" s="48" t="s">
        <v>2374</v>
      </c>
      <c r="AG535" s="48" t="s">
        <v>2374</v>
      </c>
      <c r="AH535" s="48" t="s">
        <v>2374</v>
      </c>
      <c r="AI535" s="48" t="s">
        <v>2460</v>
      </c>
      <c r="AJ535" s="48" t="s">
        <v>2287</v>
      </c>
      <c r="AK535" s="48">
        <v>13353</v>
      </c>
      <c r="AL535" s="48">
        <v>18987</v>
      </c>
      <c r="AM535" s="48" t="s">
        <v>1581</v>
      </c>
      <c r="AN535" s="53">
        <v>1.88</v>
      </c>
      <c r="AO535" s="58">
        <v>0.111174388</v>
      </c>
      <c r="AP535" s="58">
        <v>0.307517179118937</v>
      </c>
    </row>
    <row r="536" customFormat="1" spans="2:42">
      <c r="B536" s="39"/>
      <c r="C536" s="39"/>
      <c r="D536" s="39"/>
      <c r="S536" s="40"/>
      <c r="T536" s="40"/>
      <c r="AA536" s="48">
        <v>534</v>
      </c>
      <c r="AB536" s="48" t="s">
        <v>3096</v>
      </c>
      <c r="AC536" s="48" t="s">
        <v>3097</v>
      </c>
      <c r="AD536" s="48" t="s">
        <v>3098</v>
      </c>
      <c r="AE536" s="48" t="s">
        <v>2522</v>
      </c>
      <c r="AF536" s="48" t="s">
        <v>2374</v>
      </c>
      <c r="AG536" s="48" t="s">
        <v>2374</v>
      </c>
      <c r="AH536" s="48" t="s">
        <v>2374</v>
      </c>
      <c r="AI536" s="48" t="s">
        <v>2597</v>
      </c>
      <c r="AJ536" s="48" t="s">
        <v>2456</v>
      </c>
      <c r="AK536" s="48">
        <v>838</v>
      </c>
      <c r="AL536" s="48">
        <v>383100</v>
      </c>
      <c r="AM536" s="48" t="s">
        <v>1581</v>
      </c>
      <c r="AN536" s="53">
        <v>0.35</v>
      </c>
      <c r="AO536" s="58">
        <v>0.039142675</v>
      </c>
      <c r="AP536" s="58">
        <v>0.162604972675888</v>
      </c>
    </row>
    <row r="537" customFormat="1" spans="2:42">
      <c r="B537" s="39"/>
      <c r="C537" s="39"/>
      <c r="D537" s="39"/>
      <c r="S537" s="40"/>
      <c r="T537" s="40"/>
      <c r="AA537" s="48">
        <v>535</v>
      </c>
      <c r="AB537" s="48" t="s">
        <v>3099</v>
      </c>
      <c r="AC537" s="48" t="s">
        <v>3100</v>
      </c>
      <c r="AD537" s="48" t="s">
        <v>3098</v>
      </c>
      <c r="AE537" s="48" t="s">
        <v>2522</v>
      </c>
      <c r="AF537" s="48" t="s">
        <v>2374</v>
      </c>
      <c r="AG537" s="48" t="s">
        <v>2374</v>
      </c>
      <c r="AH537" s="48" t="s">
        <v>2374</v>
      </c>
      <c r="AI537" s="48" t="s">
        <v>2456</v>
      </c>
      <c r="AJ537" s="48" t="s">
        <v>2460</v>
      </c>
      <c r="AK537" s="48">
        <v>449</v>
      </c>
      <c r="AL537" s="48">
        <v>715189</v>
      </c>
      <c r="AM537" s="48" t="s">
        <v>1581</v>
      </c>
      <c r="AN537" s="53">
        <v>0.47</v>
      </c>
      <c r="AO537" s="58">
        <v>0.108647</v>
      </c>
      <c r="AP537" s="58">
        <v>0.0786676902906527</v>
      </c>
    </row>
    <row r="538" customFormat="1" spans="2:42">
      <c r="B538" s="39"/>
      <c r="C538" s="39"/>
      <c r="D538" s="39"/>
      <c r="S538" s="40"/>
      <c r="T538" s="40"/>
      <c r="AA538" s="48">
        <v>536</v>
      </c>
      <c r="AB538" s="48" t="s">
        <v>3101</v>
      </c>
      <c r="AC538" s="48" t="s">
        <v>3102</v>
      </c>
      <c r="AD538" s="48" t="s">
        <v>3098</v>
      </c>
      <c r="AE538" s="48" t="s">
        <v>2522</v>
      </c>
      <c r="AF538" s="48" t="s">
        <v>2374</v>
      </c>
      <c r="AG538" s="48" t="s">
        <v>2374</v>
      </c>
      <c r="AH538" s="48" t="s">
        <v>2707</v>
      </c>
      <c r="AI538" s="48" t="s">
        <v>2707</v>
      </c>
      <c r="AJ538" s="48" t="s">
        <v>2689</v>
      </c>
      <c r="AK538" s="48">
        <v>141</v>
      </c>
      <c r="AL538" s="48">
        <v>2163050</v>
      </c>
      <c r="AM538" s="48" t="s">
        <v>1581</v>
      </c>
      <c r="AN538" s="53">
        <v>1.01</v>
      </c>
      <c r="AO538" s="58">
        <v>0.105372</v>
      </c>
      <c r="AP538" s="58">
        <v>0.174306037787878</v>
      </c>
    </row>
    <row r="539" customFormat="1" spans="2:42">
      <c r="B539" s="39"/>
      <c r="C539" s="39"/>
      <c r="D539" s="39"/>
      <c r="S539" s="40"/>
      <c r="T539" s="40"/>
      <c r="AA539" s="48">
        <v>537</v>
      </c>
      <c r="AB539" s="48" t="s">
        <v>3103</v>
      </c>
      <c r="AC539" s="48" t="s">
        <v>3104</v>
      </c>
      <c r="AD539" s="48" t="s">
        <v>3105</v>
      </c>
      <c r="AE539" s="48" t="s">
        <v>2522</v>
      </c>
      <c r="AF539" s="48" t="s">
        <v>2374</v>
      </c>
      <c r="AG539" s="48" t="s">
        <v>2374</v>
      </c>
      <c r="AH539" s="48" t="s">
        <v>2374</v>
      </c>
      <c r="AI539" s="48" t="s">
        <v>2597</v>
      </c>
      <c r="AJ539" s="48" t="s">
        <v>2307</v>
      </c>
      <c r="AK539" s="48">
        <v>191</v>
      </c>
      <c r="AL539" s="48">
        <v>1630212</v>
      </c>
      <c r="AM539" s="48" t="s">
        <v>1581</v>
      </c>
      <c r="AN539" s="53">
        <v>1.4</v>
      </c>
      <c r="AO539" s="58">
        <v>0.081028</v>
      </c>
      <c r="AP539" s="58">
        <v>0.314202181904337</v>
      </c>
    </row>
    <row r="540" customFormat="1" spans="2:42">
      <c r="B540" s="39"/>
      <c r="C540" s="39"/>
      <c r="D540" s="39"/>
      <c r="S540" s="40"/>
      <c r="T540" s="40"/>
      <c r="AA540" s="48">
        <v>538</v>
      </c>
      <c r="AB540" s="48" t="s">
        <v>3106</v>
      </c>
      <c r="AC540" s="48" t="s">
        <v>3107</v>
      </c>
      <c r="AD540" s="48" t="s">
        <v>3105</v>
      </c>
      <c r="AE540" s="48" t="s">
        <v>2522</v>
      </c>
      <c r="AF540" s="48" t="s">
        <v>2374</v>
      </c>
      <c r="AG540" s="48" t="s">
        <v>2374</v>
      </c>
      <c r="AH540" s="48" t="s">
        <v>2374</v>
      </c>
      <c r="AI540" s="48" t="s">
        <v>2597</v>
      </c>
      <c r="AJ540" s="48" t="s">
        <v>2307</v>
      </c>
      <c r="AK540" s="48">
        <v>368</v>
      </c>
      <c r="AL540" s="48">
        <v>870088</v>
      </c>
      <c r="AM540" s="48" t="s">
        <v>1581</v>
      </c>
      <c r="AN540" s="53">
        <v>1.37</v>
      </c>
      <c r="AO540" s="58">
        <v>0.1310561</v>
      </c>
      <c r="AP540" s="58">
        <v>0.190098901602455</v>
      </c>
    </row>
    <row r="541" customFormat="1" spans="2:42">
      <c r="B541" s="39"/>
      <c r="C541" s="39"/>
      <c r="D541" s="39"/>
      <c r="S541" s="40"/>
      <c r="T541" s="40"/>
      <c r="AA541" s="48">
        <v>539</v>
      </c>
      <c r="AB541" s="48" t="s">
        <v>3108</v>
      </c>
      <c r="AC541" s="48" t="s">
        <v>3109</v>
      </c>
      <c r="AD541" s="48" t="s">
        <v>3105</v>
      </c>
      <c r="AE541" s="48" t="s">
        <v>2522</v>
      </c>
      <c r="AF541" s="48" t="s">
        <v>2374</v>
      </c>
      <c r="AG541" s="48" t="s">
        <v>2374</v>
      </c>
      <c r="AH541" s="48" t="s">
        <v>2707</v>
      </c>
      <c r="AI541" s="48" t="s">
        <v>2707</v>
      </c>
      <c r="AJ541" s="48" t="s">
        <v>2464</v>
      </c>
      <c r="AK541" s="48">
        <v>217</v>
      </c>
      <c r="AL541" s="48">
        <v>1450544</v>
      </c>
      <c r="AM541" s="48" t="s">
        <v>1581</v>
      </c>
      <c r="AN541" s="53">
        <v>0.4</v>
      </c>
      <c r="AO541" s="58">
        <v>0.030341</v>
      </c>
      <c r="AP541" s="58">
        <v>0.239743246011711</v>
      </c>
    </row>
    <row r="542" customFormat="1" spans="2:42">
      <c r="B542" s="39"/>
      <c r="C542" s="39"/>
      <c r="D542" s="39"/>
      <c r="S542" s="40"/>
      <c r="T542" s="40"/>
      <c r="AA542" s="48">
        <v>540</v>
      </c>
      <c r="AB542" s="48" t="s">
        <v>2551</v>
      </c>
      <c r="AC542" s="48" t="s">
        <v>3110</v>
      </c>
      <c r="AD542" s="48" t="s">
        <v>3105</v>
      </c>
      <c r="AE542" s="48" t="s">
        <v>2522</v>
      </c>
      <c r="AF542" s="48" t="s">
        <v>2374</v>
      </c>
      <c r="AG542" s="48" t="s">
        <v>2374</v>
      </c>
      <c r="AH542" s="48" t="s">
        <v>2707</v>
      </c>
      <c r="AI542" s="48" t="s">
        <v>2707</v>
      </c>
      <c r="AJ542" s="48" t="s">
        <v>2464</v>
      </c>
      <c r="AK542" s="48">
        <v>186</v>
      </c>
      <c r="AL542" s="48">
        <v>1671777</v>
      </c>
      <c r="AM542" s="48" t="s">
        <v>1581</v>
      </c>
      <c r="AN542" s="53" t="e">
        <v>#N/A</v>
      </c>
      <c r="AO542" s="58" t="e">
        <v>#N/A</v>
      </c>
      <c r="AP542" s="58" t="e">
        <v>#N/A</v>
      </c>
    </row>
    <row r="543" customFormat="1" spans="2:42">
      <c r="B543" s="39"/>
      <c r="C543" s="39"/>
      <c r="D543" s="39"/>
      <c r="S543" s="40"/>
      <c r="T543" s="40"/>
      <c r="AA543" s="48">
        <v>541</v>
      </c>
      <c r="AB543" s="48" t="s">
        <v>3111</v>
      </c>
      <c r="AC543" s="48" t="s">
        <v>3112</v>
      </c>
      <c r="AD543" s="48" t="s">
        <v>3105</v>
      </c>
      <c r="AE543" s="48" t="s">
        <v>2522</v>
      </c>
      <c r="AF543" s="48" t="s">
        <v>2374</v>
      </c>
      <c r="AG543" s="48" t="s">
        <v>2374</v>
      </c>
      <c r="AH543" s="48" t="s">
        <v>2374</v>
      </c>
      <c r="AI543" s="48" t="s">
        <v>2694</v>
      </c>
      <c r="AJ543" s="48" t="s">
        <v>2216</v>
      </c>
      <c r="AK543" s="48">
        <v>0</v>
      </c>
      <c r="AL543" s="48">
        <v>0</v>
      </c>
      <c r="AM543" s="48" t="s">
        <v>1581</v>
      </c>
      <c r="AN543" s="53" t="e">
        <v>#N/A</v>
      </c>
      <c r="AO543" s="58" t="e">
        <v>#N/A</v>
      </c>
      <c r="AP543" s="58" t="e">
        <v>#N/A</v>
      </c>
    </row>
    <row r="544" customFormat="1" spans="2:42">
      <c r="B544" s="39"/>
      <c r="C544" s="39"/>
      <c r="D544" s="39"/>
      <c r="S544" s="40"/>
      <c r="T544" s="40"/>
      <c r="AA544" s="48">
        <v>542</v>
      </c>
      <c r="AB544" s="48" t="s">
        <v>3113</v>
      </c>
      <c r="AC544" s="48" t="s">
        <v>3114</v>
      </c>
      <c r="AD544" s="48" t="s">
        <v>3105</v>
      </c>
      <c r="AE544" s="48" t="s">
        <v>2522</v>
      </c>
      <c r="AF544" s="48" t="s">
        <v>2374</v>
      </c>
      <c r="AG544" s="48" t="s">
        <v>2374</v>
      </c>
      <c r="AH544" s="48" t="s">
        <v>2374</v>
      </c>
      <c r="AI544" s="48" t="s">
        <v>2597</v>
      </c>
      <c r="AJ544" s="48" t="s">
        <v>2307</v>
      </c>
      <c r="AK544" s="48">
        <v>409</v>
      </c>
      <c r="AL544" s="48">
        <v>785288</v>
      </c>
      <c r="AM544" s="48" t="s">
        <v>1581</v>
      </c>
      <c r="AN544" s="53">
        <v>3.34</v>
      </c>
      <c r="AO544" s="58">
        <v>0.012185</v>
      </c>
      <c r="AP544" s="58">
        <v>4.9846792004485</v>
      </c>
    </row>
    <row r="545" customFormat="1" spans="2:42">
      <c r="B545" s="39"/>
      <c r="C545" s="39"/>
      <c r="D545" s="39"/>
      <c r="S545" s="40"/>
      <c r="T545" s="40"/>
      <c r="AA545" s="48">
        <v>543</v>
      </c>
      <c r="AB545" s="48" t="s">
        <v>3115</v>
      </c>
      <c r="AC545" s="48" t="s">
        <v>3116</v>
      </c>
      <c r="AD545" s="48" t="s">
        <v>3105</v>
      </c>
      <c r="AE545" s="48" t="s">
        <v>2522</v>
      </c>
      <c r="AF545" s="48" t="s">
        <v>2374</v>
      </c>
      <c r="AG545" s="48" t="s">
        <v>2374</v>
      </c>
      <c r="AH545" s="48" t="s">
        <v>2707</v>
      </c>
      <c r="AI545" s="48" t="s">
        <v>2707</v>
      </c>
      <c r="AJ545" s="48" t="s">
        <v>2464</v>
      </c>
      <c r="AK545" s="48">
        <v>353</v>
      </c>
      <c r="AL545" s="48">
        <v>906155</v>
      </c>
      <c r="AM545" s="48" t="s">
        <v>1581</v>
      </c>
      <c r="AN545" s="53">
        <v>0.44</v>
      </c>
      <c r="AO545" s="58">
        <v>0.007692</v>
      </c>
      <c r="AP545" s="58">
        <v>1.04023073452489</v>
      </c>
    </row>
    <row r="546" customFormat="1" spans="2:42">
      <c r="B546" s="39"/>
      <c r="C546" s="39"/>
      <c r="D546" s="39"/>
      <c r="S546" s="40"/>
      <c r="T546" s="40"/>
      <c r="AA546" s="48">
        <v>544</v>
      </c>
      <c r="AB546" s="48" t="s">
        <v>1810</v>
      </c>
      <c r="AC546" s="48" t="s">
        <v>1811</v>
      </c>
      <c r="AD546" s="48" t="s">
        <v>3117</v>
      </c>
      <c r="AE546" s="48" t="s">
        <v>2522</v>
      </c>
      <c r="AF546" s="48" t="s">
        <v>2374</v>
      </c>
      <c r="AG546" s="48" t="s">
        <v>2374</v>
      </c>
      <c r="AH546" s="48" t="s">
        <v>2374</v>
      </c>
      <c r="AI546" s="48" t="s">
        <v>2460</v>
      </c>
      <c r="AJ546" s="48" t="s">
        <v>2313</v>
      </c>
      <c r="AK546" s="48">
        <v>1010</v>
      </c>
      <c r="AL546" s="48">
        <v>317039</v>
      </c>
      <c r="AM546" s="48" t="s">
        <v>1581</v>
      </c>
      <c r="AN546" s="53">
        <v>9.27</v>
      </c>
      <c r="AO546" s="58">
        <v>0.029531486</v>
      </c>
      <c r="AP546" s="58">
        <v>5.70835157927093</v>
      </c>
    </row>
    <row r="547" customFormat="1" spans="2:42">
      <c r="B547" s="39"/>
      <c r="C547" s="39"/>
      <c r="D547" s="39"/>
      <c r="S547" s="40"/>
      <c r="T547" s="40"/>
      <c r="AA547" s="48">
        <v>545</v>
      </c>
      <c r="AB547" s="48" t="s">
        <v>3118</v>
      </c>
      <c r="AC547" s="48" t="s">
        <v>3119</v>
      </c>
      <c r="AD547" s="48" t="s">
        <v>3117</v>
      </c>
      <c r="AE547" s="48" t="s">
        <v>2522</v>
      </c>
      <c r="AF547" s="48" t="s">
        <v>2374</v>
      </c>
      <c r="AG547" s="48" t="s">
        <v>2374</v>
      </c>
      <c r="AH547" s="48" t="s">
        <v>2707</v>
      </c>
      <c r="AI547" s="48" t="s">
        <v>2707</v>
      </c>
      <c r="AJ547" s="48" t="s">
        <v>2806</v>
      </c>
      <c r="AK547" s="48">
        <v>217</v>
      </c>
      <c r="AL547" s="48">
        <v>1450544</v>
      </c>
      <c r="AM547" s="48" t="s">
        <v>1581</v>
      </c>
      <c r="AN547" s="53">
        <v>1.5</v>
      </c>
      <c r="AO547" s="58">
        <v>0.069768</v>
      </c>
      <c r="AP547" s="58">
        <v>0.390977050397818</v>
      </c>
    </row>
    <row r="548" customFormat="1" spans="2:42">
      <c r="B548" s="39"/>
      <c r="C548" s="39"/>
      <c r="D548" s="39"/>
      <c r="S548" s="40"/>
      <c r="T548" s="40"/>
      <c r="AA548" s="48">
        <v>546</v>
      </c>
      <c r="AB548" s="48" t="s">
        <v>3120</v>
      </c>
      <c r="AC548" s="48" t="s">
        <v>159</v>
      </c>
      <c r="AD548" s="48" t="s">
        <v>3117</v>
      </c>
      <c r="AE548" s="48" t="s">
        <v>2522</v>
      </c>
      <c r="AF548" s="48" t="s">
        <v>2374</v>
      </c>
      <c r="AG548" s="48" t="s">
        <v>2374</v>
      </c>
      <c r="AH548" s="48" t="s">
        <v>2707</v>
      </c>
      <c r="AI548" s="48" t="s">
        <v>2707</v>
      </c>
      <c r="AJ548" s="48" t="s">
        <v>2806</v>
      </c>
      <c r="AK548" s="48">
        <v>257</v>
      </c>
      <c r="AL548" s="48">
        <v>1232165</v>
      </c>
      <c r="AM548" s="48" t="s">
        <v>1581</v>
      </c>
      <c r="AN548" s="53">
        <v>2.18</v>
      </c>
      <c r="AO548" s="58">
        <v>0.033454</v>
      </c>
      <c r="AP548" s="58">
        <v>1.18501738382451</v>
      </c>
    </row>
    <row r="549" customFormat="1" spans="2:42">
      <c r="B549" s="39"/>
      <c r="C549" s="39"/>
      <c r="D549" s="39"/>
      <c r="S549" s="40"/>
      <c r="T549" s="40"/>
      <c r="AA549" s="48">
        <v>547</v>
      </c>
      <c r="AB549" s="48" t="s">
        <v>2136</v>
      </c>
      <c r="AC549" s="48" t="s">
        <v>2137</v>
      </c>
      <c r="AD549" s="48" t="s">
        <v>3117</v>
      </c>
      <c r="AE549" s="48" t="s">
        <v>2522</v>
      </c>
      <c r="AF549" s="48" t="s">
        <v>2374</v>
      </c>
      <c r="AG549" s="48" t="s">
        <v>2374</v>
      </c>
      <c r="AH549" s="48" t="s">
        <v>2374</v>
      </c>
      <c r="AI549" s="48" t="s">
        <v>2460</v>
      </c>
      <c r="AJ549" s="48" t="s">
        <v>2313</v>
      </c>
      <c r="AK549" s="48">
        <v>252</v>
      </c>
      <c r="AL549" s="48">
        <v>1255818</v>
      </c>
      <c r="AM549" s="48" t="s">
        <v>1581</v>
      </c>
      <c r="AN549" s="53">
        <v>1.88</v>
      </c>
      <c r="AO549" s="58">
        <v>0.033454</v>
      </c>
      <c r="AP549" s="58">
        <v>1.02194159705967</v>
      </c>
    </row>
    <row r="550" customFormat="1" spans="2:42">
      <c r="B550" s="39"/>
      <c r="C550" s="39"/>
      <c r="D550" s="39"/>
      <c r="S550" s="40"/>
      <c r="T550" s="40"/>
      <c r="AA550" s="48">
        <v>548</v>
      </c>
      <c r="AB550" s="48" t="s">
        <v>3121</v>
      </c>
      <c r="AC550" s="48" t="s">
        <v>3122</v>
      </c>
      <c r="AD550" s="48" t="s">
        <v>3123</v>
      </c>
      <c r="AE550" s="48" t="s">
        <v>2522</v>
      </c>
      <c r="AF550" s="48" t="s">
        <v>2374</v>
      </c>
      <c r="AG550" s="48" t="s">
        <v>2374</v>
      </c>
      <c r="AH550" s="48" t="s">
        <v>2374</v>
      </c>
      <c r="AI550" s="48" t="s">
        <v>2460</v>
      </c>
      <c r="AJ550" s="48" t="s">
        <v>2456</v>
      </c>
      <c r="AK550" s="48">
        <v>171</v>
      </c>
      <c r="AL550" s="48">
        <v>1809308</v>
      </c>
      <c r="AM550" s="48" t="s">
        <v>1581</v>
      </c>
      <c r="AN550" s="53" t="e">
        <v>#N/A</v>
      </c>
      <c r="AO550" s="58" t="e">
        <v>#N/A</v>
      </c>
      <c r="AP550" s="58" t="e">
        <v>#N/A</v>
      </c>
    </row>
    <row r="551" customFormat="1" spans="2:42">
      <c r="B551" s="39"/>
      <c r="C551" s="39"/>
      <c r="D551" s="39"/>
      <c r="S551" s="40"/>
      <c r="T551" s="40"/>
      <c r="AA551" s="48">
        <v>549</v>
      </c>
      <c r="AB551" s="48" t="s">
        <v>3124</v>
      </c>
      <c r="AC551" s="48" t="s">
        <v>3125</v>
      </c>
      <c r="AD551" s="48" t="s">
        <v>3123</v>
      </c>
      <c r="AE551" s="48" t="s">
        <v>2522</v>
      </c>
      <c r="AF551" s="48" t="s">
        <v>2374</v>
      </c>
      <c r="AG551" s="48" t="s">
        <v>2374</v>
      </c>
      <c r="AH551" s="48" t="s">
        <v>2707</v>
      </c>
      <c r="AI551" s="48" t="s">
        <v>2859</v>
      </c>
      <c r="AJ551" s="48" t="s">
        <v>2464</v>
      </c>
      <c r="AK551" s="48">
        <v>0</v>
      </c>
      <c r="AL551" s="48">
        <v>0</v>
      </c>
      <c r="AM551" s="48" t="s">
        <v>1581</v>
      </c>
      <c r="AN551" s="53">
        <v>0.52</v>
      </c>
      <c r="AO551" s="58">
        <v>0.091444</v>
      </c>
      <c r="AP551" s="58">
        <v>0.103410445468415</v>
      </c>
    </row>
    <row r="552" customFormat="1" spans="2:42">
      <c r="B552" s="39"/>
      <c r="C552" s="39"/>
      <c r="D552" s="39"/>
      <c r="S552" s="40"/>
      <c r="T552" s="40"/>
      <c r="AA552" s="48">
        <v>550</v>
      </c>
      <c r="AB552" s="48" t="s">
        <v>3126</v>
      </c>
      <c r="AC552" s="48" t="s">
        <v>3127</v>
      </c>
      <c r="AD552" s="48" t="s">
        <v>3123</v>
      </c>
      <c r="AE552" s="48" t="s">
        <v>2522</v>
      </c>
      <c r="AF552" s="48" t="s">
        <v>2374</v>
      </c>
      <c r="AG552" s="48" t="s">
        <v>2374</v>
      </c>
      <c r="AH552" s="48" t="s">
        <v>2374</v>
      </c>
      <c r="AI552" s="48" t="s">
        <v>2707</v>
      </c>
      <c r="AJ552" s="48" t="s">
        <v>2400</v>
      </c>
      <c r="AK552" s="48">
        <v>1303</v>
      </c>
      <c r="AL552" s="48">
        <v>244442</v>
      </c>
      <c r="AM552" s="48" t="s">
        <v>1581</v>
      </c>
      <c r="AN552" s="53">
        <v>1.29</v>
      </c>
      <c r="AO552" s="58">
        <v>0.085256748</v>
      </c>
      <c r="AP552" s="58">
        <v>0.275154885016882</v>
      </c>
    </row>
    <row r="553" customFormat="1" spans="2:42">
      <c r="B553" s="39"/>
      <c r="C553" s="39"/>
      <c r="D553" s="39"/>
      <c r="S553" s="40"/>
      <c r="T553" s="40"/>
      <c r="AA553" s="48">
        <v>551</v>
      </c>
      <c r="AB553" s="48" t="s">
        <v>3128</v>
      </c>
      <c r="AC553" s="48" t="s">
        <v>3129</v>
      </c>
      <c r="AD553" s="48" t="s">
        <v>3123</v>
      </c>
      <c r="AE553" s="48" t="s">
        <v>2522</v>
      </c>
      <c r="AF553" s="48" t="s">
        <v>2374</v>
      </c>
      <c r="AG553" s="48" t="s">
        <v>2374</v>
      </c>
      <c r="AH553" s="48" t="s">
        <v>2707</v>
      </c>
      <c r="AI553" s="48" t="s">
        <v>2859</v>
      </c>
      <c r="AJ553" s="48" t="s">
        <v>2464</v>
      </c>
      <c r="AK553" s="48">
        <v>752</v>
      </c>
      <c r="AL553" s="48">
        <v>427201</v>
      </c>
      <c r="AM553" s="48" t="s">
        <v>1581</v>
      </c>
      <c r="AN553" s="53">
        <v>1.02</v>
      </c>
      <c r="AO553" s="58">
        <v>0.056327</v>
      </c>
      <c r="AP553" s="58">
        <v>0.329306141982803</v>
      </c>
    </row>
    <row r="554" customFormat="1" spans="2:42">
      <c r="B554" s="39"/>
      <c r="C554" s="39"/>
      <c r="D554" s="39"/>
      <c r="S554" s="40"/>
      <c r="T554" s="40"/>
      <c r="AA554" s="48">
        <v>552</v>
      </c>
      <c r="AB554" s="48" t="s">
        <v>2384</v>
      </c>
      <c r="AC554" s="48" t="s">
        <v>3130</v>
      </c>
      <c r="AD554" s="48" t="s">
        <v>3123</v>
      </c>
      <c r="AE554" s="48" t="s">
        <v>2522</v>
      </c>
      <c r="AF554" s="48" t="s">
        <v>2374</v>
      </c>
      <c r="AG554" s="48" t="s">
        <v>2374</v>
      </c>
      <c r="AH554" s="48" t="s">
        <v>2374</v>
      </c>
      <c r="AI554" s="48" t="s">
        <v>2694</v>
      </c>
      <c r="AJ554" s="48" t="s">
        <v>2257</v>
      </c>
      <c r="AK554" s="48">
        <v>257</v>
      </c>
      <c r="AL554" s="48">
        <v>1232165</v>
      </c>
      <c r="AM554" s="48" t="s">
        <v>1581</v>
      </c>
      <c r="AN554" s="53">
        <v>0.47</v>
      </c>
      <c r="AO554" s="58">
        <v>0.126147</v>
      </c>
      <c r="AP554" s="58">
        <v>0.0677543544199113</v>
      </c>
    </row>
    <row r="555" customFormat="1" spans="2:42">
      <c r="B555" s="39"/>
      <c r="C555" s="39"/>
      <c r="D555" s="39"/>
      <c r="S555" s="40"/>
      <c r="T555" s="40"/>
      <c r="AA555" s="48">
        <v>553</v>
      </c>
      <c r="AB555" s="48" t="s">
        <v>3131</v>
      </c>
      <c r="AC555" s="48" t="s">
        <v>3132</v>
      </c>
      <c r="AD555" s="48" t="s">
        <v>3123</v>
      </c>
      <c r="AE555" s="48" t="s">
        <v>2522</v>
      </c>
      <c r="AF555" s="48" t="s">
        <v>2374</v>
      </c>
      <c r="AG555" s="48" t="s">
        <v>2374</v>
      </c>
      <c r="AH555" s="48" t="s">
        <v>2707</v>
      </c>
      <c r="AI555" s="48" t="s">
        <v>2859</v>
      </c>
      <c r="AJ555" s="48" t="s">
        <v>2464</v>
      </c>
      <c r="AK555" s="48">
        <v>0</v>
      </c>
      <c r="AL555" s="48">
        <v>0</v>
      </c>
      <c r="AM555" s="48" t="s">
        <v>1581</v>
      </c>
      <c r="AN555" s="53">
        <v>0.57</v>
      </c>
      <c r="AO555" s="58">
        <v>0.091429</v>
      </c>
      <c r="AP555" s="58">
        <v>0.113372354546357</v>
      </c>
    </row>
    <row r="556" customFormat="1" spans="2:42">
      <c r="B556" s="39"/>
      <c r="C556" s="39"/>
      <c r="D556" s="39"/>
      <c r="S556" s="40"/>
      <c r="T556" s="40"/>
      <c r="AA556" s="48">
        <v>554</v>
      </c>
      <c r="AB556" s="48" t="s">
        <v>2233</v>
      </c>
      <c r="AC556" s="48" t="s">
        <v>2234</v>
      </c>
      <c r="AD556" s="48" t="s">
        <v>3133</v>
      </c>
      <c r="AE556" s="48" t="s">
        <v>2522</v>
      </c>
      <c r="AF556" s="48" t="s">
        <v>2374</v>
      </c>
      <c r="AG556" s="48" t="s">
        <v>2374</v>
      </c>
      <c r="AH556" s="48" t="s">
        <v>2374</v>
      </c>
      <c r="AI556" s="48" t="s">
        <v>2460</v>
      </c>
      <c r="AJ556" s="48" t="s">
        <v>2307</v>
      </c>
      <c r="AK556" s="48">
        <v>146</v>
      </c>
      <c r="AL556" s="48">
        <v>2094984</v>
      </c>
      <c r="AM556" s="48" t="s">
        <v>1581</v>
      </c>
      <c r="AN556" s="53">
        <v>2.46</v>
      </c>
      <c r="AO556" s="58">
        <v>0.081352</v>
      </c>
      <c r="AP556" s="58">
        <v>0.549899282593349</v>
      </c>
    </row>
    <row r="557" customFormat="1" spans="2:42">
      <c r="B557" s="39"/>
      <c r="C557" s="39"/>
      <c r="D557" s="39"/>
      <c r="S557" s="40"/>
      <c r="T557" s="40"/>
      <c r="AA557" s="48">
        <v>555</v>
      </c>
      <c r="AB557" s="48" t="s">
        <v>3134</v>
      </c>
      <c r="AC557" s="48" t="s">
        <v>3135</v>
      </c>
      <c r="AD557" s="48" t="s">
        <v>3133</v>
      </c>
      <c r="AE557" s="48" t="s">
        <v>2522</v>
      </c>
      <c r="AF557" s="48" t="s">
        <v>2374</v>
      </c>
      <c r="AG557" s="48" t="s">
        <v>2374</v>
      </c>
      <c r="AH557" s="48" t="s">
        <v>2374</v>
      </c>
      <c r="AI557" s="48" t="s">
        <v>2460</v>
      </c>
      <c r="AJ557" s="48" t="s">
        <v>2307</v>
      </c>
      <c r="AK557" s="48">
        <v>2116</v>
      </c>
      <c r="AL557" s="48">
        <v>147814</v>
      </c>
      <c r="AM557" s="48" t="s">
        <v>1581</v>
      </c>
      <c r="AN557" s="53">
        <v>1.28</v>
      </c>
      <c r="AO557" s="58">
        <v>0.048336647</v>
      </c>
      <c r="AP557" s="58">
        <v>0.481559249386334</v>
      </c>
    </row>
    <row r="558" customFormat="1" spans="2:42">
      <c r="B558" s="39"/>
      <c r="C558" s="39"/>
      <c r="D558" s="39"/>
      <c r="S558" s="40"/>
      <c r="T558" s="40"/>
      <c r="AA558" s="48">
        <v>556</v>
      </c>
      <c r="AB558" s="48" t="s">
        <v>2078</v>
      </c>
      <c r="AC558" s="48" t="s">
        <v>3136</v>
      </c>
      <c r="AD558" s="48" t="s">
        <v>3137</v>
      </c>
      <c r="AE558" s="48" t="s">
        <v>2522</v>
      </c>
      <c r="AF558" s="48" t="s">
        <v>2374</v>
      </c>
      <c r="AG558" s="48" t="s">
        <v>2374</v>
      </c>
      <c r="AH558" s="48" t="s">
        <v>2374</v>
      </c>
      <c r="AI558" s="48" t="s">
        <v>2460</v>
      </c>
      <c r="AJ558" s="48" t="s">
        <v>2423</v>
      </c>
      <c r="AK558" s="48">
        <v>499</v>
      </c>
      <c r="AL558" s="48">
        <v>643548</v>
      </c>
      <c r="AM558" s="48" t="s">
        <v>1581</v>
      </c>
      <c r="AN558" s="53">
        <v>0.71</v>
      </c>
      <c r="AO558" s="58">
        <v>0.101910301</v>
      </c>
      <c r="AP558" s="58">
        <v>0.126694144916257</v>
      </c>
    </row>
    <row r="559" customFormat="1" spans="2:42">
      <c r="B559" s="39"/>
      <c r="C559" s="39"/>
      <c r="D559" s="39"/>
      <c r="S559" s="40"/>
      <c r="T559" s="40"/>
      <c r="AA559" s="48">
        <v>557</v>
      </c>
      <c r="AB559" s="48" t="s">
        <v>3138</v>
      </c>
      <c r="AC559" s="48" t="s">
        <v>3139</v>
      </c>
      <c r="AD559" s="48" t="s">
        <v>3137</v>
      </c>
      <c r="AE559" s="48" t="s">
        <v>2522</v>
      </c>
      <c r="AF559" s="48" t="s">
        <v>2374</v>
      </c>
      <c r="AG559" s="48" t="s">
        <v>2374</v>
      </c>
      <c r="AH559" s="48" t="s">
        <v>2707</v>
      </c>
      <c r="AI559" s="48" t="s">
        <v>2859</v>
      </c>
      <c r="AJ559" s="48" t="s">
        <v>2806</v>
      </c>
      <c r="AK559" s="48">
        <v>0</v>
      </c>
      <c r="AL559" s="48">
        <v>0</v>
      </c>
      <c r="AM559" s="48" t="s">
        <v>1581</v>
      </c>
      <c r="AN559" s="53">
        <v>1.25</v>
      </c>
      <c r="AO559" s="58">
        <v>0.219858</v>
      </c>
      <c r="AP559" s="58">
        <v>0.103391305797966</v>
      </c>
    </row>
    <row r="560" customFormat="1" spans="2:42">
      <c r="B560" s="39"/>
      <c r="C560" s="39"/>
      <c r="D560" s="39"/>
      <c r="S560" s="40"/>
      <c r="T560" s="40"/>
      <c r="AA560" s="48">
        <v>558</v>
      </c>
      <c r="AB560" s="48" t="s">
        <v>3140</v>
      </c>
      <c r="AC560" s="48" t="s">
        <v>3141</v>
      </c>
      <c r="AD560" s="48" t="s">
        <v>3137</v>
      </c>
      <c r="AE560" s="48" t="s">
        <v>2522</v>
      </c>
      <c r="AF560" s="48" t="s">
        <v>2374</v>
      </c>
      <c r="AG560" s="48" t="s">
        <v>2374</v>
      </c>
      <c r="AH560" s="48" t="s">
        <v>2707</v>
      </c>
      <c r="AI560" s="48" t="s">
        <v>2859</v>
      </c>
      <c r="AJ560" s="48" t="s">
        <v>2806</v>
      </c>
      <c r="AK560" s="48">
        <v>151</v>
      </c>
      <c r="AL560" s="48">
        <v>2031238</v>
      </c>
      <c r="AM560" s="48" t="s">
        <v>1581</v>
      </c>
      <c r="AN560" s="53">
        <v>0.98</v>
      </c>
      <c r="AO560" s="58">
        <v>0.1</v>
      </c>
      <c r="AP560" s="58">
        <v>0.178214220767412</v>
      </c>
    </row>
    <row r="561" customFormat="1" spans="2:42">
      <c r="B561" s="39"/>
      <c r="C561" s="39"/>
      <c r="D561" s="39"/>
      <c r="S561" s="40"/>
      <c r="T561" s="40"/>
      <c r="AA561" s="48">
        <v>559</v>
      </c>
      <c r="AB561" s="48" t="s">
        <v>3142</v>
      </c>
      <c r="AC561" s="48" t="s">
        <v>3143</v>
      </c>
      <c r="AD561" s="48" t="s">
        <v>3137</v>
      </c>
      <c r="AE561" s="48" t="s">
        <v>2522</v>
      </c>
      <c r="AF561" s="48" t="s">
        <v>2374</v>
      </c>
      <c r="AG561" s="48" t="s">
        <v>2374</v>
      </c>
      <c r="AH561" s="48" t="s">
        <v>2707</v>
      </c>
      <c r="AI561" s="48" t="s">
        <v>2859</v>
      </c>
      <c r="AJ561" s="48" t="s">
        <v>2806</v>
      </c>
      <c r="AK561" s="48">
        <v>0</v>
      </c>
      <c r="AL561" s="48">
        <v>0</v>
      </c>
      <c r="AM561" s="48" t="s">
        <v>1581</v>
      </c>
      <c r="AN561" s="53">
        <v>0.64</v>
      </c>
      <c r="AO561" s="58">
        <v>0.020548</v>
      </c>
      <c r="AP561" s="58">
        <v>0.566404502802516</v>
      </c>
    </row>
    <row r="562" customFormat="1" spans="2:42">
      <c r="B562" s="39"/>
      <c r="C562" s="39"/>
      <c r="D562" s="39"/>
      <c r="S562" s="40"/>
      <c r="T562" s="40"/>
      <c r="AA562" s="48">
        <v>560</v>
      </c>
      <c r="AB562" s="48" t="s">
        <v>2289</v>
      </c>
      <c r="AC562" s="48" t="s">
        <v>2290</v>
      </c>
      <c r="AD562" s="48" t="s">
        <v>3137</v>
      </c>
      <c r="AE562" s="48" t="s">
        <v>2522</v>
      </c>
      <c r="AF562" s="48" t="s">
        <v>2374</v>
      </c>
      <c r="AG562" s="48" t="s">
        <v>2374</v>
      </c>
      <c r="AH562" s="48" t="s">
        <v>2374</v>
      </c>
      <c r="AI562" s="48" t="s">
        <v>2460</v>
      </c>
      <c r="AJ562" s="48" t="s">
        <v>2423</v>
      </c>
      <c r="AK562" s="48">
        <v>0</v>
      </c>
      <c r="AL562" s="48">
        <v>0</v>
      </c>
      <c r="AM562" s="48" t="s">
        <v>1581</v>
      </c>
      <c r="AN562" s="53">
        <v>1.46</v>
      </c>
      <c r="AO562" s="58">
        <v>0.081352</v>
      </c>
      <c r="AP562" s="58">
        <v>0.326362988856215</v>
      </c>
    </row>
    <row r="563" customFormat="1" spans="2:42">
      <c r="B563" s="39"/>
      <c r="C563" s="39"/>
      <c r="D563" s="39"/>
      <c r="S563" s="40"/>
      <c r="T563" s="40"/>
      <c r="AA563" s="48">
        <v>561</v>
      </c>
      <c r="AB563" s="48" t="s">
        <v>2620</v>
      </c>
      <c r="AC563" s="48" t="s">
        <v>3144</v>
      </c>
      <c r="AD563" s="48" t="s">
        <v>3137</v>
      </c>
      <c r="AE563" s="48" t="s">
        <v>2522</v>
      </c>
      <c r="AF563" s="48" t="s">
        <v>2374</v>
      </c>
      <c r="AG563" s="48" t="s">
        <v>2374</v>
      </c>
      <c r="AH563" s="48" t="s">
        <v>2374</v>
      </c>
      <c r="AI563" s="48" t="s">
        <v>2460</v>
      </c>
      <c r="AJ563" s="48" t="s">
        <v>2423</v>
      </c>
      <c r="AK563" s="48">
        <v>171</v>
      </c>
      <c r="AL563" s="48">
        <v>1809308</v>
      </c>
      <c r="AM563" s="48" t="s">
        <v>1581</v>
      </c>
      <c r="AN563" s="53" t="e">
        <v>#N/A</v>
      </c>
      <c r="AO563" s="58" t="e">
        <v>#N/A</v>
      </c>
      <c r="AP563" s="58" t="e">
        <v>#N/A</v>
      </c>
    </row>
    <row r="564" customFormat="1" spans="2:42">
      <c r="B564" s="39"/>
      <c r="C564" s="39"/>
      <c r="D564" s="39"/>
      <c r="S564" s="40"/>
      <c r="T564" s="40"/>
      <c r="AA564" s="48">
        <v>562</v>
      </c>
      <c r="AB564" s="48" t="s">
        <v>3145</v>
      </c>
      <c r="AC564" s="48" t="s">
        <v>3069</v>
      </c>
      <c r="AD564" s="48" t="s">
        <v>3146</v>
      </c>
      <c r="AE564" s="48" t="s">
        <v>2522</v>
      </c>
      <c r="AF564" s="48" t="s">
        <v>2374</v>
      </c>
      <c r="AG564" s="48" t="s">
        <v>2374</v>
      </c>
      <c r="AH564" s="48" t="s">
        <v>2374</v>
      </c>
      <c r="AI564" s="48" t="s">
        <v>2694</v>
      </c>
      <c r="AJ564" s="48" t="s">
        <v>2456</v>
      </c>
      <c r="AK564" s="48">
        <v>444</v>
      </c>
      <c r="AL564" s="48">
        <v>723302</v>
      </c>
      <c r="AM564" s="48" t="s">
        <v>1581</v>
      </c>
      <c r="AN564" s="53">
        <v>0.95</v>
      </c>
      <c r="AO564" s="58">
        <v>0.121319976</v>
      </c>
      <c r="AP564" s="58">
        <v>0.142399206703586</v>
      </c>
    </row>
    <row r="565" customFormat="1" spans="2:42">
      <c r="B565" s="39"/>
      <c r="C565" s="39"/>
      <c r="D565" s="39"/>
      <c r="S565" s="40"/>
      <c r="T565" s="40"/>
      <c r="AA565" s="48">
        <v>563</v>
      </c>
      <c r="AB565" s="48" t="s">
        <v>3147</v>
      </c>
      <c r="AC565" s="48" t="s">
        <v>3148</v>
      </c>
      <c r="AD565" s="48" t="s">
        <v>3146</v>
      </c>
      <c r="AE565" s="48" t="s">
        <v>2522</v>
      </c>
      <c r="AF565" s="48" t="s">
        <v>2374</v>
      </c>
      <c r="AG565" s="48" t="s">
        <v>2374</v>
      </c>
      <c r="AH565" s="48" t="s">
        <v>2707</v>
      </c>
      <c r="AI565" s="48" t="s">
        <v>2859</v>
      </c>
      <c r="AJ565" s="48" t="s">
        <v>2995</v>
      </c>
      <c r="AK565" s="48">
        <v>191</v>
      </c>
      <c r="AL565" s="48">
        <v>1630212</v>
      </c>
      <c r="AM565" s="48" t="s">
        <v>1581</v>
      </c>
      <c r="AN565" s="53" t="e">
        <v>#N/A</v>
      </c>
      <c r="AO565" s="58" t="e">
        <v>#N/A</v>
      </c>
      <c r="AP565" s="58" t="e">
        <v>#N/A</v>
      </c>
    </row>
    <row r="566" customFormat="1" spans="2:42">
      <c r="B566" s="39"/>
      <c r="C566" s="39"/>
      <c r="D566" s="39"/>
      <c r="S566" s="40"/>
      <c r="T566" s="40"/>
      <c r="AA566" s="48">
        <v>564</v>
      </c>
      <c r="AB566" s="48" t="s">
        <v>3149</v>
      </c>
      <c r="AC566" s="48" t="s">
        <v>3150</v>
      </c>
      <c r="AD566" s="48" t="s">
        <v>3146</v>
      </c>
      <c r="AE566" s="48" t="s">
        <v>2522</v>
      </c>
      <c r="AF566" s="48" t="s">
        <v>2374</v>
      </c>
      <c r="AG566" s="48" t="s">
        <v>2374</v>
      </c>
      <c r="AH566" s="48" t="s">
        <v>2707</v>
      </c>
      <c r="AI566" s="48" t="s">
        <v>2859</v>
      </c>
      <c r="AJ566" s="48" t="s">
        <v>2995</v>
      </c>
      <c r="AK566" s="48">
        <v>222</v>
      </c>
      <c r="AL566" s="48">
        <v>1419130</v>
      </c>
      <c r="AM566" s="48" t="s">
        <v>1581</v>
      </c>
      <c r="AN566" s="53">
        <v>0.85</v>
      </c>
      <c r="AO566" s="58">
        <v>0.084559</v>
      </c>
      <c r="AP566" s="58">
        <v>0.182799653294005</v>
      </c>
    </row>
    <row r="567" customFormat="1" spans="2:42">
      <c r="B567" s="39"/>
      <c r="C567" s="39"/>
      <c r="D567" s="39"/>
      <c r="S567" s="40"/>
      <c r="T567" s="40"/>
      <c r="AA567" s="48">
        <v>565</v>
      </c>
      <c r="AB567" s="48" t="s">
        <v>3151</v>
      </c>
      <c r="AC567" s="48" t="s">
        <v>3152</v>
      </c>
      <c r="AD567" s="48" t="s">
        <v>3146</v>
      </c>
      <c r="AE567" s="48" t="s">
        <v>2522</v>
      </c>
      <c r="AF567" s="48" t="s">
        <v>2374</v>
      </c>
      <c r="AG567" s="48" t="s">
        <v>2374</v>
      </c>
      <c r="AH567" s="48" t="s">
        <v>2707</v>
      </c>
      <c r="AI567" s="48" t="s">
        <v>2859</v>
      </c>
      <c r="AJ567" s="48" t="s">
        <v>2995</v>
      </c>
      <c r="AK567" s="48">
        <v>181</v>
      </c>
      <c r="AL567" s="48">
        <v>1715333</v>
      </c>
      <c r="AM567" s="48" t="s">
        <v>1581</v>
      </c>
      <c r="AN567" s="53">
        <v>0.35</v>
      </c>
      <c r="AO567" s="58">
        <v>0.033454</v>
      </c>
      <c r="AP567" s="58">
        <v>0.190255084558981</v>
      </c>
    </row>
    <row r="568" customFormat="1" spans="2:42">
      <c r="B568" s="39"/>
      <c r="C568" s="39"/>
      <c r="D568" s="39"/>
      <c r="S568" s="40"/>
      <c r="T568" s="40"/>
      <c r="AA568" s="48">
        <v>566</v>
      </c>
      <c r="AB568" s="48" t="s">
        <v>3153</v>
      </c>
      <c r="AC568" s="48" t="s">
        <v>3154</v>
      </c>
      <c r="AD568" s="48" t="s">
        <v>3146</v>
      </c>
      <c r="AE568" s="48" t="s">
        <v>2522</v>
      </c>
      <c r="AF568" s="48" t="s">
        <v>2374</v>
      </c>
      <c r="AG568" s="48" t="s">
        <v>2374</v>
      </c>
      <c r="AH568" s="48" t="s">
        <v>2707</v>
      </c>
      <c r="AI568" s="48" t="s">
        <v>2859</v>
      </c>
      <c r="AJ568" s="48" t="s">
        <v>2995</v>
      </c>
      <c r="AK568" s="48">
        <v>212</v>
      </c>
      <c r="AL568" s="48">
        <v>1483263</v>
      </c>
      <c r="AM568" s="48" t="s">
        <v>1581</v>
      </c>
      <c r="AN568" s="53">
        <v>0</v>
      </c>
      <c r="AO568" s="58">
        <v>0.033454</v>
      </c>
      <c r="AP568" s="58">
        <v>0</v>
      </c>
    </row>
    <row r="569" customFormat="1" spans="2:42">
      <c r="B569" s="39"/>
      <c r="C569" s="39"/>
      <c r="D569" s="39"/>
      <c r="S569" s="40"/>
      <c r="T569" s="40"/>
      <c r="AA569" s="48">
        <v>567</v>
      </c>
      <c r="AB569" s="48" t="s">
        <v>2250</v>
      </c>
      <c r="AC569" s="48" t="s">
        <v>3155</v>
      </c>
      <c r="AD569" s="48" t="s">
        <v>3146</v>
      </c>
      <c r="AE569" s="48" t="s">
        <v>2522</v>
      </c>
      <c r="AF569" s="48" t="s">
        <v>2374</v>
      </c>
      <c r="AG569" s="48" t="s">
        <v>2374</v>
      </c>
      <c r="AH569" s="48" t="s">
        <v>2374</v>
      </c>
      <c r="AI569" s="48" t="s">
        <v>2460</v>
      </c>
      <c r="AJ569" s="48" t="s">
        <v>2689</v>
      </c>
      <c r="AK569" s="48">
        <v>328</v>
      </c>
      <c r="AL569" s="48">
        <v>974560</v>
      </c>
      <c r="AM569" s="48" t="s">
        <v>1581</v>
      </c>
      <c r="AN569" s="53">
        <v>1.94</v>
      </c>
      <c r="AO569" s="58">
        <v>0.010687</v>
      </c>
      <c r="AP569" s="58">
        <v>3.30112675794146</v>
      </c>
    </row>
    <row r="570" customFormat="1" spans="2:42">
      <c r="B570" s="39"/>
      <c r="C570" s="39"/>
      <c r="D570" s="39"/>
      <c r="S570" s="40"/>
      <c r="T570" s="40"/>
      <c r="AA570" s="48">
        <v>568</v>
      </c>
      <c r="AB570" s="48" t="s">
        <v>3156</v>
      </c>
      <c r="AC570" s="48" t="s">
        <v>3157</v>
      </c>
      <c r="AD570" s="48" t="s">
        <v>3158</v>
      </c>
      <c r="AE570" s="48" t="s">
        <v>2522</v>
      </c>
      <c r="AF570" s="48" t="s">
        <v>2374</v>
      </c>
      <c r="AG570" s="48" t="s">
        <v>2374</v>
      </c>
      <c r="AH570" s="48" t="s">
        <v>2374</v>
      </c>
      <c r="AI570" s="48" t="s">
        <v>2694</v>
      </c>
      <c r="AJ570" s="48" t="s">
        <v>2423</v>
      </c>
      <c r="AK570" s="48">
        <v>126</v>
      </c>
      <c r="AL570" s="48">
        <v>2393769</v>
      </c>
      <c r="AM570" s="48" t="s">
        <v>1581</v>
      </c>
      <c r="AN570" s="53">
        <v>0.86</v>
      </c>
      <c r="AO570" s="58">
        <v>0.116207</v>
      </c>
      <c r="AP570" s="58">
        <v>0.134580594358075</v>
      </c>
    </row>
    <row r="571" customFormat="1" spans="2:42">
      <c r="B571" s="39"/>
      <c r="C571" s="39"/>
      <c r="D571" s="39"/>
      <c r="S571" s="40"/>
      <c r="T571" s="40"/>
      <c r="AA571" s="48">
        <v>569</v>
      </c>
      <c r="AB571" s="48" t="s">
        <v>2344</v>
      </c>
      <c r="AC571" s="48" t="s">
        <v>3159</v>
      </c>
      <c r="AD571" s="48" t="s">
        <v>3158</v>
      </c>
      <c r="AE571" s="48" t="s">
        <v>2522</v>
      </c>
      <c r="AF571" s="48" t="s">
        <v>2374</v>
      </c>
      <c r="AG571" s="48" t="s">
        <v>2374</v>
      </c>
      <c r="AH571" s="48" t="s">
        <v>2374</v>
      </c>
      <c r="AI571" s="48" t="s">
        <v>2859</v>
      </c>
      <c r="AJ571" s="48" t="s">
        <v>2216</v>
      </c>
      <c r="AK571" s="48">
        <v>277</v>
      </c>
      <c r="AL571" s="48">
        <v>1145885</v>
      </c>
      <c r="AM571" s="48" t="s">
        <v>1581</v>
      </c>
      <c r="AN571" s="53">
        <v>2.09</v>
      </c>
      <c r="AO571" s="58">
        <v>0.01083</v>
      </c>
      <c r="AP571" s="58">
        <v>3.50941000437081</v>
      </c>
    </row>
    <row r="572" customFormat="1" spans="2:42">
      <c r="B572" s="39"/>
      <c r="C572" s="39"/>
      <c r="D572" s="39"/>
      <c r="S572" s="40"/>
      <c r="T572" s="40"/>
      <c r="AA572" s="48">
        <v>570</v>
      </c>
      <c r="AB572" s="48" t="s">
        <v>2711</v>
      </c>
      <c r="AC572" s="48" t="s">
        <v>3160</v>
      </c>
      <c r="AD572" s="48" t="s">
        <v>3158</v>
      </c>
      <c r="AE572" s="48" t="s">
        <v>2522</v>
      </c>
      <c r="AF572" s="48" t="s">
        <v>2374</v>
      </c>
      <c r="AG572" s="48" t="s">
        <v>2374</v>
      </c>
      <c r="AH572" s="48" t="s">
        <v>2374</v>
      </c>
      <c r="AI572" s="48" t="s">
        <v>2694</v>
      </c>
      <c r="AJ572" s="48" t="s">
        <v>2307</v>
      </c>
      <c r="AK572" s="48">
        <v>151</v>
      </c>
      <c r="AL572" s="48">
        <v>2031238</v>
      </c>
      <c r="AM572" s="48" t="s">
        <v>1581</v>
      </c>
      <c r="AN572" s="53">
        <v>1.53</v>
      </c>
      <c r="AO572" s="58">
        <v>0.027983</v>
      </c>
      <c r="AP572" s="58">
        <v>0.994290840481651</v>
      </c>
    </row>
    <row r="573" customFormat="1" spans="2:42">
      <c r="B573" s="39"/>
      <c r="C573" s="39"/>
      <c r="D573" s="39"/>
      <c r="S573" s="40"/>
      <c r="T573" s="40"/>
      <c r="AA573" s="48">
        <v>571</v>
      </c>
      <c r="AB573" s="48" t="s">
        <v>3161</v>
      </c>
      <c r="AC573" s="48" t="s">
        <v>3162</v>
      </c>
      <c r="AD573" s="48" t="s">
        <v>3158</v>
      </c>
      <c r="AE573" s="48" t="s">
        <v>2522</v>
      </c>
      <c r="AF573" s="48" t="s">
        <v>2374</v>
      </c>
      <c r="AG573" s="48" t="s">
        <v>2374</v>
      </c>
      <c r="AH573" s="48" t="s">
        <v>2374</v>
      </c>
      <c r="AI573" s="48" t="s">
        <v>2694</v>
      </c>
      <c r="AJ573" s="48" t="s">
        <v>2307</v>
      </c>
      <c r="AK573" s="48">
        <v>0</v>
      </c>
      <c r="AL573" s="48">
        <v>0</v>
      </c>
      <c r="AM573" s="48" t="s">
        <v>1581</v>
      </c>
      <c r="AN573" s="53" t="e">
        <v>#N/A</v>
      </c>
      <c r="AO573" s="58" t="e">
        <v>#N/A</v>
      </c>
      <c r="AP573" s="58" t="e">
        <v>#N/A</v>
      </c>
    </row>
    <row r="574" customFormat="1" spans="2:42">
      <c r="B574" s="39"/>
      <c r="C574" s="39"/>
      <c r="D574" s="39"/>
      <c r="S574" s="40"/>
      <c r="T574" s="40"/>
      <c r="AA574" s="48">
        <v>572</v>
      </c>
      <c r="AB574" s="48" t="s">
        <v>3163</v>
      </c>
      <c r="AC574" s="48" t="s">
        <v>3164</v>
      </c>
      <c r="AD574" s="48" t="s">
        <v>3165</v>
      </c>
      <c r="AE574" s="48" t="s">
        <v>2522</v>
      </c>
      <c r="AF574" s="48" t="s">
        <v>2374</v>
      </c>
      <c r="AG574" s="48" t="s">
        <v>2374</v>
      </c>
      <c r="AH574" s="48" t="s">
        <v>2374</v>
      </c>
      <c r="AI574" s="48" t="s">
        <v>2859</v>
      </c>
      <c r="AJ574" s="48" t="s">
        <v>2492</v>
      </c>
      <c r="AK574" s="48">
        <v>277</v>
      </c>
      <c r="AL574" s="48">
        <v>1145885</v>
      </c>
      <c r="AM574" s="48" t="s">
        <v>1581</v>
      </c>
      <c r="AN574" s="53">
        <v>0.73</v>
      </c>
      <c r="AO574" s="58">
        <v>0.004747</v>
      </c>
      <c r="AP574" s="58">
        <v>2.79653274377826</v>
      </c>
    </row>
    <row r="575" customFormat="1" spans="2:42">
      <c r="B575" s="39"/>
      <c r="C575" s="39"/>
      <c r="D575" s="39"/>
      <c r="S575" s="40"/>
      <c r="T575" s="40"/>
      <c r="AA575" s="48">
        <v>573</v>
      </c>
      <c r="AB575" s="48" t="s">
        <v>2130</v>
      </c>
      <c r="AC575" s="48" t="s">
        <v>3166</v>
      </c>
      <c r="AD575" s="48" t="s">
        <v>3165</v>
      </c>
      <c r="AE575" s="48" t="s">
        <v>2522</v>
      </c>
      <c r="AF575" s="48" t="s">
        <v>2374</v>
      </c>
      <c r="AG575" s="48" t="s">
        <v>2374</v>
      </c>
      <c r="AH575" s="48" t="s">
        <v>2374</v>
      </c>
      <c r="AI575" s="48" t="s">
        <v>2707</v>
      </c>
      <c r="AJ575" s="48" t="s">
        <v>2456</v>
      </c>
      <c r="AK575" s="48">
        <v>454</v>
      </c>
      <c r="AL575" s="48">
        <v>707284</v>
      </c>
      <c r="AM575" s="48" t="s">
        <v>1581</v>
      </c>
      <c r="AN575" s="53">
        <v>0.35</v>
      </c>
      <c r="AO575" s="58">
        <v>0.152034254</v>
      </c>
      <c r="AP575" s="58">
        <v>0.0418642077780455</v>
      </c>
    </row>
    <row r="576" customFormat="1" spans="2:42">
      <c r="B576" s="39"/>
      <c r="C576" s="39"/>
      <c r="D576" s="39"/>
      <c r="S576" s="40"/>
      <c r="T576" s="40"/>
      <c r="AA576" s="48">
        <v>574</v>
      </c>
      <c r="AB576" s="48" t="s">
        <v>3167</v>
      </c>
      <c r="AC576" s="48" t="s">
        <v>3168</v>
      </c>
      <c r="AD576" s="48" t="s">
        <v>3165</v>
      </c>
      <c r="AE576" s="48" t="s">
        <v>2522</v>
      </c>
      <c r="AF576" s="48" t="s">
        <v>2374</v>
      </c>
      <c r="AG576" s="48" t="s">
        <v>2374</v>
      </c>
      <c r="AH576" s="48" t="s">
        <v>2374</v>
      </c>
      <c r="AI576" s="48" t="s">
        <v>2707</v>
      </c>
      <c r="AJ576" s="48" t="s">
        <v>2456</v>
      </c>
      <c r="AK576" s="48">
        <v>469</v>
      </c>
      <c r="AL576" s="48">
        <v>684880</v>
      </c>
      <c r="AM576" s="48" t="s">
        <v>1581</v>
      </c>
      <c r="AN576" s="53">
        <v>2.1</v>
      </c>
      <c r="AO576" s="58">
        <v>0.123351</v>
      </c>
      <c r="AP576" s="58">
        <v>0.309594260225024</v>
      </c>
    </row>
    <row r="577" customFormat="1" spans="2:42">
      <c r="B577" s="39"/>
      <c r="C577" s="39"/>
      <c r="D577" s="39"/>
      <c r="S577" s="40"/>
      <c r="T577" s="40"/>
      <c r="AA577" s="48">
        <v>575</v>
      </c>
      <c r="AB577" s="48" t="s">
        <v>3169</v>
      </c>
      <c r="AC577" s="48" t="s">
        <v>3170</v>
      </c>
      <c r="AD577" s="48" t="s">
        <v>3165</v>
      </c>
      <c r="AE577" s="48" t="s">
        <v>2522</v>
      </c>
      <c r="AF577" s="48" t="s">
        <v>2374</v>
      </c>
      <c r="AG577" s="48" t="s">
        <v>2374</v>
      </c>
      <c r="AH577" s="48" t="s">
        <v>2374</v>
      </c>
      <c r="AI577" s="48" t="s">
        <v>2707</v>
      </c>
      <c r="AJ577" s="48" t="s">
        <v>2456</v>
      </c>
      <c r="AK577" s="48">
        <v>166</v>
      </c>
      <c r="AL577" s="48">
        <v>1860299</v>
      </c>
      <c r="AM577" s="48" t="s">
        <v>1581</v>
      </c>
      <c r="AN577" s="53">
        <v>2.56</v>
      </c>
      <c r="AO577" s="58">
        <v>0.032344</v>
      </c>
      <c r="AP577" s="58">
        <v>1.43933709171236</v>
      </c>
    </row>
    <row r="578" customFormat="1" spans="2:42">
      <c r="B578" s="39"/>
      <c r="C578" s="39"/>
      <c r="D578" s="39"/>
      <c r="S578" s="40"/>
      <c r="T578" s="40"/>
      <c r="AA578" s="48">
        <v>576</v>
      </c>
      <c r="AB578" s="48" t="s">
        <v>3171</v>
      </c>
      <c r="AC578" s="48" t="s">
        <v>3172</v>
      </c>
      <c r="AD578" s="48" t="s">
        <v>3173</v>
      </c>
      <c r="AE578" s="48" t="s">
        <v>2522</v>
      </c>
      <c r="AF578" s="48" t="s">
        <v>2374</v>
      </c>
      <c r="AG578" s="48" t="s">
        <v>2374</v>
      </c>
      <c r="AH578" s="48" t="s">
        <v>2374</v>
      </c>
      <c r="AI578" s="48" t="s">
        <v>2694</v>
      </c>
      <c r="AJ578" s="48" t="s">
        <v>2689</v>
      </c>
      <c r="AK578" s="48">
        <v>131</v>
      </c>
      <c r="AL578" s="48">
        <v>2311999</v>
      </c>
      <c r="AM578" s="48" t="s">
        <v>1581</v>
      </c>
      <c r="AN578" s="53">
        <v>2.74</v>
      </c>
      <c r="AO578" s="58">
        <v>0.172351</v>
      </c>
      <c r="AP578" s="58">
        <v>0.2891032910549</v>
      </c>
    </row>
    <row r="579" customFormat="1" spans="2:42">
      <c r="B579" s="39"/>
      <c r="C579" s="39"/>
      <c r="D579" s="39"/>
      <c r="S579" s="40"/>
      <c r="T579" s="40"/>
      <c r="AA579" s="48">
        <v>577</v>
      </c>
      <c r="AB579" s="48" t="s">
        <v>3174</v>
      </c>
      <c r="AC579" s="48" t="s">
        <v>3175</v>
      </c>
      <c r="AD579" s="48" t="s">
        <v>3173</v>
      </c>
      <c r="AE579" s="48" t="s">
        <v>2522</v>
      </c>
      <c r="AF579" s="48" t="s">
        <v>2374</v>
      </c>
      <c r="AG579" s="48" t="s">
        <v>2374</v>
      </c>
      <c r="AH579" s="48" t="s">
        <v>2374</v>
      </c>
      <c r="AI579" s="48" t="s">
        <v>2707</v>
      </c>
      <c r="AJ579" s="48" t="s">
        <v>2307</v>
      </c>
      <c r="AK579" s="48">
        <v>434</v>
      </c>
      <c r="AL579" s="48">
        <v>740039</v>
      </c>
      <c r="AM579" s="48" t="s">
        <v>1581</v>
      </c>
      <c r="AN579" s="53">
        <v>5.13</v>
      </c>
      <c r="AO579" s="58">
        <v>0.118382</v>
      </c>
      <c r="AP579" s="58">
        <v>0.788039474196836</v>
      </c>
    </row>
    <row r="580" customFormat="1" spans="2:42">
      <c r="B580" s="39"/>
      <c r="C580" s="39"/>
      <c r="D580" s="39"/>
      <c r="S580" s="40"/>
      <c r="T580" s="40"/>
      <c r="AA580" s="48">
        <v>578</v>
      </c>
      <c r="AB580" s="48" t="s">
        <v>3176</v>
      </c>
      <c r="AC580" s="48" t="s">
        <v>3177</v>
      </c>
      <c r="AD580" s="48" t="s">
        <v>3173</v>
      </c>
      <c r="AE580" s="48" t="s">
        <v>2522</v>
      </c>
      <c r="AF580" s="48" t="s">
        <v>2374</v>
      </c>
      <c r="AG580" s="48" t="s">
        <v>2374</v>
      </c>
      <c r="AH580" s="48" t="s">
        <v>2374</v>
      </c>
      <c r="AI580" s="48" t="s">
        <v>2694</v>
      </c>
      <c r="AJ580" s="48" t="s">
        <v>2689</v>
      </c>
      <c r="AK580" s="48">
        <v>0</v>
      </c>
      <c r="AL580" s="48">
        <v>0</v>
      </c>
      <c r="AM580" s="48" t="s">
        <v>1581</v>
      </c>
      <c r="AN580" s="53">
        <v>3.04</v>
      </c>
      <c r="AO580" s="58">
        <v>0.076076</v>
      </c>
      <c r="AP580" s="58">
        <v>0.726678304419712</v>
      </c>
    </row>
    <row r="581" customFormat="1" spans="2:42">
      <c r="B581" s="39"/>
      <c r="C581" s="39"/>
      <c r="D581" s="39"/>
      <c r="S581" s="40"/>
      <c r="T581" s="40"/>
      <c r="AA581" s="48">
        <v>579</v>
      </c>
      <c r="AB581" s="48" t="s">
        <v>2598</v>
      </c>
      <c r="AC581" s="48" t="s">
        <v>3178</v>
      </c>
      <c r="AD581" s="48" t="s">
        <v>3179</v>
      </c>
      <c r="AE581" s="48" t="s">
        <v>2522</v>
      </c>
      <c r="AF581" s="48" t="s">
        <v>2374</v>
      </c>
      <c r="AG581" s="48" t="s">
        <v>2374</v>
      </c>
      <c r="AH581" s="48" t="s">
        <v>2374</v>
      </c>
      <c r="AI581" s="48" t="s">
        <v>2694</v>
      </c>
      <c r="AJ581" s="48" t="s">
        <v>2464</v>
      </c>
      <c r="AK581" s="48">
        <v>176</v>
      </c>
      <c r="AL581" s="48">
        <v>1761175</v>
      </c>
      <c r="AM581" s="48" t="s">
        <v>1581</v>
      </c>
      <c r="AN581" s="53">
        <v>0.94</v>
      </c>
      <c r="AO581" s="58">
        <v>0.105901</v>
      </c>
      <c r="AP581" s="58">
        <v>0.16141506778989</v>
      </c>
    </row>
    <row r="582" customFormat="1" spans="2:42">
      <c r="B582" s="39"/>
      <c r="C582" s="39"/>
      <c r="D582" s="39"/>
      <c r="S582" s="40"/>
      <c r="T582" s="40"/>
      <c r="AA582" s="48">
        <v>580</v>
      </c>
      <c r="AB582" s="48" t="s">
        <v>3180</v>
      </c>
      <c r="AC582" s="48" t="s">
        <v>3181</v>
      </c>
      <c r="AD582" s="48" t="s">
        <v>3179</v>
      </c>
      <c r="AE582" s="48" t="s">
        <v>2522</v>
      </c>
      <c r="AF582" s="48" t="s">
        <v>2374</v>
      </c>
      <c r="AG582" s="48" t="s">
        <v>2374</v>
      </c>
      <c r="AH582" s="48" t="s">
        <v>2374</v>
      </c>
      <c r="AI582" s="48" t="s">
        <v>2694</v>
      </c>
      <c r="AJ582" s="48" t="s">
        <v>2464</v>
      </c>
      <c r="AK582" s="48">
        <v>222</v>
      </c>
      <c r="AL582" s="48">
        <v>1419130</v>
      </c>
      <c r="AM582" s="48" t="s">
        <v>1581</v>
      </c>
      <c r="AN582" s="53">
        <v>0.97</v>
      </c>
      <c r="AO582" s="58">
        <v>0.019438</v>
      </c>
      <c r="AP582" s="58">
        <v>0.907478692821288</v>
      </c>
    </row>
    <row r="583" customFormat="1" spans="2:42">
      <c r="B583" s="39"/>
      <c r="C583" s="39"/>
      <c r="D583" s="39"/>
      <c r="S583" s="40"/>
      <c r="T583" s="40"/>
      <c r="AA583" s="48">
        <v>581</v>
      </c>
      <c r="AB583" s="48" t="s">
        <v>3182</v>
      </c>
      <c r="AC583" s="48" t="s">
        <v>3183</v>
      </c>
      <c r="AD583" s="48" t="s">
        <v>3179</v>
      </c>
      <c r="AE583" s="48" t="s">
        <v>2522</v>
      </c>
      <c r="AF583" s="48" t="s">
        <v>2374</v>
      </c>
      <c r="AG583" s="48" t="s">
        <v>2374</v>
      </c>
      <c r="AH583" s="48" t="s">
        <v>2374</v>
      </c>
      <c r="AI583" s="48" t="s">
        <v>2374</v>
      </c>
      <c r="AJ583" s="48" t="s">
        <v>2287</v>
      </c>
      <c r="AK583" s="48">
        <v>585</v>
      </c>
      <c r="AL583" s="48">
        <v>549784</v>
      </c>
      <c r="AM583" s="48" t="s">
        <v>1581</v>
      </c>
      <c r="AN583" s="53">
        <v>1.58</v>
      </c>
      <c r="AO583" s="58">
        <v>0.072038</v>
      </c>
      <c r="AP583" s="58">
        <v>0.398851950603892</v>
      </c>
    </row>
    <row r="584" customFormat="1" spans="2:42">
      <c r="B584" s="39"/>
      <c r="C584" s="39"/>
      <c r="D584" s="39"/>
      <c r="S584" s="40"/>
      <c r="T584" s="40"/>
      <c r="AA584" s="48">
        <v>582</v>
      </c>
      <c r="AB584" s="48" t="s">
        <v>3184</v>
      </c>
      <c r="AC584" s="48" t="s">
        <v>3185</v>
      </c>
      <c r="AD584" s="48" t="s">
        <v>3179</v>
      </c>
      <c r="AE584" s="48" t="s">
        <v>2522</v>
      </c>
      <c r="AF584" s="48" t="s">
        <v>2374</v>
      </c>
      <c r="AG584" s="48" t="s">
        <v>2374</v>
      </c>
      <c r="AH584" s="48" t="s">
        <v>2374</v>
      </c>
      <c r="AI584" s="48" t="s">
        <v>2859</v>
      </c>
      <c r="AJ584" s="48" t="s">
        <v>2313</v>
      </c>
      <c r="AK584" s="48">
        <v>651</v>
      </c>
      <c r="AL584" s="48">
        <v>493900</v>
      </c>
      <c r="AM584" s="48" t="s">
        <v>1581</v>
      </c>
      <c r="AN584" s="53">
        <v>2.71</v>
      </c>
      <c r="AO584" s="58">
        <v>0.033454</v>
      </c>
      <c r="AP584" s="58">
        <v>1.4731179404424</v>
      </c>
    </row>
    <row r="585" customFormat="1" spans="2:42">
      <c r="B585" s="39"/>
      <c r="C585" s="39"/>
      <c r="D585" s="39"/>
      <c r="S585" s="40"/>
      <c r="T585" s="40"/>
      <c r="AA585" s="48">
        <v>583</v>
      </c>
      <c r="AB585" s="48" t="s">
        <v>3186</v>
      </c>
      <c r="AC585" s="48" t="s">
        <v>3187</v>
      </c>
      <c r="AD585" s="48" t="s">
        <v>3179</v>
      </c>
      <c r="AE585" s="48" t="s">
        <v>2522</v>
      </c>
      <c r="AF585" s="48" t="s">
        <v>2374</v>
      </c>
      <c r="AG585" s="48" t="s">
        <v>2374</v>
      </c>
      <c r="AH585" s="48" t="s">
        <v>2374</v>
      </c>
      <c r="AI585" s="48" t="s">
        <v>2694</v>
      </c>
      <c r="AJ585" s="48" t="s">
        <v>2464</v>
      </c>
      <c r="AK585" s="48">
        <v>207</v>
      </c>
      <c r="AL585" s="48">
        <v>1517492</v>
      </c>
      <c r="AM585" s="48" t="s">
        <v>1581</v>
      </c>
      <c r="AN585" s="53">
        <v>1.14</v>
      </c>
      <c r="AO585" s="58">
        <v>0.250976713</v>
      </c>
      <c r="AP585" s="58">
        <v>0.0826014563655463</v>
      </c>
    </row>
    <row r="586" customFormat="1" spans="2:42">
      <c r="B586" s="39"/>
      <c r="C586" s="39"/>
      <c r="D586" s="39"/>
      <c r="S586" s="40"/>
      <c r="T586" s="40"/>
      <c r="AA586" s="48">
        <v>584</v>
      </c>
      <c r="AB586" s="48" t="s">
        <v>3188</v>
      </c>
      <c r="AC586" s="48" t="s">
        <v>3189</v>
      </c>
      <c r="AD586" s="48" t="s">
        <v>3190</v>
      </c>
      <c r="AE586" s="48" t="s">
        <v>2522</v>
      </c>
      <c r="AF586" s="48" t="s">
        <v>2374</v>
      </c>
      <c r="AG586" s="48" t="s">
        <v>2374</v>
      </c>
      <c r="AH586" s="48" t="s">
        <v>2374</v>
      </c>
      <c r="AI586" s="48" t="s">
        <v>2707</v>
      </c>
      <c r="AJ586" s="48" t="s">
        <v>2689</v>
      </c>
      <c r="AK586" s="48">
        <v>0</v>
      </c>
      <c r="AL586" s="48">
        <v>0</v>
      </c>
      <c r="AM586" s="48" t="s">
        <v>1581</v>
      </c>
      <c r="AN586" s="53" t="e">
        <v>#N/A</v>
      </c>
      <c r="AO586" s="58" t="e">
        <v>#N/A</v>
      </c>
      <c r="AP586" s="58" t="e">
        <v>#N/A</v>
      </c>
    </row>
    <row r="587" customFormat="1" spans="2:42">
      <c r="B587" s="39"/>
      <c r="C587" s="39"/>
      <c r="D587" s="39"/>
      <c r="S587" s="40"/>
      <c r="T587" s="40"/>
      <c r="AA587" s="48">
        <v>585</v>
      </c>
      <c r="AB587" s="48" t="s">
        <v>3191</v>
      </c>
      <c r="AC587" s="48" t="s">
        <v>3192</v>
      </c>
      <c r="AD587" s="48" t="s">
        <v>3190</v>
      </c>
      <c r="AE587" s="48" t="s">
        <v>2522</v>
      </c>
      <c r="AF587" s="48" t="s">
        <v>2374</v>
      </c>
      <c r="AG587" s="48" t="s">
        <v>2374</v>
      </c>
      <c r="AH587" s="48" t="s">
        <v>2374</v>
      </c>
      <c r="AI587" s="48" t="s">
        <v>2859</v>
      </c>
      <c r="AJ587" s="48" t="s">
        <v>2307</v>
      </c>
      <c r="AK587" s="48">
        <v>914</v>
      </c>
      <c r="AL587" s="48">
        <v>350841</v>
      </c>
      <c r="AM587" s="48" t="s">
        <v>1581</v>
      </c>
      <c r="AN587" s="53">
        <v>2.57</v>
      </c>
      <c r="AO587" s="58">
        <v>0.068881</v>
      </c>
      <c r="AP587" s="58">
        <v>0.678500168987463</v>
      </c>
    </row>
    <row r="588" customFormat="1" spans="2:42">
      <c r="B588" s="39"/>
      <c r="C588" s="39"/>
      <c r="D588" s="39"/>
      <c r="S588" s="40"/>
      <c r="T588" s="40"/>
      <c r="AA588" s="48">
        <v>586</v>
      </c>
      <c r="AB588" s="48" t="s">
        <v>3193</v>
      </c>
      <c r="AC588" s="48" t="s">
        <v>3194</v>
      </c>
      <c r="AD588" s="48" t="s">
        <v>3190</v>
      </c>
      <c r="AE588" s="48" t="s">
        <v>2522</v>
      </c>
      <c r="AF588" s="48" t="s">
        <v>2374</v>
      </c>
      <c r="AG588" s="48" t="s">
        <v>2374</v>
      </c>
      <c r="AH588" s="48" t="s">
        <v>2374</v>
      </c>
      <c r="AI588" s="48" t="s">
        <v>2707</v>
      </c>
      <c r="AJ588" s="48" t="s">
        <v>2689</v>
      </c>
      <c r="AK588" s="48">
        <v>232</v>
      </c>
      <c r="AL588" s="48">
        <v>1360313</v>
      </c>
      <c r="AM588" s="48" t="s">
        <v>1581</v>
      </c>
      <c r="AN588" s="53">
        <v>0.93</v>
      </c>
      <c r="AO588" s="58">
        <v>0.173129</v>
      </c>
      <c r="AP588" s="58">
        <v>0.0976853435781184</v>
      </c>
    </row>
    <row r="589" customFormat="1" spans="2:42">
      <c r="B589" s="39"/>
      <c r="C589" s="39"/>
      <c r="D589" s="39"/>
      <c r="S589" s="40"/>
      <c r="T589" s="40"/>
      <c r="AA589" s="48">
        <v>587</v>
      </c>
      <c r="AB589" s="48" t="s">
        <v>2245</v>
      </c>
      <c r="AC589" s="48" t="s">
        <v>3010</v>
      </c>
      <c r="AD589" s="48" t="s">
        <v>3195</v>
      </c>
      <c r="AE589" s="48" t="s">
        <v>2522</v>
      </c>
      <c r="AF589" s="48" t="s">
        <v>2374</v>
      </c>
      <c r="AG589" s="48" t="s">
        <v>2374</v>
      </c>
      <c r="AH589" s="48" t="s">
        <v>2374</v>
      </c>
      <c r="AI589" s="48" t="s">
        <v>2707</v>
      </c>
      <c r="AJ589" s="48" t="s">
        <v>2707</v>
      </c>
      <c r="AK589" s="48">
        <v>328</v>
      </c>
      <c r="AL589" s="48">
        <v>974560</v>
      </c>
      <c r="AM589" s="48" t="s">
        <v>1581</v>
      </c>
      <c r="AN589" s="53">
        <v>1.88</v>
      </c>
      <c r="AO589" s="58">
        <v>0.127575</v>
      </c>
      <c r="AP589" s="58">
        <v>0.267983807078457</v>
      </c>
    </row>
    <row r="590" customFormat="1" spans="2:42">
      <c r="B590" s="39"/>
      <c r="C590" s="39"/>
      <c r="D590" s="39"/>
      <c r="S590" s="40"/>
      <c r="T590" s="40"/>
      <c r="AA590" s="48">
        <v>588</v>
      </c>
      <c r="AB590" s="48" t="s">
        <v>2441</v>
      </c>
      <c r="AC590" s="48" t="s">
        <v>3196</v>
      </c>
      <c r="AD590" s="48" t="s">
        <v>3195</v>
      </c>
      <c r="AE590" s="48" t="s">
        <v>2522</v>
      </c>
      <c r="AF590" s="48" t="s">
        <v>2374</v>
      </c>
      <c r="AG590" s="48" t="s">
        <v>2374</v>
      </c>
      <c r="AH590" s="48" t="s">
        <v>2374</v>
      </c>
      <c r="AI590" s="48" t="s">
        <v>2707</v>
      </c>
      <c r="AJ590" s="48" t="s">
        <v>2707</v>
      </c>
      <c r="AK590" s="48">
        <v>242</v>
      </c>
      <c r="AL590" s="48">
        <v>1306015</v>
      </c>
      <c r="AM590" s="48" t="s">
        <v>1581</v>
      </c>
      <c r="AN590" s="53">
        <v>1.05</v>
      </c>
      <c r="AO590" s="58">
        <v>0.123077</v>
      </c>
      <c r="AP590" s="58">
        <v>0.155141747008039</v>
      </c>
    </row>
    <row r="591" customFormat="1" spans="2:42">
      <c r="B591" s="39"/>
      <c r="C591" s="39"/>
      <c r="D591" s="39"/>
      <c r="S591" s="40"/>
      <c r="T591" s="40"/>
      <c r="AA591" s="48">
        <v>589</v>
      </c>
      <c r="AB591" s="48" t="s">
        <v>2498</v>
      </c>
      <c r="AC591" s="48" t="s">
        <v>3019</v>
      </c>
      <c r="AD591" s="48" t="s">
        <v>3195</v>
      </c>
      <c r="AE591" s="48" t="s">
        <v>2522</v>
      </c>
      <c r="AF591" s="48" t="s">
        <v>2374</v>
      </c>
      <c r="AG591" s="48" t="s">
        <v>2374</v>
      </c>
      <c r="AH591" s="48" t="s">
        <v>2374</v>
      </c>
      <c r="AI591" s="48" t="s">
        <v>2707</v>
      </c>
      <c r="AJ591" s="48" t="s">
        <v>2707</v>
      </c>
      <c r="AK591" s="48">
        <v>207</v>
      </c>
      <c r="AL591" s="48">
        <v>1517492</v>
      </c>
      <c r="AM591" s="48" t="s">
        <v>1581</v>
      </c>
      <c r="AN591" s="53">
        <v>1.07</v>
      </c>
      <c r="AO591" s="58">
        <v>0.120379</v>
      </c>
      <c r="AP591" s="58">
        <v>0.161640180495523</v>
      </c>
    </row>
    <row r="592" customFormat="1" spans="2:42">
      <c r="B592" s="39"/>
      <c r="C592" s="39"/>
      <c r="D592" s="39"/>
      <c r="S592" s="40"/>
      <c r="T592" s="40"/>
      <c r="AA592" s="48">
        <v>590</v>
      </c>
      <c r="AB592" s="48" t="s">
        <v>3197</v>
      </c>
      <c r="AC592" s="48" t="s">
        <v>3198</v>
      </c>
      <c r="AD592" s="48" t="s">
        <v>3195</v>
      </c>
      <c r="AE592" s="48" t="s">
        <v>2522</v>
      </c>
      <c r="AF592" s="48" t="s">
        <v>2374</v>
      </c>
      <c r="AG592" s="48" t="s">
        <v>2374</v>
      </c>
      <c r="AH592" s="48" t="s">
        <v>2374</v>
      </c>
      <c r="AI592" s="48" t="s">
        <v>2859</v>
      </c>
      <c r="AJ592" s="48" t="s">
        <v>2423</v>
      </c>
      <c r="AK592" s="48">
        <v>0</v>
      </c>
      <c r="AL592" s="48">
        <v>0</v>
      </c>
      <c r="AM592" s="48" t="s">
        <v>1581</v>
      </c>
      <c r="AN592" s="53" t="e">
        <v>#N/A</v>
      </c>
      <c r="AO592" s="58" t="e">
        <v>#N/A</v>
      </c>
      <c r="AP592" s="58" t="e">
        <v>#N/A</v>
      </c>
    </row>
    <row r="593" customFormat="1" spans="2:42">
      <c r="B593" s="39"/>
      <c r="C593" s="39"/>
      <c r="D593" s="39"/>
      <c r="S593" s="40"/>
      <c r="T593" s="40"/>
      <c r="AA593" s="48">
        <v>591</v>
      </c>
      <c r="AB593" s="48" t="s">
        <v>2311</v>
      </c>
      <c r="AC593" s="48" t="s">
        <v>3199</v>
      </c>
      <c r="AD593" s="48" t="s">
        <v>3200</v>
      </c>
      <c r="AE593" s="48" t="s">
        <v>2522</v>
      </c>
      <c r="AF593" s="48" t="s">
        <v>2374</v>
      </c>
      <c r="AG593" s="48" t="s">
        <v>2374</v>
      </c>
      <c r="AH593" s="48" t="s">
        <v>2374</v>
      </c>
      <c r="AI593" s="48" t="s">
        <v>2707</v>
      </c>
      <c r="AJ593" s="48" t="s">
        <v>2806</v>
      </c>
      <c r="AK593" s="48">
        <v>292</v>
      </c>
      <c r="AL593" s="48">
        <v>1088492</v>
      </c>
      <c r="AM593" s="48" t="s">
        <v>1581</v>
      </c>
      <c r="AN593" s="53">
        <v>0.39</v>
      </c>
      <c r="AO593" s="58">
        <v>0.055746</v>
      </c>
      <c r="AP593" s="58">
        <v>0.127223452473008</v>
      </c>
    </row>
    <row r="594" customFormat="1" spans="2:42">
      <c r="B594" s="39"/>
      <c r="C594" s="39"/>
      <c r="D594" s="39"/>
      <c r="S594" s="40"/>
      <c r="T594" s="40"/>
      <c r="AA594" s="48">
        <v>592</v>
      </c>
      <c r="AB594" s="48" t="s">
        <v>3201</v>
      </c>
      <c r="AC594" s="48" t="s">
        <v>3202</v>
      </c>
      <c r="AD594" s="48" t="s">
        <v>3200</v>
      </c>
      <c r="AE594" s="48" t="s">
        <v>2522</v>
      </c>
      <c r="AF594" s="48" t="s">
        <v>2374</v>
      </c>
      <c r="AG594" s="48" t="s">
        <v>2374</v>
      </c>
      <c r="AH594" s="48" t="s">
        <v>2374</v>
      </c>
      <c r="AI594" s="48" t="s">
        <v>2707</v>
      </c>
      <c r="AJ594" s="48" t="s">
        <v>2806</v>
      </c>
      <c r="AK594" s="48">
        <v>313</v>
      </c>
      <c r="AL594" s="48">
        <v>1020314</v>
      </c>
      <c r="AM594" s="48" t="s">
        <v>1581</v>
      </c>
      <c r="AN594" s="53">
        <v>0.74</v>
      </c>
      <c r="AO594" s="58">
        <v>0.076948</v>
      </c>
      <c r="AP594" s="58">
        <v>0.174884235852737</v>
      </c>
    </row>
    <row r="595" customFormat="1" spans="2:42">
      <c r="B595" s="39"/>
      <c r="C595" s="39"/>
      <c r="D595" s="39"/>
      <c r="S595" s="40"/>
      <c r="T595" s="40"/>
      <c r="AA595" s="48">
        <v>593</v>
      </c>
      <c r="AB595" s="48" t="s">
        <v>1970</v>
      </c>
      <c r="AC595" s="48" t="s">
        <v>3203</v>
      </c>
      <c r="AD595" s="48" t="s">
        <v>3200</v>
      </c>
      <c r="AE595" s="48" t="s">
        <v>2522</v>
      </c>
      <c r="AF595" s="48" t="s">
        <v>2374</v>
      </c>
      <c r="AG595" s="48" t="s">
        <v>2374</v>
      </c>
      <c r="AH595" s="48" t="s">
        <v>2374</v>
      </c>
      <c r="AI595" s="48" t="s">
        <v>2859</v>
      </c>
      <c r="AJ595" s="48" t="s">
        <v>2460</v>
      </c>
      <c r="AK595" s="48">
        <v>717</v>
      </c>
      <c r="AL595" s="48">
        <v>448307</v>
      </c>
      <c r="AM595" s="48" t="s">
        <v>1581</v>
      </c>
      <c r="AN595" s="53">
        <v>0.61</v>
      </c>
      <c r="AO595" s="58">
        <v>0.13433177</v>
      </c>
      <c r="AP595" s="58">
        <v>0.0825785738291322</v>
      </c>
    </row>
    <row r="596" customFormat="1" spans="2:42">
      <c r="B596" s="39"/>
      <c r="C596" s="39"/>
      <c r="D596" s="39"/>
      <c r="S596" s="40"/>
      <c r="T596" s="40"/>
      <c r="AA596" s="48">
        <v>594</v>
      </c>
      <c r="AB596" s="48" t="s">
        <v>3204</v>
      </c>
      <c r="AC596" s="48" t="s">
        <v>3205</v>
      </c>
      <c r="AD596" s="48" t="s">
        <v>3200</v>
      </c>
      <c r="AE596" s="48" t="s">
        <v>2522</v>
      </c>
      <c r="AF596" s="48" t="s">
        <v>2374</v>
      </c>
      <c r="AG596" s="48" t="s">
        <v>2374</v>
      </c>
      <c r="AH596" s="48" t="s">
        <v>2374</v>
      </c>
      <c r="AI596" s="48" t="s">
        <v>2707</v>
      </c>
      <c r="AJ596" s="48" t="s">
        <v>2806</v>
      </c>
      <c r="AK596" s="48">
        <v>0</v>
      </c>
      <c r="AL596" s="48">
        <v>0</v>
      </c>
      <c r="AM596" s="48" t="s">
        <v>1581</v>
      </c>
      <c r="AN596" s="53">
        <v>2.5</v>
      </c>
      <c r="AO596" s="58">
        <v>0.139892</v>
      </c>
      <c r="AP596" s="58">
        <v>0.324985070055888</v>
      </c>
    </row>
    <row r="597" customFormat="1" spans="2:42">
      <c r="B597" s="39"/>
      <c r="C597" s="39"/>
      <c r="D597" s="39"/>
      <c r="S597" s="40"/>
      <c r="T597" s="40"/>
      <c r="AA597" s="48">
        <v>595</v>
      </c>
      <c r="AB597" s="48" t="s">
        <v>3206</v>
      </c>
      <c r="AC597" s="48" t="s">
        <v>3207</v>
      </c>
      <c r="AD597" s="48" t="s">
        <v>3200</v>
      </c>
      <c r="AE597" s="48" t="s">
        <v>2522</v>
      </c>
      <c r="AF597" s="48" t="s">
        <v>2374</v>
      </c>
      <c r="AG597" s="48" t="s">
        <v>2374</v>
      </c>
      <c r="AH597" s="48" t="s">
        <v>2374</v>
      </c>
      <c r="AI597" s="48" t="s">
        <v>2707</v>
      </c>
      <c r="AJ597" s="48" t="s">
        <v>2806</v>
      </c>
      <c r="AK597" s="48">
        <v>166</v>
      </c>
      <c r="AL597" s="48">
        <v>1860299</v>
      </c>
      <c r="AM597" s="48" t="s">
        <v>1581</v>
      </c>
      <c r="AN597" s="53">
        <v>1.03</v>
      </c>
      <c r="AO597" s="58">
        <v>0.11244</v>
      </c>
      <c r="AP597" s="58">
        <v>0.166583762941537</v>
      </c>
    </row>
    <row r="598" customFormat="1" spans="2:42">
      <c r="B598" s="39"/>
      <c r="C598" s="39"/>
      <c r="D598" s="39"/>
      <c r="S598" s="40"/>
      <c r="T598" s="40"/>
      <c r="AA598" s="48">
        <v>596</v>
      </c>
      <c r="AB598" s="48" t="s">
        <v>3208</v>
      </c>
      <c r="AC598" s="48" t="s">
        <v>3209</v>
      </c>
      <c r="AD598" s="48" t="s">
        <v>3200</v>
      </c>
      <c r="AE598" s="48" t="s">
        <v>2522</v>
      </c>
      <c r="AF598" s="48" t="s">
        <v>2374</v>
      </c>
      <c r="AG598" s="48" t="s">
        <v>2374</v>
      </c>
      <c r="AH598" s="48" t="s">
        <v>2374</v>
      </c>
      <c r="AI598" s="48" t="s">
        <v>2707</v>
      </c>
      <c r="AJ598" s="48" t="s">
        <v>2806</v>
      </c>
      <c r="AK598" s="48">
        <v>0</v>
      </c>
      <c r="AL598" s="48">
        <v>0</v>
      </c>
      <c r="AM598" s="48" t="s">
        <v>1581</v>
      </c>
      <c r="AN598" s="53" t="e">
        <v>#N/A</v>
      </c>
      <c r="AO598" s="58" t="e">
        <v>#N/A</v>
      </c>
      <c r="AP598" s="58" t="e">
        <v>#N/A</v>
      </c>
    </row>
    <row r="599" customFormat="1" spans="2:42">
      <c r="B599" s="39"/>
      <c r="C599" s="39"/>
      <c r="D599" s="39"/>
      <c r="S599" s="40"/>
      <c r="T599" s="40"/>
      <c r="AA599" s="48">
        <v>597</v>
      </c>
      <c r="AB599" s="48" t="s">
        <v>3210</v>
      </c>
      <c r="AC599" s="48" t="s">
        <v>3211</v>
      </c>
      <c r="AD599" s="48" t="s">
        <v>3200</v>
      </c>
      <c r="AE599" s="48" t="s">
        <v>2522</v>
      </c>
      <c r="AF599" s="48" t="s">
        <v>2374</v>
      </c>
      <c r="AG599" s="48" t="s">
        <v>2374</v>
      </c>
      <c r="AH599" s="48" t="s">
        <v>2374</v>
      </c>
      <c r="AI599" s="48" t="s">
        <v>2707</v>
      </c>
      <c r="AJ599" s="48" t="s">
        <v>2806</v>
      </c>
      <c r="AK599" s="48">
        <v>161</v>
      </c>
      <c r="AL599" s="48">
        <v>1914082</v>
      </c>
      <c r="AM599" s="48" t="s">
        <v>1581</v>
      </c>
      <c r="AN599" s="53">
        <v>0.35</v>
      </c>
      <c r="AO599" s="58">
        <v>0.061872</v>
      </c>
      <c r="AP599" s="58">
        <v>0.102870338745089</v>
      </c>
    </row>
    <row r="600" customFormat="1" spans="2:42">
      <c r="B600" s="39"/>
      <c r="C600" s="39"/>
      <c r="D600" s="39"/>
      <c r="S600" s="40"/>
      <c r="T600" s="40"/>
      <c r="AA600" s="48">
        <v>598</v>
      </c>
      <c r="AB600" s="48" t="s">
        <v>3212</v>
      </c>
      <c r="AC600" s="48" t="s">
        <v>3213</v>
      </c>
      <c r="AD600" s="48" t="s">
        <v>3200</v>
      </c>
      <c r="AE600" s="48" t="s">
        <v>2522</v>
      </c>
      <c r="AF600" s="48" t="s">
        <v>2374</v>
      </c>
      <c r="AG600" s="48" t="s">
        <v>2374</v>
      </c>
      <c r="AH600" s="48" t="s">
        <v>2374</v>
      </c>
      <c r="AI600" s="48" t="s">
        <v>2707</v>
      </c>
      <c r="AJ600" s="48" t="s">
        <v>2806</v>
      </c>
      <c r="AK600" s="48">
        <v>186</v>
      </c>
      <c r="AL600" s="48">
        <v>1671777</v>
      </c>
      <c r="AM600" s="48" t="s">
        <v>1581</v>
      </c>
      <c r="AN600" s="53">
        <v>1.56</v>
      </c>
      <c r="AO600" s="58">
        <v>0.103696</v>
      </c>
      <c r="AP600" s="58">
        <v>0.273576553832753</v>
      </c>
    </row>
    <row r="601" customFormat="1" spans="2:42">
      <c r="B601" s="39"/>
      <c r="C601" s="39"/>
      <c r="D601" s="39"/>
      <c r="S601" s="40"/>
      <c r="T601" s="40"/>
      <c r="AA601" s="48">
        <v>599</v>
      </c>
      <c r="AB601" s="48" t="s">
        <v>3214</v>
      </c>
      <c r="AC601" s="48" t="s">
        <v>3215</v>
      </c>
      <c r="AD601" s="48" t="s">
        <v>3200</v>
      </c>
      <c r="AE601" s="48" t="s">
        <v>2522</v>
      </c>
      <c r="AF601" s="48" t="s">
        <v>2374</v>
      </c>
      <c r="AG601" s="48" t="s">
        <v>2374</v>
      </c>
      <c r="AH601" s="48" t="s">
        <v>2374</v>
      </c>
      <c r="AI601" s="48" t="s">
        <v>2707</v>
      </c>
      <c r="AJ601" s="48" t="s">
        <v>2806</v>
      </c>
      <c r="AK601" s="48">
        <v>202</v>
      </c>
      <c r="AL601" s="48">
        <v>1553435</v>
      </c>
      <c r="AM601" s="48" t="s">
        <v>1581</v>
      </c>
      <c r="AN601" s="53">
        <v>1.79</v>
      </c>
      <c r="AO601" s="58">
        <v>0.188312</v>
      </c>
      <c r="AP601" s="58">
        <v>0.172858729007737</v>
      </c>
    </row>
    <row r="602" customFormat="1" spans="2:42">
      <c r="B602" s="39"/>
      <c r="C602" s="39"/>
      <c r="D602" s="39"/>
      <c r="S602" s="40"/>
      <c r="T602" s="40"/>
      <c r="AA602" s="48">
        <v>600</v>
      </c>
      <c r="AB602" s="48" t="s">
        <v>3216</v>
      </c>
      <c r="AC602" s="48" t="s">
        <v>3217</v>
      </c>
      <c r="AD602" s="48" t="s">
        <v>3200</v>
      </c>
      <c r="AE602" s="48" t="s">
        <v>2522</v>
      </c>
      <c r="AF602" s="48" t="s">
        <v>2374</v>
      </c>
      <c r="AG602" s="48" t="s">
        <v>2374</v>
      </c>
      <c r="AH602" s="48" t="s">
        <v>2374</v>
      </c>
      <c r="AI602" s="48" t="s">
        <v>2707</v>
      </c>
      <c r="AJ602" s="48" t="s">
        <v>2806</v>
      </c>
      <c r="AK602" s="48">
        <v>191</v>
      </c>
      <c r="AL602" s="48">
        <v>1630212</v>
      </c>
      <c r="AM602" s="48" t="s">
        <v>1581</v>
      </c>
      <c r="AN602" s="53">
        <v>2.51</v>
      </c>
      <c r="AO602" s="58">
        <v>0.124946</v>
      </c>
      <c r="AP602" s="58">
        <v>0.365315117458256</v>
      </c>
    </row>
    <row r="603" customFormat="1" spans="2:42">
      <c r="B603" s="39"/>
      <c r="C603" s="39"/>
      <c r="D603" s="39"/>
      <c r="S603" s="40"/>
      <c r="T603" s="40"/>
      <c r="AA603" s="48">
        <v>601</v>
      </c>
      <c r="AB603" s="48" t="s">
        <v>3218</v>
      </c>
      <c r="AC603" s="48" t="s">
        <v>3116</v>
      </c>
      <c r="AD603" s="48" t="s">
        <v>3219</v>
      </c>
      <c r="AE603" s="48" t="s">
        <v>2522</v>
      </c>
      <c r="AF603" s="48" t="s">
        <v>2374</v>
      </c>
      <c r="AG603" s="48" t="s">
        <v>2374</v>
      </c>
      <c r="AH603" s="48" t="s">
        <v>2374</v>
      </c>
      <c r="AI603" s="48" t="s">
        <v>2374</v>
      </c>
      <c r="AJ603" s="48" t="s">
        <v>2307</v>
      </c>
      <c r="AK603" s="48">
        <v>424</v>
      </c>
      <c r="AL603" s="48">
        <v>757686</v>
      </c>
      <c r="AM603" s="48" t="s">
        <v>1581</v>
      </c>
      <c r="AN603" s="53">
        <v>2.09</v>
      </c>
      <c r="AO603" s="58">
        <v>0.030723</v>
      </c>
      <c r="AP603" s="58">
        <v>1.2370833039526</v>
      </c>
    </row>
    <row r="604" customFormat="1" spans="2:42">
      <c r="B604" s="39"/>
      <c r="C604" s="39"/>
      <c r="D604" s="39"/>
      <c r="S604" s="40"/>
      <c r="T604" s="40"/>
      <c r="AA604" s="48">
        <v>602</v>
      </c>
      <c r="AB604" s="48" t="s">
        <v>2413</v>
      </c>
      <c r="AC604" s="48" t="s">
        <v>3220</v>
      </c>
      <c r="AD604" s="48" t="s">
        <v>3219</v>
      </c>
      <c r="AE604" s="48" t="s">
        <v>2522</v>
      </c>
      <c r="AF604" s="48" t="s">
        <v>2374</v>
      </c>
      <c r="AG604" s="48" t="s">
        <v>2374</v>
      </c>
      <c r="AH604" s="48" t="s">
        <v>2374</v>
      </c>
      <c r="AI604" s="48" t="s">
        <v>2374</v>
      </c>
      <c r="AJ604" s="48" t="s">
        <v>2307</v>
      </c>
      <c r="AK604" s="48">
        <v>252</v>
      </c>
      <c r="AL604" s="48">
        <v>1255818</v>
      </c>
      <c r="AM604" s="48" t="s">
        <v>1581</v>
      </c>
      <c r="AN604" s="53">
        <v>3.69</v>
      </c>
      <c r="AO604" s="58">
        <v>0.051163</v>
      </c>
      <c r="AP604" s="58">
        <v>1.31155541419192</v>
      </c>
    </row>
    <row r="605" customFormat="1" spans="2:42">
      <c r="B605" s="39"/>
      <c r="C605" s="39"/>
      <c r="D605" s="39"/>
      <c r="S605" s="40"/>
      <c r="T605" s="40"/>
      <c r="AA605" s="48">
        <v>603</v>
      </c>
      <c r="AB605" s="48" t="s">
        <v>3221</v>
      </c>
      <c r="AC605" s="48" t="s">
        <v>159</v>
      </c>
      <c r="AD605" s="48" t="s">
        <v>3219</v>
      </c>
      <c r="AE605" s="48" t="s">
        <v>2522</v>
      </c>
      <c r="AF605" s="48" t="s">
        <v>2374</v>
      </c>
      <c r="AG605" s="48" t="s">
        <v>2374</v>
      </c>
      <c r="AH605" s="48" t="s">
        <v>2374</v>
      </c>
      <c r="AI605" s="48" t="s">
        <v>2374</v>
      </c>
      <c r="AJ605" s="48" t="s">
        <v>2307</v>
      </c>
      <c r="AK605" s="48">
        <v>994</v>
      </c>
      <c r="AL605" s="48">
        <v>321909</v>
      </c>
      <c r="AM605" s="48" t="s">
        <v>1581</v>
      </c>
      <c r="AN605" s="53">
        <v>3.01</v>
      </c>
      <c r="AO605" s="58">
        <v>0.007558</v>
      </c>
      <c r="AP605" s="58">
        <v>7.24228962026871</v>
      </c>
    </row>
    <row r="606" customFormat="1" spans="2:42">
      <c r="B606" s="39"/>
      <c r="C606" s="39"/>
      <c r="D606" s="39"/>
      <c r="S606" s="40"/>
      <c r="T606" s="40"/>
      <c r="AA606" s="48">
        <v>604</v>
      </c>
      <c r="AB606" s="48" t="s">
        <v>1817</v>
      </c>
      <c r="AC606" s="48" t="s">
        <v>1818</v>
      </c>
      <c r="AD606" s="48" t="s">
        <v>3219</v>
      </c>
      <c r="AE606" s="48" t="s">
        <v>2522</v>
      </c>
      <c r="AF606" s="48" t="s">
        <v>2374</v>
      </c>
      <c r="AG606" s="48" t="s">
        <v>2374</v>
      </c>
      <c r="AH606" s="48" t="s">
        <v>2374</v>
      </c>
      <c r="AI606" s="48" t="s">
        <v>2374</v>
      </c>
      <c r="AJ606" s="48" t="s">
        <v>2307</v>
      </c>
      <c r="AK606" s="48">
        <v>999</v>
      </c>
      <c r="AL606" s="48">
        <v>320294</v>
      </c>
      <c r="AM606" s="48" t="s">
        <v>1581</v>
      </c>
      <c r="AN606" s="53">
        <v>12.58</v>
      </c>
      <c r="AO606" s="58">
        <v>0.031911</v>
      </c>
      <c r="AP606" s="58">
        <v>7.16896578191656</v>
      </c>
    </row>
    <row r="607" customFormat="1" spans="2:42">
      <c r="B607" s="39"/>
      <c r="C607" s="39"/>
      <c r="D607" s="39"/>
      <c r="S607" s="40"/>
      <c r="T607" s="40"/>
      <c r="AA607" s="48">
        <v>605</v>
      </c>
      <c r="AB607" s="48" t="s">
        <v>3222</v>
      </c>
      <c r="AC607" s="48" t="s">
        <v>3223</v>
      </c>
      <c r="AD607" s="48" t="s">
        <v>3219</v>
      </c>
      <c r="AE607" s="48" t="s">
        <v>2522</v>
      </c>
      <c r="AF607" s="48" t="s">
        <v>2374</v>
      </c>
      <c r="AG607" s="48" t="s">
        <v>2374</v>
      </c>
      <c r="AH607" s="48" t="s">
        <v>2374</v>
      </c>
      <c r="AI607" s="48" t="s">
        <v>2374</v>
      </c>
      <c r="AJ607" s="48" t="s">
        <v>2307</v>
      </c>
      <c r="AK607" s="48">
        <v>1585</v>
      </c>
      <c r="AL607" s="48">
        <v>199743</v>
      </c>
      <c r="AM607" s="48" t="s">
        <v>1581</v>
      </c>
      <c r="AN607" s="53">
        <v>1.3</v>
      </c>
      <c r="AO607" s="58">
        <v>0.123150214</v>
      </c>
      <c r="AP607" s="58">
        <v>0.191966064618729</v>
      </c>
    </row>
    <row r="608" customFormat="1" spans="2:42">
      <c r="B608" s="39"/>
      <c r="C608" s="39"/>
      <c r="D608" s="39"/>
      <c r="S608" s="40"/>
      <c r="T608" s="40"/>
      <c r="AA608" s="48">
        <v>606</v>
      </c>
      <c r="AB608" s="48" t="s">
        <v>3224</v>
      </c>
      <c r="AC608" s="48" t="s">
        <v>3225</v>
      </c>
      <c r="AD608" s="48" t="s">
        <v>3219</v>
      </c>
      <c r="AE608" s="48" t="s">
        <v>2522</v>
      </c>
      <c r="AF608" s="48" t="s">
        <v>2374</v>
      </c>
      <c r="AG608" s="48" t="s">
        <v>2374</v>
      </c>
      <c r="AH608" s="48" t="s">
        <v>2374</v>
      </c>
      <c r="AI608" s="48" t="s">
        <v>2859</v>
      </c>
      <c r="AJ608" s="48" t="s">
        <v>2464</v>
      </c>
      <c r="AK608" s="48">
        <v>0</v>
      </c>
      <c r="AL608" s="48">
        <v>0</v>
      </c>
      <c r="AM608" s="48" t="s">
        <v>1581</v>
      </c>
      <c r="AN608" s="53">
        <v>1.93</v>
      </c>
      <c r="AO608" s="58">
        <v>0.010046</v>
      </c>
      <c r="AP608" s="58">
        <v>3.49365821386018</v>
      </c>
    </row>
    <row r="609" customFormat="1" spans="2:42">
      <c r="B609" s="39"/>
      <c r="C609" s="39"/>
      <c r="D609" s="39"/>
      <c r="S609" s="40"/>
      <c r="T609" s="40"/>
      <c r="AA609" s="48">
        <v>607</v>
      </c>
      <c r="AB609" s="48" t="s">
        <v>3226</v>
      </c>
      <c r="AC609" s="48" t="s">
        <v>3227</v>
      </c>
      <c r="AD609" s="48" t="s">
        <v>3219</v>
      </c>
      <c r="AE609" s="48" t="s">
        <v>2522</v>
      </c>
      <c r="AF609" s="48" t="s">
        <v>2374</v>
      </c>
      <c r="AG609" s="48" t="s">
        <v>2374</v>
      </c>
      <c r="AH609" s="48" t="s">
        <v>2374</v>
      </c>
      <c r="AI609" s="48" t="s">
        <v>2859</v>
      </c>
      <c r="AJ609" s="48" t="s">
        <v>2464</v>
      </c>
      <c r="AK609" s="48">
        <v>813</v>
      </c>
      <c r="AL609" s="48">
        <v>394944</v>
      </c>
      <c r="AM609" s="48" t="s">
        <v>1581</v>
      </c>
      <c r="AN609" s="53">
        <v>3.97</v>
      </c>
      <c r="AO609" s="58">
        <v>0.088659251</v>
      </c>
      <c r="AP609" s="58">
        <v>0.81429680175586</v>
      </c>
    </row>
    <row r="610" customFormat="1" spans="2:42">
      <c r="B610" s="39"/>
      <c r="C610" s="39"/>
      <c r="D610" s="39"/>
      <c r="S610" s="40"/>
      <c r="T610" s="40"/>
      <c r="AA610" s="48">
        <v>608</v>
      </c>
      <c r="AB610" s="48" t="s">
        <v>2841</v>
      </c>
      <c r="AC610" s="48" t="s">
        <v>1852</v>
      </c>
      <c r="AD610" s="48" t="s">
        <v>3219</v>
      </c>
      <c r="AE610" s="48" t="s">
        <v>2522</v>
      </c>
      <c r="AF610" s="48" t="s">
        <v>2374</v>
      </c>
      <c r="AG610" s="48" t="s">
        <v>2374</v>
      </c>
      <c r="AH610" s="48" t="s">
        <v>2374</v>
      </c>
      <c r="AI610" s="48" t="s">
        <v>2374</v>
      </c>
      <c r="AJ610" s="48" t="s">
        <v>2307</v>
      </c>
      <c r="AK610" s="48">
        <v>126</v>
      </c>
      <c r="AL610" s="48">
        <v>2393769</v>
      </c>
      <c r="AM610" s="48" t="s">
        <v>1581</v>
      </c>
      <c r="AN610" s="53">
        <v>1.32</v>
      </c>
      <c r="AO610" s="58">
        <v>0.130312</v>
      </c>
      <c r="AP610" s="58">
        <v>0.184206860687399</v>
      </c>
    </row>
    <row r="611" customFormat="1" spans="2:42">
      <c r="B611" s="39"/>
      <c r="C611" s="39"/>
      <c r="D611" s="39"/>
      <c r="S611" s="40"/>
      <c r="T611" s="40"/>
      <c r="AA611" s="48">
        <v>609</v>
      </c>
      <c r="AB611" s="48" t="s">
        <v>2418</v>
      </c>
      <c r="AC611" s="48" t="s">
        <v>3228</v>
      </c>
      <c r="AD611" s="48" t="s">
        <v>3229</v>
      </c>
      <c r="AE611" s="48" t="s">
        <v>2522</v>
      </c>
      <c r="AF611" s="48" t="s">
        <v>2374</v>
      </c>
      <c r="AG611" s="48" t="s">
        <v>2374</v>
      </c>
      <c r="AH611" s="48" t="s">
        <v>2374</v>
      </c>
      <c r="AI611" s="48" t="s">
        <v>2859</v>
      </c>
      <c r="AJ611" s="48" t="s">
        <v>2707</v>
      </c>
      <c r="AK611" s="48">
        <v>247</v>
      </c>
      <c r="AL611" s="48">
        <v>1280487</v>
      </c>
      <c r="AM611" s="48" t="s">
        <v>1581</v>
      </c>
      <c r="AN611" s="53">
        <v>1.85</v>
      </c>
      <c r="AO611" s="58">
        <v>0.081352</v>
      </c>
      <c r="AP611" s="58">
        <v>0.413542143413697</v>
      </c>
    </row>
    <row r="612" customFormat="1" spans="2:42">
      <c r="B612" s="39"/>
      <c r="C612" s="39"/>
      <c r="D612" s="39"/>
      <c r="S612" s="40"/>
      <c r="T612" s="40"/>
      <c r="AA612" s="48">
        <v>610</v>
      </c>
      <c r="AB612" s="48" t="s">
        <v>3230</v>
      </c>
      <c r="AC612" s="48" t="s">
        <v>3231</v>
      </c>
      <c r="AD612" s="48" t="s">
        <v>3229</v>
      </c>
      <c r="AE612" s="48" t="s">
        <v>2522</v>
      </c>
      <c r="AF612" s="48" t="s">
        <v>2374</v>
      </c>
      <c r="AG612" s="48" t="s">
        <v>2374</v>
      </c>
      <c r="AH612" s="48" t="s">
        <v>2374</v>
      </c>
      <c r="AI612" s="48" t="s">
        <v>2859</v>
      </c>
      <c r="AJ612" s="48" t="s">
        <v>2707</v>
      </c>
      <c r="AK612" s="48">
        <v>146</v>
      </c>
      <c r="AL612" s="48">
        <v>2094984</v>
      </c>
      <c r="AM612" s="48" t="s">
        <v>1581</v>
      </c>
      <c r="AN612" s="53">
        <v>0.35</v>
      </c>
      <c r="AO612" s="58">
        <v>0.032944</v>
      </c>
      <c r="AP612" s="58">
        <v>0.193200388502797</v>
      </c>
    </row>
    <row r="613" customFormat="1" spans="2:42">
      <c r="B613" s="39"/>
      <c r="C613" s="39"/>
      <c r="D613" s="39"/>
      <c r="S613" s="40"/>
      <c r="T613" s="40"/>
      <c r="AA613" s="48">
        <v>611</v>
      </c>
      <c r="AB613" s="48" t="s">
        <v>3232</v>
      </c>
      <c r="AC613" s="48" t="s">
        <v>3233</v>
      </c>
      <c r="AD613" s="48" t="s">
        <v>3229</v>
      </c>
      <c r="AE613" s="48" t="s">
        <v>2522</v>
      </c>
      <c r="AF613" s="48" t="s">
        <v>2374</v>
      </c>
      <c r="AG613" s="48" t="s">
        <v>2374</v>
      </c>
      <c r="AH613" s="48" t="s">
        <v>2374</v>
      </c>
      <c r="AI613" s="48" t="s">
        <v>2859</v>
      </c>
      <c r="AJ613" s="48" t="s">
        <v>2707</v>
      </c>
      <c r="AK613" s="48">
        <v>267</v>
      </c>
      <c r="AL613" s="48">
        <v>1187531</v>
      </c>
      <c r="AM613" s="48" t="s">
        <v>1581</v>
      </c>
      <c r="AN613" s="53">
        <v>1.29</v>
      </c>
      <c r="AO613" s="58">
        <v>0.063457</v>
      </c>
      <c r="AP613" s="58">
        <v>0.369680424426828</v>
      </c>
    </row>
    <row r="614" customFormat="1" spans="2:42">
      <c r="B614" s="39"/>
      <c r="C614" s="39"/>
      <c r="D614" s="39"/>
      <c r="S614" s="40"/>
      <c r="T614" s="40"/>
      <c r="AA614" s="48">
        <v>612</v>
      </c>
      <c r="AB614" s="48" t="s">
        <v>3234</v>
      </c>
      <c r="AC614" s="48" t="s">
        <v>3235</v>
      </c>
      <c r="AD614" s="48" t="s">
        <v>3229</v>
      </c>
      <c r="AE614" s="48" t="s">
        <v>2522</v>
      </c>
      <c r="AF614" s="48" t="s">
        <v>2374</v>
      </c>
      <c r="AG614" s="48" t="s">
        <v>2374</v>
      </c>
      <c r="AH614" s="48" t="s">
        <v>2374</v>
      </c>
      <c r="AI614" s="48" t="s">
        <v>2374</v>
      </c>
      <c r="AJ614" s="48" t="s">
        <v>2460</v>
      </c>
      <c r="AK614" s="48">
        <v>252</v>
      </c>
      <c r="AL614" s="48">
        <v>1255818</v>
      </c>
      <c r="AM614" s="48" t="s">
        <v>1581</v>
      </c>
      <c r="AN614" s="53">
        <v>1.09</v>
      </c>
      <c r="AO614" s="58">
        <v>0.079679252</v>
      </c>
      <c r="AP614" s="58">
        <v>0.24876972714594</v>
      </c>
    </row>
    <row r="615" customFormat="1" spans="2:42">
      <c r="B615" s="39"/>
      <c r="C615" s="39"/>
      <c r="D615" s="39"/>
      <c r="S615" s="40"/>
      <c r="T615" s="40"/>
      <c r="AA615" s="48">
        <v>613</v>
      </c>
      <c r="AB615" s="48" t="s">
        <v>2434</v>
      </c>
      <c r="AC615" s="48" t="s">
        <v>3236</v>
      </c>
      <c r="AD615" s="48" t="s">
        <v>3229</v>
      </c>
      <c r="AE615" s="48" t="s">
        <v>2522</v>
      </c>
      <c r="AF615" s="48" t="s">
        <v>2374</v>
      </c>
      <c r="AG615" s="48" t="s">
        <v>2374</v>
      </c>
      <c r="AH615" s="48" t="s">
        <v>2374</v>
      </c>
      <c r="AI615" s="48" t="s">
        <v>2859</v>
      </c>
      <c r="AJ615" s="48" t="s">
        <v>2707</v>
      </c>
      <c r="AK615" s="48">
        <v>242</v>
      </c>
      <c r="AL615" s="48">
        <v>1306015</v>
      </c>
      <c r="AM615" s="48" t="s">
        <v>1581</v>
      </c>
      <c r="AN615" s="53">
        <v>2.2</v>
      </c>
      <c r="AO615" s="58">
        <v>0.033454</v>
      </c>
      <c r="AP615" s="58">
        <v>1.19588910294217</v>
      </c>
    </row>
    <row r="616" customFormat="1" spans="2:42">
      <c r="B616" s="39"/>
      <c r="C616" s="39"/>
      <c r="D616" s="39"/>
      <c r="S616" s="40"/>
      <c r="T616" s="40"/>
      <c r="AA616" s="48">
        <v>614</v>
      </c>
      <c r="AB616" s="48" t="s">
        <v>3237</v>
      </c>
      <c r="AC616" s="48" t="s">
        <v>3238</v>
      </c>
      <c r="AD616" s="48" t="s">
        <v>3229</v>
      </c>
      <c r="AE616" s="48" t="s">
        <v>2522</v>
      </c>
      <c r="AF616" s="48" t="s">
        <v>2374</v>
      </c>
      <c r="AG616" s="48" t="s">
        <v>2374</v>
      </c>
      <c r="AH616" s="48" t="s">
        <v>2374</v>
      </c>
      <c r="AI616" s="48" t="s">
        <v>2859</v>
      </c>
      <c r="AJ616" s="48" t="s">
        <v>2707</v>
      </c>
      <c r="AK616" s="48">
        <v>0</v>
      </c>
      <c r="AL616" s="48">
        <v>0</v>
      </c>
      <c r="AM616" s="48" t="s">
        <v>1581</v>
      </c>
      <c r="AN616" s="53">
        <v>1.3</v>
      </c>
      <c r="AO616" s="58">
        <v>0.081352</v>
      </c>
      <c r="AP616" s="58">
        <v>0.290597181858274</v>
      </c>
    </row>
    <row r="617" customFormat="1" spans="2:42">
      <c r="B617" s="39"/>
      <c r="C617" s="39"/>
      <c r="D617" s="39"/>
      <c r="S617" s="40"/>
      <c r="T617" s="40"/>
      <c r="AA617" s="48">
        <v>615</v>
      </c>
      <c r="AB617" s="48" t="s">
        <v>3239</v>
      </c>
      <c r="AC617" s="48" t="s">
        <v>3240</v>
      </c>
      <c r="AD617" s="48" t="s">
        <v>3229</v>
      </c>
      <c r="AE617" s="48" t="s">
        <v>2522</v>
      </c>
      <c r="AF617" s="48" t="s">
        <v>2374</v>
      </c>
      <c r="AG617" s="48" t="s">
        <v>2374</v>
      </c>
      <c r="AH617" s="48" t="s">
        <v>2374</v>
      </c>
      <c r="AI617" s="48" t="s">
        <v>2374</v>
      </c>
      <c r="AJ617" s="48" t="s">
        <v>2423</v>
      </c>
      <c r="AK617" s="48">
        <v>469</v>
      </c>
      <c r="AL617" s="48">
        <v>684880</v>
      </c>
      <c r="AM617" s="48" t="s">
        <v>1581</v>
      </c>
      <c r="AN617" s="53">
        <v>0.35</v>
      </c>
      <c r="AO617" s="58">
        <v>0.224932</v>
      </c>
      <c r="AP617" s="58">
        <v>0.0282965233885626</v>
      </c>
    </row>
    <row r="618" customFormat="1" spans="2:42">
      <c r="B618" s="39"/>
      <c r="C618" s="39"/>
      <c r="D618" s="39"/>
      <c r="S618" s="40"/>
      <c r="T618" s="40"/>
      <c r="AA618" s="48">
        <v>616</v>
      </c>
      <c r="AB618" s="48" t="s">
        <v>3241</v>
      </c>
      <c r="AC618" s="48"/>
      <c r="AD618" s="48" t="s">
        <v>3229</v>
      </c>
      <c r="AE618" s="48" t="s">
        <v>2522</v>
      </c>
      <c r="AF618" s="48" t="s">
        <v>2374</v>
      </c>
      <c r="AG618" s="48" t="s">
        <v>2374</v>
      </c>
      <c r="AH618" s="48" t="s">
        <v>2374</v>
      </c>
      <c r="AI618" s="48" t="s">
        <v>2859</v>
      </c>
      <c r="AJ618" s="48" t="s">
        <v>2707</v>
      </c>
      <c r="AK618" s="48">
        <v>1106</v>
      </c>
      <c r="AL618" s="48">
        <v>288954</v>
      </c>
      <c r="AM618" s="48" t="s">
        <v>1581</v>
      </c>
      <c r="AN618" s="53" t="e">
        <v>#N/A</v>
      </c>
      <c r="AO618" s="58" t="e">
        <v>#N/A</v>
      </c>
      <c r="AP618" s="58" t="e">
        <v>#N/A</v>
      </c>
    </row>
    <row r="619" customFormat="1" spans="2:42">
      <c r="B619" s="39"/>
      <c r="C619" s="39"/>
      <c r="D619" s="39"/>
      <c r="S619" s="40"/>
      <c r="T619" s="40"/>
      <c r="AA619" s="48">
        <v>617</v>
      </c>
      <c r="AB619" s="48" t="s">
        <v>2034</v>
      </c>
      <c r="AC619" s="48" t="s">
        <v>3242</v>
      </c>
      <c r="AD619" s="48" t="s">
        <v>3229</v>
      </c>
      <c r="AE619" s="48" t="s">
        <v>2522</v>
      </c>
      <c r="AF619" s="48" t="s">
        <v>2374</v>
      </c>
      <c r="AG619" s="48" t="s">
        <v>2374</v>
      </c>
      <c r="AH619" s="48" t="s">
        <v>2374</v>
      </c>
      <c r="AI619" s="48" t="s">
        <v>2374</v>
      </c>
      <c r="AJ619" s="48" t="s">
        <v>2460</v>
      </c>
      <c r="AK619" s="48">
        <v>585</v>
      </c>
      <c r="AL619" s="48">
        <v>549784</v>
      </c>
      <c r="AM619" s="48" t="s">
        <v>1581</v>
      </c>
      <c r="AN619" s="53">
        <v>1.41</v>
      </c>
      <c r="AO619" s="58">
        <v>0.084665</v>
      </c>
      <c r="AP619" s="58">
        <v>0.302852721207413</v>
      </c>
    </row>
    <row r="620" customFormat="1" spans="2:42">
      <c r="B620" s="39"/>
      <c r="C620" s="39"/>
      <c r="D620" s="39"/>
      <c r="S620" s="40"/>
      <c r="T620" s="40"/>
      <c r="AA620" s="48">
        <v>618</v>
      </c>
      <c r="AB620" s="48" t="s">
        <v>3243</v>
      </c>
      <c r="AC620" s="48" t="s">
        <v>3244</v>
      </c>
      <c r="AD620" s="48" t="s">
        <v>3229</v>
      </c>
      <c r="AE620" s="48" t="s">
        <v>2522</v>
      </c>
      <c r="AF620" s="48" t="s">
        <v>2374</v>
      </c>
      <c r="AG620" s="48" t="s">
        <v>2374</v>
      </c>
      <c r="AH620" s="48" t="s">
        <v>2374</v>
      </c>
      <c r="AI620" s="48" t="s">
        <v>2374</v>
      </c>
      <c r="AJ620" s="48" t="s">
        <v>2460</v>
      </c>
      <c r="AK620" s="48">
        <v>914</v>
      </c>
      <c r="AL620" s="48">
        <v>350841</v>
      </c>
      <c r="AM620" s="48" t="s">
        <v>1581</v>
      </c>
      <c r="AN620" s="53">
        <v>0.58</v>
      </c>
      <c r="AO620" s="58">
        <v>0.111426024</v>
      </c>
      <c r="AP620" s="58">
        <v>0.0946580688322856</v>
      </c>
    </row>
    <row r="621" customFormat="1" spans="2:42">
      <c r="B621" s="39"/>
      <c r="C621" s="39"/>
      <c r="D621" s="39"/>
      <c r="S621" s="40"/>
      <c r="T621" s="40"/>
      <c r="AA621" s="48">
        <v>619</v>
      </c>
      <c r="AB621" s="48" t="s">
        <v>3245</v>
      </c>
      <c r="AC621" s="48" t="s">
        <v>3246</v>
      </c>
      <c r="AD621" s="48" t="s">
        <v>3247</v>
      </c>
      <c r="AE621" s="48" t="s">
        <v>2522</v>
      </c>
      <c r="AF621" s="48" t="s">
        <v>2374</v>
      </c>
      <c r="AG621" s="48" t="s">
        <v>2374</v>
      </c>
      <c r="AH621" s="48" t="s">
        <v>2374</v>
      </c>
      <c r="AI621" s="48" t="s">
        <v>2859</v>
      </c>
      <c r="AJ621" s="48" t="s">
        <v>2806</v>
      </c>
      <c r="AK621" s="48">
        <v>2777</v>
      </c>
      <c r="AL621" s="48">
        <v>110922</v>
      </c>
      <c r="AM621" s="48" t="s">
        <v>1581</v>
      </c>
      <c r="AN621" s="53">
        <v>2.64</v>
      </c>
      <c r="AO621" s="58">
        <v>0.031196202</v>
      </c>
      <c r="AP621" s="58">
        <v>1.53892864457644</v>
      </c>
    </row>
    <row r="622" customFormat="1" spans="2:42">
      <c r="B622" s="39"/>
      <c r="C622" s="39"/>
      <c r="D622" s="39"/>
      <c r="S622" s="40"/>
      <c r="T622" s="40"/>
      <c r="AA622" s="48">
        <v>620</v>
      </c>
      <c r="AB622" s="48" t="s">
        <v>2646</v>
      </c>
      <c r="AC622" s="48" t="s">
        <v>3248</v>
      </c>
      <c r="AD622" s="48" t="s">
        <v>3247</v>
      </c>
      <c r="AE622" s="48" t="s">
        <v>2522</v>
      </c>
      <c r="AF622" s="48" t="s">
        <v>2374</v>
      </c>
      <c r="AG622" s="48" t="s">
        <v>2374</v>
      </c>
      <c r="AH622" s="48" t="s">
        <v>2374</v>
      </c>
      <c r="AI622" s="48" t="s">
        <v>2859</v>
      </c>
      <c r="AJ622" s="48" t="s">
        <v>2995</v>
      </c>
      <c r="AK622" s="48">
        <v>166</v>
      </c>
      <c r="AL622" s="48">
        <v>1860299</v>
      </c>
      <c r="AM622" s="48" t="s">
        <v>1581</v>
      </c>
      <c r="AN622" s="53">
        <v>1.33</v>
      </c>
      <c r="AO622" s="58">
        <v>0.108846</v>
      </c>
      <c r="AP622" s="58">
        <v>0.222205829112483</v>
      </c>
    </row>
    <row r="623" customFormat="1" spans="2:42">
      <c r="B623" s="39"/>
      <c r="C623" s="39"/>
      <c r="D623" s="39"/>
      <c r="S623" s="40"/>
      <c r="T623" s="40"/>
      <c r="AA623" s="48">
        <v>621</v>
      </c>
      <c r="AB623" s="48" t="s">
        <v>3249</v>
      </c>
      <c r="AC623" s="48" t="s">
        <v>3250</v>
      </c>
      <c r="AD623" s="48" t="s">
        <v>3247</v>
      </c>
      <c r="AE623" s="48" t="s">
        <v>2522</v>
      </c>
      <c r="AF623" s="48" t="s">
        <v>2374</v>
      </c>
      <c r="AG623" s="48" t="s">
        <v>2374</v>
      </c>
      <c r="AH623" s="48" t="s">
        <v>2374</v>
      </c>
      <c r="AI623" s="48" t="s">
        <v>2859</v>
      </c>
      <c r="AJ623" s="48" t="s">
        <v>2995</v>
      </c>
      <c r="AK623" s="48">
        <v>0</v>
      </c>
      <c r="AL623" s="48">
        <v>0</v>
      </c>
      <c r="AM623" s="48" t="s">
        <v>1581</v>
      </c>
      <c r="AN623" s="53">
        <v>1.24</v>
      </c>
      <c r="AO623" s="58">
        <v>0.100559</v>
      </c>
      <c r="AP623" s="58">
        <v>0.224242031687349</v>
      </c>
    </row>
    <row r="624" customFormat="1" spans="2:42">
      <c r="B624" s="39"/>
      <c r="C624" s="39"/>
      <c r="D624" s="39"/>
      <c r="S624" s="40"/>
      <c r="T624" s="40"/>
      <c r="AA624" s="48">
        <v>622</v>
      </c>
      <c r="AB624" s="48" t="s">
        <v>3251</v>
      </c>
      <c r="AC624" s="48" t="s">
        <v>3252</v>
      </c>
      <c r="AD624" s="48" t="s">
        <v>3247</v>
      </c>
      <c r="AE624" s="48" t="s">
        <v>2522</v>
      </c>
      <c r="AF624" s="48" t="s">
        <v>2374</v>
      </c>
      <c r="AG624" s="48" t="s">
        <v>2374</v>
      </c>
      <c r="AH624" s="48" t="s">
        <v>2374</v>
      </c>
      <c r="AI624" s="48" t="s">
        <v>2859</v>
      </c>
      <c r="AJ624" s="48" t="s">
        <v>2995</v>
      </c>
      <c r="AK624" s="48">
        <v>186</v>
      </c>
      <c r="AL624" s="48">
        <v>1671777</v>
      </c>
      <c r="AM624" s="48" t="s">
        <v>1581</v>
      </c>
      <c r="AN624" s="53">
        <v>3.43</v>
      </c>
      <c r="AO624" s="58">
        <v>0.052288</v>
      </c>
      <c r="AP624" s="58">
        <v>1.19291189696669</v>
      </c>
    </row>
    <row r="625" customFormat="1" spans="2:42">
      <c r="B625" s="39"/>
      <c r="C625" s="39"/>
      <c r="D625" s="39"/>
      <c r="S625" s="40"/>
      <c r="T625" s="40"/>
      <c r="AA625" s="48">
        <v>623</v>
      </c>
      <c r="AB625" s="48" t="s">
        <v>3253</v>
      </c>
      <c r="AC625" s="48" t="s">
        <v>3254</v>
      </c>
      <c r="AD625" s="48" t="s">
        <v>3247</v>
      </c>
      <c r="AE625" s="48" t="s">
        <v>2522</v>
      </c>
      <c r="AF625" s="48" t="s">
        <v>2374</v>
      </c>
      <c r="AG625" s="48" t="s">
        <v>2374</v>
      </c>
      <c r="AH625" s="48" t="s">
        <v>2374</v>
      </c>
      <c r="AI625" s="48" t="s">
        <v>2859</v>
      </c>
      <c r="AJ625" s="48" t="s">
        <v>2995</v>
      </c>
      <c r="AK625" s="48">
        <v>10393</v>
      </c>
      <c r="AL625" s="48">
        <v>25607</v>
      </c>
      <c r="AM625" s="48" t="s">
        <v>1581</v>
      </c>
      <c r="AN625" s="53">
        <v>0.41</v>
      </c>
      <c r="AO625" s="58">
        <v>0.00084</v>
      </c>
      <c r="AP625" s="58">
        <v>8.87607270585994</v>
      </c>
    </row>
    <row r="626" customFormat="1" spans="2:42">
      <c r="B626" s="39"/>
      <c r="C626" s="39"/>
      <c r="D626" s="39"/>
      <c r="S626" s="40"/>
      <c r="T626" s="40"/>
      <c r="AA626" s="48">
        <v>624</v>
      </c>
      <c r="AB626" s="48" t="s">
        <v>3255</v>
      </c>
      <c r="AC626" s="48" t="s">
        <v>3256</v>
      </c>
      <c r="AD626" s="48" t="s">
        <v>3247</v>
      </c>
      <c r="AE626" s="48" t="s">
        <v>2522</v>
      </c>
      <c r="AF626" s="48" t="s">
        <v>2374</v>
      </c>
      <c r="AG626" s="48" t="s">
        <v>2374</v>
      </c>
      <c r="AH626" s="48" t="s">
        <v>2374</v>
      </c>
      <c r="AI626" s="48" t="s">
        <v>2859</v>
      </c>
      <c r="AJ626" s="48" t="s">
        <v>2995</v>
      </c>
      <c r="AK626" s="48">
        <v>202</v>
      </c>
      <c r="AL626" s="48">
        <v>1553435</v>
      </c>
      <c r="AM626" s="48" t="s">
        <v>1581</v>
      </c>
      <c r="AN626" s="53">
        <v>1.19</v>
      </c>
      <c r="AO626" s="58">
        <v>0.119534</v>
      </c>
      <c r="AP626" s="58">
        <v>0.181038852845575</v>
      </c>
    </row>
    <row r="627" customFormat="1" spans="2:42">
      <c r="B627" s="39"/>
      <c r="C627" s="39"/>
      <c r="D627" s="39"/>
      <c r="S627" s="40"/>
      <c r="T627" s="40"/>
      <c r="AA627" s="48">
        <v>625</v>
      </c>
      <c r="AB627" s="48" t="s">
        <v>3257</v>
      </c>
      <c r="AC627" s="48" t="s">
        <v>3258</v>
      </c>
      <c r="AD627" s="48" t="s">
        <v>3247</v>
      </c>
      <c r="AE627" s="48" t="s">
        <v>2522</v>
      </c>
      <c r="AF627" s="48" t="s">
        <v>2374</v>
      </c>
      <c r="AG627" s="48" t="s">
        <v>2374</v>
      </c>
      <c r="AH627" s="48" t="s">
        <v>2374</v>
      </c>
      <c r="AI627" s="48" t="s">
        <v>2859</v>
      </c>
      <c r="AJ627" s="48" t="s">
        <v>2806</v>
      </c>
      <c r="AK627" s="48">
        <v>0</v>
      </c>
      <c r="AL627" s="48">
        <v>0</v>
      </c>
      <c r="AM627" s="48" t="s">
        <v>1581</v>
      </c>
      <c r="AN627" s="53">
        <v>1.44</v>
      </c>
      <c r="AO627" s="58">
        <v>0.093023</v>
      </c>
      <c r="AP627" s="58">
        <v>0.281506502457121</v>
      </c>
    </row>
    <row r="628" customFormat="1" spans="2:42">
      <c r="B628" s="39"/>
      <c r="C628" s="39"/>
      <c r="D628" s="39"/>
      <c r="S628" s="40"/>
      <c r="T628" s="40"/>
      <c r="AA628" s="48">
        <v>626</v>
      </c>
      <c r="AB628" s="48" t="s">
        <v>3259</v>
      </c>
      <c r="AC628" s="48" t="s">
        <v>3260</v>
      </c>
      <c r="AD628" s="48" t="s">
        <v>3247</v>
      </c>
      <c r="AE628" s="48" t="s">
        <v>2522</v>
      </c>
      <c r="AF628" s="48" t="s">
        <v>2374</v>
      </c>
      <c r="AG628" s="48" t="s">
        <v>2374</v>
      </c>
      <c r="AH628" s="48" t="s">
        <v>2374</v>
      </c>
      <c r="AI628" s="48" t="s">
        <v>2859</v>
      </c>
      <c r="AJ628" s="48" t="s">
        <v>2995</v>
      </c>
      <c r="AK628" s="48">
        <v>0</v>
      </c>
      <c r="AL628" s="48">
        <v>0</v>
      </c>
      <c r="AM628" s="48" t="s">
        <v>1581</v>
      </c>
      <c r="AN628" s="53">
        <v>3.47</v>
      </c>
      <c r="AO628" s="58">
        <v>0.126575</v>
      </c>
      <c r="AP628" s="58">
        <v>0.498537485690843</v>
      </c>
    </row>
    <row r="629" customFormat="1" spans="2:42">
      <c r="B629" s="39"/>
      <c r="C629" s="39"/>
      <c r="D629" s="39"/>
      <c r="S629" s="40"/>
      <c r="T629" s="40"/>
      <c r="AA629" s="48">
        <v>627</v>
      </c>
      <c r="AB629" s="48" t="s">
        <v>2303</v>
      </c>
      <c r="AC629" s="48" t="s">
        <v>3261</v>
      </c>
      <c r="AD629" s="48" t="s">
        <v>3247</v>
      </c>
      <c r="AE629" s="48" t="s">
        <v>2522</v>
      </c>
      <c r="AF629" s="48" t="s">
        <v>2374</v>
      </c>
      <c r="AG629" s="48" t="s">
        <v>2374</v>
      </c>
      <c r="AH629" s="48" t="s">
        <v>2374</v>
      </c>
      <c r="AI629" s="48" t="s">
        <v>2374</v>
      </c>
      <c r="AJ629" s="48" t="s">
        <v>2689</v>
      </c>
      <c r="AK629" s="48">
        <v>297</v>
      </c>
      <c r="AL629" s="48">
        <v>1070767</v>
      </c>
      <c r="AM629" s="48" t="s">
        <v>1581</v>
      </c>
      <c r="AN629" s="53">
        <v>0.75</v>
      </c>
      <c r="AO629" s="58">
        <v>0.161159</v>
      </c>
      <c r="AP629" s="58">
        <v>0.0846297347717315</v>
      </c>
    </row>
    <row r="630" customFormat="1" spans="2:42">
      <c r="B630" s="39"/>
      <c r="C630" s="39"/>
      <c r="D630" s="39"/>
      <c r="S630" s="40"/>
      <c r="T630" s="40"/>
      <c r="AA630" s="48">
        <v>628</v>
      </c>
      <c r="AB630" s="48" t="s">
        <v>3262</v>
      </c>
      <c r="AC630" s="48" t="s">
        <v>3263</v>
      </c>
      <c r="AD630" s="48" t="s">
        <v>3247</v>
      </c>
      <c r="AE630" s="48" t="s">
        <v>2522</v>
      </c>
      <c r="AF630" s="48" t="s">
        <v>2374</v>
      </c>
      <c r="AG630" s="48" t="s">
        <v>2374</v>
      </c>
      <c r="AH630" s="48" t="s">
        <v>2374</v>
      </c>
      <c r="AI630" s="48" t="s">
        <v>2859</v>
      </c>
      <c r="AJ630" s="48" t="s">
        <v>2806</v>
      </c>
      <c r="AK630" s="48">
        <v>207</v>
      </c>
      <c r="AL630" s="48">
        <v>1517492</v>
      </c>
      <c r="AM630" s="48" t="s">
        <v>1581</v>
      </c>
      <c r="AN630" s="53">
        <v>0.8</v>
      </c>
      <c r="AO630" s="58">
        <v>0.088833</v>
      </c>
      <c r="AP630" s="58">
        <v>0.163769090928851</v>
      </c>
    </row>
    <row r="631" customFormat="1" spans="2:42">
      <c r="B631" s="39"/>
      <c r="C631" s="39"/>
      <c r="D631" s="39"/>
      <c r="S631" s="40"/>
      <c r="T631" s="40"/>
      <c r="AA631" s="48">
        <v>629</v>
      </c>
      <c r="AB631" s="48" t="s">
        <v>3264</v>
      </c>
      <c r="AC631" s="48"/>
      <c r="AD631" s="48" t="s">
        <v>3247</v>
      </c>
      <c r="AE631" s="48" t="s">
        <v>2522</v>
      </c>
      <c r="AF631" s="48" t="s">
        <v>2374</v>
      </c>
      <c r="AG631" s="48" t="s">
        <v>2374</v>
      </c>
      <c r="AH631" s="48" t="s">
        <v>2374</v>
      </c>
      <c r="AI631" s="48" t="s">
        <v>2374</v>
      </c>
      <c r="AJ631" s="48" t="s">
        <v>2689</v>
      </c>
      <c r="AK631" s="48">
        <v>489</v>
      </c>
      <c r="AL631" s="48">
        <v>656742</v>
      </c>
      <c r="AM631" s="48" t="s">
        <v>1581</v>
      </c>
      <c r="AN631" s="53">
        <v>0</v>
      </c>
      <c r="AO631" s="58">
        <v>0.086977</v>
      </c>
      <c r="AP631" s="58">
        <v>0</v>
      </c>
    </row>
    <row r="632" customFormat="1" spans="2:42">
      <c r="B632" s="39"/>
      <c r="C632" s="39"/>
      <c r="D632" s="39"/>
      <c r="S632" s="40"/>
      <c r="T632" s="40"/>
      <c r="AA632" s="48">
        <v>630</v>
      </c>
      <c r="AB632" s="48" t="s">
        <v>3265</v>
      </c>
      <c r="AC632" s="48" t="s">
        <v>3266</v>
      </c>
      <c r="AD632" s="48" t="s">
        <v>3247</v>
      </c>
      <c r="AE632" s="48" t="s">
        <v>2522</v>
      </c>
      <c r="AF632" s="48" t="s">
        <v>2374</v>
      </c>
      <c r="AG632" s="48" t="s">
        <v>2374</v>
      </c>
      <c r="AH632" s="48" t="s">
        <v>2374</v>
      </c>
      <c r="AI632" s="48" t="s">
        <v>2859</v>
      </c>
      <c r="AJ632" s="48" t="s">
        <v>2995</v>
      </c>
      <c r="AK632" s="48">
        <v>338</v>
      </c>
      <c r="AL632" s="48">
        <v>946047</v>
      </c>
      <c r="AM632" s="48" t="s">
        <v>1581</v>
      </c>
      <c r="AN632" s="53">
        <v>1.67</v>
      </c>
      <c r="AO632" s="58">
        <v>0.033454</v>
      </c>
      <c r="AP632" s="58">
        <v>0.907788546324281</v>
      </c>
    </row>
    <row r="633" customFormat="1" spans="2:42">
      <c r="B633" s="39"/>
      <c r="C633" s="39"/>
      <c r="D633" s="39"/>
      <c r="S633" s="40"/>
      <c r="T633" s="40"/>
      <c r="AA633" s="48">
        <v>631</v>
      </c>
      <c r="AB633" s="48" t="s">
        <v>3267</v>
      </c>
      <c r="AC633" s="48" t="s">
        <v>3268</v>
      </c>
      <c r="AD633" s="48" t="s">
        <v>3247</v>
      </c>
      <c r="AE633" s="48" t="s">
        <v>2522</v>
      </c>
      <c r="AF633" s="48" t="s">
        <v>2374</v>
      </c>
      <c r="AG633" s="48" t="s">
        <v>2374</v>
      </c>
      <c r="AH633" s="48" t="s">
        <v>2374</v>
      </c>
      <c r="AI633" s="48" t="s">
        <v>2859</v>
      </c>
      <c r="AJ633" s="48" t="s">
        <v>2995</v>
      </c>
      <c r="AK633" s="48">
        <v>131</v>
      </c>
      <c r="AL633" s="48">
        <v>2311999</v>
      </c>
      <c r="AM633" s="48" t="s">
        <v>1581</v>
      </c>
      <c r="AN633" s="53" t="e">
        <v>#N/A</v>
      </c>
      <c r="AO633" s="58" t="e">
        <v>#N/A</v>
      </c>
      <c r="AP633" s="58" t="e">
        <v>#N/A</v>
      </c>
    </row>
    <row r="634" customFormat="1" spans="2:42">
      <c r="B634" s="39"/>
      <c r="C634" s="39"/>
      <c r="D634" s="39"/>
      <c r="S634" s="40"/>
      <c r="T634" s="40"/>
      <c r="AA634" s="48">
        <v>632</v>
      </c>
      <c r="AB634" s="48" t="s">
        <v>3269</v>
      </c>
      <c r="AC634" s="48" t="s">
        <v>3270</v>
      </c>
      <c r="AD634" s="48" t="s">
        <v>3247</v>
      </c>
      <c r="AE634" s="48" t="s">
        <v>2522</v>
      </c>
      <c r="AF634" s="48" t="s">
        <v>2374</v>
      </c>
      <c r="AG634" s="48" t="s">
        <v>2374</v>
      </c>
      <c r="AH634" s="48" t="s">
        <v>2374</v>
      </c>
      <c r="AI634" s="48" t="s">
        <v>2859</v>
      </c>
      <c r="AJ634" s="48" t="s">
        <v>2806</v>
      </c>
      <c r="AK634" s="48">
        <v>262</v>
      </c>
      <c r="AL634" s="48">
        <v>1209448</v>
      </c>
      <c r="AM634" s="48" t="s">
        <v>1581</v>
      </c>
      <c r="AN634" s="53">
        <v>1.34</v>
      </c>
      <c r="AO634" s="58">
        <v>0.019105</v>
      </c>
      <c r="AP634" s="58">
        <v>1.27548112647257</v>
      </c>
    </row>
    <row r="635" customFormat="1" spans="2:42">
      <c r="B635" s="39"/>
      <c r="C635" s="39"/>
      <c r="D635" s="39"/>
      <c r="S635" s="40"/>
      <c r="T635" s="40"/>
      <c r="AA635" s="48">
        <v>633</v>
      </c>
      <c r="AB635" s="48" t="s">
        <v>3271</v>
      </c>
      <c r="AC635" s="48" t="s">
        <v>159</v>
      </c>
      <c r="AD635" s="48" t="s">
        <v>3247</v>
      </c>
      <c r="AE635" s="48" t="s">
        <v>2522</v>
      </c>
      <c r="AF635" s="48" t="s">
        <v>2374</v>
      </c>
      <c r="AG635" s="48" t="s">
        <v>2374</v>
      </c>
      <c r="AH635" s="48" t="s">
        <v>2374</v>
      </c>
      <c r="AI635" s="48" t="s">
        <v>2859</v>
      </c>
      <c r="AJ635" s="48" t="s">
        <v>2995</v>
      </c>
      <c r="AK635" s="48">
        <v>131</v>
      </c>
      <c r="AL635" s="48">
        <v>2311999</v>
      </c>
      <c r="AM635" s="48" t="s">
        <v>1581</v>
      </c>
      <c r="AN635" s="53">
        <v>3.01</v>
      </c>
      <c r="AO635" s="58">
        <v>0.033454</v>
      </c>
      <c r="AP635" s="58">
        <v>1.63619372720724</v>
      </c>
    </row>
    <row r="636" customFormat="1" spans="2:42">
      <c r="B636" s="39"/>
      <c r="C636" s="39"/>
      <c r="D636" s="39"/>
      <c r="S636" s="40"/>
      <c r="T636" s="40"/>
      <c r="AA636" s="48">
        <v>634</v>
      </c>
      <c r="AB636" s="48" t="s">
        <v>3272</v>
      </c>
      <c r="AC636" s="48" t="s">
        <v>3273</v>
      </c>
      <c r="AD636" s="48" t="s">
        <v>3247</v>
      </c>
      <c r="AE636" s="48" t="s">
        <v>2522</v>
      </c>
      <c r="AF636" s="48" t="s">
        <v>2374</v>
      </c>
      <c r="AG636" s="48" t="s">
        <v>2374</v>
      </c>
      <c r="AH636" s="48" t="s">
        <v>2374</v>
      </c>
      <c r="AI636" s="48" t="s">
        <v>2859</v>
      </c>
      <c r="AJ636" s="48" t="s">
        <v>2995</v>
      </c>
      <c r="AK636" s="48">
        <v>156</v>
      </c>
      <c r="AL636" s="48">
        <v>1970885</v>
      </c>
      <c r="AM636" s="48" t="s">
        <v>1581</v>
      </c>
      <c r="AN636" s="53" t="e">
        <v>#N/A</v>
      </c>
      <c r="AO636" s="58" t="e">
        <v>#N/A</v>
      </c>
      <c r="AP636" s="58" t="e">
        <v>#N/A</v>
      </c>
    </row>
    <row r="637" customFormat="1" spans="2:42">
      <c r="B637" s="39"/>
      <c r="C637" s="39"/>
      <c r="D637" s="39"/>
      <c r="S637" s="40"/>
      <c r="T637" s="40"/>
      <c r="AA637" s="48">
        <v>635</v>
      </c>
      <c r="AB637" s="48" t="s">
        <v>3274</v>
      </c>
      <c r="AC637" s="48" t="s">
        <v>3275</v>
      </c>
      <c r="AD637" s="48" t="s">
        <v>3247</v>
      </c>
      <c r="AE637" s="48" t="s">
        <v>2522</v>
      </c>
      <c r="AF637" s="48" t="s">
        <v>2374</v>
      </c>
      <c r="AG637" s="48" t="s">
        <v>2374</v>
      </c>
      <c r="AH637" s="48" t="s">
        <v>2374</v>
      </c>
      <c r="AI637" s="48" t="s">
        <v>2859</v>
      </c>
      <c r="AJ637" s="48" t="s">
        <v>2995</v>
      </c>
      <c r="AK637" s="48">
        <v>0</v>
      </c>
      <c r="AL637" s="48">
        <v>0</v>
      </c>
      <c r="AM637" s="48" t="s">
        <v>1581</v>
      </c>
      <c r="AN637" s="53">
        <v>1.19</v>
      </c>
      <c r="AO637" s="58">
        <v>0.202186</v>
      </c>
      <c r="AP637" s="58">
        <v>0.107031635405235</v>
      </c>
    </row>
    <row r="638" customFormat="1" spans="2:42">
      <c r="B638" s="39"/>
      <c r="C638" s="39"/>
      <c r="D638" s="39"/>
      <c r="S638" s="40"/>
      <c r="T638" s="40"/>
      <c r="AA638" s="48">
        <v>636</v>
      </c>
      <c r="AB638" s="48" t="s">
        <v>3276</v>
      </c>
      <c r="AC638" s="48" t="s">
        <v>3277</v>
      </c>
      <c r="AD638" s="48" t="s">
        <v>3247</v>
      </c>
      <c r="AE638" s="48" t="s">
        <v>2522</v>
      </c>
      <c r="AF638" s="48" t="s">
        <v>2374</v>
      </c>
      <c r="AG638" s="48" t="s">
        <v>2374</v>
      </c>
      <c r="AH638" s="48" t="s">
        <v>2374</v>
      </c>
      <c r="AI638" s="48" t="s">
        <v>2859</v>
      </c>
      <c r="AJ638" s="48" t="s">
        <v>2995</v>
      </c>
      <c r="AK638" s="48">
        <v>156</v>
      </c>
      <c r="AL638" s="48">
        <v>1970885</v>
      </c>
      <c r="AM638" s="48" t="s">
        <v>1581</v>
      </c>
      <c r="AN638" s="53">
        <v>1.96</v>
      </c>
      <c r="AO638" s="58">
        <v>0.033454</v>
      </c>
      <c r="AP638" s="58">
        <v>1.06542847353029</v>
      </c>
    </row>
    <row r="639" customFormat="1" spans="2:42">
      <c r="B639" s="39"/>
      <c r="C639" s="39"/>
      <c r="D639" s="39"/>
      <c r="S639" s="40"/>
      <c r="T639" s="40"/>
      <c r="AA639" s="48">
        <v>637</v>
      </c>
      <c r="AB639" s="48" t="s">
        <v>3278</v>
      </c>
      <c r="AC639" s="48" t="s">
        <v>3279</v>
      </c>
      <c r="AD639" s="48" t="s">
        <v>3247</v>
      </c>
      <c r="AE639" s="48" t="s">
        <v>2522</v>
      </c>
      <c r="AF639" s="48" t="s">
        <v>2374</v>
      </c>
      <c r="AG639" s="48" t="s">
        <v>2374</v>
      </c>
      <c r="AH639" s="48" t="s">
        <v>2374</v>
      </c>
      <c r="AI639" s="48" t="s">
        <v>2859</v>
      </c>
      <c r="AJ639" s="48" t="s">
        <v>2995</v>
      </c>
      <c r="AK639" s="48">
        <v>0</v>
      </c>
      <c r="AL639" s="48">
        <v>0</v>
      </c>
      <c r="AM639" s="48" t="s">
        <v>1581</v>
      </c>
      <c r="AN639" s="53">
        <v>0.5</v>
      </c>
      <c r="AO639" s="58">
        <v>0.104432</v>
      </c>
      <c r="AP639" s="58">
        <v>0.0870668213196304</v>
      </c>
    </row>
    <row r="640" customFormat="1" spans="2:42">
      <c r="B640" s="39"/>
      <c r="C640" s="39"/>
      <c r="D640" s="39"/>
      <c r="S640" s="40"/>
      <c r="T640" s="40"/>
      <c r="AA640" s="48">
        <v>638</v>
      </c>
      <c r="AB640" s="48" t="s">
        <v>3280</v>
      </c>
      <c r="AC640" s="48" t="s">
        <v>3281</v>
      </c>
      <c r="AD640" s="48" t="s">
        <v>3247</v>
      </c>
      <c r="AE640" s="48" t="s">
        <v>2522</v>
      </c>
      <c r="AF640" s="48" t="s">
        <v>2374</v>
      </c>
      <c r="AG640" s="48" t="s">
        <v>2374</v>
      </c>
      <c r="AH640" s="48" t="s">
        <v>2374</v>
      </c>
      <c r="AI640" s="48" t="s">
        <v>2859</v>
      </c>
      <c r="AJ640" s="48" t="s">
        <v>2995</v>
      </c>
      <c r="AK640" s="48">
        <v>136</v>
      </c>
      <c r="AL640" s="48">
        <v>2235033</v>
      </c>
      <c r="AM640" s="48" t="s">
        <v>1581</v>
      </c>
      <c r="AN640" s="53" t="e">
        <v>#N/A</v>
      </c>
      <c r="AO640" s="58" t="e">
        <v>#N/A</v>
      </c>
      <c r="AP640" s="58" t="e">
        <v>#N/A</v>
      </c>
    </row>
    <row r="641" customFormat="1" spans="2:42">
      <c r="B641" s="39"/>
      <c r="C641" s="39"/>
      <c r="D641" s="39"/>
      <c r="S641" s="40"/>
      <c r="T641" s="40"/>
      <c r="AA641" s="48">
        <v>639</v>
      </c>
      <c r="AB641" s="48" t="s">
        <v>3282</v>
      </c>
      <c r="AC641" s="48" t="s">
        <v>3283</v>
      </c>
      <c r="AD641" s="48" t="s">
        <v>3247</v>
      </c>
      <c r="AE641" s="48" t="s">
        <v>2522</v>
      </c>
      <c r="AF641" s="48" t="s">
        <v>2374</v>
      </c>
      <c r="AG641" s="48" t="s">
        <v>2374</v>
      </c>
      <c r="AH641" s="48" t="s">
        <v>2374</v>
      </c>
      <c r="AI641" s="48" t="s">
        <v>2859</v>
      </c>
      <c r="AJ641" s="48" t="s">
        <v>2806</v>
      </c>
      <c r="AK641" s="48">
        <v>323</v>
      </c>
      <c r="AL641" s="48">
        <v>989230</v>
      </c>
      <c r="AM641" s="48" t="s">
        <v>1581</v>
      </c>
      <c r="AN641" s="53">
        <v>7.45</v>
      </c>
      <c r="AO641" s="58">
        <v>0.112967</v>
      </c>
      <c r="AP641" s="58">
        <v>1.19928101155532</v>
      </c>
    </row>
    <row r="642" customFormat="1" spans="2:42">
      <c r="B642" s="39"/>
      <c r="C642" s="39"/>
      <c r="D642" s="39"/>
      <c r="S642" s="40"/>
      <c r="T642" s="40"/>
      <c r="AA642" s="48">
        <v>640</v>
      </c>
      <c r="AB642" s="48" t="s">
        <v>2279</v>
      </c>
      <c r="AC642" s="48" t="s">
        <v>3284</v>
      </c>
      <c r="AD642" s="48" t="s">
        <v>3247</v>
      </c>
      <c r="AE642" s="48" t="s">
        <v>2522</v>
      </c>
      <c r="AF642" s="48" t="s">
        <v>2374</v>
      </c>
      <c r="AG642" s="48" t="s">
        <v>2374</v>
      </c>
      <c r="AH642" s="48" t="s">
        <v>2374</v>
      </c>
      <c r="AI642" s="48" t="s">
        <v>2859</v>
      </c>
      <c r="AJ642" s="48" t="s">
        <v>2995</v>
      </c>
      <c r="AK642" s="48">
        <v>308</v>
      </c>
      <c r="AL642" s="48">
        <v>1036628</v>
      </c>
      <c r="AM642" s="48" t="s">
        <v>1581</v>
      </c>
      <c r="AN642" s="53">
        <v>3.22</v>
      </c>
      <c r="AO642" s="58">
        <v>0.081352</v>
      </c>
      <c r="AP642" s="58">
        <v>0.71978686583357</v>
      </c>
    </row>
    <row r="643" customFormat="1" spans="2:42">
      <c r="B643" s="39"/>
      <c r="C643" s="39"/>
      <c r="D643" s="39"/>
      <c r="S643" s="40"/>
      <c r="T643" s="40"/>
      <c r="AA643" s="48">
        <v>641</v>
      </c>
      <c r="AB643" s="48" t="s">
        <v>3285</v>
      </c>
      <c r="AC643" s="48" t="s">
        <v>3286</v>
      </c>
      <c r="AD643" s="48" t="s">
        <v>3247</v>
      </c>
      <c r="AE643" s="48" t="s">
        <v>2522</v>
      </c>
      <c r="AF643" s="48" t="s">
        <v>2374</v>
      </c>
      <c r="AG643" s="48" t="s">
        <v>2374</v>
      </c>
      <c r="AH643" s="48" t="s">
        <v>2374</v>
      </c>
      <c r="AI643" s="48" t="s">
        <v>2859</v>
      </c>
      <c r="AJ643" s="48" t="s">
        <v>2995</v>
      </c>
      <c r="AK643" s="48">
        <v>267</v>
      </c>
      <c r="AL643" s="48">
        <v>1187531</v>
      </c>
      <c r="AM643" s="48" t="s">
        <v>1581</v>
      </c>
      <c r="AN643" s="53">
        <v>2.53</v>
      </c>
      <c r="AO643" s="58">
        <v>0.031236</v>
      </c>
      <c r="AP643" s="58">
        <v>1.47292755657899</v>
      </c>
    </row>
    <row r="644" customFormat="1" spans="2:42">
      <c r="B644" s="39"/>
      <c r="C644" s="39"/>
      <c r="D644" s="39"/>
      <c r="S644" s="40"/>
      <c r="T644" s="40"/>
      <c r="AA644" s="48">
        <v>642</v>
      </c>
      <c r="AB644" s="48" t="s">
        <v>3287</v>
      </c>
      <c r="AC644" s="48" t="s">
        <v>160</v>
      </c>
      <c r="AD644" s="48" t="s">
        <v>3247</v>
      </c>
      <c r="AE644" s="48" t="s">
        <v>2522</v>
      </c>
      <c r="AF644" s="48" t="s">
        <v>2374</v>
      </c>
      <c r="AG644" s="48" t="s">
        <v>2374</v>
      </c>
      <c r="AH644" s="48" t="s">
        <v>2374</v>
      </c>
      <c r="AI644" s="48" t="s">
        <v>2859</v>
      </c>
      <c r="AJ644" s="48" t="s">
        <v>2806</v>
      </c>
      <c r="AK644" s="48">
        <v>151</v>
      </c>
      <c r="AL644" s="48">
        <v>2031238</v>
      </c>
      <c r="AM644" s="48" t="s">
        <v>1581</v>
      </c>
      <c r="AN644" s="53">
        <v>1.9</v>
      </c>
      <c r="AO644" s="58">
        <v>0.103814</v>
      </c>
      <c r="AP644" s="58">
        <v>0.332823479293701</v>
      </c>
    </row>
    <row r="645" customFormat="1" spans="2:42">
      <c r="B645" s="39"/>
      <c r="C645" s="39"/>
      <c r="D645" s="39"/>
      <c r="S645" s="40"/>
      <c r="T645" s="40"/>
      <c r="AA645" s="48">
        <v>643</v>
      </c>
      <c r="AB645" s="48" t="s">
        <v>3288</v>
      </c>
      <c r="AC645" s="48" t="s">
        <v>3289</v>
      </c>
      <c r="AD645" s="48" t="s">
        <v>3247</v>
      </c>
      <c r="AE645" s="48" t="s">
        <v>2522</v>
      </c>
      <c r="AF645" s="48" t="s">
        <v>2374</v>
      </c>
      <c r="AG645" s="48" t="s">
        <v>2374</v>
      </c>
      <c r="AH645" s="48" t="s">
        <v>2374</v>
      </c>
      <c r="AI645" s="48" t="s">
        <v>2859</v>
      </c>
      <c r="AJ645" s="48" t="s">
        <v>2806</v>
      </c>
      <c r="AK645" s="48">
        <v>0</v>
      </c>
      <c r="AL645" s="48">
        <v>0</v>
      </c>
      <c r="AM645" s="48" t="s">
        <v>1581</v>
      </c>
      <c r="AN645" s="53">
        <v>2.85</v>
      </c>
      <c r="AO645" s="58">
        <v>0.067922</v>
      </c>
      <c r="AP645" s="58">
        <v>0.76304592060149</v>
      </c>
    </row>
    <row r="646" customFormat="1" spans="2:42">
      <c r="B646" s="39"/>
      <c r="C646" s="39"/>
      <c r="D646" s="39"/>
      <c r="S646" s="40"/>
      <c r="T646" s="40"/>
      <c r="AA646" s="48">
        <v>644</v>
      </c>
      <c r="AB646" s="48" t="s">
        <v>2528</v>
      </c>
      <c r="AC646" s="48" t="s">
        <v>3290</v>
      </c>
      <c r="AD646" s="48" t="s">
        <v>3247</v>
      </c>
      <c r="AE646" s="48" t="s">
        <v>2522</v>
      </c>
      <c r="AF646" s="48" t="s">
        <v>2374</v>
      </c>
      <c r="AG646" s="48" t="s">
        <v>2374</v>
      </c>
      <c r="AH646" s="48" t="s">
        <v>2374</v>
      </c>
      <c r="AI646" s="48" t="s">
        <v>2859</v>
      </c>
      <c r="AJ646" s="48" t="s">
        <v>2995</v>
      </c>
      <c r="AK646" s="48">
        <v>191</v>
      </c>
      <c r="AL646" s="48">
        <v>1630212</v>
      </c>
      <c r="AM646" s="48" t="s">
        <v>1581</v>
      </c>
      <c r="AN646" s="53">
        <v>0.62</v>
      </c>
      <c r="AO646" s="58">
        <v>0.168789</v>
      </c>
      <c r="AP646" s="58">
        <v>0.0667980569363172</v>
      </c>
    </row>
    <row r="647" customFormat="1" spans="2:42">
      <c r="B647" s="39"/>
      <c r="C647" s="39"/>
      <c r="D647" s="39"/>
      <c r="S647" s="40"/>
      <c r="T647" s="40"/>
      <c r="AA647" s="48">
        <v>645</v>
      </c>
      <c r="AB647" s="48" t="s">
        <v>3291</v>
      </c>
      <c r="AC647" s="48" t="s">
        <v>3292</v>
      </c>
      <c r="AD647" s="48" t="s">
        <v>3247</v>
      </c>
      <c r="AE647" s="48" t="s">
        <v>2522</v>
      </c>
      <c r="AF647" s="48" t="s">
        <v>2374</v>
      </c>
      <c r="AG647" s="48" t="s">
        <v>2374</v>
      </c>
      <c r="AH647" s="48" t="s">
        <v>2374</v>
      </c>
      <c r="AI647" s="48" t="s">
        <v>2859</v>
      </c>
      <c r="AJ647" s="48" t="s">
        <v>2995</v>
      </c>
      <c r="AK647" s="48">
        <v>161</v>
      </c>
      <c r="AL647" s="48">
        <v>1914082</v>
      </c>
      <c r="AM647" s="48" t="s">
        <v>1581</v>
      </c>
      <c r="AN647" s="53">
        <v>8.86</v>
      </c>
      <c r="AO647" s="58">
        <v>0.036713</v>
      </c>
      <c r="AP647" s="58">
        <v>4.38864172563929</v>
      </c>
    </row>
    <row r="648" customFormat="1" spans="2:42">
      <c r="B648" s="39"/>
      <c r="C648" s="39"/>
      <c r="D648" s="39"/>
      <c r="S648" s="40"/>
      <c r="T648" s="40"/>
      <c r="AA648" s="48">
        <v>646</v>
      </c>
      <c r="AB648" s="48" t="s">
        <v>3293</v>
      </c>
      <c r="AC648" s="48" t="s">
        <v>3294</v>
      </c>
      <c r="AD648" s="48" t="s">
        <v>3247</v>
      </c>
      <c r="AE648" s="48" t="s">
        <v>2522</v>
      </c>
      <c r="AF648" s="48" t="s">
        <v>2374</v>
      </c>
      <c r="AG648" s="48" t="s">
        <v>2374</v>
      </c>
      <c r="AH648" s="48" t="s">
        <v>2374</v>
      </c>
      <c r="AI648" s="48" t="s">
        <v>2859</v>
      </c>
      <c r="AJ648" s="48" t="s">
        <v>2995</v>
      </c>
      <c r="AK648" s="48">
        <v>272</v>
      </c>
      <c r="AL648" s="48">
        <v>1166314</v>
      </c>
      <c r="AM648" s="48" t="s">
        <v>1581</v>
      </c>
      <c r="AN648" s="53">
        <v>0.35</v>
      </c>
      <c r="AO648" s="58">
        <v>0.106407</v>
      </c>
      <c r="AP648" s="58">
        <v>0.0598155534770847</v>
      </c>
    </row>
    <row r="649" customFormat="1" spans="2:42">
      <c r="B649" s="39"/>
      <c r="C649" s="39"/>
      <c r="D649" s="39"/>
      <c r="S649" s="40"/>
      <c r="T649" s="40"/>
      <c r="AA649" s="48">
        <v>647</v>
      </c>
      <c r="AB649" s="48" t="s">
        <v>2541</v>
      </c>
      <c r="AC649" s="48" t="s">
        <v>3295</v>
      </c>
      <c r="AD649" s="48" t="s">
        <v>3247</v>
      </c>
      <c r="AE649" s="48" t="s">
        <v>2522</v>
      </c>
      <c r="AF649" s="48" t="s">
        <v>2374</v>
      </c>
      <c r="AG649" s="48" t="s">
        <v>2374</v>
      </c>
      <c r="AH649" s="48" t="s">
        <v>2374</v>
      </c>
      <c r="AI649" s="48" t="s">
        <v>2859</v>
      </c>
      <c r="AJ649" s="48" t="s">
        <v>2995</v>
      </c>
      <c r="AK649" s="48">
        <v>191</v>
      </c>
      <c r="AL649" s="48">
        <v>1630212</v>
      </c>
      <c r="AM649" s="48" t="s">
        <v>1581</v>
      </c>
      <c r="AN649" s="53">
        <v>3.09</v>
      </c>
      <c r="AO649" s="58">
        <v>0.139892</v>
      </c>
      <c r="AP649" s="58">
        <v>0.401681546589077</v>
      </c>
    </row>
    <row r="650" customFormat="1" spans="2:42">
      <c r="B650" s="39"/>
      <c r="C650" s="39"/>
      <c r="D650" s="39"/>
      <c r="S650" s="40"/>
      <c r="T650" s="40"/>
      <c r="AA650" s="48">
        <v>648</v>
      </c>
      <c r="AB650" s="48" t="s">
        <v>3296</v>
      </c>
      <c r="AC650" s="48" t="s">
        <v>3297</v>
      </c>
      <c r="AD650" s="48" t="s">
        <v>3247</v>
      </c>
      <c r="AE650" s="48" t="s">
        <v>2522</v>
      </c>
      <c r="AF650" s="48" t="s">
        <v>2374</v>
      </c>
      <c r="AG650" s="48" t="s">
        <v>2374</v>
      </c>
      <c r="AH650" s="48" t="s">
        <v>2374</v>
      </c>
      <c r="AI650" s="48" t="s">
        <v>2859</v>
      </c>
      <c r="AJ650" s="48" t="s">
        <v>2995</v>
      </c>
      <c r="AK650" s="48">
        <v>0</v>
      </c>
      <c r="AL650" s="48">
        <v>0</v>
      </c>
      <c r="AM650" s="48" t="s">
        <v>1581</v>
      </c>
      <c r="AN650" s="53">
        <v>0.83</v>
      </c>
      <c r="AO650" s="58">
        <v>0.10886</v>
      </c>
      <c r="AP650" s="58">
        <v>0.138651969424267</v>
      </c>
    </row>
    <row r="651" customFormat="1" spans="2:42">
      <c r="B651" s="39"/>
      <c r="C651" s="39"/>
      <c r="D651" s="39"/>
      <c r="S651" s="40"/>
      <c r="T651" s="40"/>
      <c r="AA651" s="48">
        <v>649</v>
      </c>
      <c r="AB651" s="48" t="s">
        <v>3298</v>
      </c>
      <c r="AC651" s="48" t="s">
        <v>3299</v>
      </c>
      <c r="AD651" s="48" t="s">
        <v>3247</v>
      </c>
      <c r="AE651" s="48" t="s">
        <v>2522</v>
      </c>
      <c r="AF651" s="48" t="s">
        <v>2374</v>
      </c>
      <c r="AG651" s="48" t="s">
        <v>2374</v>
      </c>
      <c r="AH651" s="48" t="s">
        <v>2374</v>
      </c>
      <c r="AI651" s="48" t="s">
        <v>2859</v>
      </c>
      <c r="AJ651" s="48" t="s">
        <v>2806</v>
      </c>
      <c r="AK651" s="48">
        <v>0</v>
      </c>
      <c r="AL651" s="48">
        <v>0</v>
      </c>
      <c r="AM651" s="48" t="s">
        <v>1581</v>
      </c>
      <c r="AN651" s="53">
        <v>2.44</v>
      </c>
      <c r="AO651" s="58">
        <v>0.067922</v>
      </c>
      <c r="AP651" s="58">
        <v>0.65327440219917</v>
      </c>
    </row>
    <row r="652" customFormat="1" spans="2:42">
      <c r="B652" s="39"/>
      <c r="C652" s="39"/>
      <c r="D652" s="39"/>
      <c r="S652" s="40"/>
      <c r="T652" s="40"/>
      <c r="AA652" s="48">
        <v>650</v>
      </c>
      <c r="AB652" s="48" t="s">
        <v>3300</v>
      </c>
      <c r="AC652" s="48" t="s">
        <v>3301</v>
      </c>
      <c r="AD652" s="48" t="s">
        <v>3247</v>
      </c>
      <c r="AE652" s="48" t="s">
        <v>2522</v>
      </c>
      <c r="AF652" s="48" t="s">
        <v>2374</v>
      </c>
      <c r="AG652" s="48" t="s">
        <v>2374</v>
      </c>
      <c r="AH652" s="48" t="s">
        <v>2374</v>
      </c>
      <c r="AI652" s="48" t="s">
        <v>2859</v>
      </c>
      <c r="AJ652" s="48" t="s">
        <v>2995</v>
      </c>
      <c r="AK652" s="48">
        <v>0</v>
      </c>
      <c r="AL652" s="48">
        <v>0</v>
      </c>
      <c r="AM652" s="48" t="s">
        <v>1581</v>
      </c>
      <c r="AN652" s="53">
        <v>12.58</v>
      </c>
      <c r="AO652" s="58">
        <v>0.078497</v>
      </c>
      <c r="AP652" s="58">
        <v>2.91436446063849</v>
      </c>
    </row>
    <row r="653" customFormat="1" spans="2:42">
      <c r="B653" s="39"/>
      <c r="C653" s="39"/>
      <c r="D653" s="39"/>
      <c r="S653" s="40"/>
      <c r="T653" s="40"/>
      <c r="AA653" s="48">
        <v>651</v>
      </c>
      <c r="AB653" s="48" t="s">
        <v>2827</v>
      </c>
      <c r="AC653" s="48" t="s">
        <v>1956</v>
      </c>
      <c r="AD653" s="48" t="s">
        <v>3247</v>
      </c>
      <c r="AE653" s="48" t="s">
        <v>2522</v>
      </c>
      <c r="AF653" s="48" t="s">
        <v>2374</v>
      </c>
      <c r="AG653" s="48" t="s">
        <v>2374</v>
      </c>
      <c r="AH653" s="48" t="s">
        <v>2374</v>
      </c>
      <c r="AI653" s="48" t="s">
        <v>2859</v>
      </c>
      <c r="AJ653" s="48" t="s">
        <v>2806</v>
      </c>
      <c r="AK653" s="48">
        <v>131</v>
      </c>
      <c r="AL653" s="48">
        <v>2311999</v>
      </c>
      <c r="AM653" s="48" t="s">
        <v>1581</v>
      </c>
      <c r="AN653" s="53">
        <v>2</v>
      </c>
      <c r="AO653" s="58">
        <v>0.049949</v>
      </c>
      <c r="AP653" s="58">
        <v>0.72814769337137</v>
      </c>
    </row>
    <row r="654" customFormat="1" spans="2:42">
      <c r="B654" s="39"/>
      <c r="C654" s="39"/>
      <c r="D654" s="39"/>
      <c r="S654" s="40"/>
      <c r="T654" s="40"/>
      <c r="AA654" s="48">
        <v>652</v>
      </c>
      <c r="AB654" s="48" t="s">
        <v>3302</v>
      </c>
      <c r="AC654" s="48" t="s">
        <v>3303</v>
      </c>
      <c r="AD654" s="48" t="s">
        <v>3247</v>
      </c>
      <c r="AE654" s="48" t="s">
        <v>2522</v>
      </c>
      <c r="AF654" s="48" t="s">
        <v>2374</v>
      </c>
      <c r="AG654" s="48" t="s">
        <v>2374</v>
      </c>
      <c r="AH654" s="48" t="s">
        <v>2374</v>
      </c>
      <c r="AI654" s="48" t="s">
        <v>2374</v>
      </c>
      <c r="AJ654" s="48" t="s">
        <v>2689</v>
      </c>
      <c r="AK654" s="48">
        <v>499</v>
      </c>
      <c r="AL654" s="48">
        <v>643548</v>
      </c>
      <c r="AM654" s="48" t="s">
        <v>1581</v>
      </c>
      <c r="AN654" s="53">
        <v>0.84</v>
      </c>
      <c r="AO654" s="58">
        <v>0.109728</v>
      </c>
      <c r="AP654" s="58">
        <v>0.139212458417239</v>
      </c>
    </row>
    <row r="655" customFormat="1" spans="2:42">
      <c r="B655" s="39"/>
      <c r="C655" s="39"/>
      <c r="D655" s="39"/>
      <c r="S655" s="40"/>
      <c r="T655" s="40"/>
      <c r="AA655" s="48">
        <v>653</v>
      </c>
      <c r="AB655" s="48" t="s">
        <v>3304</v>
      </c>
      <c r="AC655" s="48" t="s">
        <v>3305</v>
      </c>
      <c r="AD655" s="48" t="s">
        <v>3247</v>
      </c>
      <c r="AE655" s="48" t="s">
        <v>2522</v>
      </c>
      <c r="AF655" s="48" t="s">
        <v>2374</v>
      </c>
      <c r="AG655" s="48" t="s">
        <v>2374</v>
      </c>
      <c r="AH655" s="48" t="s">
        <v>2374</v>
      </c>
      <c r="AI655" s="48" t="s">
        <v>2859</v>
      </c>
      <c r="AJ655" s="48" t="s">
        <v>2995</v>
      </c>
      <c r="AK655" s="48">
        <v>0</v>
      </c>
      <c r="AL655" s="48">
        <v>0</v>
      </c>
      <c r="AM655" s="48" t="s">
        <v>1581</v>
      </c>
      <c r="AN655" s="53">
        <v>0.52</v>
      </c>
      <c r="AO655" s="58">
        <v>0.091139</v>
      </c>
      <c r="AP655" s="58">
        <v>0.103756512309919</v>
      </c>
    </row>
    <row r="656" customFormat="1" spans="2:42">
      <c r="B656" s="39"/>
      <c r="C656" s="39"/>
      <c r="D656" s="39"/>
      <c r="S656" s="40"/>
      <c r="T656" s="40"/>
      <c r="AA656" s="48">
        <v>654</v>
      </c>
      <c r="AB656" s="48" t="s">
        <v>3306</v>
      </c>
      <c r="AC656" s="48" t="s">
        <v>3090</v>
      </c>
      <c r="AD656" s="48" t="s">
        <v>3247</v>
      </c>
      <c r="AE656" s="48" t="s">
        <v>2522</v>
      </c>
      <c r="AF656" s="48" t="s">
        <v>2374</v>
      </c>
      <c r="AG656" s="48" t="s">
        <v>2374</v>
      </c>
      <c r="AH656" s="48" t="s">
        <v>2374</v>
      </c>
      <c r="AI656" s="48" t="s">
        <v>2859</v>
      </c>
      <c r="AJ656" s="48" t="s">
        <v>2995</v>
      </c>
      <c r="AK656" s="48">
        <v>282</v>
      </c>
      <c r="AL656" s="48">
        <v>1126152</v>
      </c>
      <c r="AM656" s="48" t="s">
        <v>1581</v>
      </c>
      <c r="AN656" s="53">
        <v>8.95</v>
      </c>
      <c r="AO656" s="58">
        <v>0.037849</v>
      </c>
      <c r="AP656" s="58">
        <v>4.3001628810411</v>
      </c>
    </row>
    <row r="657" customFormat="1" spans="2:42">
      <c r="B657" s="39"/>
      <c r="C657" s="39"/>
      <c r="D657" s="39"/>
      <c r="S657" s="40"/>
      <c r="T657" s="40"/>
      <c r="AA657" s="48">
        <v>655</v>
      </c>
      <c r="AB657" s="48" t="s">
        <v>3307</v>
      </c>
      <c r="AC657" s="48" t="s">
        <v>3308</v>
      </c>
      <c r="AD657" s="48" t="s">
        <v>3247</v>
      </c>
      <c r="AE657" s="48" t="s">
        <v>2522</v>
      </c>
      <c r="AF657" s="48" t="s">
        <v>2374</v>
      </c>
      <c r="AG657" s="48" t="s">
        <v>2374</v>
      </c>
      <c r="AH657" s="48" t="s">
        <v>2374</v>
      </c>
      <c r="AI657" s="48" t="s">
        <v>2859</v>
      </c>
      <c r="AJ657" s="48" t="s">
        <v>2995</v>
      </c>
      <c r="AK657" s="48">
        <v>338</v>
      </c>
      <c r="AL657" s="48">
        <v>946047</v>
      </c>
      <c r="AM657" s="48" t="s">
        <v>1581</v>
      </c>
      <c r="AN657" s="53">
        <v>2.71</v>
      </c>
      <c r="AO657" s="58">
        <v>0.067922</v>
      </c>
      <c r="AP657" s="58">
        <v>0.725562963098259</v>
      </c>
    </row>
    <row r="658" customFormat="1" spans="2:42">
      <c r="B658" s="39"/>
      <c r="C658" s="39"/>
      <c r="D658" s="39"/>
      <c r="S658" s="40"/>
      <c r="T658" s="40"/>
      <c r="AA658" s="48">
        <v>656</v>
      </c>
      <c r="AB658" s="48" t="s">
        <v>2516</v>
      </c>
      <c r="AC658" s="48" t="s">
        <v>3309</v>
      </c>
      <c r="AD658" s="48" t="s">
        <v>3247</v>
      </c>
      <c r="AE658" s="48" t="s">
        <v>2522</v>
      </c>
      <c r="AF658" s="48" t="s">
        <v>2374</v>
      </c>
      <c r="AG658" s="48" t="s">
        <v>2374</v>
      </c>
      <c r="AH658" s="48" t="s">
        <v>2374</v>
      </c>
      <c r="AI658" s="48" t="s">
        <v>2859</v>
      </c>
      <c r="AJ658" s="48" t="s">
        <v>2995</v>
      </c>
      <c r="AK658" s="48">
        <v>196</v>
      </c>
      <c r="AL658" s="48">
        <v>1590899</v>
      </c>
      <c r="AM658" s="48" t="s">
        <v>1581</v>
      </c>
      <c r="AN658" s="53">
        <v>0.7</v>
      </c>
      <c r="AO658" s="58">
        <v>0.107335</v>
      </c>
      <c r="AP658" s="58">
        <v>0.118596796922461</v>
      </c>
    </row>
    <row r="659" customFormat="1" spans="2:42">
      <c r="B659" s="39"/>
      <c r="C659" s="39"/>
      <c r="D659" s="39"/>
      <c r="S659" s="40"/>
      <c r="T659" s="40"/>
      <c r="AA659" s="48">
        <v>657</v>
      </c>
      <c r="AB659" s="48" t="s">
        <v>3310</v>
      </c>
      <c r="AC659" s="48" t="s">
        <v>3311</v>
      </c>
      <c r="AD659" s="48" t="s">
        <v>3247</v>
      </c>
      <c r="AE659" s="48" t="s">
        <v>2522</v>
      </c>
      <c r="AF659" s="48" t="s">
        <v>2374</v>
      </c>
      <c r="AG659" s="48" t="s">
        <v>2374</v>
      </c>
      <c r="AH659" s="48" t="s">
        <v>2374</v>
      </c>
      <c r="AI659" s="48" t="s">
        <v>2859</v>
      </c>
      <c r="AJ659" s="48" t="s">
        <v>2995</v>
      </c>
      <c r="AK659" s="48">
        <v>0</v>
      </c>
      <c r="AL659" s="48">
        <v>0</v>
      </c>
      <c r="AM659" s="48" t="s">
        <v>1581</v>
      </c>
      <c r="AN659" s="53">
        <v>0.77</v>
      </c>
      <c r="AO659" s="58">
        <v>0.168749</v>
      </c>
      <c r="AP659" s="58">
        <v>0.0829785416058142</v>
      </c>
    </row>
    <row r="660" customFormat="1" spans="2:42">
      <c r="B660" s="39"/>
      <c r="C660" s="39"/>
      <c r="D660" s="39"/>
      <c r="S660" s="40"/>
      <c r="T660" s="40"/>
      <c r="AA660" s="48">
        <v>658</v>
      </c>
      <c r="AB660" s="48" t="s">
        <v>2708</v>
      </c>
      <c r="AC660" s="48" t="s">
        <v>3312</v>
      </c>
      <c r="AD660" s="48" t="s">
        <v>3247</v>
      </c>
      <c r="AE660" s="48" t="s">
        <v>2522</v>
      </c>
      <c r="AF660" s="48" t="s">
        <v>2374</v>
      </c>
      <c r="AG660" s="48" t="s">
        <v>2374</v>
      </c>
      <c r="AH660" s="48" t="s">
        <v>2374</v>
      </c>
      <c r="AI660" s="48" t="s">
        <v>2859</v>
      </c>
      <c r="AJ660" s="48" t="s">
        <v>2806</v>
      </c>
      <c r="AK660" s="48">
        <v>151</v>
      </c>
      <c r="AL660" s="48">
        <v>2031238</v>
      </c>
      <c r="AM660" s="48" t="s">
        <v>1581</v>
      </c>
      <c r="AN660" s="53" t="e">
        <v>#N/A</v>
      </c>
      <c r="AO660" s="58" t="e">
        <v>#N/A</v>
      </c>
      <c r="AP660" s="58" t="e">
        <v>#N/A</v>
      </c>
    </row>
    <row r="661" customFormat="1" spans="2:42">
      <c r="B661" s="39"/>
      <c r="C661" s="39"/>
      <c r="D661" s="39"/>
      <c r="S661" s="40"/>
      <c r="T661" s="40"/>
      <c r="AA661" s="48">
        <v>659</v>
      </c>
      <c r="AB661" s="48" t="s">
        <v>3313</v>
      </c>
      <c r="AC661" s="48" t="s">
        <v>3314</v>
      </c>
      <c r="AD661" s="48" t="s">
        <v>3247</v>
      </c>
      <c r="AE661" s="48" t="s">
        <v>2522</v>
      </c>
      <c r="AF661" s="48" t="s">
        <v>2374</v>
      </c>
      <c r="AG661" s="48" t="s">
        <v>2374</v>
      </c>
      <c r="AH661" s="48" t="s">
        <v>2374</v>
      </c>
      <c r="AI661" s="48" t="s">
        <v>2859</v>
      </c>
      <c r="AJ661" s="48" t="s">
        <v>2995</v>
      </c>
      <c r="AK661" s="48">
        <v>166</v>
      </c>
      <c r="AL661" s="48">
        <v>1860299</v>
      </c>
      <c r="AM661" s="48" t="s">
        <v>1581</v>
      </c>
      <c r="AN661" s="53" t="e">
        <v>#N/A</v>
      </c>
      <c r="AO661" s="58" t="e">
        <v>#N/A</v>
      </c>
      <c r="AP661" s="58" t="e">
        <v>#N/A</v>
      </c>
    </row>
    <row r="662" customFormat="1" spans="2:42">
      <c r="B662" s="39"/>
      <c r="C662" s="39"/>
      <c r="D662" s="39"/>
      <c r="S662" s="40"/>
      <c r="T662" s="40"/>
      <c r="AA662" s="48">
        <v>660</v>
      </c>
      <c r="AB662" s="48" t="s">
        <v>3315</v>
      </c>
      <c r="AC662" s="48" t="s">
        <v>3316</v>
      </c>
      <c r="AD662" s="48" t="s">
        <v>3247</v>
      </c>
      <c r="AE662" s="48" t="s">
        <v>2522</v>
      </c>
      <c r="AF662" s="48" t="s">
        <v>2374</v>
      </c>
      <c r="AG662" s="48" t="s">
        <v>2374</v>
      </c>
      <c r="AH662" s="48" t="s">
        <v>2374</v>
      </c>
      <c r="AI662" s="48" t="s">
        <v>2859</v>
      </c>
      <c r="AJ662" s="48" t="s">
        <v>2995</v>
      </c>
      <c r="AK662" s="48">
        <v>308</v>
      </c>
      <c r="AL662" s="48">
        <v>1036628</v>
      </c>
      <c r="AM662" s="48" t="s">
        <v>1581</v>
      </c>
      <c r="AN662" s="53">
        <v>1.01</v>
      </c>
      <c r="AO662" s="58">
        <v>0.090823</v>
      </c>
      <c r="AP662" s="58">
        <v>0.202228244098789</v>
      </c>
    </row>
    <row r="663" customFormat="1" spans="2:42">
      <c r="B663" s="39"/>
      <c r="C663" s="39"/>
      <c r="D663" s="39"/>
      <c r="S663" s="40"/>
      <c r="T663" s="40"/>
      <c r="AA663" s="48">
        <v>661</v>
      </c>
      <c r="AB663" s="48" t="s">
        <v>3317</v>
      </c>
      <c r="AC663" s="48" t="s">
        <v>3318</v>
      </c>
      <c r="AD663" s="48" t="s">
        <v>3247</v>
      </c>
      <c r="AE663" s="48" t="s">
        <v>2522</v>
      </c>
      <c r="AF663" s="48" t="s">
        <v>2374</v>
      </c>
      <c r="AG663" s="48" t="s">
        <v>2374</v>
      </c>
      <c r="AH663" s="48" t="s">
        <v>2374</v>
      </c>
      <c r="AI663" s="48" t="s">
        <v>2859</v>
      </c>
      <c r="AJ663" s="48" t="s">
        <v>2995</v>
      </c>
      <c r="AK663" s="48">
        <v>186</v>
      </c>
      <c r="AL663" s="48">
        <v>1671777</v>
      </c>
      <c r="AM663" s="48" t="s">
        <v>1581</v>
      </c>
      <c r="AN663" s="53">
        <v>1.34</v>
      </c>
      <c r="AO663" s="58">
        <v>0.08689</v>
      </c>
      <c r="AP663" s="58">
        <v>0.28044731178799</v>
      </c>
    </row>
    <row r="664" customFormat="1" spans="2:42">
      <c r="B664" s="39"/>
      <c r="C664" s="39"/>
      <c r="D664" s="39"/>
      <c r="S664" s="40"/>
      <c r="T664" s="40"/>
      <c r="AA664" s="48">
        <v>662</v>
      </c>
      <c r="AB664" s="48" t="s">
        <v>2820</v>
      </c>
      <c r="AC664" s="48" t="s">
        <v>3319</v>
      </c>
      <c r="AD664" s="48" t="s">
        <v>3320</v>
      </c>
      <c r="AE664" s="48" t="s">
        <v>2522</v>
      </c>
      <c r="AF664" s="48" t="s">
        <v>2374</v>
      </c>
      <c r="AG664" s="48" t="s">
        <v>2374</v>
      </c>
      <c r="AH664" s="48" t="s">
        <v>2374</v>
      </c>
      <c r="AI664" s="48" t="s">
        <v>2374</v>
      </c>
      <c r="AJ664" s="48" t="s">
        <v>2464</v>
      </c>
      <c r="AK664" s="48">
        <v>131</v>
      </c>
      <c r="AL664" s="48">
        <v>2311999</v>
      </c>
      <c r="AM664" s="48" t="s">
        <v>1581</v>
      </c>
      <c r="AN664" s="53">
        <v>1.26</v>
      </c>
      <c r="AO664" s="58">
        <v>0.108846</v>
      </c>
      <c r="AP664" s="58">
        <v>0.210510785474984</v>
      </c>
    </row>
    <row r="665" customFormat="1" spans="2:42">
      <c r="B665" s="39"/>
      <c r="C665" s="39"/>
      <c r="D665" s="39"/>
      <c r="S665" s="40"/>
      <c r="T665" s="40"/>
      <c r="AA665" s="48">
        <v>663</v>
      </c>
      <c r="AB665" s="48" t="s">
        <v>3321</v>
      </c>
      <c r="AC665" s="48"/>
      <c r="AD665" s="48" t="s">
        <v>3320</v>
      </c>
      <c r="AE665" s="48" t="s">
        <v>2522</v>
      </c>
      <c r="AF665" s="48" t="s">
        <v>2374</v>
      </c>
      <c r="AG665" s="48" t="s">
        <v>2374</v>
      </c>
      <c r="AH665" s="48" t="s">
        <v>2374</v>
      </c>
      <c r="AI665" s="48" t="s">
        <v>2374</v>
      </c>
      <c r="AJ665" s="48" t="s">
        <v>2464</v>
      </c>
      <c r="AK665" s="48">
        <v>0</v>
      </c>
      <c r="AL665" s="48">
        <v>0</v>
      </c>
      <c r="AM665" s="48" t="s">
        <v>1581</v>
      </c>
      <c r="AN665" s="53">
        <v>0.76</v>
      </c>
      <c r="AO665" s="58">
        <v>0.086411</v>
      </c>
      <c r="AP665" s="58">
        <v>0.159941380978793</v>
      </c>
    </row>
    <row r="666" customFormat="1" spans="2:42">
      <c r="B666" s="39"/>
      <c r="C666" s="39"/>
      <c r="D666" s="39"/>
      <c r="S666" s="40"/>
      <c r="T666" s="40"/>
      <c r="AA666" s="48">
        <v>664</v>
      </c>
      <c r="AB666" s="48" t="s">
        <v>3322</v>
      </c>
      <c r="AC666" s="48" t="s">
        <v>3323</v>
      </c>
      <c r="AD666" s="48" t="s">
        <v>3320</v>
      </c>
      <c r="AE666" s="48" t="s">
        <v>2522</v>
      </c>
      <c r="AF666" s="48" t="s">
        <v>2374</v>
      </c>
      <c r="AG666" s="48" t="s">
        <v>2374</v>
      </c>
      <c r="AH666" s="48" t="s">
        <v>2374</v>
      </c>
      <c r="AI666" s="48" t="s">
        <v>2374</v>
      </c>
      <c r="AJ666" s="48" t="s">
        <v>2464</v>
      </c>
      <c r="AK666" s="48">
        <v>277</v>
      </c>
      <c r="AL666" s="48">
        <v>1145885</v>
      </c>
      <c r="AM666" s="48" t="s">
        <v>1581</v>
      </c>
      <c r="AN666" s="53">
        <v>1.17</v>
      </c>
      <c r="AO666" s="58">
        <v>0.180593</v>
      </c>
      <c r="AP666" s="58">
        <v>0.117815174146732</v>
      </c>
    </row>
    <row r="667" customFormat="1" spans="2:42">
      <c r="B667" s="39"/>
      <c r="C667" s="39"/>
      <c r="D667" s="39"/>
      <c r="S667" s="40"/>
      <c r="T667" s="40"/>
      <c r="AA667" s="48">
        <v>665</v>
      </c>
      <c r="AB667" s="48" t="s">
        <v>3324</v>
      </c>
      <c r="AC667" s="48" t="s">
        <v>3325</v>
      </c>
      <c r="AD667" s="48" t="s">
        <v>3320</v>
      </c>
      <c r="AE667" s="48" t="s">
        <v>2522</v>
      </c>
      <c r="AF667" s="48" t="s">
        <v>2374</v>
      </c>
      <c r="AG667" s="48" t="s">
        <v>2374</v>
      </c>
      <c r="AH667" s="48" t="s">
        <v>2374</v>
      </c>
      <c r="AI667" s="48" t="s">
        <v>2374</v>
      </c>
      <c r="AJ667" s="48" t="s">
        <v>2464</v>
      </c>
      <c r="AK667" s="48">
        <v>1025</v>
      </c>
      <c r="AL667" s="48">
        <v>312236</v>
      </c>
      <c r="AM667" s="48" t="s">
        <v>1581</v>
      </c>
      <c r="AN667" s="53">
        <v>4.79</v>
      </c>
      <c r="AO667" s="58">
        <v>0.088161739</v>
      </c>
      <c r="AP667" s="58">
        <v>0.988033444771487</v>
      </c>
    </row>
    <row r="668" customFormat="1" spans="2:42">
      <c r="B668" s="39"/>
      <c r="C668" s="39"/>
      <c r="D668" s="39"/>
      <c r="S668" s="40"/>
      <c r="T668" s="40"/>
      <c r="AA668" s="48">
        <v>666</v>
      </c>
      <c r="AB668" s="48" t="s">
        <v>3326</v>
      </c>
      <c r="AC668" s="48" t="s">
        <v>3327</v>
      </c>
      <c r="AD668" s="48" t="s">
        <v>3320</v>
      </c>
      <c r="AE668" s="48" t="s">
        <v>2522</v>
      </c>
      <c r="AF668" s="48" t="s">
        <v>2374</v>
      </c>
      <c r="AG668" s="48" t="s">
        <v>2374</v>
      </c>
      <c r="AH668" s="48" t="s">
        <v>2374</v>
      </c>
      <c r="AI668" s="48" t="s">
        <v>2374</v>
      </c>
      <c r="AJ668" s="48" t="s">
        <v>2464</v>
      </c>
      <c r="AK668" s="48">
        <v>191</v>
      </c>
      <c r="AL668" s="48">
        <v>1630212</v>
      </c>
      <c r="AM668" s="48" t="s">
        <v>1581</v>
      </c>
      <c r="AN668" s="53">
        <v>2.54</v>
      </c>
      <c r="AO668" s="58">
        <v>0.033454</v>
      </c>
      <c r="AP668" s="58">
        <v>1.38070832794232</v>
      </c>
    </row>
    <row r="669" customFormat="1" spans="2:42">
      <c r="B669" s="39"/>
      <c r="C669" s="39"/>
      <c r="D669" s="39"/>
      <c r="S669" s="40"/>
      <c r="T669" s="40"/>
      <c r="AA669" s="48">
        <v>667</v>
      </c>
      <c r="AB669" s="48" t="s">
        <v>2505</v>
      </c>
      <c r="AC669" s="48"/>
      <c r="AD669" s="48" t="s">
        <v>3320</v>
      </c>
      <c r="AE669" s="48" t="s">
        <v>2522</v>
      </c>
      <c r="AF669" s="48" t="s">
        <v>2374</v>
      </c>
      <c r="AG669" s="48" t="s">
        <v>2374</v>
      </c>
      <c r="AH669" s="48" t="s">
        <v>2374</v>
      </c>
      <c r="AI669" s="48" t="s">
        <v>2374</v>
      </c>
      <c r="AJ669" s="48" t="s">
        <v>2464</v>
      </c>
      <c r="AK669" s="48">
        <v>202</v>
      </c>
      <c r="AL669" s="48">
        <v>1553435</v>
      </c>
      <c r="AM669" s="48" t="s">
        <v>1581</v>
      </c>
      <c r="AN669" s="53">
        <v>2.81</v>
      </c>
      <c r="AO669" s="58">
        <v>0.081352</v>
      </c>
      <c r="AP669" s="58">
        <v>0.628136985401345</v>
      </c>
    </row>
    <row r="670" customFormat="1" spans="2:42">
      <c r="B670" s="39"/>
      <c r="C670" s="39"/>
      <c r="D670" s="39"/>
      <c r="S670" s="40"/>
      <c r="T670" s="40"/>
      <c r="AA670" s="48">
        <v>668</v>
      </c>
      <c r="AB670" s="48" t="s">
        <v>3328</v>
      </c>
      <c r="AC670" s="48" t="s">
        <v>3329</v>
      </c>
      <c r="AD670" s="48" t="s">
        <v>3320</v>
      </c>
      <c r="AE670" s="48" t="s">
        <v>2522</v>
      </c>
      <c r="AF670" s="48" t="s">
        <v>2374</v>
      </c>
      <c r="AG670" s="48" t="s">
        <v>2374</v>
      </c>
      <c r="AH670" s="48" t="s">
        <v>2374</v>
      </c>
      <c r="AI670" s="48" t="s">
        <v>2374</v>
      </c>
      <c r="AJ670" s="48" t="s">
        <v>2464</v>
      </c>
      <c r="AK670" s="48">
        <v>823</v>
      </c>
      <c r="AL670" s="48">
        <v>390159</v>
      </c>
      <c r="AM670" s="48" t="s">
        <v>1581</v>
      </c>
      <c r="AN670" s="53">
        <v>1.22</v>
      </c>
      <c r="AO670" s="58">
        <v>0.089711</v>
      </c>
      <c r="AP670" s="58">
        <v>0.247303585659351</v>
      </c>
    </row>
    <row r="671" customFormat="1" spans="2:42">
      <c r="B671" s="39"/>
      <c r="C671" s="39"/>
      <c r="D671" s="39"/>
      <c r="S671" s="40"/>
      <c r="T671" s="40"/>
      <c r="AA671" s="48">
        <v>669</v>
      </c>
      <c r="AB671" s="48" t="s">
        <v>3330</v>
      </c>
      <c r="AC671" s="48" t="s">
        <v>3331</v>
      </c>
      <c r="AD671" s="48" t="s">
        <v>3332</v>
      </c>
      <c r="AE671" s="48" t="s">
        <v>2522</v>
      </c>
      <c r="AF671" s="48" t="s">
        <v>2374</v>
      </c>
      <c r="AG671" s="48" t="s">
        <v>2374</v>
      </c>
      <c r="AH671" s="48" t="s">
        <v>2374</v>
      </c>
      <c r="AI671" s="48" t="s">
        <v>2374</v>
      </c>
      <c r="AJ671" s="48" t="s">
        <v>2806</v>
      </c>
      <c r="AK671" s="48">
        <v>0</v>
      </c>
      <c r="AL671" s="48">
        <v>0</v>
      </c>
      <c r="AM671" s="48" t="s">
        <v>1581</v>
      </c>
      <c r="AN671" s="53" t="e">
        <v>#N/A</v>
      </c>
      <c r="AO671" s="58" t="e">
        <v>#N/A</v>
      </c>
      <c r="AP671" s="58" t="e">
        <v>#N/A</v>
      </c>
    </row>
    <row r="672" customFormat="1" spans="2:42">
      <c r="B672" s="39"/>
      <c r="C672" s="39"/>
      <c r="D672" s="39"/>
      <c r="S672" s="40"/>
      <c r="T672" s="40"/>
      <c r="AA672" s="48">
        <v>670</v>
      </c>
      <c r="AB672" s="48" t="s">
        <v>3333</v>
      </c>
      <c r="AC672" s="48" t="s">
        <v>3334</v>
      </c>
      <c r="AD672" s="48" t="s">
        <v>3332</v>
      </c>
      <c r="AE672" s="48" t="s">
        <v>2522</v>
      </c>
      <c r="AF672" s="48" t="s">
        <v>2374</v>
      </c>
      <c r="AG672" s="48" t="s">
        <v>2374</v>
      </c>
      <c r="AH672" s="48" t="s">
        <v>2374</v>
      </c>
      <c r="AI672" s="48" t="s">
        <v>2374</v>
      </c>
      <c r="AJ672" s="48" t="s">
        <v>2806</v>
      </c>
      <c r="AK672" s="48">
        <v>494</v>
      </c>
      <c r="AL672" s="48">
        <v>650102</v>
      </c>
      <c r="AM672" s="48" t="s">
        <v>1581</v>
      </c>
      <c r="AN672" s="53">
        <v>0.35</v>
      </c>
      <c r="AO672" s="58">
        <v>0.028761392</v>
      </c>
      <c r="AP672" s="58">
        <v>0.221296437906627</v>
      </c>
    </row>
    <row r="673" customFormat="1" spans="2:42">
      <c r="B673" s="39"/>
      <c r="C673" s="39"/>
      <c r="D673" s="39"/>
      <c r="S673" s="40"/>
      <c r="T673" s="40"/>
      <c r="AA673" s="48">
        <v>671</v>
      </c>
      <c r="AB673" s="48" t="s">
        <v>3335</v>
      </c>
      <c r="AC673" s="48" t="s">
        <v>3336</v>
      </c>
      <c r="AD673" s="48" t="s">
        <v>3332</v>
      </c>
      <c r="AE673" s="48" t="s">
        <v>2522</v>
      </c>
      <c r="AF673" s="48" t="s">
        <v>2374</v>
      </c>
      <c r="AG673" s="48" t="s">
        <v>2374</v>
      </c>
      <c r="AH673" s="48" t="s">
        <v>2374</v>
      </c>
      <c r="AI673" s="48" t="s">
        <v>2374</v>
      </c>
      <c r="AJ673" s="48" t="s">
        <v>2806</v>
      </c>
      <c r="AK673" s="48">
        <v>383</v>
      </c>
      <c r="AL673" s="48">
        <v>836302</v>
      </c>
      <c r="AM673" s="48" t="s">
        <v>1581</v>
      </c>
      <c r="AN673" s="53">
        <v>1.24</v>
      </c>
      <c r="AO673" s="58">
        <v>0.123153</v>
      </c>
      <c r="AP673" s="58">
        <v>0.183101950130716</v>
      </c>
    </row>
    <row r="674" customFormat="1" spans="2:42">
      <c r="B674" s="39"/>
      <c r="C674" s="39"/>
      <c r="D674" s="39"/>
      <c r="S674" s="40"/>
      <c r="T674" s="40"/>
      <c r="AA674" s="48">
        <v>672</v>
      </c>
      <c r="AB674" s="48" t="s">
        <v>3337</v>
      </c>
      <c r="AC674" s="48" t="s">
        <v>3338</v>
      </c>
      <c r="AD674" s="48" t="s">
        <v>3332</v>
      </c>
      <c r="AE674" s="48" t="s">
        <v>2522</v>
      </c>
      <c r="AF674" s="48" t="s">
        <v>2374</v>
      </c>
      <c r="AG674" s="48" t="s">
        <v>2374</v>
      </c>
      <c r="AH674" s="48" t="s">
        <v>2374</v>
      </c>
      <c r="AI674" s="48" t="s">
        <v>2374</v>
      </c>
      <c r="AJ674" s="48" t="s">
        <v>2806</v>
      </c>
      <c r="AK674" s="48">
        <v>262</v>
      </c>
      <c r="AL674" s="48">
        <v>1209448</v>
      </c>
      <c r="AM674" s="48" t="s">
        <v>1581</v>
      </c>
      <c r="AN674" s="53">
        <v>0.82</v>
      </c>
      <c r="AO674" s="58">
        <v>0.086592</v>
      </c>
      <c r="AP674" s="58">
        <v>0.17220761901613</v>
      </c>
    </row>
    <row r="675" customFormat="1" spans="2:42">
      <c r="B675" s="39"/>
      <c r="C675" s="39"/>
      <c r="D675" s="39"/>
      <c r="S675" s="40"/>
      <c r="T675" s="40"/>
      <c r="AA675" s="48">
        <v>673</v>
      </c>
      <c r="AB675" s="48" t="s">
        <v>3339</v>
      </c>
      <c r="AC675" s="48" t="s">
        <v>3340</v>
      </c>
      <c r="AD675" s="48" t="s">
        <v>3332</v>
      </c>
      <c r="AE675" s="48" t="s">
        <v>2522</v>
      </c>
      <c r="AF675" s="48" t="s">
        <v>2374</v>
      </c>
      <c r="AG675" s="48" t="s">
        <v>2374</v>
      </c>
      <c r="AH675" s="48" t="s">
        <v>2374</v>
      </c>
      <c r="AI675" s="48" t="s">
        <v>2374</v>
      </c>
      <c r="AJ675" s="48" t="s">
        <v>2806</v>
      </c>
      <c r="AK675" s="48">
        <v>161</v>
      </c>
      <c r="AL675" s="48">
        <v>1914082</v>
      </c>
      <c r="AM675" s="48" t="s">
        <v>1581</v>
      </c>
      <c r="AN675" s="53">
        <v>1.48</v>
      </c>
      <c r="AO675" s="58">
        <v>0.200202</v>
      </c>
      <c r="AP675" s="58">
        <v>0.134434143319212</v>
      </c>
    </row>
    <row r="676" customFormat="1" spans="2:42">
      <c r="B676" s="39"/>
      <c r="C676" s="39"/>
      <c r="D676" s="39"/>
      <c r="S676" s="40"/>
      <c r="T676" s="40"/>
      <c r="AA676" s="48">
        <v>674</v>
      </c>
      <c r="AB676" s="48" t="s">
        <v>3341</v>
      </c>
      <c r="AC676" s="48" t="s">
        <v>3342</v>
      </c>
      <c r="AD676" s="48" t="s">
        <v>3332</v>
      </c>
      <c r="AE676" s="48" t="s">
        <v>2522</v>
      </c>
      <c r="AF676" s="48" t="s">
        <v>2374</v>
      </c>
      <c r="AG676" s="48" t="s">
        <v>2374</v>
      </c>
      <c r="AH676" s="48" t="s">
        <v>2374</v>
      </c>
      <c r="AI676" s="48" t="s">
        <v>2374</v>
      </c>
      <c r="AJ676" s="48" t="s">
        <v>2806</v>
      </c>
      <c r="AK676" s="48">
        <v>676</v>
      </c>
      <c r="AL676" s="48">
        <v>475276</v>
      </c>
      <c r="AM676" s="48" t="s">
        <v>1581</v>
      </c>
      <c r="AN676" s="53">
        <v>0.4</v>
      </c>
      <c r="AO676" s="58">
        <v>0.193379669</v>
      </c>
      <c r="AP676" s="58">
        <v>0.0376153804836708</v>
      </c>
    </row>
    <row r="677" customFormat="1" spans="2:42">
      <c r="B677" s="39"/>
      <c r="C677" s="39"/>
      <c r="D677" s="39"/>
      <c r="S677" s="40"/>
      <c r="T677" s="40"/>
      <c r="AA677" s="48">
        <v>675</v>
      </c>
      <c r="AB677" s="48" t="s">
        <v>3343</v>
      </c>
      <c r="AC677" s="48" t="s">
        <v>170</v>
      </c>
      <c r="AD677" s="48" t="s">
        <v>3332</v>
      </c>
      <c r="AE677" s="48" t="s">
        <v>2522</v>
      </c>
      <c r="AF677" s="48" t="s">
        <v>2374</v>
      </c>
      <c r="AG677" s="48" t="s">
        <v>2374</v>
      </c>
      <c r="AH677" s="48" t="s">
        <v>2374</v>
      </c>
      <c r="AI677" s="48" t="s">
        <v>2374</v>
      </c>
      <c r="AJ677" s="48" t="s">
        <v>2806</v>
      </c>
      <c r="AK677" s="48">
        <v>1606</v>
      </c>
      <c r="AL677" s="48">
        <v>197126</v>
      </c>
      <c r="AM677" s="48" t="s">
        <v>1581</v>
      </c>
      <c r="AN677" s="53" t="e">
        <v>#N/A</v>
      </c>
      <c r="AO677" s="58" t="e">
        <v>#N/A</v>
      </c>
      <c r="AP677" s="58" t="e">
        <v>#N/A</v>
      </c>
    </row>
    <row r="678" customFormat="1" spans="2:42">
      <c r="B678" s="39"/>
      <c r="C678" s="39"/>
      <c r="D678" s="39"/>
      <c r="S678" s="40"/>
      <c r="T678" s="40"/>
      <c r="AA678" s="48">
        <v>676</v>
      </c>
      <c r="AB678" s="48" t="s">
        <v>3344</v>
      </c>
      <c r="AC678" s="48" t="s">
        <v>3345</v>
      </c>
      <c r="AD678" s="48" t="s">
        <v>3332</v>
      </c>
      <c r="AE678" s="48" t="s">
        <v>2522</v>
      </c>
      <c r="AF678" s="48" t="s">
        <v>2374</v>
      </c>
      <c r="AG678" s="48" t="s">
        <v>2374</v>
      </c>
      <c r="AH678" s="48" t="s">
        <v>2374</v>
      </c>
      <c r="AI678" s="48" t="s">
        <v>2374</v>
      </c>
      <c r="AJ678" s="48" t="s">
        <v>2806</v>
      </c>
      <c r="AK678" s="48">
        <v>156</v>
      </c>
      <c r="AL678" s="48">
        <v>1970885</v>
      </c>
      <c r="AM678" s="48" t="s">
        <v>1581</v>
      </c>
      <c r="AN678" s="53">
        <v>1.79</v>
      </c>
      <c r="AO678" s="58">
        <v>0.25098</v>
      </c>
      <c r="AP678" s="58">
        <v>0.129697079356542</v>
      </c>
    </row>
    <row r="679" customFormat="1" spans="2:42">
      <c r="B679" s="39"/>
      <c r="C679" s="39"/>
      <c r="D679" s="39"/>
      <c r="S679" s="40"/>
      <c r="T679" s="40"/>
      <c r="AA679" s="48">
        <v>677</v>
      </c>
      <c r="AB679" s="48" t="s">
        <v>3346</v>
      </c>
      <c r="AC679" s="48" t="s">
        <v>3347</v>
      </c>
      <c r="AD679" s="48" t="s">
        <v>3332</v>
      </c>
      <c r="AE679" s="48" t="s">
        <v>2522</v>
      </c>
      <c r="AF679" s="48" t="s">
        <v>2374</v>
      </c>
      <c r="AG679" s="48" t="s">
        <v>2374</v>
      </c>
      <c r="AH679" s="48" t="s">
        <v>2374</v>
      </c>
      <c r="AI679" s="48" t="s">
        <v>2374</v>
      </c>
      <c r="AJ679" s="48" t="s">
        <v>2806</v>
      </c>
      <c r="AK679" s="48">
        <v>151</v>
      </c>
      <c r="AL679" s="48">
        <v>2031238</v>
      </c>
      <c r="AM679" s="48" t="s">
        <v>1581</v>
      </c>
      <c r="AN679" s="53">
        <v>1.02</v>
      </c>
      <c r="AO679" s="58">
        <v>0.131907</v>
      </c>
      <c r="AP679" s="58">
        <v>0.140620490644661</v>
      </c>
    </row>
    <row r="680" customFormat="1" spans="2:42">
      <c r="B680" s="39"/>
      <c r="C680" s="39"/>
      <c r="D680" s="39"/>
      <c r="S680" s="40"/>
      <c r="T680" s="40"/>
      <c r="AA680" s="48">
        <v>678</v>
      </c>
      <c r="AB680" s="48" t="s">
        <v>3348</v>
      </c>
      <c r="AC680" s="48" t="s">
        <v>3349</v>
      </c>
      <c r="AD680" s="48" t="s">
        <v>3332</v>
      </c>
      <c r="AE680" s="48" t="s">
        <v>2522</v>
      </c>
      <c r="AF680" s="48" t="s">
        <v>2374</v>
      </c>
      <c r="AG680" s="48" t="s">
        <v>2374</v>
      </c>
      <c r="AH680" s="48" t="s">
        <v>2374</v>
      </c>
      <c r="AI680" s="48" t="s">
        <v>2374</v>
      </c>
      <c r="AJ680" s="48" t="s">
        <v>2707</v>
      </c>
      <c r="AK680" s="48">
        <v>0</v>
      </c>
      <c r="AL680" s="48">
        <v>0</v>
      </c>
      <c r="AM680" s="48" t="s">
        <v>1581</v>
      </c>
      <c r="AN680" s="53" t="e">
        <v>#N/A</v>
      </c>
      <c r="AO680" s="58" t="e">
        <v>#N/A</v>
      </c>
      <c r="AP680" s="58" t="e">
        <v>#N/A</v>
      </c>
    </row>
    <row r="681" customFormat="1" spans="2:42">
      <c r="B681" s="39"/>
      <c r="C681" s="39"/>
      <c r="D681" s="39"/>
      <c r="S681" s="40"/>
      <c r="T681" s="40"/>
      <c r="AA681" s="48">
        <v>679</v>
      </c>
      <c r="AB681" s="48" t="s">
        <v>3350</v>
      </c>
      <c r="AC681" s="48" t="s">
        <v>3351</v>
      </c>
      <c r="AD681" s="48" t="s">
        <v>3332</v>
      </c>
      <c r="AE681" s="48" t="s">
        <v>2522</v>
      </c>
      <c r="AF681" s="48" t="s">
        <v>2374</v>
      </c>
      <c r="AG681" s="48" t="s">
        <v>2374</v>
      </c>
      <c r="AH681" s="48" t="s">
        <v>2374</v>
      </c>
      <c r="AI681" s="48" t="s">
        <v>2374</v>
      </c>
      <c r="AJ681" s="48" t="s">
        <v>2707</v>
      </c>
      <c r="AK681" s="48">
        <v>499</v>
      </c>
      <c r="AL681" s="48">
        <v>643548</v>
      </c>
      <c r="AM681" s="48" t="s">
        <v>1581</v>
      </c>
      <c r="AN681" s="53">
        <v>1.71</v>
      </c>
      <c r="AO681" s="58">
        <v>0.057418</v>
      </c>
      <c r="AP681" s="58">
        <v>0.541582134721805</v>
      </c>
    </row>
    <row r="682" customFormat="1" spans="2:42">
      <c r="B682" s="39"/>
      <c r="C682" s="39"/>
      <c r="D682" s="39"/>
      <c r="S682" s="40"/>
      <c r="T682" s="40"/>
      <c r="AA682" s="48">
        <v>680</v>
      </c>
      <c r="AB682" s="48" t="s">
        <v>2194</v>
      </c>
      <c r="AC682" s="48" t="s">
        <v>3352</v>
      </c>
      <c r="AD682" s="48" t="s">
        <v>3332</v>
      </c>
      <c r="AE682" s="48" t="s">
        <v>2522</v>
      </c>
      <c r="AF682" s="48" t="s">
        <v>2374</v>
      </c>
      <c r="AG682" s="48" t="s">
        <v>2374</v>
      </c>
      <c r="AH682" s="48" t="s">
        <v>2374</v>
      </c>
      <c r="AI682" s="48" t="s">
        <v>2374</v>
      </c>
      <c r="AJ682" s="48" t="s">
        <v>2806</v>
      </c>
      <c r="AK682" s="48">
        <v>378</v>
      </c>
      <c r="AL682" s="48">
        <v>847101</v>
      </c>
      <c r="AM682" s="48" t="s">
        <v>1581</v>
      </c>
      <c r="AN682" s="53">
        <v>1.3</v>
      </c>
      <c r="AO682" s="58">
        <v>0.119926</v>
      </c>
      <c r="AP682" s="58">
        <v>0.197127077852461</v>
      </c>
    </row>
    <row r="683" customFormat="1" spans="2:42">
      <c r="B683" s="39"/>
      <c r="C683" s="39"/>
      <c r="D683" s="39"/>
      <c r="S683" s="40"/>
      <c r="T683" s="40"/>
      <c r="AA683" s="48">
        <v>681</v>
      </c>
      <c r="AB683" s="48" t="s">
        <v>3353</v>
      </c>
      <c r="AC683" s="48" t="s">
        <v>3354</v>
      </c>
      <c r="AD683" s="48" t="s">
        <v>3332</v>
      </c>
      <c r="AE683" s="48" t="s">
        <v>2522</v>
      </c>
      <c r="AF683" s="48" t="s">
        <v>2374</v>
      </c>
      <c r="AG683" s="48" t="s">
        <v>2374</v>
      </c>
      <c r="AH683" s="48" t="s">
        <v>2374</v>
      </c>
      <c r="AI683" s="48" t="s">
        <v>2374</v>
      </c>
      <c r="AJ683" s="48" t="s">
        <v>2806</v>
      </c>
      <c r="AK683" s="48">
        <v>2545</v>
      </c>
      <c r="AL683" s="48">
        <v>121775</v>
      </c>
      <c r="AM683" s="48" t="s">
        <v>1581</v>
      </c>
      <c r="AN683" s="53">
        <v>0.35</v>
      </c>
      <c r="AO683" s="58">
        <v>0.125938928</v>
      </c>
      <c r="AP683" s="58">
        <v>0.0505387309540713</v>
      </c>
    </row>
    <row r="684" customFormat="1" spans="2:42">
      <c r="B684" s="39"/>
      <c r="C684" s="39"/>
      <c r="D684" s="39"/>
      <c r="S684" s="40"/>
      <c r="T684" s="40"/>
      <c r="AA684" s="48">
        <v>682</v>
      </c>
      <c r="AB684" s="48" t="s">
        <v>3355</v>
      </c>
      <c r="AC684" s="48" t="s">
        <v>3356</v>
      </c>
      <c r="AD684" s="48" t="s">
        <v>3332</v>
      </c>
      <c r="AE684" s="48" t="s">
        <v>2522</v>
      </c>
      <c r="AF684" s="48" t="s">
        <v>2374</v>
      </c>
      <c r="AG684" s="48" t="s">
        <v>2374</v>
      </c>
      <c r="AH684" s="48" t="s">
        <v>2374</v>
      </c>
      <c r="AI684" s="48" t="s">
        <v>2374</v>
      </c>
      <c r="AJ684" s="48" t="s">
        <v>2806</v>
      </c>
      <c r="AK684" s="48">
        <v>156</v>
      </c>
      <c r="AL684" s="48">
        <v>1970885</v>
      </c>
      <c r="AM684" s="48" t="s">
        <v>1581</v>
      </c>
      <c r="AN684" s="53">
        <v>2.19</v>
      </c>
      <c r="AO684" s="58">
        <v>0.016325</v>
      </c>
      <c r="AP684" s="58">
        <v>2.4395358532402</v>
      </c>
    </row>
    <row r="685" customFormat="1" spans="2:42">
      <c r="B685" s="39"/>
      <c r="C685" s="39"/>
      <c r="D685" s="39"/>
      <c r="S685" s="40"/>
      <c r="T685" s="40"/>
      <c r="AA685" s="48">
        <v>683</v>
      </c>
      <c r="AB685" s="48" t="s">
        <v>3357</v>
      </c>
      <c r="AC685" s="48" t="s">
        <v>3358</v>
      </c>
      <c r="AD685" s="48" t="s">
        <v>3332</v>
      </c>
      <c r="AE685" s="48" t="s">
        <v>2522</v>
      </c>
      <c r="AF685" s="48" t="s">
        <v>2374</v>
      </c>
      <c r="AG685" s="48" t="s">
        <v>2374</v>
      </c>
      <c r="AH685" s="48" t="s">
        <v>2374</v>
      </c>
      <c r="AI685" s="48" t="s">
        <v>2374</v>
      </c>
      <c r="AJ685" s="48" t="s">
        <v>2806</v>
      </c>
      <c r="AK685" s="48">
        <v>146</v>
      </c>
      <c r="AL685" s="48">
        <v>2094984</v>
      </c>
      <c r="AM685" s="48" t="s">
        <v>1581</v>
      </c>
      <c r="AN685" s="53">
        <v>4.17</v>
      </c>
      <c r="AO685" s="58">
        <v>0.076781</v>
      </c>
      <c r="AP685" s="58">
        <v>0.987639773498531</v>
      </c>
    </row>
    <row r="686" customFormat="1" spans="2:42">
      <c r="B686" s="39"/>
      <c r="C686" s="39"/>
      <c r="D686" s="39"/>
      <c r="S686" s="40"/>
      <c r="T686" s="40"/>
      <c r="AA686" s="48">
        <v>684</v>
      </c>
      <c r="AB686" s="48" t="s">
        <v>3359</v>
      </c>
      <c r="AC686" s="48" t="s">
        <v>3360</v>
      </c>
      <c r="AD686" s="48" t="s">
        <v>3332</v>
      </c>
      <c r="AE686" s="48" t="s">
        <v>2522</v>
      </c>
      <c r="AF686" s="48" t="s">
        <v>2374</v>
      </c>
      <c r="AG686" s="48" t="s">
        <v>2374</v>
      </c>
      <c r="AH686" s="48" t="s">
        <v>2374</v>
      </c>
      <c r="AI686" s="48" t="s">
        <v>2374</v>
      </c>
      <c r="AJ686" s="48" t="s">
        <v>2806</v>
      </c>
      <c r="AK686" s="48">
        <v>242</v>
      </c>
      <c r="AL686" s="48">
        <v>1306015</v>
      </c>
      <c r="AM686" s="48" t="s">
        <v>1581</v>
      </c>
      <c r="AN686" s="53">
        <v>0.54</v>
      </c>
      <c r="AO686" s="58">
        <v>0</v>
      </c>
      <c r="AP686" s="58" t="e">
        <v>#DIV/0!</v>
      </c>
    </row>
    <row r="687" customFormat="1" spans="2:42">
      <c r="B687" s="39"/>
      <c r="C687" s="39"/>
      <c r="D687" s="39"/>
      <c r="S687" s="40"/>
      <c r="T687" s="40"/>
      <c r="AA687" s="48">
        <v>685</v>
      </c>
      <c r="AB687" s="48" t="s">
        <v>3361</v>
      </c>
      <c r="AC687" s="48" t="s">
        <v>3362</v>
      </c>
      <c r="AD687" s="48" t="s">
        <v>3332</v>
      </c>
      <c r="AE687" s="48" t="s">
        <v>2522</v>
      </c>
      <c r="AF687" s="48" t="s">
        <v>2374</v>
      </c>
      <c r="AG687" s="48" t="s">
        <v>2374</v>
      </c>
      <c r="AH687" s="48" t="s">
        <v>2374</v>
      </c>
      <c r="AI687" s="48" t="s">
        <v>2374</v>
      </c>
      <c r="AJ687" s="48" t="s">
        <v>2707</v>
      </c>
      <c r="AK687" s="48">
        <v>0</v>
      </c>
      <c r="AL687" s="48">
        <v>0</v>
      </c>
      <c r="AM687" s="48" t="s">
        <v>1581</v>
      </c>
      <c r="AN687" s="53">
        <v>0.4</v>
      </c>
      <c r="AO687" s="58">
        <v>0.036946</v>
      </c>
      <c r="AP687" s="58">
        <v>0.19688328444869</v>
      </c>
    </row>
    <row r="688" customFormat="1" spans="2:42">
      <c r="B688" s="39"/>
      <c r="C688" s="39"/>
      <c r="D688" s="39"/>
      <c r="S688" s="40"/>
      <c r="T688" s="40"/>
      <c r="AA688" s="48">
        <v>686</v>
      </c>
      <c r="AB688" s="48" t="s">
        <v>3363</v>
      </c>
      <c r="AC688" s="48" t="s">
        <v>3364</v>
      </c>
      <c r="AD688" s="48" t="s">
        <v>3332</v>
      </c>
      <c r="AE688" s="48" t="s">
        <v>2522</v>
      </c>
      <c r="AF688" s="48" t="s">
        <v>2374</v>
      </c>
      <c r="AG688" s="48" t="s">
        <v>2374</v>
      </c>
      <c r="AH688" s="48" t="s">
        <v>2374</v>
      </c>
      <c r="AI688" s="48" t="s">
        <v>2374</v>
      </c>
      <c r="AJ688" s="48" t="s">
        <v>2707</v>
      </c>
      <c r="AK688" s="48">
        <v>202</v>
      </c>
      <c r="AL688" s="48">
        <v>1553435</v>
      </c>
      <c r="AM688" s="48" t="s">
        <v>1581</v>
      </c>
      <c r="AN688" s="53">
        <v>1.32</v>
      </c>
      <c r="AO688" s="58">
        <v>0.065963</v>
      </c>
      <c r="AP688" s="58">
        <v>0.363906499551208</v>
      </c>
    </row>
    <row r="689" customFormat="1" spans="2:42">
      <c r="B689" s="39"/>
      <c r="C689" s="39"/>
      <c r="D689" s="39"/>
      <c r="S689" s="40"/>
      <c r="T689" s="40"/>
      <c r="AA689" s="48">
        <v>687</v>
      </c>
      <c r="AB689" s="48" t="s">
        <v>3365</v>
      </c>
      <c r="AC689" s="48" t="s">
        <v>3366</v>
      </c>
      <c r="AD689" s="48" t="s">
        <v>3332</v>
      </c>
      <c r="AE689" s="48" t="s">
        <v>2522</v>
      </c>
      <c r="AF689" s="48" t="s">
        <v>2374</v>
      </c>
      <c r="AG689" s="48" t="s">
        <v>2374</v>
      </c>
      <c r="AH689" s="48" t="s">
        <v>2374</v>
      </c>
      <c r="AI689" s="48" t="s">
        <v>2374</v>
      </c>
      <c r="AJ689" s="48" t="s">
        <v>2806</v>
      </c>
      <c r="AK689" s="48">
        <v>247</v>
      </c>
      <c r="AL689" s="48">
        <v>1280487</v>
      </c>
      <c r="AM689" s="48" t="s">
        <v>1581</v>
      </c>
      <c r="AN689" s="53">
        <v>2.49</v>
      </c>
      <c r="AO689" s="58">
        <v>0.130055</v>
      </c>
      <c r="AP689" s="58">
        <v>0.348167776514376</v>
      </c>
    </row>
    <row r="690" customFormat="1" spans="2:42">
      <c r="B690" s="39"/>
      <c r="C690" s="39"/>
      <c r="D690" s="39"/>
      <c r="S690" s="40"/>
      <c r="T690" s="40"/>
      <c r="AA690" s="48">
        <v>688</v>
      </c>
      <c r="AB690" s="48" t="s">
        <v>3367</v>
      </c>
      <c r="AC690" s="48" t="s">
        <v>3368</v>
      </c>
      <c r="AD690" s="48" t="s">
        <v>3332</v>
      </c>
      <c r="AE690" s="48" t="s">
        <v>2522</v>
      </c>
      <c r="AF690" s="48" t="s">
        <v>2374</v>
      </c>
      <c r="AG690" s="48" t="s">
        <v>2374</v>
      </c>
      <c r="AH690" s="48" t="s">
        <v>2374</v>
      </c>
      <c r="AI690" s="48" t="s">
        <v>2374</v>
      </c>
      <c r="AJ690" s="48" t="s">
        <v>2806</v>
      </c>
      <c r="AK690" s="48">
        <v>151</v>
      </c>
      <c r="AL690" s="48">
        <v>2031238</v>
      </c>
      <c r="AM690" s="48" t="s">
        <v>1581</v>
      </c>
      <c r="AN690" s="53">
        <v>0.98</v>
      </c>
      <c r="AO690" s="58">
        <v>0.043038</v>
      </c>
      <c r="AP690" s="58">
        <v>0.414085739967964</v>
      </c>
    </row>
    <row r="691" customFormat="1" spans="2:42">
      <c r="B691" s="39"/>
      <c r="C691" s="39"/>
      <c r="D691" s="39"/>
      <c r="S691" s="40"/>
      <c r="T691" s="40"/>
      <c r="AA691" s="48">
        <v>689</v>
      </c>
      <c r="AB691" s="48" t="s">
        <v>3369</v>
      </c>
      <c r="AC691" s="48" t="s">
        <v>3342</v>
      </c>
      <c r="AD691" s="48" t="s">
        <v>3332</v>
      </c>
      <c r="AE691" s="48" t="s">
        <v>2522</v>
      </c>
      <c r="AF691" s="48" t="s">
        <v>2374</v>
      </c>
      <c r="AG691" s="48" t="s">
        <v>2374</v>
      </c>
      <c r="AH691" s="48" t="s">
        <v>2374</v>
      </c>
      <c r="AI691" s="48" t="s">
        <v>2374</v>
      </c>
      <c r="AJ691" s="48" t="s">
        <v>2806</v>
      </c>
      <c r="AK691" s="48">
        <v>686</v>
      </c>
      <c r="AL691" s="48">
        <v>468221</v>
      </c>
      <c r="AM691" s="48" t="s">
        <v>1581</v>
      </c>
      <c r="AN691" s="53">
        <v>0.42</v>
      </c>
      <c r="AO691" s="58">
        <v>0.165553372</v>
      </c>
      <c r="AP691" s="58">
        <v>0.0461346828900796</v>
      </c>
    </row>
    <row r="692" customFormat="1" spans="2:42">
      <c r="B692" s="39"/>
      <c r="C692" s="39"/>
      <c r="D692" s="39"/>
      <c r="S692" s="40"/>
      <c r="T692" s="40"/>
      <c r="AA692" s="48">
        <v>690</v>
      </c>
      <c r="AB692" s="48" t="s">
        <v>3370</v>
      </c>
      <c r="AC692" s="48" t="s">
        <v>3371</v>
      </c>
      <c r="AD692" s="48" t="s">
        <v>3332</v>
      </c>
      <c r="AE692" s="48" t="s">
        <v>2522</v>
      </c>
      <c r="AF692" s="48" t="s">
        <v>2374</v>
      </c>
      <c r="AG692" s="48" t="s">
        <v>2374</v>
      </c>
      <c r="AH692" s="48" t="s">
        <v>2374</v>
      </c>
      <c r="AI692" s="48" t="s">
        <v>2374</v>
      </c>
      <c r="AJ692" s="48" t="s">
        <v>2707</v>
      </c>
      <c r="AK692" s="48">
        <v>126</v>
      </c>
      <c r="AL692" s="48">
        <v>2393769</v>
      </c>
      <c r="AM692" s="48" t="s">
        <v>1581</v>
      </c>
      <c r="AN692" s="53">
        <v>3.99</v>
      </c>
      <c r="AO692" s="58">
        <v>0.274494</v>
      </c>
      <c r="AP692" s="58">
        <v>0.264336003798743</v>
      </c>
    </row>
    <row r="693" customFormat="1" spans="2:42">
      <c r="B693" s="39"/>
      <c r="C693" s="39"/>
      <c r="D693" s="39"/>
      <c r="S693" s="40"/>
      <c r="T693" s="40"/>
      <c r="AA693" s="48">
        <v>691</v>
      </c>
      <c r="AB693" s="48" t="s">
        <v>3372</v>
      </c>
      <c r="AC693" s="48" t="s">
        <v>160</v>
      </c>
      <c r="AD693" s="48" t="s">
        <v>3332</v>
      </c>
      <c r="AE693" s="48" t="s">
        <v>2522</v>
      </c>
      <c r="AF693" s="48" t="s">
        <v>2374</v>
      </c>
      <c r="AG693" s="48" t="s">
        <v>2374</v>
      </c>
      <c r="AH693" s="48" t="s">
        <v>2374</v>
      </c>
      <c r="AI693" s="48" t="s">
        <v>2374</v>
      </c>
      <c r="AJ693" s="48" t="s">
        <v>2707</v>
      </c>
      <c r="AK693" s="48">
        <v>105430</v>
      </c>
      <c r="AL693" s="48">
        <v>891</v>
      </c>
      <c r="AM693" s="48" t="s">
        <v>1581</v>
      </c>
      <c r="AN693" s="53">
        <v>0.35</v>
      </c>
      <c r="AO693" s="58">
        <v>0.125108665</v>
      </c>
      <c r="AP693" s="58">
        <v>0.0508741228981714</v>
      </c>
    </row>
    <row r="694" customFormat="1" spans="2:42">
      <c r="B694" s="39"/>
      <c r="C694" s="39"/>
      <c r="D694" s="39"/>
      <c r="S694" s="40"/>
      <c r="T694" s="40"/>
      <c r="AA694" s="48">
        <v>692</v>
      </c>
      <c r="AB694" s="48" t="s">
        <v>2111</v>
      </c>
      <c r="AC694" s="48" t="s">
        <v>3373</v>
      </c>
      <c r="AD694" s="48" t="s">
        <v>3332</v>
      </c>
      <c r="AE694" s="48" t="s">
        <v>2522</v>
      </c>
      <c r="AF694" s="48" t="s">
        <v>2374</v>
      </c>
      <c r="AG694" s="48" t="s">
        <v>2374</v>
      </c>
      <c r="AH694" s="48" t="s">
        <v>2374</v>
      </c>
      <c r="AI694" s="48" t="s">
        <v>2374</v>
      </c>
      <c r="AJ694" s="48" t="s">
        <v>2806</v>
      </c>
      <c r="AK694" s="48">
        <v>469</v>
      </c>
      <c r="AL694" s="48">
        <v>684880</v>
      </c>
      <c r="AM694" s="48" t="s">
        <v>1581</v>
      </c>
      <c r="AN694" s="53">
        <v>1.78</v>
      </c>
      <c r="AO694" s="58">
        <v>0.029104</v>
      </c>
      <c r="AP694" s="58">
        <v>1.11220181869241</v>
      </c>
    </row>
    <row r="695" customFormat="1" spans="2:42">
      <c r="B695" s="39"/>
      <c r="C695" s="39"/>
      <c r="D695" s="39"/>
      <c r="S695" s="40"/>
      <c r="T695" s="40"/>
      <c r="AA695" s="48">
        <v>693</v>
      </c>
      <c r="AB695" s="48" t="s">
        <v>3374</v>
      </c>
      <c r="AC695" s="48" t="s">
        <v>3375</v>
      </c>
      <c r="AD695" s="48" t="s">
        <v>3332</v>
      </c>
      <c r="AE695" s="48" t="s">
        <v>2522</v>
      </c>
      <c r="AF695" s="48" t="s">
        <v>2374</v>
      </c>
      <c r="AG695" s="48" t="s">
        <v>2374</v>
      </c>
      <c r="AH695" s="48" t="s">
        <v>2374</v>
      </c>
      <c r="AI695" s="48" t="s">
        <v>2374</v>
      </c>
      <c r="AJ695" s="48" t="s">
        <v>2707</v>
      </c>
      <c r="AK695" s="48">
        <v>247</v>
      </c>
      <c r="AL695" s="48">
        <v>1280487</v>
      </c>
      <c r="AM695" s="48" t="s">
        <v>1581</v>
      </c>
      <c r="AN695" s="53">
        <v>0.35</v>
      </c>
      <c r="AO695" s="58">
        <v>0.01185</v>
      </c>
      <c r="AP695" s="58">
        <v>0.53711338386803</v>
      </c>
    </row>
    <row r="696" customFormat="1" spans="2:42">
      <c r="B696" s="39"/>
      <c r="C696" s="39"/>
      <c r="D696" s="39"/>
      <c r="S696" s="40"/>
      <c r="T696" s="40"/>
      <c r="AA696" s="48">
        <v>694</v>
      </c>
      <c r="AB696" s="48" t="s">
        <v>3376</v>
      </c>
      <c r="AC696" s="48" t="s">
        <v>3377</v>
      </c>
      <c r="AD696" s="48" t="s">
        <v>3332</v>
      </c>
      <c r="AE696" s="48" t="s">
        <v>2522</v>
      </c>
      <c r="AF696" s="48" t="s">
        <v>2374</v>
      </c>
      <c r="AG696" s="48" t="s">
        <v>2374</v>
      </c>
      <c r="AH696" s="48" t="s">
        <v>2374</v>
      </c>
      <c r="AI696" s="48" t="s">
        <v>2374</v>
      </c>
      <c r="AJ696" s="48" t="s">
        <v>2806</v>
      </c>
      <c r="AK696" s="48">
        <v>171</v>
      </c>
      <c r="AL696" s="48">
        <v>1809308</v>
      </c>
      <c r="AM696" s="48" t="s">
        <v>1581</v>
      </c>
      <c r="AN696" s="53">
        <v>0.55</v>
      </c>
      <c r="AO696" s="58">
        <v>0.100817</v>
      </c>
      <c r="AP696" s="58">
        <v>0.0992076585541805</v>
      </c>
    </row>
    <row r="697" customFormat="1" spans="2:42">
      <c r="B697" s="39"/>
      <c r="C697" s="39"/>
      <c r="D697" s="39"/>
      <c r="S697" s="40"/>
      <c r="T697" s="40"/>
      <c r="AA697" s="48">
        <v>695</v>
      </c>
      <c r="AB697" s="48" t="s">
        <v>3378</v>
      </c>
      <c r="AC697" s="48" t="s">
        <v>3379</v>
      </c>
      <c r="AD697" s="48" t="s">
        <v>3332</v>
      </c>
      <c r="AE697" s="48" t="s">
        <v>2522</v>
      </c>
      <c r="AF697" s="48" t="s">
        <v>2374</v>
      </c>
      <c r="AG697" s="48" t="s">
        <v>2374</v>
      </c>
      <c r="AH697" s="48" t="s">
        <v>2374</v>
      </c>
      <c r="AI697" s="48" t="s">
        <v>2374</v>
      </c>
      <c r="AJ697" s="48" t="s">
        <v>2707</v>
      </c>
      <c r="AK697" s="48">
        <v>530</v>
      </c>
      <c r="AL697" s="48">
        <v>607220</v>
      </c>
      <c r="AM697" s="48" t="s">
        <v>1581</v>
      </c>
      <c r="AN697" s="53">
        <v>2.26</v>
      </c>
      <c r="AO697" s="58">
        <v>0.033454</v>
      </c>
      <c r="AP697" s="58">
        <v>1.22850426029513</v>
      </c>
    </row>
    <row r="698" customFormat="1" spans="2:42">
      <c r="B698" s="39"/>
      <c r="C698" s="39"/>
      <c r="D698" s="39"/>
      <c r="S698" s="40"/>
      <c r="T698" s="40"/>
      <c r="AA698" s="48">
        <v>696</v>
      </c>
      <c r="AB698" s="48" t="s">
        <v>3380</v>
      </c>
      <c r="AC698" s="48" t="s">
        <v>3381</v>
      </c>
      <c r="AD698" s="48" t="s">
        <v>3382</v>
      </c>
      <c r="AE698" s="48" t="s">
        <v>2522</v>
      </c>
      <c r="AF698" s="48" t="s">
        <v>2374</v>
      </c>
      <c r="AG698" s="48" t="s">
        <v>2374</v>
      </c>
      <c r="AH698" s="48" t="s">
        <v>2374</v>
      </c>
      <c r="AI698" s="48" t="s">
        <v>2374</v>
      </c>
      <c r="AJ698" s="48" t="s">
        <v>2995</v>
      </c>
      <c r="AK698" s="48">
        <v>282</v>
      </c>
      <c r="AL698" s="48">
        <v>1126152</v>
      </c>
      <c r="AM698" s="48" t="s">
        <v>1581</v>
      </c>
      <c r="AN698" s="53">
        <v>0.56</v>
      </c>
      <c r="AO698" s="58">
        <v>0.104803</v>
      </c>
      <c r="AP698" s="58">
        <v>0.0971696397826192</v>
      </c>
    </row>
    <row r="699" customFormat="1" spans="2:42">
      <c r="B699" s="39"/>
      <c r="C699" s="39"/>
      <c r="D699" s="39"/>
      <c r="S699" s="40"/>
      <c r="T699" s="40"/>
      <c r="AA699" s="48">
        <v>697</v>
      </c>
      <c r="AB699" s="48" t="s">
        <v>3383</v>
      </c>
      <c r="AC699" s="48" t="s">
        <v>3192</v>
      </c>
      <c r="AD699" s="48" t="s">
        <v>3382</v>
      </c>
      <c r="AE699" s="48" t="s">
        <v>2522</v>
      </c>
      <c r="AF699" s="48" t="s">
        <v>2374</v>
      </c>
      <c r="AG699" s="48" t="s">
        <v>2374</v>
      </c>
      <c r="AH699" s="48" t="s">
        <v>2374</v>
      </c>
      <c r="AI699" s="48" t="s">
        <v>2374</v>
      </c>
      <c r="AJ699" s="48" t="s">
        <v>2995</v>
      </c>
      <c r="AK699" s="48">
        <v>929</v>
      </c>
      <c r="AL699" s="48">
        <v>344937</v>
      </c>
      <c r="AM699" s="48" t="s">
        <v>1581</v>
      </c>
      <c r="AN699" s="53">
        <v>0.91</v>
      </c>
      <c r="AO699" s="58">
        <v>0.064354</v>
      </c>
      <c r="AP699" s="58">
        <v>0.257147393432794</v>
      </c>
    </row>
    <row r="700" customFormat="1" spans="2:42">
      <c r="B700" s="39"/>
      <c r="C700" s="39"/>
      <c r="D700" s="39"/>
      <c r="S700" s="40"/>
      <c r="T700" s="40"/>
      <c r="AA700" s="48">
        <v>698</v>
      </c>
      <c r="AB700" s="48" t="s">
        <v>3384</v>
      </c>
      <c r="AC700" s="48" t="s">
        <v>3385</v>
      </c>
      <c r="AD700" s="48" t="s">
        <v>3382</v>
      </c>
      <c r="AE700" s="48" t="s">
        <v>2522</v>
      </c>
      <c r="AF700" s="48" t="s">
        <v>2374</v>
      </c>
      <c r="AG700" s="48" t="s">
        <v>2374</v>
      </c>
      <c r="AH700" s="48" t="s">
        <v>2374</v>
      </c>
      <c r="AI700" s="48" t="s">
        <v>2374</v>
      </c>
      <c r="AJ700" s="48" t="s">
        <v>2995</v>
      </c>
      <c r="AK700" s="48">
        <v>146</v>
      </c>
      <c r="AL700" s="48">
        <v>2094984</v>
      </c>
      <c r="AM700" s="48" t="s">
        <v>1581</v>
      </c>
      <c r="AN700" s="53">
        <v>5.05</v>
      </c>
      <c r="AO700" s="58">
        <v>0.05948</v>
      </c>
      <c r="AP700" s="58">
        <v>1.54396232462881</v>
      </c>
    </row>
    <row r="701" customFormat="1" spans="2:42">
      <c r="B701" s="39"/>
      <c r="C701" s="39"/>
      <c r="D701" s="39"/>
      <c r="S701" s="40"/>
      <c r="T701" s="40"/>
      <c r="AA701" s="48">
        <v>699</v>
      </c>
      <c r="AB701" s="48" t="s">
        <v>3386</v>
      </c>
      <c r="AC701" s="48" t="s">
        <v>3387</v>
      </c>
      <c r="AD701" s="48" t="s">
        <v>3382</v>
      </c>
      <c r="AE701" s="48" t="s">
        <v>2522</v>
      </c>
      <c r="AF701" s="48" t="s">
        <v>2374</v>
      </c>
      <c r="AG701" s="48" t="s">
        <v>2374</v>
      </c>
      <c r="AH701" s="48" t="s">
        <v>2374</v>
      </c>
      <c r="AI701" s="48" t="s">
        <v>2374</v>
      </c>
      <c r="AJ701" s="48" t="s">
        <v>2995</v>
      </c>
      <c r="AK701" s="48">
        <v>242</v>
      </c>
      <c r="AL701" s="48">
        <v>1306015</v>
      </c>
      <c r="AM701" s="48" t="s">
        <v>1581</v>
      </c>
      <c r="AN701" s="53">
        <v>2.98</v>
      </c>
      <c r="AO701" s="58">
        <v>0.033454</v>
      </c>
      <c r="AP701" s="58">
        <v>1.61988614853075</v>
      </c>
    </row>
    <row r="702" customFormat="1" spans="2:42">
      <c r="B702" s="39"/>
      <c r="C702" s="39"/>
      <c r="D702" s="39"/>
      <c r="S702" s="40"/>
      <c r="T702" s="40"/>
      <c r="AA702" s="48">
        <v>700</v>
      </c>
      <c r="AB702" s="48" t="s">
        <v>3388</v>
      </c>
      <c r="AC702" s="48" t="s">
        <v>3389</v>
      </c>
      <c r="AD702" s="48" t="s">
        <v>3382</v>
      </c>
      <c r="AE702" s="48" t="s">
        <v>2522</v>
      </c>
      <c r="AF702" s="48" t="s">
        <v>2374</v>
      </c>
      <c r="AG702" s="48" t="s">
        <v>2374</v>
      </c>
      <c r="AH702" s="48" t="s">
        <v>2374</v>
      </c>
      <c r="AI702" s="48" t="s">
        <v>2374</v>
      </c>
      <c r="AJ702" s="48" t="s">
        <v>2995</v>
      </c>
      <c r="AK702" s="48">
        <v>242</v>
      </c>
      <c r="AL702" s="48">
        <v>1306015</v>
      </c>
      <c r="AM702" s="48" t="s">
        <v>1581</v>
      </c>
      <c r="AN702" s="53">
        <v>0.36</v>
      </c>
      <c r="AO702" s="58">
        <v>0.132607</v>
      </c>
      <c r="AP702" s="58">
        <v>0.049368772723289</v>
      </c>
    </row>
    <row r="703" customFormat="1" spans="2:42">
      <c r="B703" s="39"/>
      <c r="C703" s="39"/>
      <c r="D703" s="39"/>
      <c r="S703" s="40"/>
      <c r="T703" s="40"/>
      <c r="AA703" s="48">
        <v>701</v>
      </c>
      <c r="AB703" s="48" t="s">
        <v>3390</v>
      </c>
      <c r="AC703" s="48"/>
      <c r="AD703" s="48" t="s">
        <v>3382</v>
      </c>
      <c r="AE703" s="48" t="s">
        <v>2522</v>
      </c>
      <c r="AF703" s="48" t="s">
        <v>2374</v>
      </c>
      <c r="AG703" s="48" t="s">
        <v>2374</v>
      </c>
      <c r="AH703" s="48" t="s">
        <v>2374</v>
      </c>
      <c r="AI703" s="48" t="s">
        <v>2374</v>
      </c>
      <c r="AJ703" s="48" t="s">
        <v>2995</v>
      </c>
      <c r="AK703" s="48">
        <v>464</v>
      </c>
      <c r="AL703" s="48">
        <v>692214</v>
      </c>
      <c r="AM703" s="48" t="s">
        <v>1581</v>
      </c>
      <c r="AN703" s="53">
        <v>2.94</v>
      </c>
      <c r="AO703" s="58">
        <v>0.033454</v>
      </c>
      <c r="AP703" s="58">
        <v>1.59814271029544</v>
      </c>
    </row>
    <row r="704" customFormat="1" spans="2:42">
      <c r="B704" s="39"/>
      <c r="C704" s="39"/>
      <c r="D704" s="39"/>
      <c r="S704" s="40"/>
      <c r="T704" s="40"/>
      <c r="AA704" s="48">
        <v>702</v>
      </c>
      <c r="AB704" s="48" t="s">
        <v>3391</v>
      </c>
      <c r="AC704" s="48" t="s">
        <v>3256</v>
      </c>
      <c r="AD704" s="48" t="s">
        <v>3382</v>
      </c>
      <c r="AE704" s="48" t="s">
        <v>2522</v>
      </c>
      <c r="AF704" s="48" t="s">
        <v>2374</v>
      </c>
      <c r="AG704" s="48" t="s">
        <v>2374</v>
      </c>
      <c r="AH704" s="48" t="s">
        <v>2374</v>
      </c>
      <c r="AI704" s="48" t="s">
        <v>2374</v>
      </c>
      <c r="AJ704" s="48" t="s">
        <v>2995</v>
      </c>
      <c r="AK704" s="48">
        <v>0</v>
      </c>
      <c r="AL704" s="48">
        <v>0</v>
      </c>
      <c r="AM704" s="48" t="s">
        <v>1581</v>
      </c>
      <c r="AN704" s="53">
        <v>0.96</v>
      </c>
      <c r="AO704" s="58">
        <v>0.11215</v>
      </c>
      <c r="AP704" s="58">
        <v>0.15566401770289</v>
      </c>
    </row>
    <row r="705" customFormat="1" spans="2:42">
      <c r="B705" s="39"/>
      <c r="C705" s="39"/>
      <c r="D705" s="39"/>
      <c r="S705" s="40"/>
      <c r="T705" s="40"/>
      <c r="AA705" s="48">
        <v>703</v>
      </c>
      <c r="AB705" s="48" t="s">
        <v>3392</v>
      </c>
      <c r="AC705" s="48" t="s">
        <v>3016</v>
      </c>
      <c r="AD705" s="48" t="s">
        <v>3382</v>
      </c>
      <c r="AE705" s="48" t="s">
        <v>2522</v>
      </c>
      <c r="AF705" s="48" t="s">
        <v>2374</v>
      </c>
      <c r="AG705" s="48" t="s">
        <v>2374</v>
      </c>
      <c r="AH705" s="48" t="s">
        <v>2374</v>
      </c>
      <c r="AI705" s="48" t="s">
        <v>2374</v>
      </c>
      <c r="AJ705" s="48" t="s">
        <v>2995</v>
      </c>
      <c r="AK705" s="48">
        <v>161</v>
      </c>
      <c r="AL705" s="48">
        <v>1914082</v>
      </c>
      <c r="AM705" s="48" t="s">
        <v>1581</v>
      </c>
      <c r="AN705" s="53" t="e">
        <v>#N/A</v>
      </c>
      <c r="AO705" s="58" t="e">
        <v>#N/A</v>
      </c>
      <c r="AP705" s="58" t="e">
        <v>#N/A</v>
      </c>
    </row>
    <row r="706" customFormat="1" spans="2:42">
      <c r="B706" s="39"/>
      <c r="C706" s="39"/>
      <c r="D706" s="39"/>
      <c r="S706" s="40"/>
      <c r="T706" s="40"/>
      <c r="AA706" s="48">
        <v>704</v>
      </c>
      <c r="AB706" s="48" t="s">
        <v>3393</v>
      </c>
      <c r="AC706" s="48" t="s">
        <v>3394</v>
      </c>
      <c r="AD706" s="48" t="s">
        <v>3382</v>
      </c>
      <c r="AE706" s="48" t="s">
        <v>2522</v>
      </c>
      <c r="AF706" s="48" t="s">
        <v>2374</v>
      </c>
      <c r="AG706" s="48" t="s">
        <v>2374</v>
      </c>
      <c r="AH706" s="48" t="s">
        <v>2374</v>
      </c>
      <c r="AI706" s="48" t="s">
        <v>2374</v>
      </c>
      <c r="AJ706" s="48" t="s">
        <v>2995</v>
      </c>
      <c r="AK706" s="48">
        <v>595</v>
      </c>
      <c r="AL706" s="48">
        <v>540467</v>
      </c>
      <c r="AM706" s="48" t="s">
        <v>1581</v>
      </c>
      <c r="AN706" s="53">
        <v>1.04</v>
      </c>
      <c r="AO706" s="58">
        <v>0.022560065</v>
      </c>
      <c r="AP706" s="58">
        <v>0.838318929968838</v>
      </c>
    </row>
    <row r="707" customFormat="1" spans="2:42">
      <c r="B707" s="39"/>
      <c r="C707" s="39"/>
      <c r="D707" s="39"/>
      <c r="S707" s="40"/>
      <c r="T707" s="40"/>
      <c r="AA707" s="48">
        <v>705</v>
      </c>
      <c r="AB707" s="48" t="s">
        <v>3395</v>
      </c>
      <c r="AC707" s="48" t="s">
        <v>3090</v>
      </c>
      <c r="AD707" s="48" t="s">
        <v>3382</v>
      </c>
      <c r="AE707" s="48" t="s">
        <v>2522</v>
      </c>
      <c r="AF707" s="48" t="s">
        <v>2374</v>
      </c>
      <c r="AG707" s="48" t="s">
        <v>2374</v>
      </c>
      <c r="AH707" s="48" t="s">
        <v>2374</v>
      </c>
      <c r="AI707" s="48" t="s">
        <v>2374</v>
      </c>
      <c r="AJ707" s="48" t="s">
        <v>2995</v>
      </c>
      <c r="AK707" s="48">
        <v>272</v>
      </c>
      <c r="AL707" s="48">
        <v>1166314</v>
      </c>
      <c r="AM707" s="48" t="s">
        <v>1581</v>
      </c>
      <c r="AN707" s="53">
        <v>4.25</v>
      </c>
      <c r="AO707" s="58">
        <v>0.027512</v>
      </c>
      <c r="AP707" s="58">
        <v>2.80920250852134</v>
      </c>
    </row>
    <row r="708" customFormat="1" spans="2:42">
      <c r="B708" s="39"/>
      <c r="C708" s="39"/>
      <c r="D708" s="39"/>
      <c r="S708" s="40"/>
      <c r="T708" s="40"/>
      <c r="AA708" s="48">
        <v>706</v>
      </c>
      <c r="AB708" s="48" t="s">
        <v>3396</v>
      </c>
      <c r="AC708" s="48" t="s">
        <v>3397</v>
      </c>
      <c r="AD708" s="48" t="s">
        <v>3382</v>
      </c>
      <c r="AE708" s="48" t="s">
        <v>2522</v>
      </c>
      <c r="AF708" s="48" t="s">
        <v>2374</v>
      </c>
      <c r="AG708" s="48" t="s">
        <v>2374</v>
      </c>
      <c r="AH708" s="48" t="s">
        <v>2374</v>
      </c>
      <c r="AI708" s="48" t="s">
        <v>2374</v>
      </c>
      <c r="AJ708" s="48" t="s">
        <v>2995</v>
      </c>
      <c r="AK708" s="48">
        <v>5843</v>
      </c>
      <c r="AL708" s="48">
        <v>49359</v>
      </c>
      <c r="AM708" s="48" t="s">
        <v>1581</v>
      </c>
      <c r="AN708" s="53">
        <v>1.07</v>
      </c>
      <c r="AO708" s="58">
        <v>0.00558</v>
      </c>
      <c r="AP708" s="58">
        <v>3.48711170033522</v>
      </c>
    </row>
    <row r="709" customFormat="1" spans="2:42">
      <c r="B709" s="39"/>
      <c r="C709" s="39"/>
      <c r="D709" s="39"/>
      <c r="S709" s="40"/>
      <c r="T709" s="40"/>
      <c r="AA709" s="48">
        <v>707</v>
      </c>
      <c r="AB709" s="48" t="s">
        <v>3398</v>
      </c>
      <c r="AC709" s="48" t="s">
        <v>3399</v>
      </c>
      <c r="AD709" s="48" t="s">
        <v>3382</v>
      </c>
      <c r="AE709" s="48" t="s">
        <v>2522</v>
      </c>
      <c r="AF709" s="48" t="s">
        <v>2374</v>
      </c>
      <c r="AG709" s="48" t="s">
        <v>2374</v>
      </c>
      <c r="AH709" s="48" t="s">
        <v>2374</v>
      </c>
      <c r="AI709" s="48" t="s">
        <v>2374</v>
      </c>
      <c r="AJ709" s="48" t="s">
        <v>2995</v>
      </c>
      <c r="AK709" s="48">
        <v>131</v>
      </c>
      <c r="AL709" s="48">
        <v>2311999</v>
      </c>
      <c r="AM709" s="48" t="s">
        <v>1581</v>
      </c>
      <c r="AN709" s="53" t="e">
        <v>#N/A</v>
      </c>
      <c r="AO709" s="58" t="e">
        <v>#N/A</v>
      </c>
      <c r="AP709" s="58" t="e">
        <v>#N/A</v>
      </c>
    </row>
    <row r="710" customFormat="1" spans="2:42">
      <c r="B710" s="39"/>
      <c r="C710" s="39"/>
      <c r="D710" s="39"/>
      <c r="S710" s="40"/>
      <c r="T710" s="40"/>
      <c r="AA710" s="48">
        <v>708</v>
      </c>
      <c r="AB710" s="48" t="s">
        <v>3400</v>
      </c>
      <c r="AC710" s="48" t="s">
        <v>3401</v>
      </c>
      <c r="AD710" s="48" t="s">
        <v>3382</v>
      </c>
      <c r="AE710" s="48" t="s">
        <v>2522</v>
      </c>
      <c r="AF710" s="48" t="s">
        <v>2374</v>
      </c>
      <c r="AG710" s="48" t="s">
        <v>2374</v>
      </c>
      <c r="AH710" s="48" t="s">
        <v>2374</v>
      </c>
      <c r="AI710" s="48" t="s">
        <v>2374</v>
      </c>
      <c r="AJ710" s="48" t="s">
        <v>2995</v>
      </c>
      <c r="AK710" s="48">
        <v>176</v>
      </c>
      <c r="AL710" s="48">
        <v>1761175</v>
      </c>
      <c r="AM710" s="48" t="s">
        <v>1581</v>
      </c>
      <c r="AN710" s="53">
        <v>1.29</v>
      </c>
      <c r="AO710" s="58">
        <v>0.01438</v>
      </c>
      <c r="AP710" s="58">
        <v>1.63134983955864</v>
      </c>
    </row>
    <row r="711" customFormat="1" spans="2:42">
      <c r="B711" s="39"/>
      <c r="C711" s="39"/>
      <c r="D711" s="39"/>
      <c r="S711" s="40"/>
      <c r="T711" s="40"/>
      <c r="AA711" s="48">
        <v>709</v>
      </c>
      <c r="AB711" s="48" t="s">
        <v>3402</v>
      </c>
      <c r="AC711" s="48" t="s">
        <v>1852</v>
      </c>
      <c r="AD711" s="48" t="s">
        <v>3382</v>
      </c>
      <c r="AE711" s="48" t="s">
        <v>2522</v>
      </c>
      <c r="AF711" s="48" t="s">
        <v>2374</v>
      </c>
      <c r="AG711" s="48" t="s">
        <v>2374</v>
      </c>
      <c r="AH711" s="48" t="s">
        <v>2374</v>
      </c>
      <c r="AI711" s="48" t="s">
        <v>2374</v>
      </c>
      <c r="AJ711" s="48" t="s">
        <v>2995</v>
      </c>
      <c r="AK711" s="48">
        <v>0</v>
      </c>
      <c r="AL711" s="48">
        <v>0</v>
      </c>
      <c r="AM711" s="48" t="s">
        <v>1581</v>
      </c>
      <c r="AN711" s="53">
        <v>0.75</v>
      </c>
      <c r="AO711" s="58">
        <v>0.119756</v>
      </c>
      <c r="AP711" s="58">
        <v>0.113888602041463</v>
      </c>
    </row>
    <row r="712" customFormat="1" spans="2:42">
      <c r="B712" s="39"/>
      <c r="C712" s="39"/>
      <c r="D712" s="39"/>
      <c r="S712" s="40"/>
      <c r="T712" s="40"/>
      <c r="AA712" s="48">
        <v>710</v>
      </c>
      <c r="AB712" s="48" t="s">
        <v>3403</v>
      </c>
      <c r="AC712" s="48" t="s">
        <v>3404</v>
      </c>
      <c r="AD712" s="48" t="s">
        <v>3382</v>
      </c>
      <c r="AE712" s="48" t="s">
        <v>2522</v>
      </c>
      <c r="AF712" s="48" t="s">
        <v>2374</v>
      </c>
      <c r="AG712" s="48" t="s">
        <v>2374</v>
      </c>
      <c r="AH712" s="48" t="s">
        <v>2374</v>
      </c>
      <c r="AI712" s="48" t="s">
        <v>2374</v>
      </c>
      <c r="AJ712" s="48" t="s">
        <v>2995</v>
      </c>
      <c r="AK712" s="48">
        <v>272</v>
      </c>
      <c r="AL712" s="48">
        <v>1166314</v>
      </c>
      <c r="AM712" s="48" t="s">
        <v>1581</v>
      </c>
      <c r="AN712" s="53">
        <v>1.64</v>
      </c>
      <c r="AO712" s="58">
        <v>0.096257</v>
      </c>
      <c r="AP712" s="58">
        <v>0.309833095688515</v>
      </c>
    </row>
    <row r="713" customFormat="1" spans="2:42">
      <c r="B713" s="39"/>
      <c r="C713" s="39"/>
      <c r="D713" s="39"/>
      <c r="S713" s="40"/>
      <c r="T713" s="40"/>
      <c r="AA713" s="48">
        <v>711</v>
      </c>
      <c r="AB713" s="48" t="s">
        <v>3405</v>
      </c>
      <c r="AC713" s="48" t="s">
        <v>3246</v>
      </c>
      <c r="AD713" s="48" t="s">
        <v>3382</v>
      </c>
      <c r="AE713" s="48" t="s">
        <v>2522</v>
      </c>
      <c r="AF713" s="48" t="s">
        <v>2374</v>
      </c>
      <c r="AG713" s="48" t="s">
        <v>2374</v>
      </c>
      <c r="AH713" s="48" t="s">
        <v>2374</v>
      </c>
      <c r="AI713" s="48" t="s">
        <v>2374</v>
      </c>
      <c r="AJ713" s="48" t="s">
        <v>2995</v>
      </c>
      <c r="AK713" s="48">
        <v>232</v>
      </c>
      <c r="AL713" s="48">
        <v>1360313</v>
      </c>
      <c r="AM713" s="48" t="s">
        <v>1581</v>
      </c>
      <c r="AN713" s="53">
        <v>0.35</v>
      </c>
      <c r="AO713" s="58">
        <v>0.010819</v>
      </c>
      <c r="AP713" s="58">
        <v>0.588297772329804</v>
      </c>
    </row>
    <row r="714" customFormat="1" spans="2:42">
      <c r="B714" s="39"/>
      <c r="C714" s="39"/>
      <c r="D714" s="39"/>
      <c r="S714" s="40"/>
      <c r="T714" s="40"/>
      <c r="AA714" s="48">
        <v>712</v>
      </c>
      <c r="AB714" s="48" t="s">
        <v>3406</v>
      </c>
      <c r="AC714" s="48"/>
      <c r="AD714" s="48" t="s">
        <v>3382</v>
      </c>
      <c r="AE714" s="48" t="s">
        <v>2522</v>
      </c>
      <c r="AF714" s="48" t="s">
        <v>2374</v>
      </c>
      <c r="AG714" s="48" t="s">
        <v>2374</v>
      </c>
      <c r="AH714" s="48" t="s">
        <v>2374</v>
      </c>
      <c r="AI714" s="48" t="s">
        <v>2374</v>
      </c>
      <c r="AJ714" s="48" t="s">
        <v>2995</v>
      </c>
      <c r="AK714" s="48">
        <v>0</v>
      </c>
      <c r="AL714" s="48">
        <v>0</v>
      </c>
      <c r="AM714" s="48" t="s">
        <v>1581</v>
      </c>
      <c r="AN714" s="53" t="e">
        <v>#N/A</v>
      </c>
      <c r="AO714" s="58" t="e">
        <v>#N/A</v>
      </c>
      <c r="AP714" s="58" t="e">
        <v>#N/A</v>
      </c>
    </row>
    <row r="715" customFormat="1" spans="2:42">
      <c r="B715" s="39"/>
      <c r="C715" s="39"/>
      <c r="D715" s="39"/>
      <c r="S715" s="40"/>
      <c r="T715" s="40"/>
      <c r="AA715" s="48">
        <v>713</v>
      </c>
      <c r="AB715" s="48" t="s">
        <v>1882</v>
      </c>
      <c r="AC715" s="48" t="s">
        <v>3407</v>
      </c>
      <c r="AD715" s="48" t="s">
        <v>3382</v>
      </c>
      <c r="AE715" s="48" t="s">
        <v>2522</v>
      </c>
      <c r="AF715" s="48" t="s">
        <v>2374</v>
      </c>
      <c r="AG715" s="48" t="s">
        <v>2374</v>
      </c>
      <c r="AH715" s="48" t="s">
        <v>2374</v>
      </c>
      <c r="AI715" s="48" t="s">
        <v>2374</v>
      </c>
      <c r="AJ715" s="48" t="s">
        <v>2995</v>
      </c>
      <c r="AK715" s="48">
        <v>984</v>
      </c>
      <c r="AL715" s="48">
        <v>325241</v>
      </c>
      <c r="AM715" s="48" t="s">
        <v>1581</v>
      </c>
      <c r="AN715" s="53">
        <v>0.79</v>
      </c>
      <c r="AO715" s="58">
        <v>0.116812684</v>
      </c>
      <c r="AP715" s="58">
        <v>0.122985346426948</v>
      </c>
    </row>
    <row r="716" customFormat="1" spans="2:42">
      <c r="B716" s="39"/>
      <c r="C716" s="39"/>
      <c r="D716" s="39"/>
      <c r="S716" s="40"/>
      <c r="T716" s="40"/>
      <c r="AA716" s="48">
        <v>714</v>
      </c>
      <c r="AB716" s="48" t="s">
        <v>3408</v>
      </c>
      <c r="AC716" s="48" t="s">
        <v>3409</v>
      </c>
      <c r="AD716" s="48" t="s">
        <v>3382</v>
      </c>
      <c r="AE716" s="48" t="s">
        <v>2522</v>
      </c>
      <c r="AF716" s="48" t="s">
        <v>2374</v>
      </c>
      <c r="AG716" s="48" t="s">
        <v>2374</v>
      </c>
      <c r="AH716" s="48" t="s">
        <v>2374</v>
      </c>
      <c r="AI716" s="48" t="s">
        <v>2374</v>
      </c>
      <c r="AJ716" s="48" t="s">
        <v>2995</v>
      </c>
      <c r="AK716" s="48">
        <v>1479</v>
      </c>
      <c r="AL716" s="48">
        <v>214592</v>
      </c>
      <c r="AM716" s="48" t="s">
        <v>1581</v>
      </c>
      <c r="AN716" s="53">
        <v>1.3</v>
      </c>
      <c r="AO716" s="58">
        <v>0.118747892</v>
      </c>
      <c r="AP716" s="58">
        <v>0.19908279246367</v>
      </c>
    </row>
    <row r="717" customFormat="1" spans="2:42">
      <c r="B717" s="39"/>
      <c r="C717" s="39"/>
      <c r="D717" s="39"/>
      <c r="S717" s="40"/>
      <c r="T717" s="40"/>
      <c r="AA717" s="48">
        <v>715</v>
      </c>
      <c r="AB717" s="48" t="s">
        <v>3410</v>
      </c>
      <c r="AC717" s="48" t="s">
        <v>3411</v>
      </c>
      <c r="AD717" s="48" t="s">
        <v>3382</v>
      </c>
      <c r="AE717" s="48" t="s">
        <v>2522</v>
      </c>
      <c r="AF717" s="48" t="s">
        <v>2374</v>
      </c>
      <c r="AG717" s="48" t="s">
        <v>2374</v>
      </c>
      <c r="AH717" s="48" t="s">
        <v>2374</v>
      </c>
      <c r="AI717" s="48" t="s">
        <v>2374</v>
      </c>
      <c r="AJ717" s="48" t="s">
        <v>2995</v>
      </c>
      <c r="AK717" s="48">
        <v>166</v>
      </c>
      <c r="AL717" s="48">
        <v>1860299</v>
      </c>
      <c r="AM717" s="48" t="s">
        <v>1581</v>
      </c>
      <c r="AN717" s="53">
        <v>3.35</v>
      </c>
      <c r="AO717" s="58">
        <v>0.126575</v>
      </c>
      <c r="AP717" s="58">
        <v>0.481296996272139</v>
      </c>
    </row>
    <row r="718" customFormat="1" spans="2:42">
      <c r="B718" s="39"/>
      <c r="C718" s="39"/>
      <c r="D718" s="39"/>
      <c r="S718" s="40"/>
      <c r="T718" s="40"/>
      <c r="AA718" s="48">
        <v>716</v>
      </c>
      <c r="AB718" s="48" t="s">
        <v>2211</v>
      </c>
      <c r="AC718" s="48" t="s">
        <v>3412</v>
      </c>
      <c r="AD718" s="48" t="s">
        <v>3382</v>
      </c>
      <c r="AE718" s="48" t="s">
        <v>2522</v>
      </c>
      <c r="AF718" s="48" t="s">
        <v>2374</v>
      </c>
      <c r="AG718" s="48" t="s">
        <v>2374</v>
      </c>
      <c r="AH718" s="48" t="s">
        <v>2374</v>
      </c>
      <c r="AI718" s="48" t="s">
        <v>2374</v>
      </c>
      <c r="AJ718" s="48" t="s">
        <v>2995</v>
      </c>
      <c r="AK718" s="48">
        <v>358</v>
      </c>
      <c r="AL718" s="48">
        <v>893732</v>
      </c>
      <c r="AM718" s="48" t="s">
        <v>1581</v>
      </c>
      <c r="AN718" s="53">
        <v>2.84</v>
      </c>
      <c r="AO718" s="58">
        <v>0.01224</v>
      </c>
      <c r="AP718" s="58">
        <v>4.21942432789325</v>
      </c>
    </row>
    <row r="719" customFormat="1" spans="2:42">
      <c r="B719" s="39"/>
      <c r="C719" s="39"/>
      <c r="D719" s="39"/>
      <c r="S719" s="40"/>
      <c r="T719" s="40"/>
      <c r="AA719" s="48">
        <v>717</v>
      </c>
      <c r="AB719" s="48" t="s">
        <v>3413</v>
      </c>
      <c r="AC719" s="48" t="s">
        <v>3414</v>
      </c>
      <c r="AD719" s="48" t="s">
        <v>3382</v>
      </c>
      <c r="AE719" s="48" t="s">
        <v>2522</v>
      </c>
      <c r="AF719" s="48" t="s">
        <v>2374</v>
      </c>
      <c r="AG719" s="48" t="s">
        <v>2374</v>
      </c>
      <c r="AH719" s="48" t="s">
        <v>2374</v>
      </c>
      <c r="AI719" s="48" t="s">
        <v>2374</v>
      </c>
      <c r="AJ719" s="48" t="s">
        <v>2995</v>
      </c>
      <c r="AK719" s="48">
        <v>171</v>
      </c>
      <c r="AL719" s="48">
        <v>1809308</v>
      </c>
      <c r="AM719" s="48" t="s">
        <v>1581</v>
      </c>
      <c r="AN719" s="53">
        <v>2.02</v>
      </c>
      <c r="AO719" s="58">
        <v>0.001374</v>
      </c>
      <c r="AP719" s="58">
        <v>26.7350448526701</v>
      </c>
    </row>
    <row r="720" customFormat="1" spans="2:42">
      <c r="B720" s="39"/>
      <c r="C720" s="39"/>
      <c r="D720" s="39"/>
      <c r="S720" s="40"/>
      <c r="T720" s="40"/>
      <c r="AA720" s="48">
        <v>718</v>
      </c>
      <c r="AB720" s="48" t="s">
        <v>3415</v>
      </c>
      <c r="AC720" s="48" t="s">
        <v>3416</v>
      </c>
      <c r="AD720" s="48" t="s">
        <v>3382</v>
      </c>
      <c r="AE720" s="48" t="s">
        <v>2522</v>
      </c>
      <c r="AF720" s="48" t="s">
        <v>2374</v>
      </c>
      <c r="AG720" s="48" t="s">
        <v>2374</v>
      </c>
      <c r="AH720" s="48" t="s">
        <v>2374</v>
      </c>
      <c r="AI720" s="48" t="s">
        <v>2374</v>
      </c>
      <c r="AJ720" s="48" t="s">
        <v>2995</v>
      </c>
      <c r="AK720" s="48">
        <v>5494</v>
      </c>
      <c r="AL720" s="48">
        <v>52888</v>
      </c>
      <c r="AM720" s="48" t="s">
        <v>1581</v>
      </c>
      <c r="AN720" s="53">
        <v>3.39</v>
      </c>
      <c r="AO720" s="58">
        <v>0.056904401</v>
      </c>
      <c r="AP720" s="58">
        <v>1.083353329488</v>
      </c>
    </row>
    <row r="721" customFormat="1" spans="2:42">
      <c r="B721" s="39"/>
      <c r="C721" s="39"/>
      <c r="D721" s="39"/>
      <c r="S721" s="40"/>
      <c r="T721" s="40"/>
      <c r="AA721" s="48">
        <v>719</v>
      </c>
      <c r="AB721" s="48" t="s">
        <v>3417</v>
      </c>
      <c r="AC721" s="48" t="s">
        <v>3418</v>
      </c>
      <c r="AD721" s="48" t="s">
        <v>3382</v>
      </c>
      <c r="AE721" s="48" t="s">
        <v>2522</v>
      </c>
      <c r="AF721" s="48" t="s">
        <v>2374</v>
      </c>
      <c r="AG721" s="48" t="s">
        <v>2374</v>
      </c>
      <c r="AH721" s="48" t="s">
        <v>2374</v>
      </c>
      <c r="AI721" s="48" t="s">
        <v>2374</v>
      </c>
      <c r="AJ721" s="48" t="s">
        <v>2995</v>
      </c>
      <c r="AK721" s="48">
        <v>833</v>
      </c>
      <c r="AL721" s="48">
        <v>385437</v>
      </c>
      <c r="AM721" s="48" t="s">
        <v>1581</v>
      </c>
      <c r="AN721" s="53">
        <v>0.57</v>
      </c>
      <c r="AO721" s="58">
        <v>0.028659</v>
      </c>
      <c r="AP721" s="58">
        <v>0.36168467161516</v>
      </c>
    </row>
    <row r="722" customFormat="1" spans="2:42">
      <c r="B722" s="39"/>
      <c r="C722" s="39"/>
      <c r="D722" s="39"/>
      <c r="S722" s="40"/>
      <c r="T722" s="40"/>
      <c r="AA722" s="48">
        <v>720</v>
      </c>
      <c r="AB722" s="48" t="s">
        <v>3419</v>
      </c>
      <c r="AC722" s="48" t="s">
        <v>3420</v>
      </c>
      <c r="AD722" s="48" t="s">
        <v>3382</v>
      </c>
      <c r="AE722" s="48" t="s">
        <v>2522</v>
      </c>
      <c r="AF722" s="48" t="s">
        <v>2374</v>
      </c>
      <c r="AG722" s="48" t="s">
        <v>2374</v>
      </c>
      <c r="AH722" s="48" t="s">
        <v>2374</v>
      </c>
      <c r="AI722" s="48" t="s">
        <v>2374</v>
      </c>
      <c r="AJ722" s="48" t="s">
        <v>2995</v>
      </c>
      <c r="AK722" s="48">
        <v>0</v>
      </c>
      <c r="AL722" s="48">
        <v>0</v>
      </c>
      <c r="AM722" s="48" t="s">
        <v>1581</v>
      </c>
      <c r="AN722" s="53">
        <v>1.62</v>
      </c>
      <c r="AO722" s="58">
        <v>0.033454</v>
      </c>
      <c r="AP722" s="58">
        <v>0.880609248530141</v>
      </c>
    </row>
    <row r="723" customFormat="1" spans="2:42">
      <c r="B723" s="39"/>
      <c r="C723" s="39"/>
      <c r="D723" s="39"/>
      <c r="S723" s="40"/>
      <c r="T723" s="40"/>
      <c r="AA723" s="48">
        <v>721</v>
      </c>
      <c r="AB723" s="48" t="s">
        <v>2809</v>
      </c>
      <c r="AC723" s="48" t="s">
        <v>1818</v>
      </c>
      <c r="AD723" s="48" t="s">
        <v>3382</v>
      </c>
      <c r="AE723" s="48" t="s">
        <v>2522</v>
      </c>
      <c r="AF723" s="48" t="s">
        <v>2374</v>
      </c>
      <c r="AG723" s="48" t="s">
        <v>2374</v>
      </c>
      <c r="AH723" s="48" t="s">
        <v>2374</v>
      </c>
      <c r="AI723" s="48" t="s">
        <v>2374</v>
      </c>
      <c r="AJ723" s="48" t="s">
        <v>2995</v>
      </c>
      <c r="AK723" s="48">
        <v>136</v>
      </c>
      <c r="AL723" s="48">
        <v>2235033</v>
      </c>
      <c r="AM723" s="48" t="s">
        <v>1581</v>
      </c>
      <c r="AN723" s="53" t="e">
        <v>#N/A</v>
      </c>
      <c r="AO723" s="58" t="e">
        <v>#N/A</v>
      </c>
      <c r="AP723" s="58" t="e">
        <v>#N/A</v>
      </c>
    </row>
    <row r="724" customFormat="1" spans="2:42">
      <c r="B724" s="39"/>
      <c r="C724" s="39"/>
      <c r="D724" s="39"/>
      <c r="S724" s="40"/>
      <c r="T724" s="40"/>
      <c r="AA724" s="48">
        <v>722</v>
      </c>
      <c r="AB724" s="48" t="s">
        <v>3421</v>
      </c>
      <c r="AC724" s="48" t="s">
        <v>3422</v>
      </c>
      <c r="AD724" s="48" t="s">
        <v>3382</v>
      </c>
      <c r="AE724" s="48" t="s">
        <v>2522</v>
      </c>
      <c r="AF724" s="48" t="s">
        <v>2374</v>
      </c>
      <c r="AG724" s="48" t="s">
        <v>2374</v>
      </c>
      <c r="AH724" s="48" t="s">
        <v>2374</v>
      </c>
      <c r="AI724" s="48" t="s">
        <v>2374</v>
      </c>
      <c r="AJ724" s="48" t="s">
        <v>2995</v>
      </c>
      <c r="AK724" s="48">
        <v>1949</v>
      </c>
      <c r="AL724" s="48">
        <v>161104</v>
      </c>
      <c r="AM724" s="48" t="s">
        <v>1581</v>
      </c>
      <c r="AN724" s="53">
        <v>0.97</v>
      </c>
      <c r="AO724" s="58">
        <v>0.079757532</v>
      </c>
      <c r="AP724" s="58">
        <v>0.221164953186618</v>
      </c>
    </row>
    <row r="725" customFormat="1" spans="2:42">
      <c r="B725" s="39"/>
      <c r="C725" s="39"/>
      <c r="D725" s="39"/>
      <c r="S725" s="40"/>
      <c r="T725" s="40"/>
      <c r="AA725" s="48">
        <v>723</v>
      </c>
      <c r="AB725" s="48" t="s">
        <v>3423</v>
      </c>
      <c r="AC725" s="48" t="s">
        <v>3424</v>
      </c>
      <c r="AD725" s="48" t="s">
        <v>3382</v>
      </c>
      <c r="AE725" s="48" t="s">
        <v>2522</v>
      </c>
      <c r="AF725" s="48" t="s">
        <v>2374</v>
      </c>
      <c r="AG725" s="48" t="s">
        <v>2374</v>
      </c>
      <c r="AH725" s="48" t="s">
        <v>2374</v>
      </c>
      <c r="AI725" s="48" t="s">
        <v>2374</v>
      </c>
      <c r="AJ725" s="48" t="s">
        <v>2995</v>
      </c>
      <c r="AK725" s="48">
        <v>126</v>
      </c>
      <c r="AL725" s="48">
        <v>2393769</v>
      </c>
      <c r="AM725" s="48" t="s">
        <v>1581</v>
      </c>
      <c r="AN725" s="53">
        <v>0.35</v>
      </c>
      <c r="AO725" s="58">
        <v>0.133217</v>
      </c>
      <c r="AP725" s="58">
        <v>0.047777637980409</v>
      </c>
    </row>
    <row r="726" customFormat="1" spans="2:42">
      <c r="B726" s="39"/>
      <c r="C726" s="39"/>
      <c r="D726" s="39"/>
      <c r="S726" s="40"/>
      <c r="T726" s="40"/>
      <c r="AA726" s="48">
        <v>724</v>
      </c>
      <c r="AB726" s="48" t="s">
        <v>3425</v>
      </c>
      <c r="AC726" s="48" t="s">
        <v>3426</v>
      </c>
      <c r="AD726" s="48" t="s">
        <v>3382</v>
      </c>
      <c r="AE726" s="48" t="s">
        <v>2522</v>
      </c>
      <c r="AF726" s="48" t="s">
        <v>2374</v>
      </c>
      <c r="AG726" s="48" t="s">
        <v>2374</v>
      </c>
      <c r="AH726" s="48" t="s">
        <v>2374</v>
      </c>
      <c r="AI726" s="48" t="s">
        <v>2374</v>
      </c>
      <c r="AJ726" s="48" t="s">
        <v>2995</v>
      </c>
      <c r="AK726" s="48">
        <v>0</v>
      </c>
      <c r="AL726" s="48">
        <v>0</v>
      </c>
      <c r="AM726" s="48" t="s">
        <v>1581</v>
      </c>
      <c r="AN726" s="53">
        <v>3.37</v>
      </c>
      <c r="AO726" s="58">
        <v>0.077746</v>
      </c>
      <c r="AP726" s="58">
        <v>0.788257528290949</v>
      </c>
    </row>
    <row r="727" customFormat="1" spans="2:42">
      <c r="B727" s="39"/>
      <c r="C727" s="39"/>
      <c r="D727" s="39"/>
      <c r="S727" s="40"/>
      <c r="T727" s="40"/>
      <c r="AA727" s="48">
        <v>725</v>
      </c>
      <c r="AB727" s="48" t="s">
        <v>3427</v>
      </c>
      <c r="AC727" s="48" t="s">
        <v>3428</v>
      </c>
      <c r="AD727" s="48" t="s">
        <v>3382</v>
      </c>
      <c r="AE727" s="48" t="s">
        <v>2522</v>
      </c>
      <c r="AF727" s="48" t="s">
        <v>2374</v>
      </c>
      <c r="AG727" s="48" t="s">
        <v>2374</v>
      </c>
      <c r="AH727" s="48" t="s">
        <v>2374</v>
      </c>
      <c r="AI727" s="48" t="s">
        <v>2374</v>
      </c>
      <c r="AJ727" s="48" t="s">
        <v>2995</v>
      </c>
      <c r="AK727" s="48">
        <v>0</v>
      </c>
      <c r="AL727" s="48">
        <v>0</v>
      </c>
      <c r="AM727" s="48" t="s">
        <v>1581</v>
      </c>
      <c r="AN727" s="53">
        <v>0.96</v>
      </c>
      <c r="AO727" s="58">
        <v>0.107904</v>
      </c>
      <c r="AP727" s="58">
        <v>0.161789364484905</v>
      </c>
    </row>
    <row r="728" customFormat="1" spans="2:42">
      <c r="B728" s="39"/>
      <c r="C728" s="39"/>
      <c r="D728" s="39"/>
      <c r="S728" s="40"/>
      <c r="T728" s="40"/>
      <c r="AA728" s="48">
        <v>726</v>
      </c>
      <c r="AB728" s="48" t="s">
        <v>3429</v>
      </c>
      <c r="AC728" s="48" t="s">
        <v>3430</v>
      </c>
      <c r="AD728" s="48" t="s">
        <v>3382</v>
      </c>
      <c r="AE728" s="48" t="s">
        <v>2522</v>
      </c>
      <c r="AF728" s="48" t="s">
        <v>2374</v>
      </c>
      <c r="AG728" s="48" t="s">
        <v>2374</v>
      </c>
      <c r="AH728" s="48" t="s">
        <v>2374</v>
      </c>
      <c r="AI728" s="48" t="s">
        <v>2374</v>
      </c>
      <c r="AJ728" s="48" t="s">
        <v>2995</v>
      </c>
      <c r="AK728" s="48">
        <v>176</v>
      </c>
      <c r="AL728" s="48">
        <v>1761175</v>
      </c>
      <c r="AM728" s="48" t="s">
        <v>1581</v>
      </c>
      <c r="AN728" s="53">
        <v>1.1</v>
      </c>
      <c r="AO728" s="58">
        <v>0.145262</v>
      </c>
      <c r="AP728" s="58">
        <v>0.137707294577478</v>
      </c>
    </row>
    <row r="729" customFormat="1" spans="2:42">
      <c r="B729" s="39"/>
      <c r="C729" s="39"/>
      <c r="D729" s="39"/>
      <c r="S729" s="40"/>
      <c r="T729" s="40"/>
      <c r="AA729" s="48">
        <v>727</v>
      </c>
      <c r="AB729" s="48" t="s">
        <v>3431</v>
      </c>
      <c r="AC729" s="48" t="s">
        <v>3432</v>
      </c>
      <c r="AD729" s="48" t="s">
        <v>3382</v>
      </c>
      <c r="AE729" s="48" t="s">
        <v>2522</v>
      </c>
      <c r="AF729" s="48" t="s">
        <v>2374</v>
      </c>
      <c r="AG729" s="48" t="s">
        <v>2374</v>
      </c>
      <c r="AH729" s="48" t="s">
        <v>2374</v>
      </c>
      <c r="AI729" s="48" t="s">
        <v>2374</v>
      </c>
      <c r="AJ729" s="48" t="s">
        <v>2995</v>
      </c>
      <c r="AK729" s="48">
        <v>161</v>
      </c>
      <c r="AL729" s="48">
        <v>1914082</v>
      </c>
      <c r="AM729" s="48" t="s">
        <v>1581</v>
      </c>
      <c r="AN729" s="53">
        <v>3.42</v>
      </c>
      <c r="AO729" s="58">
        <v>0.04884</v>
      </c>
      <c r="AP729" s="58">
        <v>1.27340552872468</v>
      </c>
    </row>
    <row r="730" customFormat="1" spans="2:42">
      <c r="B730" s="39"/>
      <c r="C730" s="39"/>
      <c r="D730" s="39"/>
      <c r="S730" s="40"/>
      <c r="T730" s="40"/>
      <c r="AA730" s="48">
        <v>728</v>
      </c>
      <c r="AB730" s="48" t="s">
        <v>2404</v>
      </c>
      <c r="AC730" s="48" t="s">
        <v>3433</v>
      </c>
      <c r="AD730" s="48" t="s">
        <v>3382</v>
      </c>
      <c r="AE730" s="48" t="s">
        <v>2522</v>
      </c>
      <c r="AF730" s="48" t="s">
        <v>2374</v>
      </c>
      <c r="AG730" s="48" t="s">
        <v>2374</v>
      </c>
      <c r="AH730" s="48" t="s">
        <v>2374</v>
      </c>
      <c r="AI730" s="48" t="s">
        <v>2374</v>
      </c>
      <c r="AJ730" s="48" t="s">
        <v>2995</v>
      </c>
      <c r="AK730" s="48">
        <v>252</v>
      </c>
      <c r="AL730" s="48">
        <v>1255818</v>
      </c>
      <c r="AM730" s="48" t="s">
        <v>1581</v>
      </c>
      <c r="AN730" s="53">
        <v>2.28</v>
      </c>
      <c r="AO730" s="58">
        <v>0.081352</v>
      </c>
      <c r="AP730" s="58">
        <v>0.509662749720665</v>
      </c>
    </row>
    <row r="731" customFormat="1" spans="2:42">
      <c r="B731" s="39"/>
      <c r="C731" s="39"/>
      <c r="D731" s="39"/>
      <c r="S731" s="40"/>
      <c r="T731" s="40"/>
      <c r="AA731" s="48">
        <v>729</v>
      </c>
      <c r="AB731" s="48" t="s">
        <v>3434</v>
      </c>
      <c r="AC731" s="48" t="s">
        <v>3435</v>
      </c>
      <c r="AD731" s="48" t="s">
        <v>3382</v>
      </c>
      <c r="AE731" s="48" t="s">
        <v>2522</v>
      </c>
      <c r="AF731" s="48" t="s">
        <v>2374</v>
      </c>
      <c r="AG731" s="48" t="s">
        <v>2374</v>
      </c>
      <c r="AH731" s="48" t="s">
        <v>2374</v>
      </c>
      <c r="AI731" s="48" t="s">
        <v>2374</v>
      </c>
      <c r="AJ731" s="48" t="s">
        <v>2995</v>
      </c>
      <c r="AK731" s="48">
        <v>9015</v>
      </c>
      <c r="AL731" s="48">
        <v>30136</v>
      </c>
      <c r="AM731" s="48" t="s">
        <v>1581</v>
      </c>
      <c r="AN731" s="53">
        <v>0.75</v>
      </c>
      <c r="AO731" s="58">
        <v>0.098836</v>
      </c>
      <c r="AP731" s="58">
        <v>0.137994692481257</v>
      </c>
    </row>
    <row r="732" customFormat="1" spans="2:42">
      <c r="B732" s="39"/>
      <c r="C732" s="39"/>
      <c r="D732" s="39"/>
      <c r="S732" s="40"/>
      <c r="T732" s="40"/>
      <c r="AA732" s="48">
        <v>730</v>
      </c>
      <c r="AB732" s="48" t="s">
        <v>3436</v>
      </c>
      <c r="AC732" s="48" t="s">
        <v>3303</v>
      </c>
      <c r="AD732" s="48" t="s">
        <v>3382</v>
      </c>
      <c r="AE732" s="48" t="s">
        <v>2522</v>
      </c>
      <c r="AF732" s="48" t="s">
        <v>2374</v>
      </c>
      <c r="AG732" s="48" t="s">
        <v>2374</v>
      </c>
      <c r="AH732" s="48" t="s">
        <v>2374</v>
      </c>
      <c r="AI732" s="48" t="s">
        <v>2374</v>
      </c>
      <c r="AJ732" s="48" t="s">
        <v>2995</v>
      </c>
      <c r="AK732" s="48">
        <v>297</v>
      </c>
      <c r="AL732" s="48">
        <v>1070767</v>
      </c>
      <c r="AM732" s="48" t="s">
        <v>1581</v>
      </c>
      <c r="AN732" s="53">
        <v>0.63</v>
      </c>
      <c r="AO732" s="58">
        <v>0.060478</v>
      </c>
      <c r="AP732" s="58">
        <v>0.189434645290933</v>
      </c>
    </row>
    <row r="733" customFormat="1" spans="2:42">
      <c r="B733" s="39"/>
      <c r="C733" s="39"/>
      <c r="D733" s="39"/>
      <c r="S733" s="40"/>
      <c r="T733" s="40"/>
      <c r="AA733" s="48">
        <v>731</v>
      </c>
      <c r="AB733" s="48" t="s">
        <v>3437</v>
      </c>
      <c r="AC733" s="48" t="s">
        <v>3438</v>
      </c>
      <c r="AD733" s="48" t="s">
        <v>3382</v>
      </c>
      <c r="AE733" s="48" t="s">
        <v>2522</v>
      </c>
      <c r="AF733" s="48" t="s">
        <v>2374</v>
      </c>
      <c r="AG733" s="48" t="s">
        <v>2374</v>
      </c>
      <c r="AH733" s="48" t="s">
        <v>2374</v>
      </c>
      <c r="AI733" s="48" t="s">
        <v>2374</v>
      </c>
      <c r="AJ733" s="48" t="s">
        <v>2995</v>
      </c>
      <c r="AK733" s="48">
        <v>535</v>
      </c>
      <c r="AL733" s="48">
        <v>601475</v>
      </c>
      <c r="AM733" s="48" t="s">
        <v>1581</v>
      </c>
      <c r="AN733" s="53">
        <v>0.35</v>
      </c>
      <c r="AO733" s="58">
        <v>0.012264</v>
      </c>
      <c r="AP733" s="58">
        <v>0.518981865528062</v>
      </c>
    </row>
    <row r="734" customFormat="1" spans="2:42">
      <c r="B734" s="39"/>
      <c r="C734" s="39"/>
      <c r="D734" s="39"/>
      <c r="S734" s="40"/>
      <c r="T734" s="40"/>
      <c r="AA734" s="48">
        <v>732</v>
      </c>
      <c r="AB734" s="48" t="s">
        <v>3439</v>
      </c>
      <c r="AC734" s="48" t="s">
        <v>3440</v>
      </c>
      <c r="AD734" s="48" t="s">
        <v>3382</v>
      </c>
      <c r="AE734" s="48" t="s">
        <v>2522</v>
      </c>
      <c r="AF734" s="48" t="s">
        <v>2374</v>
      </c>
      <c r="AG734" s="48" t="s">
        <v>2374</v>
      </c>
      <c r="AH734" s="48" t="s">
        <v>2374</v>
      </c>
      <c r="AI734" s="48" t="s">
        <v>2374</v>
      </c>
      <c r="AJ734" s="48" t="s">
        <v>2995</v>
      </c>
      <c r="AK734" s="48">
        <v>242</v>
      </c>
      <c r="AL734" s="48">
        <v>1306015</v>
      </c>
      <c r="AM734" s="48" t="s">
        <v>1581</v>
      </c>
      <c r="AN734" s="53">
        <v>2.38</v>
      </c>
      <c r="AO734" s="58">
        <v>0.067922</v>
      </c>
      <c r="AP734" s="58">
        <v>0.637210277554928</v>
      </c>
    </row>
    <row r="735" customFormat="1" spans="2:42">
      <c r="B735" s="39"/>
      <c r="C735" s="39"/>
      <c r="D735" s="39"/>
      <c r="S735" s="40"/>
      <c r="T735" s="40"/>
      <c r="AA735" s="48">
        <v>733</v>
      </c>
      <c r="AB735" s="48" t="s">
        <v>3441</v>
      </c>
      <c r="AC735" s="48" t="s">
        <v>3442</v>
      </c>
      <c r="AD735" s="48" t="s">
        <v>3382</v>
      </c>
      <c r="AE735" s="48" t="s">
        <v>2522</v>
      </c>
      <c r="AF735" s="48" t="s">
        <v>2374</v>
      </c>
      <c r="AG735" s="48" t="s">
        <v>2374</v>
      </c>
      <c r="AH735" s="48" t="s">
        <v>2374</v>
      </c>
      <c r="AI735" s="48" t="s">
        <v>2374</v>
      </c>
      <c r="AJ735" s="48" t="s">
        <v>2995</v>
      </c>
      <c r="AK735" s="48">
        <v>0</v>
      </c>
      <c r="AL735" s="48">
        <v>0</v>
      </c>
      <c r="AM735" s="48" t="s">
        <v>1581</v>
      </c>
      <c r="AN735" s="53" t="e">
        <v>#N/A</v>
      </c>
      <c r="AO735" s="58" t="e">
        <v>#N/A</v>
      </c>
      <c r="AP735" s="58" t="e">
        <v>#N/A</v>
      </c>
    </row>
    <row r="736" customFormat="1" spans="2:42">
      <c r="B736" s="39"/>
      <c r="C736" s="39"/>
      <c r="D736" s="39"/>
      <c r="S736" s="40"/>
      <c r="T736" s="40"/>
      <c r="AA736" s="48">
        <v>734</v>
      </c>
      <c r="AB736" s="48" t="s">
        <v>3443</v>
      </c>
      <c r="AC736" s="48" t="s">
        <v>3444</v>
      </c>
      <c r="AD736" s="48" t="s">
        <v>3382</v>
      </c>
      <c r="AE736" s="48" t="s">
        <v>2522</v>
      </c>
      <c r="AF736" s="48" t="s">
        <v>2374</v>
      </c>
      <c r="AG736" s="48" t="s">
        <v>2374</v>
      </c>
      <c r="AH736" s="48" t="s">
        <v>2374</v>
      </c>
      <c r="AI736" s="48" t="s">
        <v>2374</v>
      </c>
      <c r="AJ736" s="48" t="s">
        <v>2995</v>
      </c>
      <c r="AK736" s="48">
        <v>580</v>
      </c>
      <c r="AL736" s="48">
        <v>554620</v>
      </c>
      <c r="AM736" s="48" t="s">
        <v>1581</v>
      </c>
      <c r="AN736" s="53">
        <v>1.62</v>
      </c>
      <c r="AO736" s="58">
        <v>0.107308</v>
      </c>
      <c r="AP736" s="58">
        <v>0.274535932086399</v>
      </c>
    </row>
    <row r="737" customFormat="1" spans="2:42">
      <c r="B737" s="39"/>
      <c r="C737" s="39"/>
      <c r="D737" s="39"/>
      <c r="S737" s="40"/>
      <c r="T737" s="40"/>
      <c r="AA737" s="48">
        <v>735</v>
      </c>
      <c r="AB737" s="48" t="s">
        <v>3445</v>
      </c>
      <c r="AC737" s="48"/>
      <c r="AD737" s="48" t="s">
        <v>3382</v>
      </c>
      <c r="AE737" s="48" t="s">
        <v>2522</v>
      </c>
      <c r="AF737" s="48" t="s">
        <v>2374</v>
      </c>
      <c r="AG737" s="48" t="s">
        <v>2374</v>
      </c>
      <c r="AH737" s="48" t="s">
        <v>2374</v>
      </c>
      <c r="AI737" s="48" t="s">
        <v>2374</v>
      </c>
      <c r="AJ737" s="48" t="s">
        <v>2995</v>
      </c>
      <c r="AK737" s="48">
        <v>0</v>
      </c>
      <c r="AL737" s="48">
        <v>0</v>
      </c>
      <c r="AM737" s="48" t="s">
        <v>1581</v>
      </c>
      <c r="AN737" s="53" t="e">
        <v>#N/A</v>
      </c>
      <c r="AO737" s="58" t="e">
        <v>#N/A</v>
      </c>
      <c r="AP737" s="58" t="e">
        <v>#N/A</v>
      </c>
    </row>
    <row r="738" customFormat="1" spans="2:42">
      <c r="B738" s="39"/>
      <c r="C738" s="39"/>
      <c r="D738" s="39"/>
      <c r="S738" s="40"/>
      <c r="T738" s="40"/>
      <c r="AA738" s="48">
        <v>736</v>
      </c>
      <c r="AB738" s="48" t="s">
        <v>3446</v>
      </c>
      <c r="AC738" s="48" t="s">
        <v>3447</v>
      </c>
      <c r="AD738" s="48" t="s">
        <v>2374</v>
      </c>
      <c r="AE738" s="48" t="s">
        <v>2522</v>
      </c>
      <c r="AF738" s="48" t="s">
        <v>2374</v>
      </c>
      <c r="AG738" s="48" t="s">
        <v>2374</v>
      </c>
      <c r="AH738" s="48" t="s">
        <v>2374</v>
      </c>
      <c r="AI738" s="48" t="s">
        <v>2374</v>
      </c>
      <c r="AJ738" s="48" t="s">
        <v>2374</v>
      </c>
      <c r="AK738" s="48">
        <v>207</v>
      </c>
      <c r="AL738" s="48">
        <v>1517492</v>
      </c>
      <c r="AM738" s="48" t="s">
        <v>1581</v>
      </c>
      <c r="AN738" s="53">
        <v>0.92</v>
      </c>
      <c r="AO738" s="58">
        <v>0.065907</v>
      </c>
      <c r="AP738" s="58">
        <v>0.253847309127331</v>
      </c>
    </row>
    <row r="739" customFormat="1" spans="2:42">
      <c r="B739" s="39"/>
      <c r="C739" s="39"/>
      <c r="D739" s="39"/>
      <c r="S739" s="40"/>
      <c r="T739" s="40"/>
      <c r="AA739" s="48">
        <v>737</v>
      </c>
      <c r="AB739" s="48" t="s">
        <v>3448</v>
      </c>
      <c r="AC739" s="48" t="s">
        <v>3449</v>
      </c>
      <c r="AD739" s="48" t="s">
        <v>2374</v>
      </c>
      <c r="AE739" s="48" t="s">
        <v>2522</v>
      </c>
      <c r="AF739" s="48" t="s">
        <v>2374</v>
      </c>
      <c r="AG739" s="48" t="s">
        <v>2374</v>
      </c>
      <c r="AH739" s="48" t="s">
        <v>2374</v>
      </c>
      <c r="AI739" s="48" t="s">
        <v>2374</v>
      </c>
      <c r="AJ739" s="48" t="s">
        <v>2374</v>
      </c>
      <c r="AK739" s="48">
        <v>277</v>
      </c>
      <c r="AL739" s="48">
        <v>1145885</v>
      </c>
      <c r="AM739" s="48" t="s">
        <v>1581</v>
      </c>
      <c r="AN739" s="53">
        <v>0.44</v>
      </c>
      <c r="AO739" s="58">
        <v>0.164797</v>
      </c>
      <c r="AP739" s="58">
        <v>0.0485534009112147</v>
      </c>
    </row>
    <row r="740" customFormat="1" spans="2:42">
      <c r="B740" s="39"/>
      <c r="C740" s="39"/>
      <c r="D740" s="39"/>
      <c r="S740" s="40"/>
      <c r="T740" s="40"/>
      <c r="AA740" s="48">
        <v>738</v>
      </c>
      <c r="AB740" s="48" t="s">
        <v>3450</v>
      </c>
      <c r="AC740" s="48" t="s">
        <v>3375</v>
      </c>
      <c r="AD740" s="48" t="s">
        <v>2374</v>
      </c>
      <c r="AE740" s="48" t="s">
        <v>2522</v>
      </c>
      <c r="AF740" s="48" t="s">
        <v>2374</v>
      </c>
      <c r="AG740" s="48" t="s">
        <v>2374</v>
      </c>
      <c r="AH740" s="48" t="s">
        <v>2374</v>
      </c>
      <c r="AI740" s="48" t="s">
        <v>2374</v>
      </c>
      <c r="AJ740" s="48" t="s">
        <v>2374</v>
      </c>
      <c r="AK740" s="48">
        <v>212</v>
      </c>
      <c r="AL740" s="48">
        <v>1483263</v>
      </c>
      <c r="AM740" s="48" t="s">
        <v>1581</v>
      </c>
      <c r="AN740" s="53">
        <v>1.41</v>
      </c>
      <c r="AO740" s="58">
        <v>0.011618</v>
      </c>
      <c r="AP740" s="58">
        <v>2.20700857643533</v>
      </c>
    </row>
    <row r="741" customFormat="1" spans="2:42">
      <c r="B741" s="39"/>
      <c r="C741" s="39"/>
      <c r="D741" s="39"/>
      <c r="S741" s="40"/>
      <c r="T741" s="40"/>
      <c r="AA741" s="48">
        <v>739</v>
      </c>
      <c r="AB741" s="48" t="s">
        <v>3451</v>
      </c>
      <c r="AC741" s="48" t="s">
        <v>3452</v>
      </c>
      <c r="AD741" s="48" t="s">
        <v>2374</v>
      </c>
      <c r="AE741" s="48" t="s">
        <v>2522</v>
      </c>
      <c r="AF741" s="48" t="s">
        <v>2374</v>
      </c>
      <c r="AG741" s="48" t="s">
        <v>2374</v>
      </c>
      <c r="AH741" s="48" t="s">
        <v>2374</v>
      </c>
      <c r="AI741" s="48" t="s">
        <v>2374</v>
      </c>
      <c r="AJ741" s="48" t="s">
        <v>2374</v>
      </c>
      <c r="AK741" s="48">
        <v>333</v>
      </c>
      <c r="AL741" s="48">
        <v>960105</v>
      </c>
      <c r="AM741" s="48" t="s">
        <v>1581</v>
      </c>
      <c r="AN741" s="53">
        <v>0.49</v>
      </c>
      <c r="AO741" s="58">
        <v>0.365277</v>
      </c>
      <c r="AP741" s="58">
        <v>0.0243943939486215</v>
      </c>
    </row>
    <row r="742" customFormat="1" spans="2:42">
      <c r="B742" s="39"/>
      <c r="C742" s="39"/>
      <c r="D742" s="39"/>
      <c r="S742" s="40"/>
      <c r="T742" s="40"/>
      <c r="AA742" s="48">
        <v>740</v>
      </c>
      <c r="AB742" s="48" t="s">
        <v>3453</v>
      </c>
      <c r="AC742" s="48" t="s">
        <v>3454</v>
      </c>
      <c r="AD742" s="48" t="s">
        <v>2374</v>
      </c>
      <c r="AE742" s="48" t="s">
        <v>2522</v>
      </c>
      <c r="AF742" s="48" t="s">
        <v>2374</v>
      </c>
      <c r="AG742" s="48" t="s">
        <v>2374</v>
      </c>
      <c r="AH742" s="48" t="s">
        <v>2374</v>
      </c>
      <c r="AI742" s="48" t="s">
        <v>2374</v>
      </c>
      <c r="AJ742" s="48" t="s">
        <v>2374</v>
      </c>
      <c r="AK742" s="48">
        <v>898</v>
      </c>
      <c r="AL742" s="48">
        <v>357010</v>
      </c>
      <c r="AM742" s="48" t="s">
        <v>1581</v>
      </c>
      <c r="AN742" s="53">
        <v>1</v>
      </c>
      <c r="AO742" s="58">
        <v>0.076901</v>
      </c>
      <c r="AP742" s="58">
        <v>0.236474487563273</v>
      </c>
    </row>
    <row r="743" customFormat="1" spans="2:42">
      <c r="B743" s="39"/>
      <c r="C743" s="39"/>
      <c r="D743" s="39"/>
      <c r="S743" s="40"/>
      <c r="T743" s="40"/>
      <c r="AA743" s="48">
        <v>741</v>
      </c>
      <c r="AB743" s="48" t="s">
        <v>3455</v>
      </c>
      <c r="AC743" s="48" t="s">
        <v>3456</v>
      </c>
      <c r="AD743" s="48" t="s">
        <v>2374</v>
      </c>
      <c r="AE743" s="48" t="s">
        <v>2522</v>
      </c>
      <c r="AF743" s="48" t="s">
        <v>2374</v>
      </c>
      <c r="AG743" s="48" t="s">
        <v>2374</v>
      </c>
      <c r="AH743" s="48" t="s">
        <v>2374</v>
      </c>
      <c r="AI743" s="48" t="s">
        <v>2374</v>
      </c>
      <c r="AJ743" s="48" t="s">
        <v>2374</v>
      </c>
      <c r="AK743" s="48">
        <v>151</v>
      </c>
      <c r="AL743" s="48">
        <v>2031238</v>
      </c>
      <c r="AM743" s="48" t="s">
        <v>1581</v>
      </c>
      <c r="AN743" s="53">
        <v>5.05</v>
      </c>
      <c r="AO743" s="58">
        <v>0.043355</v>
      </c>
      <c r="AP743" s="58">
        <v>2.11820733638385</v>
      </c>
    </row>
    <row r="744" customFormat="1" spans="2:42">
      <c r="B744" s="39"/>
      <c r="C744" s="39"/>
      <c r="D744" s="39"/>
      <c r="S744" s="40"/>
      <c r="T744" s="40"/>
      <c r="AA744" s="48">
        <v>742</v>
      </c>
      <c r="AB744" s="48" t="s">
        <v>3457</v>
      </c>
      <c r="AC744" s="48" t="s">
        <v>3458</v>
      </c>
      <c r="AD744" s="48" t="s">
        <v>2374</v>
      </c>
      <c r="AE744" s="48" t="s">
        <v>2522</v>
      </c>
      <c r="AF744" s="48" t="s">
        <v>2374</v>
      </c>
      <c r="AG744" s="48" t="s">
        <v>2374</v>
      </c>
      <c r="AH744" s="48" t="s">
        <v>2374</v>
      </c>
      <c r="AI744" s="48" t="s">
        <v>2374</v>
      </c>
      <c r="AJ744" s="48" t="s">
        <v>2374</v>
      </c>
      <c r="AK744" s="48">
        <v>530</v>
      </c>
      <c r="AL744" s="48">
        <v>607220</v>
      </c>
      <c r="AM744" s="48" t="s">
        <v>1581</v>
      </c>
      <c r="AN744" s="53">
        <v>1.29</v>
      </c>
      <c r="AO744" s="58">
        <v>0.045256319</v>
      </c>
      <c r="AP744" s="58">
        <v>0.518354369316984</v>
      </c>
    </row>
    <row r="745" customFormat="1" spans="2:42">
      <c r="B745" s="39"/>
      <c r="C745" s="39"/>
      <c r="D745" s="39"/>
      <c r="S745" s="40"/>
      <c r="T745" s="40"/>
      <c r="AA745" s="48">
        <v>743</v>
      </c>
      <c r="AB745" s="48" t="s">
        <v>3459</v>
      </c>
      <c r="AC745" s="48" t="s">
        <v>3460</v>
      </c>
      <c r="AD745" s="48" t="s">
        <v>2374</v>
      </c>
      <c r="AE745" s="48" t="s">
        <v>2522</v>
      </c>
      <c r="AF745" s="48" t="s">
        <v>2374</v>
      </c>
      <c r="AG745" s="48" t="s">
        <v>2374</v>
      </c>
      <c r="AH745" s="48" t="s">
        <v>2374</v>
      </c>
      <c r="AI745" s="48" t="s">
        <v>2374</v>
      </c>
      <c r="AJ745" s="48" t="s">
        <v>2374</v>
      </c>
      <c r="AK745" s="48">
        <v>0</v>
      </c>
      <c r="AL745" s="48">
        <v>0</v>
      </c>
      <c r="AM745" s="48" t="s">
        <v>1581</v>
      </c>
      <c r="AN745" s="53">
        <v>1.53</v>
      </c>
      <c r="AO745" s="58">
        <v>0.227942</v>
      </c>
      <c r="AP745" s="58">
        <v>0.122062808035369</v>
      </c>
    </row>
    <row r="746" customFormat="1" spans="2:42">
      <c r="B746" s="39"/>
      <c r="C746" s="39"/>
      <c r="D746" s="39"/>
      <c r="S746" s="40"/>
      <c r="T746" s="40"/>
      <c r="AA746" s="48">
        <v>744</v>
      </c>
      <c r="AB746" s="48" t="s">
        <v>3461</v>
      </c>
      <c r="AC746" s="48" t="s">
        <v>3462</v>
      </c>
      <c r="AD746" s="48" t="s">
        <v>2374</v>
      </c>
      <c r="AE746" s="48" t="s">
        <v>2522</v>
      </c>
      <c r="AF746" s="48" t="s">
        <v>2374</v>
      </c>
      <c r="AG746" s="48" t="s">
        <v>2374</v>
      </c>
      <c r="AH746" s="48" t="s">
        <v>2374</v>
      </c>
      <c r="AI746" s="48" t="s">
        <v>2374</v>
      </c>
      <c r="AJ746" s="48" t="s">
        <v>2374</v>
      </c>
      <c r="AK746" s="48">
        <v>444</v>
      </c>
      <c r="AL746" s="48">
        <v>723302</v>
      </c>
      <c r="AM746" s="48" t="s">
        <v>1581</v>
      </c>
      <c r="AN746" s="53">
        <v>1.13</v>
      </c>
      <c r="AO746" s="58">
        <v>0.017429</v>
      </c>
      <c r="AP746" s="58">
        <v>1.17902293659744</v>
      </c>
    </row>
    <row r="747" customFormat="1" spans="2:42">
      <c r="B747" s="39"/>
      <c r="C747" s="39"/>
      <c r="D747" s="39"/>
      <c r="S747" s="40"/>
      <c r="T747" s="40"/>
      <c r="AA747" s="48">
        <v>745</v>
      </c>
      <c r="AB747" s="48" t="s">
        <v>3463</v>
      </c>
      <c r="AC747" s="48" t="s">
        <v>3464</v>
      </c>
      <c r="AD747" s="48" t="s">
        <v>2374</v>
      </c>
      <c r="AE747" s="48" t="s">
        <v>2522</v>
      </c>
      <c r="AF747" s="48" t="s">
        <v>2374</v>
      </c>
      <c r="AG747" s="48" t="s">
        <v>2374</v>
      </c>
      <c r="AH747" s="48" t="s">
        <v>2374</v>
      </c>
      <c r="AI747" s="48" t="s">
        <v>2374</v>
      </c>
      <c r="AJ747" s="48" t="s">
        <v>2374</v>
      </c>
      <c r="AK747" s="48">
        <v>252</v>
      </c>
      <c r="AL747" s="48">
        <v>1255818</v>
      </c>
      <c r="AM747" s="48" t="s">
        <v>1581</v>
      </c>
      <c r="AN747" s="53">
        <v>0.99</v>
      </c>
      <c r="AO747" s="58">
        <v>0.236258</v>
      </c>
      <c r="AP747" s="58">
        <v>0.076201751146722</v>
      </c>
    </row>
    <row r="748" customFormat="1" spans="2:42">
      <c r="B748" s="39"/>
      <c r="C748" s="39"/>
      <c r="D748" s="39"/>
      <c r="S748" s="40"/>
      <c r="T748" s="40"/>
      <c r="AA748" s="48">
        <v>746</v>
      </c>
      <c r="AB748" s="48" t="s">
        <v>3465</v>
      </c>
      <c r="AC748" s="48" t="s">
        <v>3466</v>
      </c>
      <c r="AD748" s="48" t="s">
        <v>2374</v>
      </c>
      <c r="AE748" s="48" t="s">
        <v>2522</v>
      </c>
      <c r="AF748" s="48" t="s">
        <v>2374</v>
      </c>
      <c r="AG748" s="48" t="s">
        <v>2374</v>
      </c>
      <c r="AH748" s="48" t="s">
        <v>2374</v>
      </c>
      <c r="AI748" s="48" t="s">
        <v>2374</v>
      </c>
      <c r="AJ748" s="48" t="s">
        <v>2374</v>
      </c>
      <c r="AK748" s="48">
        <v>0</v>
      </c>
      <c r="AL748" s="48">
        <v>0</v>
      </c>
      <c r="AM748" s="48" t="s">
        <v>1581</v>
      </c>
      <c r="AN748" s="53" t="e">
        <v>#N/A</v>
      </c>
      <c r="AO748" s="58" t="e">
        <v>#N/A</v>
      </c>
      <c r="AP748" s="58" t="e">
        <v>#N/A</v>
      </c>
    </row>
    <row r="749" customFormat="1" spans="2:42">
      <c r="B749" s="39"/>
      <c r="C749" s="39"/>
      <c r="D749" s="39"/>
      <c r="S749" s="40"/>
      <c r="T749" s="40"/>
      <c r="AA749" s="48">
        <v>747</v>
      </c>
      <c r="AB749" s="48" t="s">
        <v>3467</v>
      </c>
      <c r="AC749" s="48" t="s">
        <v>3468</v>
      </c>
      <c r="AD749" s="48" t="s">
        <v>2374</v>
      </c>
      <c r="AE749" s="48" t="s">
        <v>2522</v>
      </c>
      <c r="AF749" s="48" t="s">
        <v>2374</v>
      </c>
      <c r="AG749" s="48" t="s">
        <v>2374</v>
      </c>
      <c r="AH749" s="48" t="s">
        <v>2374</v>
      </c>
      <c r="AI749" s="48" t="s">
        <v>2374</v>
      </c>
      <c r="AJ749" s="48" t="s">
        <v>2374</v>
      </c>
      <c r="AK749" s="48">
        <v>383</v>
      </c>
      <c r="AL749" s="48">
        <v>836302</v>
      </c>
      <c r="AM749" s="48" t="s">
        <v>1581</v>
      </c>
      <c r="AN749" s="53">
        <v>0.54</v>
      </c>
      <c r="AO749" s="58">
        <v>0.055559387</v>
      </c>
      <c r="AP749" s="58">
        <v>0.176747221253103</v>
      </c>
    </row>
    <row r="750" customFormat="1" spans="2:42">
      <c r="B750" s="39"/>
      <c r="C750" s="39"/>
      <c r="D750" s="39"/>
      <c r="S750" s="40"/>
      <c r="T750" s="40"/>
      <c r="AA750" s="48">
        <v>748</v>
      </c>
      <c r="AB750" s="48" t="s">
        <v>3469</v>
      </c>
      <c r="AC750" s="48" t="s">
        <v>3470</v>
      </c>
      <c r="AD750" s="48" t="s">
        <v>2374</v>
      </c>
      <c r="AE750" s="48" t="s">
        <v>2522</v>
      </c>
      <c r="AF750" s="48" t="s">
        <v>2374</v>
      </c>
      <c r="AG750" s="48" t="s">
        <v>2374</v>
      </c>
      <c r="AH750" s="48" t="s">
        <v>2374</v>
      </c>
      <c r="AI750" s="48" t="s">
        <v>2374</v>
      </c>
      <c r="AJ750" s="48" t="s">
        <v>2374</v>
      </c>
      <c r="AK750" s="48">
        <v>136</v>
      </c>
      <c r="AL750" s="48">
        <v>2235033</v>
      </c>
      <c r="AM750" s="48" t="s">
        <v>1581</v>
      </c>
      <c r="AN750" s="53" t="e">
        <v>#N/A</v>
      </c>
      <c r="AO750" s="58" t="e">
        <v>#N/A</v>
      </c>
      <c r="AP750" s="58" t="e">
        <v>#N/A</v>
      </c>
    </row>
    <row r="751" customFormat="1" spans="2:42">
      <c r="B751" s="39"/>
      <c r="C751" s="39"/>
      <c r="D751" s="39"/>
      <c r="S751" s="40"/>
      <c r="T751" s="40"/>
      <c r="AA751" s="48">
        <v>749</v>
      </c>
      <c r="AB751" s="48" t="s">
        <v>3471</v>
      </c>
      <c r="AC751" s="48" t="s">
        <v>3472</v>
      </c>
      <c r="AD751" s="48" t="s">
        <v>2374</v>
      </c>
      <c r="AE751" s="48" t="s">
        <v>2522</v>
      </c>
      <c r="AF751" s="48" t="s">
        <v>2374</v>
      </c>
      <c r="AG751" s="48" t="s">
        <v>2374</v>
      </c>
      <c r="AH751" s="48" t="s">
        <v>2374</v>
      </c>
      <c r="AI751" s="48" t="s">
        <v>2374</v>
      </c>
      <c r="AJ751" s="48" t="s">
        <v>2374</v>
      </c>
      <c r="AK751" s="48">
        <v>166</v>
      </c>
      <c r="AL751" s="48">
        <v>1860299</v>
      </c>
      <c r="AM751" s="48" t="s">
        <v>1581</v>
      </c>
      <c r="AN751" s="53" t="e">
        <v>#N/A</v>
      </c>
      <c r="AO751" s="58" t="e">
        <v>#N/A</v>
      </c>
      <c r="AP751" s="58" t="e">
        <v>#N/A</v>
      </c>
    </row>
    <row r="752" customFormat="1" spans="2:42">
      <c r="B752" s="39"/>
      <c r="C752" s="39"/>
      <c r="D752" s="39"/>
      <c r="S752" s="40"/>
      <c r="T752" s="40"/>
      <c r="AA752" s="48">
        <v>750</v>
      </c>
      <c r="AB752" s="48" t="s">
        <v>1318</v>
      </c>
      <c r="AC752" s="48" t="s">
        <v>3473</v>
      </c>
      <c r="AD752" s="48" t="s">
        <v>2374</v>
      </c>
      <c r="AE752" s="48" t="s">
        <v>2522</v>
      </c>
      <c r="AF752" s="48" t="s">
        <v>2374</v>
      </c>
      <c r="AG752" s="48" t="s">
        <v>2374</v>
      </c>
      <c r="AH752" s="48" t="s">
        <v>2374</v>
      </c>
      <c r="AI752" s="48" t="s">
        <v>2374</v>
      </c>
      <c r="AJ752" s="48" t="s">
        <v>2374</v>
      </c>
      <c r="AK752" s="48">
        <v>3373</v>
      </c>
      <c r="AL752" s="48">
        <v>90044</v>
      </c>
      <c r="AM752" s="48" t="s">
        <v>1581</v>
      </c>
      <c r="AN752" s="53">
        <v>0.35</v>
      </c>
      <c r="AO752" s="58">
        <v>0.049361467</v>
      </c>
      <c r="AP752" s="58">
        <v>0.128942553486835</v>
      </c>
    </row>
    <row r="753" customFormat="1" spans="2:42">
      <c r="B753" s="39"/>
      <c r="C753" s="39"/>
      <c r="D753" s="39"/>
      <c r="S753" s="40"/>
      <c r="T753" s="40"/>
      <c r="AA753" s="48">
        <v>751</v>
      </c>
      <c r="AB753" s="48" t="s">
        <v>3474</v>
      </c>
      <c r="AC753" s="48" t="s">
        <v>3475</v>
      </c>
      <c r="AD753" s="48" t="s">
        <v>2374</v>
      </c>
      <c r="AE753" s="48" t="s">
        <v>2522</v>
      </c>
      <c r="AF753" s="48" t="s">
        <v>2374</v>
      </c>
      <c r="AG753" s="48" t="s">
        <v>2374</v>
      </c>
      <c r="AH753" s="48" t="s">
        <v>2374</v>
      </c>
      <c r="AI753" s="48" t="s">
        <v>2374</v>
      </c>
      <c r="AJ753" s="48" t="s">
        <v>2374</v>
      </c>
      <c r="AK753" s="48">
        <v>828</v>
      </c>
      <c r="AL753" s="48">
        <v>387751</v>
      </c>
      <c r="AM753" s="48" t="s">
        <v>1581</v>
      </c>
      <c r="AN753" s="53">
        <v>0.84</v>
      </c>
      <c r="AO753" s="58">
        <v>0.10274449</v>
      </c>
      <c r="AP753" s="58">
        <v>0.148674684522808</v>
      </c>
    </row>
    <row r="754" customFormat="1" spans="2:42">
      <c r="B754" s="39"/>
      <c r="C754" s="39"/>
      <c r="D754" s="39"/>
      <c r="S754" s="40"/>
      <c r="T754" s="40"/>
      <c r="AA754" s="48">
        <v>752</v>
      </c>
      <c r="AB754" s="48" t="s">
        <v>3476</v>
      </c>
      <c r="AC754" s="48" t="s">
        <v>3477</v>
      </c>
      <c r="AD754" s="48" t="s">
        <v>2374</v>
      </c>
      <c r="AE754" s="48" t="s">
        <v>2522</v>
      </c>
      <c r="AF754" s="48" t="s">
        <v>2374</v>
      </c>
      <c r="AG754" s="48" t="s">
        <v>2374</v>
      </c>
      <c r="AH754" s="48" t="s">
        <v>2374</v>
      </c>
      <c r="AI754" s="48" t="s">
        <v>2374</v>
      </c>
      <c r="AJ754" s="48" t="s">
        <v>2374</v>
      </c>
      <c r="AK754" s="48">
        <v>368</v>
      </c>
      <c r="AL754" s="48">
        <v>870088</v>
      </c>
      <c r="AM754" s="48" t="s">
        <v>1581</v>
      </c>
      <c r="AN754" s="53">
        <v>1.24</v>
      </c>
      <c r="AO754" s="58">
        <v>0.179439</v>
      </c>
      <c r="AP754" s="58">
        <v>0.125666964619999</v>
      </c>
    </row>
    <row r="755" customFormat="1" spans="2:42">
      <c r="B755" s="39"/>
      <c r="C755" s="39"/>
      <c r="D755" s="39"/>
      <c r="S755" s="40"/>
      <c r="T755" s="40"/>
      <c r="AA755" s="48">
        <v>753</v>
      </c>
      <c r="AB755" s="48" t="s">
        <v>3478</v>
      </c>
      <c r="AC755" s="48" t="s">
        <v>3479</v>
      </c>
      <c r="AD755" s="48" t="s">
        <v>2374</v>
      </c>
      <c r="AE755" s="48" t="s">
        <v>2522</v>
      </c>
      <c r="AF755" s="48" t="s">
        <v>2374</v>
      </c>
      <c r="AG755" s="48" t="s">
        <v>2374</v>
      </c>
      <c r="AH755" s="48" t="s">
        <v>2374</v>
      </c>
      <c r="AI755" s="48" t="s">
        <v>2374</v>
      </c>
      <c r="AJ755" s="48" t="s">
        <v>2374</v>
      </c>
      <c r="AK755" s="48">
        <v>181</v>
      </c>
      <c r="AL755" s="48">
        <v>1715333</v>
      </c>
      <c r="AM755" s="48" t="s">
        <v>1581</v>
      </c>
      <c r="AN755" s="53">
        <v>0.35</v>
      </c>
      <c r="AO755" s="58">
        <v>0.05554</v>
      </c>
      <c r="AP755" s="58">
        <v>0.114598372323301</v>
      </c>
    </row>
    <row r="756" customFormat="1" spans="2:42">
      <c r="B756" s="39"/>
      <c r="C756" s="39"/>
      <c r="D756" s="39"/>
      <c r="S756" s="40"/>
      <c r="T756" s="40"/>
      <c r="AA756" s="48">
        <v>754</v>
      </c>
      <c r="AB756" s="48" t="s">
        <v>3480</v>
      </c>
      <c r="AC756" s="48" t="s">
        <v>3481</v>
      </c>
      <c r="AD756" s="48" t="s">
        <v>2374</v>
      </c>
      <c r="AE756" s="48" t="s">
        <v>2522</v>
      </c>
      <c r="AF756" s="48" t="s">
        <v>2374</v>
      </c>
      <c r="AG756" s="48" t="s">
        <v>2374</v>
      </c>
      <c r="AH756" s="48" t="s">
        <v>2374</v>
      </c>
      <c r="AI756" s="48" t="s">
        <v>2374</v>
      </c>
      <c r="AJ756" s="48" t="s">
        <v>2374</v>
      </c>
      <c r="AK756" s="48">
        <v>3989</v>
      </c>
      <c r="AL756" s="48">
        <v>75260</v>
      </c>
      <c r="AM756" s="48" t="s">
        <v>1581</v>
      </c>
      <c r="AN756" s="53">
        <v>1.01</v>
      </c>
      <c r="AO756" s="58">
        <v>0.076901</v>
      </c>
      <c r="AP756" s="58">
        <v>0.238839232438906</v>
      </c>
    </row>
    <row r="757" customFormat="1" spans="2:42">
      <c r="B757" s="39"/>
      <c r="C757" s="39"/>
      <c r="D757" s="39"/>
      <c r="S757" s="40"/>
      <c r="T757" s="40"/>
      <c r="AA757" s="48">
        <v>755</v>
      </c>
      <c r="AB757" s="48" t="s">
        <v>3482</v>
      </c>
      <c r="AC757" s="48" t="s">
        <v>3483</v>
      </c>
      <c r="AD757" s="48" t="s">
        <v>2374</v>
      </c>
      <c r="AE757" s="48" t="s">
        <v>2522</v>
      </c>
      <c r="AF757" s="48" t="s">
        <v>2374</v>
      </c>
      <c r="AG757" s="48" t="s">
        <v>2374</v>
      </c>
      <c r="AH757" s="48" t="s">
        <v>2374</v>
      </c>
      <c r="AI757" s="48" t="s">
        <v>2374</v>
      </c>
      <c r="AJ757" s="48" t="s">
        <v>2374</v>
      </c>
      <c r="AK757" s="48">
        <v>328</v>
      </c>
      <c r="AL757" s="48">
        <v>974560</v>
      </c>
      <c r="AM757" s="48" t="s">
        <v>1581</v>
      </c>
      <c r="AN757" s="53">
        <v>4.43</v>
      </c>
      <c r="AO757" s="58">
        <v>0.083951</v>
      </c>
      <c r="AP757" s="58">
        <v>0.959608603074384</v>
      </c>
    </row>
    <row r="758" customFormat="1" spans="2:42">
      <c r="B758" s="39"/>
      <c r="C758" s="39"/>
      <c r="D758" s="39"/>
      <c r="S758" s="40"/>
      <c r="T758" s="40"/>
      <c r="AA758" s="48">
        <v>756</v>
      </c>
      <c r="AB758" s="48" t="s">
        <v>3484</v>
      </c>
      <c r="AC758" s="48" t="s">
        <v>3485</v>
      </c>
      <c r="AD758" s="48" t="s">
        <v>2374</v>
      </c>
      <c r="AE758" s="48" t="s">
        <v>2522</v>
      </c>
      <c r="AF758" s="48" t="s">
        <v>2374</v>
      </c>
      <c r="AG758" s="48" t="s">
        <v>2374</v>
      </c>
      <c r="AH758" s="48" t="s">
        <v>2374</v>
      </c>
      <c r="AI758" s="48" t="s">
        <v>2374</v>
      </c>
      <c r="AJ758" s="48" t="s">
        <v>2374</v>
      </c>
      <c r="AK758" s="48">
        <v>803</v>
      </c>
      <c r="AL758" s="48">
        <v>399879</v>
      </c>
      <c r="AM758" s="48" t="s">
        <v>1581</v>
      </c>
      <c r="AN758" s="53">
        <v>4.07</v>
      </c>
      <c r="AO758" s="58">
        <v>0.150560661</v>
      </c>
      <c r="AP758" s="58">
        <v>0.491585627351758</v>
      </c>
    </row>
    <row r="759" customFormat="1" spans="2:42">
      <c r="B759" s="39"/>
      <c r="C759" s="39"/>
      <c r="D759" s="39"/>
      <c r="S759" s="40"/>
      <c r="T759" s="40"/>
      <c r="AA759" s="48">
        <v>757</v>
      </c>
      <c r="AB759" s="48" t="s">
        <v>3486</v>
      </c>
      <c r="AC759" s="48" t="s">
        <v>3487</v>
      </c>
      <c r="AD759" s="48" t="s">
        <v>2374</v>
      </c>
      <c r="AE759" s="48" t="s">
        <v>2522</v>
      </c>
      <c r="AF759" s="48" t="s">
        <v>2374</v>
      </c>
      <c r="AG759" s="48" t="s">
        <v>2374</v>
      </c>
      <c r="AH759" s="48" t="s">
        <v>2374</v>
      </c>
      <c r="AI759" s="48" t="s">
        <v>2374</v>
      </c>
      <c r="AJ759" s="48" t="s">
        <v>2374</v>
      </c>
      <c r="AK759" s="48">
        <v>1464</v>
      </c>
      <c r="AL759" s="48">
        <v>216814</v>
      </c>
      <c r="AM759" s="48" t="s">
        <v>1581</v>
      </c>
      <c r="AN759" s="53">
        <v>0.82</v>
      </c>
      <c r="AO759" s="58">
        <v>0.035125</v>
      </c>
      <c r="AP759" s="58">
        <v>0.42453529240839</v>
      </c>
    </row>
    <row r="760" customFormat="1" spans="2:42">
      <c r="B760" s="39"/>
      <c r="C760" s="39"/>
      <c r="D760" s="39"/>
      <c r="S760" s="40"/>
      <c r="T760" s="40"/>
      <c r="AA760" s="48">
        <v>758</v>
      </c>
      <c r="AB760" s="48" t="s">
        <v>2248</v>
      </c>
      <c r="AC760" s="48" t="s">
        <v>3488</v>
      </c>
      <c r="AD760" s="48" t="s">
        <v>2374</v>
      </c>
      <c r="AE760" s="48" t="s">
        <v>2522</v>
      </c>
      <c r="AF760" s="48" t="s">
        <v>2374</v>
      </c>
      <c r="AG760" s="48" t="s">
        <v>2374</v>
      </c>
      <c r="AH760" s="48" t="s">
        <v>2374</v>
      </c>
      <c r="AI760" s="48" t="s">
        <v>2374</v>
      </c>
      <c r="AJ760" s="48" t="s">
        <v>2374</v>
      </c>
      <c r="AK760" s="48">
        <v>328</v>
      </c>
      <c r="AL760" s="48">
        <v>974560</v>
      </c>
      <c r="AM760" s="48" t="s">
        <v>1581</v>
      </c>
      <c r="AN760" s="53">
        <v>1.77</v>
      </c>
      <c r="AO760" s="58">
        <v>0.171777</v>
      </c>
      <c r="AP760" s="58">
        <v>0.187380560177106</v>
      </c>
    </row>
    <row r="761" customFormat="1" spans="2:42">
      <c r="B761" s="39"/>
      <c r="C761" s="39"/>
      <c r="D761" s="39"/>
      <c r="S761" s="40"/>
      <c r="T761" s="40"/>
      <c r="AA761" s="48">
        <v>759</v>
      </c>
      <c r="AB761" s="48" t="s">
        <v>3489</v>
      </c>
      <c r="AC761" s="48" t="s">
        <v>3490</v>
      </c>
      <c r="AD761" s="48" t="s">
        <v>2374</v>
      </c>
      <c r="AE761" s="48" t="s">
        <v>2522</v>
      </c>
      <c r="AF761" s="48" t="s">
        <v>2374</v>
      </c>
      <c r="AG761" s="48" t="s">
        <v>2374</v>
      </c>
      <c r="AH761" s="48" t="s">
        <v>2374</v>
      </c>
      <c r="AI761" s="48" t="s">
        <v>2374</v>
      </c>
      <c r="AJ761" s="48" t="s">
        <v>2374</v>
      </c>
      <c r="AK761" s="48">
        <v>631</v>
      </c>
      <c r="AL761" s="48">
        <v>509864</v>
      </c>
      <c r="AM761" s="48" t="s">
        <v>1581</v>
      </c>
      <c r="AN761" s="53">
        <v>12.58</v>
      </c>
      <c r="AO761" s="58">
        <v>0.066945</v>
      </c>
      <c r="AP761" s="58">
        <v>3.41726592078183</v>
      </c>
    </row>
    <row r="762" customFormat="1" spans="2:42">
      <c r="B762" s="39"/>
      <c r="C762" s="39"/>
      <c r="D762" s="39"/>
      <c r="S762" s="40"/>
      <c r="T762" s="40"/>
      <c r="AA762" s="48">
        <v>760</v>
      </c>
      <c r="AB762" s="48" t="s">
        <v>3491</v>
      </c>
      <c r="AC762" s="48" t="s">
        <v>3492</v>
      </c>
      <c r="AD762" s="48" t="s">
        <v>2374</v>
      </c>
      <c r="AE762" s="48" t="s">
        <v>2522</v>
      </c>
      <c r="AF762" s="48" t="s">
        <v>2374</v>
      </c>
      <c r="AG762" s="48" t="s">
        <v>2374</v>
      </c>
      <c r="AH762" s="48" t="s">
        <v>2374</v>
      </c>
      <c r="AI762" s="48" t="s">
        <v>2374</v>
      </c>
      <c r="AJ762" s="48" t="s">
        <v>2374</v>
      </c>
      <c r="AK762" s="48">
        <v>358</v>
      </c>
      <c r="AL762" s="48">
        <v>893732</v>
      </c>
      <c r="AM762" s="48" t="s">
        <v>1581</v>
      </c>
      <c r="AN762" s="53">
        <v>2.15</v>
      </c>
      <c r="AO762" s="58">
        <v>0.133519475</v>
      </c>
      <c r="AP762" s="58">
        <v>0.292826329802615</v>
      </c>
    </row>
    <row r="763" customFormat="1" spans="2:42">
      <c r="B763" s="39"/>
      <c r="C763" s="39"/>
      <c r="D763" s="39"/>
      <c r="S763" s="40"/>
      <c r="T763" s="40"/>
      <c r="AA763" s="48">
        <v>761</v>
      </c>
      <c r="AB763" s="48" t="s">
        <v>3493</v>
      </c>
      <c r="AC763" s="48" t="s">
        <v>3494</v>
      </c>
      <c r="AD763" s="48" t="s">
        <v>2374</v>
      </c>
      <c r="AE763" s="48" t="s">
        <v>2522</v>
      </c>
      <c r="AF763" s="48" t="s">
        <v>2374</v>
      </c>
      <c r="AG763" s="48" t="s">
        <v>2374</v>
      </c>
      <c r="AH763" s="48" t="s">
        <v>2374</v>
      </c>
      <c r="AI763" s="48" t="s">
        <v>2374</v>
      </c>
      <c r="AJ763" s="48" t="s">
        <v>2374</v>
      </c>
      <c r="AK763" s="48">
        <v>207</v>
      </c>
      <c r="AL763" s="48">
        <v>1517492</v>
      </c>
      <c r="AM763" s="48" t="s">
        <v>1581</v>
      </c>
      <c r="AN763" s="53">
        <v>2.02</v>
      </c>
      <c r="AO763" s="58">
        <v>0.047439</v>
      </c>
      <c r="AP763" s="58">
        <v>0.774340766617522</v>
      </c>
    </row>
    <row r="764" customFormat="1" spans="2:42">
      <c r="B764" s="39"/>
      <c r="C764" s="39"/>
      <c r="D764" s="39"/>
      <c r="S764" s="40"/>
      <c r="T764" s="40"/>
      <c r="AA764" s="48">
        <v>762</v>
      </c>
      <c r="AB764" s="48" t="s">
        <v>3495</v>
      </c>
      <c r="AC764" s="48" t="s">
        <v>3496</v>
      </c>
      <c r="AD764" s="48" t="s">
        <v>2374</v>
      </c>
      <c r="AE764" s="48" t="s">
        <v>2522</v>
      </c>
      <c r="AF764" s="48" t="s">
        <v>2374</v>
      </c>
      <c r="AG764" s="48" t="s">
        <v>2374</v>
      </c>
      <c r="AH764" s="48" t="s">
        <v>2374</v>
      </c>
      <c r="AI764" s="48" t="s">
        <v>2374</v>
      </c>
      <c r="AJ764" s="48" t="s">
        <v>2374</v>
      </c>
      <c r="AK764" s="48">
        <v>141</v>
      </c>
      <c r="AL764" s="48">
        <v>2163050</v>
      </c>
      <c r="AM764" s="48" t="s">
        <v>1581</v>
      </c>
      <c r="AN764" s="53">
        <v>1.94</v>
      </c>
      <c r="AO764" s="58">
        <v>0.017049</v>
      </c>
      <c r="AP764" s="58">
        <v>2.06927923409704</v>
      </c>
    </row>
    <row r="765" customFormat="1" spans="2:42">
      <c r="B765" s="39"/>
      <c r="C765" s="39"/>
      <c r="D765" s="39"/>
      <c r="S765" s="40"/>
      <c r="T765" s="40"/>
      <c r="AA765" s="48">
        <v>763</v>
      </c>
      <c r="AB765" s="48" t="s">
        <v>3497</v>
      </c>
      <c r="AC765" s="48" t="s">
        <v>3498</v>
      </c>
      <c r="AD765" s="48" t="s">
        <v>2374</v>
      </c>
      <c r="AE765" s="48" t="s">
        <v>2522</v>
      </c>
      <c r="AF765" s="48" t="s">
        <v>2374</v>
      </c>
      <c r="AG765" s="48" t="s">
        <v>2374</v>
      </c>
      <c r="AH765" s="48" t="s">
        <v>2374</v>
      </c>
      <c r="AI765" s="48" t="s">
        <v>2374</v>
      </c>
      <c r="AJ765" s="48" t="s">
        <v>2374</v>
      </c>
      <c r="AK765" s="48">
        <v>8257</v>
      </c>
      <c r="AL765" s="48">
        <v>33287</v>
      </c>
      <c r="AM765" s="48" t="s">
        <v>1581</v>
      </c>
      <c r="AN765" s="53">
        <v>1.27</v>
      </c>
      <c r="AO765" s="58">
        <v>0.053931819</v>
      </c>
      <c r="AP765" s="58">
        <v>0.428227874188541</v>
      </c>
    </row>
    <row r="766" customFormat="1" spans="2:42">
      <c r="B766" s="39"/>
      <c r="C766" s="39"/>
      <c r="D766" s="39"/>
      <c r="S766" s="40"/>
      <c r="T766" s="40"/>
      <c r="AA766" s="48">
        <v>764</v>
      </c>
      <c r="AB766" s="48" t="s">
        <v>3499</v>
      </c>
      <c r="AC766" s="48" t="s">
        <v>3500</v>
      </c>
      <c r="AD766" s="48" t="s">
        <v>2374</v>
      </c>
      <c r="AE766" s="48" t="s">
        <v>2522</v>
      </c>
      <c r="AF766" s="48" t="s">
        <v>2374</v>
      </c>
      <c r="AG766" s="48" t="s">
        <v>2374</v>
      </c>
      <c r="AH766" s="48" t="s">
        <v>2374</v>
      </c>
      <c r="AI766" s="48" t="s">
        <v>2374</v>
      </c>
      <c r="AJ766" s="48" t="s">
        <v>2374</v>
      </c>
      <c r="AK766" s="48">
        <v>1590</v>
      </c>
      <c r="AL766" s="48">
        <v>199060</v>
      </c>
      <c r="AM766" s="48" t="s">
        <v>1581</v>
      </c>
      <c r="AN766" s="53">
        <v>0.5</v>
      </c>
      <c r="AO766" s="58">
        <v>0.064643503</v>
      </c>
      <c r="AP766" s="58">
        <v>0.140657016746937</v>
      </c>
    </row>
    <row r="767" customFormat="1" spans="2:42">
      <c r="B767" s="39"/>
      <c r="C767" s="39"/>
      <c r="D767" s="39"/>
      <c r="S767" s="40"/>
      <c r="T767" s="40"/>
      <c r="AA767" s="48">
        <v>765</v>
      </c>
      <c r="AB767" s="48" t="s">
        <v>3501</v>
      </c>
      <c r="AC767" s="48" t="s">
        <v>3502</v>
      </c>
      <c r="AD767" s="48" t="s">
        <v>2374</v>
      </c>
      <c r="AE767" s="48" t="s">
        <v>2522</v>
      </c>
      <c r="AF767" s="48" t="s">
        <v>2374</v>
      </c>
      <c r="AG767" s="48" t="s">
        <v>2374</v>
      </c>
      <c r="AH767" s="48" t="s">
        <v>2374</v>
      </c>
      <c r="AI767" s="48" t="s">
        <v>2374</v>
      </c>
      <c r="AJ767" s="48" t="s">
        <v>2374</v>
      </c>
      <c r="AK767" s="48">
        <v>343</v>
      </c>
      <c r="AL767" s="48">
        <v>932345</v>
      </c>
      <c r="AM767" s="48" t="s">
        <v>1581</v>
      </c>
      <c r="AN767" s="53">
        <v>0.59</v>
      </c>
      <c r="AO767" s="58">
        <v>0.159404</v>
      </c>
      <c r="AP767" s="58">
        <v>0.0673083705250868</v>
      </c>
    </row>
    <row r="768" customFormat="1" spans="2:42">
      <c r="B768" s="39"/>
      <c r="C768" s="39"/>
      <c r="D768" s="39"/>
      <c r="S768" s="40"/>
      <c r="T768" s="40"/>
      <c r="AA768" s="48">
        <v>766</v>
      </c>
      <c r="AB768" s="48" t="s">
        <v>3503</v>
      </c>
      <c r="AC768" s="48" t="s">
        <v>3504</v>
      </c>
      <c r="AD768" s="48" t="s">
        <v>2374</v>
      </c>
      <c r="AE768" s="48" t="s">
        <v>2522</v>
      </c>
      <c r="AF768" s="48" t="s">
        <v>2374</v>
      </c>
      <c r="AG768" s="48" t="s">
        <v>2374</v>
      </c>
      <c r="AH768" s="48" t="s">
        <v>2374</v>
      </c>
      <c r="AI768" s="48" t="s">
        <v>2374</v>
      </c>
      <c r="AJ768" s="48" t="s">
        <v>2374</v>
      </c>
      <c r="AK768" s="48">
        <v>4257</v>
      </c>
      <c r="AL768" s="48">
        <v>70098</v>
      </c>
      <c r="AM768" s="48" t="s">
        <v>1581</v>
      </c>
      <c r="AN768" s="53">
        <v>0.44</v>
      </c>
      <c r="AO768" s="58">
        <v>0.13760301</v>
      </c>
      <c r="AP768" s="58">
        <v>0.0581488356247836</v>
      </c>
    </row>
    <row r="769" customFormat="1" spans="2:42">
      <c r="B769" s="39"/>
      <c r="C769" s="39"/>
      <c r="D769" s="39"/>
      <c r="S769" s="40"/>
      <c r="T769" s="40"/>
      <c r="AA769" s="48">
        <v>767</v>
      </c>
      <c r="AB769" s="48" t="s">
        <v>3505</v>
      </c>
      <c r="AC769" s="48" t="s">
        <v>3506</v>
      </c>
      <c r="AD769" s="48" t="s">
        <v>2374</v>
      </c>
      <c r="AE769" s="48" t="s">
        <v>2522</v>
      </c>
      <c r="AF769" s="48" t="s">
        <v>2374</v>
      </c>
      <c r="AG769" s="48" t="s">
        <v>2374</v>
      </c>
      <c r="AH769" s="48" t="s">
        <v>2374</v>
      </c>
      <c r="AI769" s="48" t="s">
        <v>2374</v>
      </c>
      <c r="AJ769" s="48" t="s">
        <v>2374</v>
      </c>
      <c r="AK769" s="48">
        <v>550</v>
      </c>
      <c r="AL769" s="48">
        <v>585104</v>
      </c>
      <c r="AM769" s="48" t="s">
        <v>1581</v>
      </c>
      <c r="AN769" s="53">
        <v>1.56</v>
      </c>
      <c r="AO769" s="58">
        <v>0.112651877</v>
      </c>
      <c r="AP769" s="58">
        <v>0.251827089629773</v>
      </c>
    </row>
    <row r="770" customFormat="1" spans="2:42">
      <c r="B770" s="39"/>
      <c r="C770" s="39"/>
      <c r="D770" s="39"/>
      <c r="S770" s="40"/>
      <c r="T770" s="40"/>
      <c r="AA770" s="48">
        <v>768</v>
      </c>
      <c r="AB770" s="48" t="s">
        <v>3507</v>
      </c>
      <c r="AC770" s="48" t="s">
        <v>3508</v>
      </c>
      <c r="AD770" s="48" t="s">
        <v>2374</v>
      </c>
      <c r="AE770" s="48" t="s">
        <v>2522</v>
      </c>
      <c r="AF770" s="48" t="s">
        <v>2374</v>
      </c>
      <c r="AG770" s="48" t="s">
        <v>2374</v>
      </c>
      <c r="AH770" s="48" t="s">
        <v>2374</v>
      </c>
      <c r="AI770" s="48" t="s">
        <v>2374</v>
      </c>
      <c r="AJ770" s="48" t="s">
        <v>2374</v>
      </c>
      <c r="AK770" s="48">
        <v>0</v>
      </c>
      <c r="AL770" s="48">
        <v>0</v>
      </c>
      <c r="AM770" s="48" t="s">
        <v>1581</v>
      </c>
      <c r="AN770" s="53">
        <v>1.13</v>
      </c>
      <c r="AO770" s="58">
        <v>0.020318</v>
      </c>
      <c r="AP770" s="58">
        <v>1.01137861807051</v>
      </c>
    </row>
    <row r="771" customFormat="1" spans="2:42">
      <c r="B771" s="39"/>
      <c r="C771" s="39"/>
      <c r="D771" s="39"/>
      <c r="S771" s="40"/>
      <c r="T771" s="40"/>
      <c r="AA771" s="48">
        <v>769</v>
      </c>
      <c r="AB771" s="48" t="s">
        <v>3509</v>
      </c>
      <c r="AC771" s="48" t="s">
        <v>3510</v>
      </c>
      <c r="AD771" s="48" t="s">
        <v>2374</v>
      </c>
      <c r="AE771" s="48" t="s">
        <v>2522</v>
      </c>
      <c r="AF771" s="48" t="s">
        <v>2374</v>
      </c>
      <c r="AG771" s="48" t="s">
        <v>2374</v>
      </c>
      <c r="AH771" s="48" t="s">
        <v>2374</v>
      </c>
      <c r="AI771" s="48" t="s">
        <v>2374</v>
      </c>
      <c r="AJ771" s="48" t="s">
        <v>2374</v>
      </c>
      <c r="AK771" s="48">
        <v>540</v>
      </c>
      <c r="AL771" s="48">
        <v>595888</v>
      </c>
      <c r="AM771" s="48" t="s">
        <v>1581</v>
      </c>
      <c r="AN771" s="53">
        <v>0.76</v>
      </c>
      <c r="AO771" s="58">
        <v>0.130811267</v>
      </c>
      <c r="AP771" s="58">
        <v>0.105653702381451</v>
      </c>
    </row>
    <row r="772" customFormat="1" spans="2:42">
      <c r="B772" s="39"/>
      <c r="C772" s="39"/>
      <c r="D772" s="39"/>
      <c r="S772" s="40"/>
      <c r="T772" s="40"/>
      <c r="AA772" s="48">
        <v>770</v>
      </c>
      <c r="AB772" s="48" t="s">
        <v>3511</v>
      </c>
      <c r="AC772" s="48"/>
      <c r="AD772" s="48" t="s">
        <v>2374</v>
      </c>
      <c r="AE772" s="48" t="s">
        <v>2522</v>
      </c>
      <c r="AF772" s="48" t="s">
        <v>2374</v>
      </c>
      <c r="AG772" s="48" t="s">
        <v>2374</v>
      </c>
      <c r="AH772" s="48" t="s">
        <v>2374</v>
      </c>
      <c r="AI772" s="48" t="s">
        <v>2374</v>
      </c>
      <c r="AJ772" s="48" t="s">
        <v>2374</v>
      </c>
      <c r="AK772" s="48">
        <v>813</v>
      </c>
      <c r="AL772" s="48">
        <v>394944</v>
      </c>
      <c r="AM772" s="48" t="s">
        <v>1581</v>
      </c>
      <c r="AN772" s="53">
        <v>0.35</v>
      </c>
      <c r="AO772" s="58">
        <v>0.186812</v>
      </c>
      <c r="AP772" s="58">
        <v>0.0340705821833509</v>
      </c>
    </row>
    <row r="773" customFormat="1" spans="2:42">
      <c r="B773" s="39"/>
      <c r="C773" s="39"/>
      <c r="D773" s="39"/>
      <c r="S773" s="40"/>
      <c r="T773" s="40"/>
      <c r="AA773" s="48">
        <v>771</v>
      </c>
      <c r="AB773" s="48" t="s">
        <v>3512</v>
      </c>
      <c r="AC773" s="48" t="s">
        <v>3513</v>
      </c>
      <c r="AD773" s="48" t="s">
        <v>2374</v>
      </c>
      <c r="AE773" s="48" t="s">
        <v>2522</v>
      </c>
      <c r="AF773" s="48" t="s">
        <v>2374</v>
      </c>
      <c r="AG773" s="48" t="s">
        <v>2374</v>
      </c>
      <c r="AH773" s="48" t="s">
        <v>2374</v>
      </c>
      <c r="AI773" s="48" t="s">
        <v>2374</v>
      </c>
      <c r="AJ773" s="48" t="s">
        <v>2374</v>
      </c>
      <c r="AK773" s="48">
        <v>161</v>
      </c>
      <c r="AL773" s="48">
        <v>1914082</v>
      </c>
      <c r="AM773" s="48" t="s">
        <v>1581</v>
      </c>
      <c r="AN773" s="53">
        <v>1.91</v>
      </c>
      <c r="AO773" s="58">
        <v>0.010561</v>
      </c>
      <c r="AP773" s="58">
        <v>3.28885407869305</v>
      </c>
    </row>
    <row r="774" customFormat="1" spans="2:42">
      <c r="B774" s="39"/>
      <c r="C774" s="39"/>
      <c r="D774" s="39"/>
      <c r="S774" s="40"/>
      <c r="T774" s="40"/>
      <c r="AA774" s="48">
        <v>772</v>
      </c>
      <c r="AB774" s="48" t="s">
        <v>3514</v>
      </c>
      <c r="AC774" s="48" t="s">
        <v>3515</v>
      </c>
      <c r="AD774" s="48" t="s">
        <v>2374</v>
      </c>
      <c r="AE774" s="48" t="s">
        <v>2522</v>
      </c>
      <c r="AF774" s="48" t="s">
        <v>2374</v>
      </c>
      <c r="AG774" s="48" t="s">
        <v>2374</v>
      </c>
      <c r="AH774" s="48" t="s">
        <v>2374</v>
      </c>
      <c r="AI774" s="48" t="s">
        <v>2374</v>
      </c>
      <c r="AJ774" s="48" t="s">
        <v>2374</v>
      </c>
      <c r="AK774" s="48">
        <v>358</v>
      </c>
      <c r="AL774" s="48">
        <v>893732</v>
      </c>
      <c r="AM774" s="48" t="s">
        <v>1581</v>
      </c>
      <c r="AN774" s="53">
        <v>0.35</v>
      </c>
      <c r="AO774" s="58">
        <v>0.036458576</v>
      </c>
      <c r="AP774" s="58">
        <v>0.17457603387571</v>
      </c>
    </row>
    <row r="775" customFormat="1" spans="2:42">
      <c r="B775" s="39"/>
      <c r="C775" s="39"/>
      <c r="D775" s="39"/>
      <c r="S775" s="40"/>
      <c r="T775" s="40"/>
      <c r="AA775" s="48">
        <v>773</v>
      </c>
      <c r="AB775" s="48" t="s">
        <v>3516</v>
      </c>
      <c r="AC775" s="48" t="s">
        <v>3517</v>
      </c>
      <c r="AD775" s="48" t="s">
        <v>2374</v>
      </c>
      <c r="AE775" s="48" t="s">
        <v>2522</v>
      </c>
      <c r="AF775" s="48" t="s">
        <v>2374</v>
      </c>
      <c r="AG775" s="48" t="s">
        <v>2374</v>
      </c>
      <c r="AH775" s="48" t="s">
        <v>2374</v>
      </c>
      <c r="AI775" s="48" t="s">
        <v>2374</v>
      </c>
      <c r="AJ775" s="48" t="s">
        <v>2374</v>
      </c>
      <c r="AK775" s="48">
        <v>570</v>
      </c>
      <c r="AL775" s="48">
        <v>564374</v>
      </c>
      <c r="AM775" s="48" t="s">
        <v>1581</v>
      </c>
      <c r="AN775" s="53">
        <v>0.65</v>
      </c>
      <c r="AO775" s="58">
        <v>0.076901</v>
      </c>
      <c r="AP775" s="58">
        <v>0.153708416916128</v>
      </c>
    </row>
    <row r="776" customFormat="1" spans="2:42">
      <c r="B776" s="39"/>
      <c r="C776" s="39"/>
      <c r="D776" s="39"/>
      <c r="S776" s="40"/>
      <c r="T776" s="40"/>
      <c r="AA776" s="48">
        <v>774</v>
      </c>
      <c r="AB776" s="48" t="s">
        <v>3518</v>
      </c>
      <c r="AC776" s="48" t="s">
        <v>3519</v>
      </c>
      <c r="AD776" s="48" t="s">
        <v>2374</v>
      </c>
      <c r="AE776" s="48" t="s">
        <v>2522</v>
      </c>
      <c r="AF776" s="48" t="s">
        <v>2374</v>
      </c>
      <c r="AG776" s="48" t="s">
        <v>2374</v>
      </c>
      <c r="AH776" s="48" t="s">
        <v>2374</v>
      </c>
      <c r="AI776" s="48" t="s">
        <v>2374</v>
      </c>
      <c r="AJ776" s="48" t="s">
        <v>2374</v>
      </c>
      <c r="AK776" s="48">
        <v>297</v>
      </c>
      <c r="AL776" s="48">
        <v>1070767</v>
      </c>
      <c r="AM776" s="48" t="s">
        <v>1581</v>
      </c>
      <c r="AN776" s="53">
        <v>4.26</v>
      </c>
      <c r="AO776" s="58">
        <v>0.061708</v>
      </c>
      <c r="AP776" s="58">
        <v>1.25540660303559</v>
      </c>
    </row>
    <row r="777" customFormat="1" spans="2:42">
      <c r="B777" s="39"/>
      <c r="C777" s="39"/>
      <c r="D777" s="39"/>
      <c r="S777" s="40"/>
      <c r="T777" s="40"/>
      <c r="AA777" s="48">
        <v>775</v>
      </c>
      <c r="AB777" s="48" t="s">
        <v>2500</v>
      </c>
      <c r="AC777" s="48" t="s">
        <v>3520</v>
      </c>
      <c r="AD777" s="48" t="s">
        <v>2374</v>
      </c>
      <c r="AE777" s="48" t="s">
        <v>2522</v>
      </c>
      <c r="AF777" s="48" t="s">
        <v>2374</v>
      </c>
      <c r="AG777" s="48" t="s">
        <v>2374</v>
      </c>
      <c r="AH777" s="48" t="s">
        <v>2374</v>
      </c>
      <c r="AI777" s="48" t="s">
        <v>2374</v>
      </c>
      <c r="AJ777" s="48" t="s">
        <v>2374</v>
      </c>
      <c r="AK777" s="48">
        <v>202</v>
      </c>
      <c r="AL777" s="48">
        <v>1553435</v>
      </c>
      <c r="AM777" s="48" t="s">
        <v>1581</v>
      </c>
      <c r="AN777" s="53">
        <v>0.75</v>
      </c>
      <c r="AO777" s="58">
        <v>0.098613</v>
      </c>
      <c r="AP777" s="58">
        <v>0.138306748867568</v>
      </c>
    </row>
    <row r="778" customFormat="1" spans="2:42">
      <c r="B778" s="39"/>
      <c r="C778" s="39"/>
      <c r="D778" s="39"/>
      <c r="S778" s="40"/>
      <c r="T778" s="40"/>
      <c r="AA778" s="48">
        <v>776</v>
      </c>
      <c r="AB778" s="48" t="s">
        <v>3521</v>
      </c>
      <c r="AC778" s="48" t="s">
        <v>3522</v>
      </c>
      <c r="AD778" s="48" t="s">
        <v>2374</v>
      </c>
      <c r="AE778" s="48" t="s">
        <v>2522</v>
      </c>
      <c r="AF778" s="48" t="s">
        <v>2374</v>
      </c>
      <c r="AG778" s="48" t="s">
        <v>2374</v>
      </c>
      <c r="AH778" s="48" t="s">
        <v>2374</v>
      </c>
      <c r="AI778" s="48" t="s">
        <v>2374</v>
      </c>
      <c r="AJ778" s="48" t="s">
        <v>2374</v>
      </c>
      <c r="AK778" s="48">
        <v>181</v>
      </c>
      <c r="AL778" s="48">
        <v>1715333</v>
      </c>
      <c r="AM778" s="48" t="s">
        <v>1581</v>
      </c>
      <c r="AN778" s="53">
        <v>1.85</v>
      </c>
      <c r="AO778" s="58">
        <v>0.029301</v>
      </c>
      <c r="AP778" s="58">
        <v>1.14816833729194</v>
      </c>
    </row>
    <row r="779" customFormat="1" spans="2:42">
      <c r="B779" s="39"/>
      <c r="C779" s="39"/>
      <c r="D779" s="39"/>
      <c r="S779" s="40"/>
      <c r="T779" s="40"/>
      <c r="AA779" s="48">
        <v>777</v>
      </c>
      <c r="AB779" s="48" t="s">
        <v>3523</v>
      </c>
      <c r="AC779" s="48" t="s">
        <v>3524</v>
      </c>
      <c r="AD779" s="48" t="s">
        <v>2374</v>
      </c>
      <c r="AE779" s="48" t="s">
        <v>2522</v>
      </c>
      <c r="AF779" s="48" t="s">
        <v>2374</v>
      </c>
      <c r="AG779" s="48" t="s">
        <v>2374</v>
      </c>
      <c r="AH779" s="48" t="s">
        <v>2374</v>
      </c>
      <c r="AI779" s="48" t="s">
        <v>2374</v>
      </c>
      <c r="AJ779" s="48" t="s">
        <v>2374</v>
      </c>
      <c r="AK779" s="48">
        <v>489</v>
      </c>
      <c r="AL779" s="48">
        <v>656742</v>
      </c>
      <c r="AM779" s="48" t="s">
        <v>1581</v>
      </c>
      <c r="AN779" s="53">
        <v>0.45</v>
      </c>
      <c r="AO779" s="58">
        <v>0.313081</v>
      </c>
      <c r="AP779" s="58">
        <v>0.0261379836388873</v>
      </c>
    </row>
    <row r="780" customFormat="1" spans="2:42">
      <c r="B780" s="39"/>
      <c r="C780" s="39"/>
      <c r="D780" s="39"/>
      <c r="S780" s="40"/>
      <c r="T780" s="40"/>
      <c r="AA780" s="48">
        <v>778</v>
      </c>
      <c r="AB780" s="48" t="s">
        <v>2490</v>
      </c>
      <c r="AC780" s="48" t="s">
        <v>3525</v>
      </c>
      <c r="AD780" s="48" t="s">
        <v>2374</v>
      </c>
      <c r="AE780" s="48" t="s">
        <v>2522</v>
      </c>
      <c r="AF780" s="48" t="s">
        <v>2374</v>
      </c>
      <c r="AG780" s="48" t="s">
        <v>2374</v>
      </c>
      <c r="AH780" s="48" t="s">
        <v>2374</v>
      </c>
      <c r="AI780" s="48" t="s">
        <v>2374</v>
      </c>
      <c r="AJ780" s="48" t="s">
        <v>2374</v>
      </c>
      <c r="AK780" s="48">
        <v>207</v>
      </c>
      <c r="AL780" s="48">
        <v>1517492</v>
      </c>
      <c r="AM780" s="48" t="s">
        <v>1581</v>
      </c>
      <c r="AN780" s="53">
        <v>1.12</v>
      </c>
      <c r="AO780" s="58">
        <v>0.168888</v>
      </c>
      <c r="AP780" s="58">
        <v>0.120596723960706</v>
      </c>
    </row>
    <row r="781" customFormat="1" spans="2:42">
      <c r="B781" s="39"/>
      <c r="C781" s="39"/>
      <c r="D781" s="39"/>
      <c r="S781" s="40"/>
      <c r="T781" s="40"/>
      <c r="AA781" s="48">
        <v>779</v>
      </c>
      <c r="AB781" s="48" t="s">
        <v>3526</v>
      </c>
      <c r="AC781" s="48" t="s">
        <v>3527</v>
      </c>
      <c r="AD781" s="48" t="s">
        <v>2374</v>
      </c>
      <c r="AE781" s="48" t="s">
        <v>2522</v>
      </c>
      <c r="AF781" s="48" t="s">
        <v>2374</v>
      </c>
      <c r="AG781" s="48" t="s">
        <v>2374</v>
      </c>
      <c r="AH781" s="48" t="s">
        <v>2374</v>
      </c>
      <c r="AI781" s="48" t="s">
        <v>2374</v>
      </c>
      <c r="AJ781" s="48" t="s">
        <v>2374</v>
      </c>
      <c r="AK781" s="48">
        <v>166</v>
      </c>
      <c r="AL781" s="48">
        <v>1860299</v>
      </c>
      <c r="AM781" s="48" t="s">
        <v>1581</v>
      </c>
      <c r="AN781" s="53">
        <v>1.3</v>
      </c>
      <c r="AO781" s="58">
        <v>0.033454</v>
      </c>
      <c r="AP781" s="58">
        <v>0.706661742647644</v>
      </c>
    </row>
    <row r="782" customFormat="1" spans="2:42">
      <c r="B782" s="39"/>
      <c r="C782" s="39"/>
      <c r="D782" s="39"/>
      <c r="S782" s="40"/>
      <c r="T782" s="40"/>
      <c r="AA782" s="48">
        <v>780</v>
      </c>
      <c r="AB782" s="48" t="s">
        <v>3528</v>
      </c>
      <c r="AC782" s="48" t="s">
        <v>3529</v>
      </c>
      <c r="AD782" s="48" t="s">
        <v>2374</v>
      </c>
      <c r="AE782" s="48" t="s">
        <v>2522</v>
      </c>
      <c r="AF782" s="48" t="s">
        <v>2374</v>
      </c>
      <c r="AG782" s="48" t="s">
        <v>2374</v>
      </c>
      <c r="AH782" s="48" t="s">
        <v>2374</v>
      </c>
      <c r="AI782" s="48" t="s">
        <v>2374</v>
      </c>
      <c r="AJ782" s="48" t="s">
        <v>2374</v>
      </c>
      <c r="AK782" s="48">
        <v>358</v>
      </c>
      <c r="AL782" s="48">
        <v>893732</v>
      </c>
      <c r="AM782" s="48" t="s">
        <v>1581</v>
      </c>
      <c r="AN782" s="53">
        <v>1.26</v>
      </c>
      <c r="AO782" s="58">
        <v>0.179704</v>
      </c>
      <c r="AP782" s="58">
        <v>0.127505547766383</v>
      </c>
    </row>
    <row r="783" customFormat="1" spans="2:42">
      <c r="B783" s="39"/>
      <c r="C783" s="39"/>
      <c r="D783" s="39"/>
      <c r="S783" s="40"/>
      <c r="T783" s="40"/>
      <c r="AA783" s="48">
        <v>781</v>
      </c>
      <c r="AB783" s="48" t="s">
        <v>3530</v>
      </c>
      <c r="AC783" s="48" t="s">
        <v>3531</v>
      </c>
      <c r="AD783" s="48" t="s">
        <v>2374</v>
      </c>
      <c r="AE783" s="48" t="s">
        <v>2522</v>
      </c>
      <c r="AF783" s="48" t="s">
        <v>2374</v>
      </c>
      <c r="AG783" s="48" t="s">
        <v>2374</v>
      </c>
      <c r="AH783" s="48" t="s">
        <v>2374</v>
      </c>
      <c r="AI783" s="48" t="s">
        <v>2374</v>
      </c>
      <c r="AJ783" s="48" t="s">
        <v>2374</v>
      </c>
      <c r="AK783" s="48">
        <v>0</v>
      </c>
      <c r="AL783" s="48">
        <v>0</v>
      </c>
      <c r="AM783" s="48" t="s">
        <v>1581</v>
      </c>
      <c r="AN783" s="53" t="e">
        <v>#N/A</v>
      </c>
      <c r="AO783" s="58" t="e">
        <v>#N/A</v>
      </c>
      <c r="AP783" s="58" t="e">
        <v>#N/A</v>
      </c>
    </row>
    <row r="784" customFormat="1" spans="2:42">
      <c r="B784" s="39"/>
      <c r="C784" s="39"/>
      <c r="D784" s="39"/>
      <c r="S784" s="40"/>
      <c r="T784" s="40"/>
      <c r="AA784" s="48">
        <v>782</v>
      </c>
      <c r="AB784" s="48" t="s">
        <v>3532</v>
      </c>
      <c r="AC784" s="48" t="s">
        <v>3533</v>
      </c>
      <c r="AD784" s="48" t="s">
        <v>2374</v>
      </c>
      <c r="AE784" s="48" t="s">
        <v>2522</v>
      </c>
      <c r="AF784" s="48" t="s">
        <v>2374</v>
      </c>
      <c r="AG784" s="48" t="s">
        <v>2374</v>
      </c>
      <c r="AH784" s="48" t="s">
        <v>2374</v>
      </c>
      <c r="AI784" s="48" t="s">
        <v>2374</v>
      </c>
      <c r="AJ784" s="48" t="s">
        <v>2374</v>
      </c>
      <c r="AK784" s="48">
        <v>353</v>
      </c>
      <c r="AL784" s="48">
        <v>906155</v>
      </c>
      <c r="AM784" s="48" t="s">
        <v>1581</v>
      </c>
      <c r="AN784" s="53">
        <v>1.95</v>
      </c>
      <c r="AO784" s="58">
        <v>0.067922</v>
      </c>
      <c r="AP784" s="58">
        <v>0.522084050937861</v>
      </c>
    </row>
    <row r="785" customFormat="1" spans="2:42">
      <c r="B785" s="39"/>
      <c r="C785" s="39"/>
      <c r="D785" s="39"/>
      <c r="S785" s="40"/>
      <c r="T785" s="40"/>
      <c r="AA785" s="48">
        <v>783</v>
      </c>
      <c r="AB785" s="48" t="s">
        <v>3534</v>
      </c>
      <c r="AC785" s="48"/>
      <c r="AD785" s="48" t="s">
        <v>2374</v>
      </c>
      <c r="AE785" s="48" t="s">
        <v>2522</v>
      </c>
      <c r="AF785" s="48" t="s">
        <v>2374</v>
      </c>
      <c r="AG785" s="48" t="s">
        <v>2374</v>
      </c>
      <c r="AH785" s="48" t="s">
        <v>2374</v>
      </c>
      <c r="AI785" s="48" t="s">
        <v>2374</v>
      </c>
      <c r="AJ785" s="48" t="s">
        <v>2374</v>
      </c>
      <c r="AK785" s="48">
        <v>0</v>
      </c>
      <c r="AL785" s="48">
        <v>0</v>
      </c>
      <c r="AM785" s="48" t="s">
        <v>1581</v>
      </c>
      <c r="AN785" s="53">
        <v>0.78</v>
      </c>
      <c r="AO785" s="58">
        <v>0.10962</v>
      </c>
      <c r="AP785" s="58">
        <v>0.129396069723778</v>
      </c>
    </row>
    <row r="786" customFormat="1" spans="2:42">
      <c r="B786" s="39"/>
      <c r="C786" s="39"/>
      <c r="D786" s="39"/>
      <c r="S786" s="40"/>
      <c r="T786" s="40"/>
      <c r="AA786" s="48">
        <v>784</v>
      </c>
      <c r="AB786" s="48" t="s">
        <v>3535</v>
      </c>
      <c r="AC786" s="48" t="s">
        <v>3536</v>
      </c>
      <c r="AD786" s="48" t="s">
        <v>2374</v>
      </c>
      <c r="AE786" s="48" t="s">
        <v>2522</v>
      </c>
      <c r="AF786" s="48" t="s">
        <v>2374</v>
      </c>
      <c r="AG786" s="48" t="s">
        <v>2374</v>
      </c>
      <c r="AH786" s="48" t="s">
        <v>2374</v>
      </c>
      <c r="AI786" s="48" t="s">
        <v>2374</v>
      </c>
      <c r="AJ786" s="48" t="s">
        <v>2374</v>
      </c>
      <c r="AK786" s="48">
        <v>0</v>
      </c>
      <c r="AL786" s="48">
        <v>0</v>
      </c>
      <c r="AM786" s="48" t="s">
        <v>1581</v>
      </c>
      <c r="AN786" s="53">
        <v>1.31</v>
      </c>
      <c r="AO786" s="58">
        <v>0.081352</v>
      </c>
      <c r="AP786" s="58">
        <v>0.292832544795645</v>
      </c>
    </row>
    <row r="787" customFormat="1" spans="2:42">
      <c r="B787" s="39"/>
      <c r="C787" s="39"/>
      <c r="D787" s="39"/>
      <c r="S787" s="40"/>
      <c r="T787" s="40"/>
      <c r="AA787" s="48">
        <v>785</v>
      </c>
      <c r="AB787" s="48" t="s">
        <v>3537</v>
      </c>
      <c r="AC787" s="48" t="s">
        <v>3538</v>
      </c>
      <c r="AD787" s="48" t="s">
        <v>2374</v>
      </c>
      <c r="AE787" s="48" t="s">
        <v>2522</v>
      </c>
      <c r="AF787" s="48" t="s">
        <v>2374</v>
      </c>
      <c r="AG787" s="48" t="s">
        <v>2374</v>
      </c>
      <c r="AH787" s="48" t="s">
        <v>2374</v>
      </c>
      <c r="AI787" s="48" t="s">
        <v>2374</v>
      </c>
      <c r="AJ787" s="48" t="s">
        <v>2374</v>
      </c>
      <c r="AK787" s="48">
        <v>328</v>
      </c>
      <c r="AL787" s="48">
        <v>974560</v>
      </c>
      <c r="AM787" s="48" t="s">
        <v>1581</v>
      </c>
      <c r="AN787" s="53">
        <v>1.74</v>
      </c>
      <c r="AO787" s="58">
        <v>0.035640533</v>
      </c>
      <c r="AP787" s="58">
        <v>0.887812669594468</v>
      </c>
    </row>
    <row r="788" customFormat="1" spans="2:42">
      <c r="B788" s="39"/>
      <c r="C788" s="39"/>
      <c r="D788" s="39"/>
      <c r="S788" s="40"/>
      <c r="T788" s="40"/>
      <c r="AA788" s="48">
        <v>786</v>
      </c>
      <c r="AB788" s="48" t="s">
        <v>3539</v>
      </c>
      <c r="AC788" s="48" t="s">
        <v>3540</v>
      </c>
      <c r="AD788" s="48" t="s">
        <v>2374</v>
      </c>
      <c r="AE788" s="48" t="s">
        <v>2522</v>
      </c>
      <c r="AF788" s="48" t="s">
        <v>2374</v>
      </c>
      <c r="AG788" s="48" t="s">
        <v>2374</v>
      </c>
      <c r="AH788" s="48" t="s">
        <v>2374</v>
      </c>
      <c r="AI788" s="48" t="s">
        <v>2374</v>
      </c>
      <c r="AJ788" s="48" t="s">
        <v>2374</v>
      </c>
      <c r="AK788" s="48">
        <v>257</v>
      </c>
      <c r="AL788" s="48">
        <v>1232165</v>
      </c>
      <c r="AM788" s="48" t="s">
        <v>1581</v>
      </c>
      <c r="AN788" s="53">
        <v>1.06</v>
      </c>
      <c r="AO788" s="58">
        <v>0.100579</v>
      </c>
      <c r="AP788" s="58">
        <v>0.191652651569309</v>
      </c>
    </row>
    <row r="789" customFormat="1" spans="2:42">
      <c r="B789" s="39"/>
      <c r="C789" s="39"/>
      <c r="D789" s="39"/>
      <c r="S789" s="40"/>
      <c r="T789" s="40"/>
      <c r="AA789" s="48">
        <v>787</v>
      </c>
      <c r="AB789" s="48" t="s">
        <v>3541</v>
      </c>
      <c r="AC789" s="48" t="s">
        <v>3542</v>
      </c>
      <c r="AD789" s="48" t="s">
        <v>2374</v>
      </c>
      <c r="AE789" s="48" t="s">
        <v>2522</v>
      </c>
      <c r="AF789" s="48" t="s">
        <v>2374</v>
      </c>
      <c r="AG789" s="48" t="s">
        <v>2374</v>
      </c>
      <c r="AH789" s="48" t="s">
        <v>2374</v>
      </c>
      <c r="AI789" s="48" t="s">
        <v>2374</v>
      </c>
      <c r="AJ789" s="48" t="s">
        <v>2374</v>
      </c>
      <c r="AK789" s="48">
        <v>1166</v>
      </c>
      <c r="AL789" s="48">
        <v>273735</v>
      </c>
      <c r="AM789" s="48" t="s">
        <v>1581</v>
      </c>
      <c r="AN789" s="53">
        <v>2.28</v>
      </c>
      <c r="AO789" s="58">
        <v>0.093941764</v>
      </c>
      <c r="AP789" s="58">
        <v>0.441359436419307</v>
      </c>
    </row>
    <row r="790" customFormat="1" spans="2:42">
      <c r="B790" s="39"/>
      <c r="C790" s="39"/>
      <c r="D790" s="39"/>
      <c r="S790" s="40"/>
      <c r="T790" s="40"/>
      <c r="AA790" s="48">
        <v>788</v>
      </c>
      <c r="AB790" s="48" t="s">
        <v>3543</v>
      </c>
      <c r="AC790" s="48" t="s">
        <v>3544</v>
      </c>
      <c r="AD790" s="48" t="s">
        <v>2374</v>
      </c>
      <c r="AE790" s="48" t="s">
        <v>2522</v>
      </c>
      <c r="AF790" s="48" t="s">
        <v>2374</v>
      </c>
      <c r="AG790" s="48" t="s">
        <v>2374</v>
      </c>
      <c r="AH790" s="48" t="s">
        <v>2374</v>
      </c>
      <c r="AI790" s="48" t="s">
        <v>2374</v>
      </c>
      <c r="AJ790" s="48" t="s">
        <v>2374</v>
      </c>
      <c r="AK790" s="48">
        <v>313</v>
      </c>
      <c r="AL790" s="48">
        <v>1020314</v>
      </c>
      <c r="AM790" s="48" t="s">
        <v>1581</v>
      </c>
      <c r="AN790" s="53">
        <v>1.48</v>
      </c>
      <c r="AO790" s="58">
        <v>0.043184</v>
      </c>
      <c r="AP790" s="58">
        <v>0.623239726769009</v>
      </c>
    </row>
    <row r="791" customFormat="1" spans="2:42">
      <c r="B791" s="39"/>
      <c r="C791" s="39"/>
      <c r="D791" s="39"/>
      <c r="S791" s="40"/>
      <c r="T791" s="40"/>
      <c r="AA791" s="48">
        <v>789</v>
      </c>
      <c r="AB791" s="48" t="s">
        <v>3545</v>
      </c>
      <c r="AC791" s="48" t="s">
        <v>3546</v>
      </c>
      <c r="AD791" s="48" t="s">
        <v>2374</v>
      </c>
      <c r="AE791" s="48" t="s">
        <v>2522</v>
      </c>
      <c r="AF791" s="48" t="s">
        <v>2374</v>
      </c>
      <c r="AG791" s="48" t="s">
        <v>2374</v>
      </c>
      <c r="AH791" s="48" t="s">
        <v>2374</v>
      </c>
      <c r="AI791" s="48" t="s">
        <v>2374</v>
      </c>
      <c r="AJ791" s="48" t="s">
        <v>2374</v>
      </c>
      <c r="AK791" s="48">
        <v>959</v>
      </c>
      <c r="AL791" s="48">
        <v>333824</v>
      </c>
      <c r="AM791" s="48" t="s">
        <v>1581</v>
      </c>
      <c r="AN791" s="53">
        <v>2.5</v>
      </c>
      <c r="AO791" s="58">
        <v>0.020349108</v>
      </c>
      <c r="AP791" s="58">
        <v>2.23414271624379</v>
      </c>
    </row>
    <row r="792" customFormat="1" spans="2:42">
      <c r="B792" s="39"/>
      <c r="C792" s="39"/>
      <c r="D792" s="39"/>
      <c r="S792" s="40"/>
      <c r="T792" s="40"/>
      <c r="AA792" s="48">
        <v>790</v>
      </c>
      <c r="AB792" s="48" t="s">
        <v>3547</v>
      </c>
      <c r="AC792" s="48" t="s">
        <v>3548</v>
      </c>
      <c r="AD792" s="48" t="s">
        <v>2374</v>
      </c>
      <c r="AE792" s="48" t="s">
        <v>2522</v>
      </c>
      <c r="AF792" s="48" t="s">
        <v>2374</v>
      </c>
      <c r="AG792" s="48" t="s">
        <v>2374</v>
      </c>
      <c r="AH792" s="48" t="s">
        <v>2374</v>
      </c>
      <c r="AI792" s="48" t="s">
        <v>2374</v>
      </c>
      <c r="AJ792" s="48" t="s">
        <v>2374</v>
      </c>
      <c r="AK792" s="48">
        <v>2737</v>
      </c>
      <c r="AL792" s="48">
        <v>112740</v>
      </c>
      <c r="AM792" s="48" t="s">
        <v>1581</v>
      </c>
      <c r="AN792" s="53">
        <v>2.16</v>
      </c>
      <c r="AO792" s="58">
        <v>0.059637827</v>
      </c>
      <c r="AP792" s="58">
        <v>0.65864017927922</v>
      </c>
    </row>
    <row r="793" customFormat="1" spans="2:42">
      <c r="B793" s="39"/>
      <c r="C793" s="39"/>
      <c r="D793" s="39"/>
      <c r="S793" s="40"/>
      <c r="T793" s="40"/>
      <c r="AA793" s="48">
        <v>791</v>
      </c>
      <c r="AB793" s="48" t="s">
        <v>3549</v>
      </c>
      <c r="AC793" s="48" t="s">
        <v>3550</v>
      </c>
      <c r="AD793" s="48" t="s">
        <v>2374</v>
      </c>
      <c r="AE793" s="48" t="s">
        <v>2522</v>
      </c>
      <c r="AF793" s="48" t="s">
        <v>2374</v>
      </c>
      <c r="AG793" s="48" t="s">
        <v>2374</v>
      </c>
      <c r="AH793" s="48" t="s">
        <v>2374</v>
      </c>
      <c r="AI793" s="48" t="s">
        <v>2374</v>
      </c>
      <c r="AJ793" s="48" t="s">
        <v>2374</v>
      </c>
      <c r="AK793" s="48">
        <v>2217</v>
      </c>
      <c r="AL793" s="48">
        <v>140745</v>
      </c>
      <c r="AM793" s="48" t="s">
        <v>1581</v>
      </c>
      <c r="AN793" s="53">
        <v>0.77</v>
      </c>
      <c r="AO793" s="58">
        <v>0.144257684</v>
      </c>
      <c r="AP793" s="58">
        <v>0.0970662049270078</v>
      </c>
    </row>
    <row r="794" customFormat="1" spans="2:42">
      <c r="B794" s="39"/>
      <c r="C794" s="39"/>
      <c r="D794" s="39"/>
      <c r="S794" s="40"/>
      <c r="T794" s="40"/>
      <c r="AA794" s="48">
        <v>792</v>
      </c>
      <c r="AB794" s="48" t="s">
        <v>3551</v>
      </c>
      <c r="AC794" s="48"/>
      <c r="AD794" s="48" t="s">
        <v>2374</v>
      </c>
      <c r="AE794" s="48" t="s">
        <v>2522</v>
      </c>
      <c r="AF794" s="48" t="s">
        <v>2374</v>
      </c>
      <c r="AG794" s="48" t="s">
        <v>2374</v>
      </c>
      <c r="AH794" s="48" t="s">
        <v>2374</v>
      </c>
      <c r="AI794" s="48" t="s">
        <v>2374</v>
      </c>
      <c r="AJ794" s="48" t="s">
        <v>2374</v>
      </c>
      <c r="AK794" s="48">
        <v>131</v>
      </c>
      <c r="AL794" s="48">
        <v>2311999</v>
      </c>
      <c r="AM794" s="48" t="s">
        <v>1581</v>
      </c>
      <c r="AN794" s="53">
        <v>0.86</v>
      </c>
      <c r="AO794" s="58">
        <v>0.033454</v>
      </c>
      <c r="AP794" s="58">
        <v>0.467483922059211</v>
      </c>
    </row>
    <row r="795" customFormat="1" spans="2:42">
      <c r="B795" s="39"/>
      <c r="C795" s="39"/>
      <c r="D795" s="39"/>
      <c r="S795" s="40"/>
      <c r="T795" s="40"/>
      <c r="AA795" s="48">
        <v>793</v>
      </c>
      <c r="AB795" s="48" t="s">
        <v>1936</v>
      </c>
      <c r="AC795" s="48" t="s">
        <v>3552</v>
      </c>
      <c r="AD795" s="48" t="s">
        <v>2374</v>
      </c>
      <c r="AE795" s="48" t="s">
        <v>2522</v>
      </c>
      <c r="AF795" s="48" t="s">
        <v>2374</v>
      </c>
      <c r="AG795" s="48" t="s">
        <v>2374</v>
      </c>
      <c r="AH795" s="48" t="s">
        <v>2374</v>
      </c>
      <c r="AI795" s="48" t="s">
        <v>2374</v>
      </c>
      <c r="AJ795" s="48" t="s">
        <v>2374</v>
      </c>
      <c r="AK795" s="48">
        <v>792</v>
      </c>
      <c r="AL795" s="48">
        <v>404983</v>
      </c>
      <c r="AM795" s="48" t="s">
        <v>1581</v>
      </c>
      <c r="AN795" s="53">
        <v>2.08</v>
      </c>
      <c r="AO795" s="58">
        <v>0.113680999</v>
      </c>
      <c r="AP795" s="58">
        <v>0.332729826746639</v>
      </c>
    </row>
    <row r="796" customFormat="1" spans="2:42">
      <c r="B796" s="39"/>
      <c r="C796" s="39"/>
      <c r="D796" s="39"/>
      <c r="S796" s="40"/>
      <c r="T796" s="40"/>
      <c r="AA796" s="48">
        <v>794</v>
      </c>
      <c r="AB796" s="48" t="s">
        <v>3553</v>
      </c>
      <c r="AC796" s="48" t="s">
        <v>3554</v>
      </c>
      <c r="AD796" s="48" t="s">
        <v>2374</v>
      </c>
      <c r="AE796" s="48" t="s">
        <v>2522</v>
      </c>
      <c r="AF796" s="48" t="s">
        <v>2374</v>
      </c>
      <c r="AG796" s="48" t="s">
        <v>2374</v>
      </c>
      <c r="AH796" s="48" t="s">
        <v>2374</v>
      </c>
      <c r="AI796" s="48" t="s">
        <v>2374</v>
      </c>
      <c r="AJ796" s="48" t="s">
        <v>2374</v>
      </c>
      <c r="AK796" s="48">
        <v>0</v>
      </c>
      <c r="AL796" s="48">
        <v>0</v>
      </c>
      <c r="AM796" s="48" t="s">
        <v>1581</v>
      </c>
      <c r="AN796" s="53" t="e">
        <v>#N/A</v>
      </c>
      <c r="AO796" s="58" t="e">
        <v>#N/A</v>
      </c>
      <c r="AP796" s="58" t="e">
        <v>#N/A</v>
      </c>
    </row>
    <row r="797" customFormat="1" spans="2:42">
      <c r="B797" s="39"/>
      <c r="C797" s="39"/>
      <c r="D797" s="39"/>
      <c r="S797" s="40"/>
      <c r="T797" s="40"/>
      <c r="AA797" s="48">
        <v>795</v>
      </c>
      <c r="AB797" s="48" t="s">
        <v>3555</v>
      </c>
      <c r="AC797" s="48" t="s">
        <v>3556</v>
      </c>
      <c r="AD797" s="48" t="s">
        <v>2374</v>
      </c>
      <c r="AE797" s="48" t="s">
        <v>2522</v>
      </c>
      <c r="AF797" s="48" t="s">
        <v>2374</v>
      </c>
      <c r="AG797" s="48" t="s">
        <v>2374</v>
      </c>
      <c r="AH797" s="48" t="s">
        <v>2374</v>
      </c>
      <c r="AI797" s="48" t="s">
        <v>2374</v>
      </c>
      <c r="AJ797" s="48" t="s">
        <v>2374</v>
      </c>
      <c r="AK797" s="48">
        <v>621</v>
      </c>
      <c r="AL797" s="48">
        <v>518185</v>
      </c>
      <c r="AM797" s="48" t="s">
        <v>1581</v>
      </c>
      <c r="AN797" s="53">
        <v>1.18</v>
      </c>
      <c r="AO797" s="58">
        <v>0.104832816</v>
      </c>
      <c r="AP797" s="58">
        <v>0.204692078388526</v>
      </c>
    </row>
    <row r="798" customFormat="1" spans="2:42">
      <c r="B798" s="39"/>
      <c r="C798" s="39"/>
      <c r="D798" s="39"/>
      <c r="S798" s="40"/>
      <c r="T798" s="40"/>
      <c r="AA798" s="48">
        <v>796</v>
      </c>
      <c r="AB798" s="48" t="s">
        <v>3557</v>
      </c>
      <c r="AC798" s="48" t="s">
        <v>3558</v>
      </c>
      <c r="AD798" s="48" t="s">
        <v>2374</v>
      </c>
      <c r="AE798" s="48" t="s">
        <v>2522</v>
      </c>
      <c r="AF798" s="48" t="s">
        <v>2374</v>
      </c>
      <c r="AG798" s="48" t="s">
        <v>2374</v>
      </c>
      <c r="AH798" s="48" t="s">
        <v>2374</v>
      </c>
      <c r="AI798" s="48" t="s">
        <v>2374</v>
      </c>
      <c r="AJ798" s="48" t="s">
        <v>2374</v>
      </c>
      <c r="AK798" s="48">
        <v>510</v>
      </c>
      <c r="AL798" s="48">
        <v>630809</v>
      </c>
      <c r="AM798" s="48" t="s">
        <v>1581</v>
      </c>
      <c r="AN798" s="53">
        <v>1.07</v>
      </c>
      <c r="AO798" s="58">
        <v>0.013058</v>
      </c>
      <c r="AP798" s="58">
        <v>1.49012737692376</v>
      </c>
    </row>
    <row r="799" customFormat="1" spans="2:42">
      <c r="B799" s="39"/>
      <c r="C799" s="39"/>
      <c r="D799" s="39"/>
      <c r="S799" s="40"/>
      <c r="T799" s="40"/>
      <c r="AA799" s="48">
        <v>797</v>
      </c>
      <c r="AB799" s="48" t="s">
        <v>3559</v>
      </c>
      <c r="AC799" s="48" t="s">
        <v>3560</v>
      </c>
      <c r="AD799" s="48" t="s">
        <v>2374</v>
      </c>
      <c r="AE799" s="48" t="s">
        <v>2522</v>
      </c>
      <c r="AF799" s="48" t="s">
        <v>2374</v>
      </c>
      <c r="AG799" s="48" t="s">
        <v>2374</v>
      </c>
      <c r="AH799" s="48" t="s">
        <v>2374</v>
      </c>
      <c r="AI799" s="48" t="s">
        <v>2374</v>
      </c>
      <c r="AJ799" s="48" t="s">
        <v>2374</v>
      </c>
      <c r="AK799" s="48">
        <v>606</v>
      </c>
      <c r="AL799" s="48">
        <v>531238</v>
      </c>
      <c r="AM799" s="48" t="s">
        <v>1581</v>
      </c>
      <c r="AN799" s="53">
        <v>1.04</v>
      </c>
      <c r="AO799" s="58">
        <v>0.131778</v>
      </c>
      <c r="AP799" s="58">
        <v>0.143518110388892</v>
      </c>
    </row>
    <row r="800" customFormat="1" spans="2:42">
      <c r="B800" s="39"/>
      <c r="C800" s="39"/>
      <c r="D800" s="39"/>
      <c r="S800" s="40"/>
      <c r="T800" s="40"/>
      <c r="AA800" s="48">
        <v>798</v>
      </c>
      <c r="AB800" s="48" t="s">
        <v>3561</v>
      </c>
      <c r="AC800" s="48" t="s">
        <v>3562</v>
      </c>
      <c r="AD800" s="48" t="s">
        <v>2374</v>
      </c>
      <c r="AE800" s="48" t="s">
        <v>2522</v>
      </c>
      <c r="AF800" s="48" t="s">
        <v>2374</v>
      </c>
      <c r="AG800" s="48" t="s">
        <v>2374</v>
      </c>
      <c r="AH800" s="48" t="s">
        <v>2374</v>
      </c>
      <c r="AI800" s="48" t="s">
        <v>2374</v>
      </c>
      <c r="AJ800" s="48" t="s">
        <v>2374</v>
      </c>
      <c r="AK800" s="48">
        <v>1015</v>
      </c>
      <c r="AL800" s="48">
        <v>315425</v>
      </c>
      <c r="AM800" s="48" t="s">
        <v>1581</v>
      </c>
      <c r="AN800" s="53">
        <v>5.36</v>
      </c>
      <c r="AO800" s="58">
        <v>0.02762</v>
      </c>
      <c r="AP800" s="58">
        <v>3.52904662147117</v>
      </c>
    </row>
    <row r="801" customFormat="1" spans="2:42">
      <c r="B801" s="39"/>
      <c r="C801" s="39"/>
      <c r="D801" s="39"/>
      <c r="S801" s="40"/>
      <c r="T801" s="40"/>
      <c r="AA801" s="48">
        <v>799</v>
      </c>
      <c r="AB801" s="48" t="s">
        <v>3563</v>
      </c>
      <c r="AC801" s="48" t="s">
        <v>3564</v>
      </c>
      <c r="AD801" s="48" t="s">
        <v>2374</v>
      </c>
      <c r="AE801" s="48" t="s">
        <v>2522</v>
      </c>
      <c r="AF801" s="48" t="s">
        <v>2374</v>
      </c>
      <c r="AG801" s="48" t="s">
        <v>2374</v>
      </c>
      <c r="AH801" s="48" t="s">
        <v>2374</v>
      </c>
      <c r="AI801" s="48" t="s">
        <v>2374</v>
      </c>
      <c r="AJ801" s="48" t="s">
        <v>2374</v>
      </c>
      <c r="AK801" s="48">
        <v>1419</v>
      </c>
      <c r="AL801" s="48">
        <v>224014</v>
      </c>
      <c r="AM801" s="48" t="s">
        <v>1581</v>
      </c>
      <c r="AN801" s="53">
        <v>1.95</v>
      </c>
      <c r="AO801" s="58">
        <v>0.024774027</v>
      </c>
      <c r="AP801" s="58">
        <v>1.43137782597078</v>
      </c>
    </row>
    <row r="802" customFormat="1" spans="2:42">
      <c r="B802" s="39"/>
      <c r="C802" s="39"/>
      <c r="D802" s="39"/>
      <c r="S802" s="40"/>
      <c r="T802" s="40"/>
      <c r="AA802" s="48">
        <v>800</v>
      </c>
      <c r="AB802" s="48" t="s">
        <v>3565</v>
      </c>
      <c r="AC802" s="48" t="s">
        <v>3566</v>
      </c>
      <c r="AD802" s="48" t="s">
        <v>2374</v>
      </c>
      <c r="AE802" s="48" t="s">
        <v>2522</v>
      </c>
      <c r="AF802" s="48" t="s">
        <v>2374</v>
      </c>
      <c r="AG802" s="48" t="s">
        <v>2374</v>
      </c>
      <c r="AH802" s="48" t="s">
        <v>2374</v>
      </c>
      <c r="AI802" s="48" t="s">
        <v>2374</v>
      </c>
      <c r="AJ802" s="48" t="s">
        <v>2374</v>
      </c>
      <c r="AK802" s="48">
        <v>691</v>
      </c>
      <c r="AL802" s="48">
        <v>464830</v>
      </c>
      <c r="AM802" s="48" t="s">
        <v>1581</v>
      </c>
      <c r="AN802" s="53">
        <v>0.95</v>
      </c>
      <c r="AO802" s="58">
        <v>0.067922</v>
      </c>
      <c r="AP802" s="58">
        <v>0.254348640200497</v>
      </c>
    </row>
    <row r="803" customFormat="1" spans="2:42">
      <c r="B803" s="39"/>
      <c r="C803" s="39"/>
      <c r="D803" s="39"/>
      <c r="S803" s="40"/>
      <c r="T803" s="40"/>
      <c r="AA803" s="48">
        <v>801</v>
      </c>
      <c r="AB803" s="48" t="s">
        <v>3567</v>
      </c>
      <c r="AC803" s="48" t="s">
        <v>3568</v>
      </c>
      <c r="AD803" s="48" t="s">
        <v>2374</v>
      </c>
      <c r="AE803" s="48" t="s">
        <v>2522</v>
      </c>
      <c r="AF803" s="48" t="s">
        <v>2374</v>
      </c>
      <c r="AG803" s="48" t="s">
        <v>2374</v>
      </c>
      <c r="AH803" s="48" t="s">
        <v>2374</v>
      </c>
      <c r="AI803" s="48" t="s">
        <v>2374</v>
      </c>
      <c r="AJ803" s="48" t="s">
        <v>2374</v>
      </c>
      <c r="AK803" s="48">
        <v>338</v>
      </c>
      <c r="AL803" s="48">
        <v>946047</v>
      </c>
      <c r="AM803" s="48" t="s">
        <v>1581</v>
      </c>
      <c r="AN803" s="53">
        <v>0.35</v>
      </c>
      <c r="AO803" s="58">
        <v>0.069264</v>
      </c>
      <c r="AP803" s="58">
        <v>0.0918917994749964</v>
      </c>
    </row>
    <row r="804" customFormat="1" spans="2:42">
      <c r="B804" s="39"/>
      <c r="C804" s="39"/>
      <c r="D804" s="39"/>
      <c r="S804" s="40"/>
      <c r="T804" s="40"/>
      <c r="AA804" s="48">
        <v>802</v>
      </c>
      <c r="AB804" s="48" t="s">
        <v>3569</v>
      </c>
      <c r="AC804" s="48" t="s">
        <v>3570</v>
      </c>
      <c r="AD804" s="48" t="s">
        <v>2374</v>
      </c>
      <c r="AE804" s="48" t="s">
        <v>2522</v>
      </c>
      <c r="AF804" s="48" t="s">
        <v>2374</v>
      </c>
      <c r="AG804" s="48" t="s">
        <v>2374</v>
      </c>
      <c r="AH804" s="48" t="s">
        <v>2374</v>
      </c>
      <c r="AI804" s="48" t="s">
        <v>2374</v>
      </c>
      <c r="AJ804" s="48" t="s">
        <v>2374</v>
      </c>
      <c r="AK804" s="48">
        <v>136</v>
      </c>
      <c r="AL804" s="48">
        <v>2235033</v>
      </c>
      <c r="AM804" s="48" t="s">
        <v>1581</v>
      </c>
      <c r="AN804" s="53">
        <v>0.74</v>
      </c>
      <c r="AO804" s="58">
        <v>0.109624</v>
      </c>
      <c r="AP804" s="58">
        <v>0.122755894515767</v>
      </c>
    </row>
    <row r="805" customFormat="1" spans="2:42">
      <c r="B805" s="39"/>
      <c r="C805" s="39"/>
      <c r="D805" s="39"/>
      <c r="S805" s="40"/>
      <c r="T805" s="40"/>
      <c r="AA805" s="48">
        <v>803</v>
      </c>
      <c r="AB805" s="48" t="s">
        <v>3571</v>
      </c>
      <c r="AC805" s="48" t="s">
        <v>3572</v>
      </c>
      <c r="AD805" s="48" t="s">
        <v>2374</v>
      </c>
      <c r="AE805" s="48" t="s">
        <v>2522</v>
      </c>
      <c r="AF805" s="48" t="s">
        <v>2374</v>
      </c>
      <c r="AG805" s="48" t="s">
        <v>2374</v>
      </c>
      <c r="AH805" s="48" t="s">
        <v>2374</v>
      </c>
      <c r="AI805" s="48" t="s">
        <v>2374</v>
      </c>
      <c r="AJ805" s="48" t="s">
        <v>2374</v>
      </c>
      <c r="AK805" s="48">
        <v>212</v>
      </c>
      <c r="AL805" s="48">
        <v>1483263</v>
      </c>
      <c r="AM805" s="48" t="s">
        <v>1581</v>
      </c>
      <c r="AN805" s="53">
        <v>3.04</v>
      </c>
      <c r="AO805" s="58">
        <v>0.115288</v>
      </c>
      <c r="AP805" s="58">
        <v>0.479518932473753</v>
      </c>
    </row>
    <row r="806" customFormat="1" spans="2:42">
      <c r="B806" s="39"/>
      <c r="C806" s="39"/>
      <c r="D806" s="39"/>
      <c r="S806" s="40"/>
      <c r="T806" s="40"/>
      <c r="AA806" s="48">
        <v>804</v>
      </c>
      <c r="AB806" s="48" t="s">
        <v>3573</v>
      </c>
      <c r="AC806" s="48" t="s">
        <v>3574</v>
      </c>
      <c r="AD806" s="48" t="s">
        <v>2374</v>
      </c>
      <c r="AE806" s="48" t="s">
        <v>2522</v>
      </c>
      <c r="AF806" s="48" t="s">
        <v>2374</v>
      </c>
      <c r="AG806" s="48" t="s">
        <v>2374</v>
      </c>
      <c r="AH806" s="48" t="s">
        <v>2374</v>
      </c>
      <c r="AI806" s="48" t="s">
        <v>2374</v>
      </c>
      <c r="AJ806" s="48" t="s">
        <v>2374</v>
      </c>
      <c r="AK806" s="48">
        <v>484</v>
      </c>
      <c r="AL806" s="48">
        <v>663610</v>
      </c>
      <c r="AM806" s="48" t="s">
        <v>1581</v>
      </c>
      <c r="AN806" s="53">
        <v>2.27</v>
      </c>
      <c r="AO806" s="58">
        <v>0.06270304</v>
      </c>
      <c r="AP806" s="58">
        <v>0.658344998417851</v>
      </c>
    </row>
    <row r="807" customFormat="1" spans="2:42">
      <c r="B807" s="39"/>
      <c r="C807" s="39"/>
      <c r="D807" s="39"/>
      <c r="S807" s="40"/>
      <c r="T807" s="40"/>
      <c r="AA807" s="48">
        <v>805</v>
      </c>
      <c r="AB807" s="48" t="s">
        <v>3575</v>
      </c>
      <c r="AC807" s="48" t="s">
        <v>3576</v>
      </c>
      <c r="AD807" s="48" t="s">
        <v>2374</v>
      </c>
      <c r="AE807" s="48" t="s">
        <v>2522</v>
      </c>
      <c r="AF807" s="48" t="s">
        <v>2374</v>
      </c>
      <c r="AG807" s="48" t="s">
        <v>2374</v>
      </c>
      <c r="AH807" s="48" t="s">
        <v>2374</v>
      </c>
      <c r="AI807" s="48" t="s">
        <v>2374</v>
      </c>
      <c r="AJ807" s="48" t="s">
        <v>2374</v>
      </c>
      <c r="AK807" s="48">
        <v>0</v>
      </c>
      <c r="AL807" s="48">
        <v>0</v>
      </c>
      <c r="AM807" s="48" t="s">
        <v>1581</v>
      </c>
      <c r="AN807" s="53">
        <v>2.1</v>
      </c>
      <c r="AO807" s="58">
        <v>0.04947</v>
      </c>
      <c r="AP807" s="58">
        <v>0.771957986517423</v>
      </c>
    </row>
    <row r="808" customFormat="1" spans="2:42">
      <c r="B808" s="39"/>
      <c r="C808" s="39"/>
      <c r="D808" s="39"/>
      <c r="S808" s="40"/>
      <c r="T808" s="40"/>
      <c r="AA808" s="48">
        <v>806</v>
      </c>
      <c r="AB808" s="48" t="s">
        <v>3577</v>
      </c>
      <c r="AC808" s="48"/>
      <c r="AD808" s="48" t="s">
        <v>2374</v>
      </c>
      <c r="AE808" s="48" t="s">
        <v>2522</v>
      </c>
      <c r="AF808" s="48" t="s">
        <v>2374</v>
      </c>
      <c r="AG808" s="48" t="s">
        <v>2374</v>
      </c>
      <c r="AH808" s="48" t="s">
        <v>2374</v>
      </c>
      <c r="AI808" s="48" t="s">
        <v>2374</v>
      </c>
      <c r="AJ808" s="48" t="s">
        <v>2374</v>
      </c>
      <c r="AK808" s="48">
        <v>222</v>
      </c>
      <c r="AL808" s="48">
        <v>1419130</v>
      </c>
      <c r="AM808" s="48" t="s">
        <v>1581</v>
      </c>
      <c r="AN808" s="53">
        <v>0.55</v>
      </c>
      <c r="AO808" s="58">
        <v>0.019288</v>
      </c>
      <c r="AP808" s="58">
        <v>0.518551353818789</v>
      </c>
    </row>
    <row r="809" customFormat="1" spans="2:42">
      <c r="B809" s="39"/>
      <c r="C809" s="39"/>
      <c r="D809" s="39"/>
      <c r="S809" s="40"/>
      <c r="T809" s="40"/>
      <c r="AA809" s="48">
        <v>807</v>
      </c>
      <c r="AB809" s="48" t="s">
        <v>3578</v>
      </c>
      <c r="AC809" s="48" t="s">
        <v>3579</v>
      </c>
      <c r="AD809" s="48" t="s">
        <v>2374</v>
      </c>
      <c r="AE809" s="48" t="s">
        <v>2522</v>
      </c>
      <c r="AF809" s="48" t="s">
        <v>2374</v>
      </c>
      <c r="AG809" s="48" t="s">
        <v>2374</v>
      </c>
      <c r="AH809" s="48" t="s">
        <v>2374</v>
      </c>
      <c r="AI809" s="48" t="s">
        <v>2374</v>
      </c>
      <c r="AJ809" s="48" t="s">
        <v>2374</v>
      </c>
      <c r="AK809" s="48">
        <v>141</v>
      </c>
      <c r="AL809" s="48">
        <v>2163050</v>
      </c>
      <c r="AM809" s="48" t="s">
        <v>1581</v>
      </c>
      <c r="AN809" s="53">
        <v>0.51</v>
      </c>
      <c r="AO809" s="58">
        <v>0.10846</v>
      </c>
      <c r="AP809" s="58">
        <v>0.0855099901321471</v>
      </c>
    </row>
    <row r="810" customFormat="1" spans="2:42">
      <c r="B810" s="39"/>
      <c r="C810" s="39"/>
      <c r="D810" s="39"/>
      <c r="S810" s="40"/>
      <c r="T810" s="40"/>
      <c r="AA810" s="48">
        <v>808</v>
      </c>
      <c r="AB810" s="48" t="s">
        <v>3580</v>
      </c>
      <c r="AC810" s="48"/>
      <c r="AD810" s="48" t="s">
        <v>2374</v>
      </c>
      <c r="AE810" s="48" t="s">
        <v>2522</v>
      </c>
      <c r="AF810" s="48" t="s">
        <v>2374</v>
      </c>
      <c r="AG810" s="48" t="s">
        <v>2374</v>
      </c>
      <c r="AH810" s="48" t="s">
        <v>2374</v>
      </c>
      <c r="AI810" s="48" t="s">
        <v>2374</v>
      </c>
      <c r="AJ810" s="48" t="s">
        <v>2374</v>
      </c>
      <c r="AK810" s="48">
        <v>0</v>
      </c>
      <c r="AL810" s="48">
        <v>0</v>
      </c>
      <c r="AM810" s="48" t="s">
        <v>1581</v>
      </c>
      <c r="AN810" s="53">
        <v>2.6</v>
      </c>
      <c r="AO810" s="58">
        <v>0.033454</v>
      </c>
      <c r="AP810" s="58">
        <v>1.41332348529529</v>
      </c>
    </row>
    <row r="811" customFormat="1" spans="2:42">
      <c r="B811" s="39"/>
      <c r="C811" s="39"/>
      <c r="D811" s="39"/>
      <c r="S811" s="40"/>
      <c r="T811" s="40"/>
      <c r="AA811" s="48">
        <v>809</v>
      </c>
      <c r="AB811" s="48" t="s">
        <v>2143</v>
      </c>
      <c r="AC811" s="48" t="s">
        <v>3581</v>
      </c>
      <c r="AD811" s="48" t="s">
        <v>2374</v>
      </c>
      <c r="AE811" s="48" t="s">
        <v>2522</v>
      </c>
      <c r="AF811" s="48" t="s">
        <v>2374</v>
      </c>
      <c r="AG811" s="48" t="s">
        <v>2374</v>
      </c>
      <c r="AH811" s="48" t="s">
        <v>2374</v>
      </c>
      <c r="AI811" s="48" t="s">
        <v>2374</v>
      </c>
      <c r="AJ811" s="48" t="s">
        <v>2374</v>
      </c>
      <c r="AK811" s="48">
        <v>434</v>
      </c>
      <c r="AL811" s="48">
        <v>740039</v>
      </c>
      <c r="AM811" s="48" t="s">
        <v>1581</v>
      </c>
      <c r="AN811" s="53">
        <v>0.51</v>
      </c>
      <c r="AO811" s="58">
        <v>0.136493</v>
      </c>
      <c r="AP811" s="58">
        <v>0.0679479059712416</v>
      </c>
    </row>
    <row r="812" customFormat="1" spans="2:42">
      <c r="B812" s="39"/>
      <c r="C812" s="39"/>
      <c r="D812" s="39"/>
      <c r="S812" s="40"/>
      <c r="T812" s="40"/>
      <c r="AA812" s="48">
        <v>810</v>
      </c>
      <c r="AB812" s="48" t="s">
        <v>3582</v>
      </c>
      <c r="AC812" s="48" t="s">
        <v>3583</v>
      </c>
      <c r="AD812" s="48" t="s">
        <v>2374</v>
      </c>
      <c r="AE812" s="48" t="s">
        <v>2522</v>
      </c>
      <c r="AF812" s="48" t="s">
        <v>2374</v>
      </c>
      <c r="AG812" s="48" t="s">
        <v>2374</v>
      </c>
      <c r="AH812" s="48" t="s">
        <v>2374</v>
      </c>
      <c r="AI812" s="48" t="s">
        <v>2374</v>
      </c>
      <c r="AJ812" s="48" t="s">
        <v>2374</v>
      </c>
      <c r="AK812" s="48">
        <v>207</v>
      </c>
      <c r="AL812" s="48">
        <v>1517492</v>
      </c>
      <c r="AM812" s="48" t="s">
        <v>1581</v>
      </c>
      <c r="AN812" s="53">
        <v>0.54</v>
      </c>
      <c r="AO812" s="58">
        <v>0.05754</v>
      </c>
      <c r="AP812" s="58">
        <v>0.170663317114629</v>
      </c>
    </row>
    <row r="813" customFormat="1" spans="2:42">
      <c r="B813" s="39"/>
      <c r="C813" s="39"/>
      <c r="D813" s="39"/>
      <c r="S813" s="40"/>
      <c r="T813" s="40"/>
      <c r="AA813" s="48">
        <v>811</v>
      </c>
      <c r="AB813" s="48" t="s">
        <v>3584</v>
      </c>
      <c r="AC813" s="48" t="s">
        <v>3585</v>
      </c>
      <c r="AD813" s="48" t="s">
        <v>2374</v>
      </c>
      <c r="AE813" s="48" t="s">
        <v>2522</v>
      </c>
      <c r="AF813" s="48" t="s">
        <v>2374</v>
      </c>
      <c r="AG813" s="48" t="s">
        <v>2374</v>
      </c>
      <c r="AH813" s="48" t="s">
        <v>2374</v>
      </c>
      <c r="AI813" s="48" t="s">
        <v>2374</v>
      </c>
      <c r="AJ813" s="48" t="s">
        <v>2374</v>
      </c>
      <c r="AK813" s="48">
        <v>585</v>
      </c>
      <c r="AL813" s="48">
        <v>549784</v>
      </c>
      <c r="AM813" s="48" t="s">
        <v>1581</v>
      </c>
      <c r="AN813" s="53">
        <v>3.43</v>
      </c>
      <c r="AO813" s="58">
        <v>0.006821</v>
      </c>
      <c r="AP813" s="58">
        <v>9.14455025195636</v>
      </c>
    </row>
    <row r="814" customFormat="1" spans="2:42">
      <c r="B814" s="39"/>
      <c r="C814" s="39"/>
      <c r="D814" s="39"/>
      <c r="S814" s="40"/>
      <c r="T814" s="40"/>
      <c r="AA814" s="48">
        <v>812</v>
      </c>
      <c r="AB814" s="48" t="s">
        <v>3586</v>
      </c>
      <c r="AC814" s="48" t="s">
        <v>1852</v>
      </c>
      <c r="AD814" s="48" t="s">
        <v>2374</v>
      </c>
      <c r="AE814" s="48" t="s">
        <v>2522</v>
      </c>
      <c r="AF814" s="48" t="s">
        <v>2374</v>
      </c>
      <c r="AG814" s="48" t="s">
        <v>2374</v>
      </c>
      <c r="AH814" s="48" t="s">
        <v>2374</v>
      </c>
      <c r="AI814" s="48" t="s">
        <v>2374</v>
      </c>
      <c r="AJ814" s="48" t="s">
        <v>2374</v>
      </c>
      <c r="AK814" s="48">
        <v>0</v>
      </c>
      <c r="AL814" s="48">
        <v>0</v>
      </c>
      <c r="AM814" s="48" t="s">
        <v>1581</v>
      </c>
      <c r="AN814" s="53" t="e">
        <v>#N/A</v>
      </c>
      <c r="AO814" s="58" t="e">
        <v>#N/A</v>
      </c>
      <c r="AP814" s="58" t="e">
        <v>#N/A</v>
      </c>
    </row>
    <row r="815" customFormat="1" spans="2:42">
      <c r="B815" s="39"/>
      <c r="C815" s="39"/>
      <c r="D815" s="39"/>
      <c r="S815" s="40"/>
      <c r="T815" s="40"/>
      <c r="AA815" s="48">
        <v>813</v>
      </c>
      <c r="AB815" s="48" t="s">
        <v>3587</v>
      </c>
      <c r="AC815" s="48" t="s">
        <v>3588</v>
      </c>
      <c r="AD815" s="48" t="s">
        <v>2374</v>
      </c>
      <c r="AE815" s="48" t="s">
        <v>2522</v>
      </c>
      <c r="AF815" s="48" t="s">
        <v>2374</v>
      </c>
      <c r="AG815" s="48" t="s">
        <v>2374</v>
      </c>
      <c r="AH815" s="48" t="s">
        <v>2374</v>
      </c>
      <c r="AI815" s="48" t="s">
        <v>2374</v>
      </c>
      <c r="AJ815" s="48" t="s">
        <v>2374</v>
      </c>
      <c r="AK815" s="48">
        <v>141</v>
      </c>
      <c r="AL815" s="48">
        <v>2163050</v>
      </c>
      <c r="AM815" s="48" t="s">
        <v>1581</v>
      </c>
      <c r="AN815" s="53">
        <v>0.79</v>
      </c>
      <c r="AO815" s="58">
        <v>0.208255</v>
      </c>
      <c r="AP815" s="58">
        <v>0.068983930320048</v>
      </c>
    </row>
    <row r="816" customFormat="1" spans="2:42">
      <c r="B816" s="39"/>
      <c r="C816" s="39"/>
      <c r="D816" s="39"/>
      <c r="S816" s="40"/>
      <c r="T816" s="40"/>
      <c r="AA816" s="48">
        <v>814</v>
      </c>
      <c r="AB816" s="48" t="s">
        <v>3589</v>
      </c>
      <c r="AC816" s="48" t="s">
        <v>3590</v>
      </c>
      <c r="AD816" s="48" t="s">
        <v>2374</v>
      </c>
      <c r="AE816" s="48" t="s">
        <v>2522</v>
      </c>
      <c r="AF816" s="48" t="s">
        <v>2374</v>
      </c>
      <c r="AG816" s="48" t="s">
        <v>2374</v>
      </c>
      <c r="AH816" s="48" t="s">
        <v>2374</v>
      </c>
      <c r="AI816" s="48" t="s">
        <v>2374</v>
      </c>
      <c r="AJ816" s="48" t="s">
        <v>2374</v>
      </c>
      <c r="AK816" s="48">
        <v>656</v>
      </c>
      <c r="AL816" s="48">
        <v>490114</v>
      </c>
      <c r="AM816" s="48" t="s">
        <v>1581</v>
      </c>
      <c r="AN816" s="53">
        <v>0.95</v>
      </c>
      <c r="AO816" s="58">
        <v>0.088133673</v>
      </c>
      <c r="AP816" s="58">
        <v>0.196018930695174</v>
      </c>
    </row>
    <row r="817" customFormat="1" spans="2:42">
      <c r="B817" s="39"/>
      <c r="C817" s="39"/>
      <c r="D817" s="39"/>
      <c r="S817" s="40"/>
      <c r="T817" s="40"/>
      <c r="AA817" s="48">
        <v>815</v>
      </c>
      <c r="AB817" s="48" t="s">
        <v>2717</v>
      </c>
      <c r="AC817" s="48" t="s">
        <v>3426</v>
      </c>
      <c r="AD817" s="48" t="s">
        <v>2374</v>
      </c>
      <c r="AE817" s="48" t="s">
        <v>2522</v>
      </c>
      <c r="AF817" s="48" t="s">
        <v>2374</v>
      </c>
      <c r="AG817" s="48" t="s">
        <v>2374</v>
      </c>
      <c r="AH817" s="48" t="s">
        <v>2374</v>
      </c>
      <c r="AI817" s="48" t="s">
        <v>2374</v>
      </c>
      <c r="AJ817" s="48" t="s">
        <v>2374</v>
      </c>
      <c r="AK817" s="48">
        <v>151</v>
      </c>
      <c r="AL817" s="48">
        <v>2031238</v>
      </c>
      <c r="AM817" s="48" t="s">
        <v>1581</v>
      </c>
      <c r="AN817" s="53">
        <v>2.71</v>
      </c>
      <c r="AO817" s="58">
        <v>0.081352</v>
      </c>
      <c r="AP817" s="58">
        <v>0.605783356027632</v>
      </c>
    </row>
    <row r="818" customFormat="1" spans="2:42">
      <c r="B818" s="39"/>
      <c r="C818" s="39"/>
      <c r="D818" s="39"/>
      <c r="S818" s="40"/>
      <c r="T818" s="40"/>
      <c r="AA818" s="48">
        <v>816</v>
      </c>
      <c r="AB818" s="48" t="s">
        <v>3591</v>
      </c>
      <c r="AC818" s="48" t="s">
        <v>3592</v>
      </c>
      <c r="AD818" s="48" t="s">
        <v>2374</v>
      </c>
      <c r="AE818" s="48" t="s">
        <v>2522</v>
      </c>
      <c r="AF818" s="48" t="s">
        <v>2374</v>
      </c>
      <c r="AG818" s="48" t="s">
        <v>2374</v>
      </c>
      <c r="AH818" s="48" t="s">
        <v>2374</v>
      </c>
      <c r="AI818" s="48" t="s">
        <v>2374</v>
      </c>
      <c r="AJ818" s="48" t="s">
        <v>2374</v>
      </c>
      <c r="AK818" s="48">
        <v>691</v>
      </c>
      <c r="AL818" s="48">
        <v>464830</v>
      </c>
      <c r="AM818" s="48" t="s">
        <v>1581</v>
      </c>
      <c r="AN818" s="53">
        <v>0.98</v>
      </c>
      <c r="AO818" s="58">
        <v>0.087106099</v>
      </c>
      <c r="AP818" s="58">
        <v>0.204594423138398</v>
      </c>
    </row>
    <row r="819" customFormat="1" spans="2:42">
      <c r="B819" s="39"/>
      <c r="C819" s="39"/>
      <c r="D819" s="39"/>
      <c r="S819" s="40"/>
      <c r="T819" s="40"/>
      <c r="AA819" s="48">
        <v>817</v>
      </c>
      <c r="AB819" s="48" t="s">
        <v>3593</v>
      </c>
      <c r="AC819" s="48" t="s">
        <v>3594</v>
      </c>
      <c r="AD819" s="48" t="s">
        <v>2374</v>
      </c>
      <c r="AE819" s="48" t="s">
        <v>2522</v>
      </c>
      <c r="AF819" s="48" t="s">
        <v>2374</v>
      </c>
      <c r="AG819" s="48" t="s">
        <v>2374</v>
      </c>
      <c r="AH819" s="48" t="s">
        <v>2374</v>
      </c>
      <c r="AI819" s="48" t="s">
        <v>2374</v>
      </c>
      <c r="AJ819" s="48" t="s">
        <v>2374</v>
      </c>
      <c r="AK819" s="48">
        <v>176</v>
      </c>
      <c r="AL819" s="48">
        <v>1761175</v>
      </c>
      <c r="AM819" s="48" t="s">
        <v>1581</v>
      </c>
      <c r="AN819" s="53">
        <v>1.51</v>
      </c>
      <c r="AO819" s="58">
        <v>0.074869</v>
      </c>
      <c r="AP819" s="58">
        <v>0.366767795721006</v>
      </c>
    </row>
    <row r="820" customFormat="1" spans="2:42">
      <c r="B820" s="39"/>
      <c r="C820" s="39"/>
      <c r="D820" s="39"/>
      <c r="S820" s="40"/>
      <c r="T820" s="40"/>
      <c r="AA820" s="48">
        <v>818</v>
      </c>
      <c r="AB820" s="48" t="s">
        <v>2682</v>
      </c>
      <c r="AC820" s="48" t="s">
        <v>3595</v>
      </c>
      <c r="AD820" s="48" t="s">
        <v>2374</v>
      </c>
      <c r="AE820" s="48" t="s">
        <v>2522</v>
      </c>
      <c r="AF820" s="48" t="s">
        <v>2374</v>
      </c>
      <c r="AG820" s="48" t="s">
        <v>2374</v>
      </c>
      <c r="AH820" s="48" t="s">
        <v>2374</v>
      </c>
      <c r="AI820" s="48" t="s">
        <v>2374</v>
      </c>
      <c r="AJ820" s="48" t="s">
        <v>2374</v>
      </c>
      <c r="AK820" s="48">
        <v>156</v>
      </c>
      <c r="AL820" s="48">
        <v>1970885</v>
      </c>
      <c r="AM820" s="48" t="s">
        <v>1581</v>
      </c>
      <c r="AN820" s="53">
        <v>2.45</v>
      </c>
      <c r="AO820" s="58">
        <v>0.0549</v>
      </c>
      <c r="AP820" s="58">
        <v>0.811540167429018</v>
      </c>
    </row>
    <row r="821" customFormat="1" spans="2:42">
      <c r="B821" s="39"/>
      <c r="C821" s="39"/>
      <c r="D821" s="39"/>
      <c r="S821" s="40"/>
      <c r="T821" s="40"/>
      <c r="AA821" s="48">
        <v>819</v>
      </c>
      <c r="AB821" s="48" t="s">
        <v>3596</v>
      </c>
      <c r="AC821" s="48" t="s">
        <v>3597</v>
      </c>
      <c r="AD821" s="48" t="s">
        <v>2374</v>
      </c>
      <c r="AE821" s="48" t="s">
        <v>2522</v>
      </c>
      <c r="AF821" s="48" t="s">
        <v>2374</v>
      </c>
      <c r="AG821" s="48" t="s">
        <v>2374</v>
      </c>
      <c r="AH821" s="48" t="s">
        <v>2374</v>
      </c>
      <c r="AI821" s="48" t="s">
        <v>2374</v>
      </c>
      <c r="AJ821" s="48" t="s">
        <v>2374</v>
      </c>
      <c r="AK821" s="48">
        <v>196</v>
      </c>
      <c r="AL821" s="48">
        <v>1590899</v>
      </c>
      <c r="AM821" s="48" t="s">
        <v>1581</v>
      </c>
      <c r="AN821" s="53">
        <v>2.31</v>
      </c>
      <c r="AO821" s="58">
        <v>0.033454</v>
      </c>
      <c r="AP821" s="58">
        <v>1.25568355808927</v>
      </c>
    </row>
    <row r="822" customFormat="1" spans="2:42">
      <c r="B822" s="39"/>
      <c r="C822" s="39"/>
      <c r="D822" s="39"/>
      <c r="S822" s="40"/>
      <c r="T822" s="40"/>
      <c r="AA822" s="48">
        <v>820</v>
      </c>
      <c r="AB822" s="48" t="s">
        <v>3598</v>
      </c>
      <c r="AC822" s="48" t="s">
        <v>3599</v>
      </c>
      <c r="AD822" s="48" t="s">
        <v>2374</v>
      </c>
      <c r="AE822" s="48" t="s">
        <v>2522</v>
      </c>
      <c r="AF822" s="48" t="s">
        <v>2374</v>
      </c>
      <c r="AG822" s="48" t="s">
        <v>2374</v>
      </c>
      <c r="AH822" s="48" t="s">
        <v>2374</v>
      </c>
      <c r="AI822" s="48" t="s">
        <v>2374</v>
      </c>
      <c r="AJ822" s="48" t="s">
        <v>2374</v>
      </c>
      <c r="AK822" s="48">
        <v>0</v>
      </c>
      <c r="AL822" s="48">
        <v>0</v>
      </c>
      <c r="AM822" s="48" t="s">
        <v>1581</v>
      </c>
      <c r="AN822" s="53">
        <v>0</v>
      </c>
      <c r="AO822" s="58">
        <v>0.090078</v>
      </c>
      <c r="AP822" s="58">
        <v>0</v>
      </c>
    </row>
    <row r="823" customFormat="1" spans="2:42">
      <c r="B823" s="39"/>
      <c r="C823" s="39"/>
      <c r="D823" s="39"/>
      <c r="S823" s="40"/>
      <c r="T823" s="40"/>
      <c r="AA823" s="48">
        <v>821</v>
      </c>
      <c r="AB823" s="48" t="s">
        <v>3600</v>
      </c>
      <c r="AC823" s="48" t="s">
        <v>3601</v>
      </c>
      <c r="AD823" s="48" t="s">
        <v>2374</v>
      </c>
      <c r="AE823" s="48" t="s">
        <v>2522</v>
      </c>
      <c r="AF823" s="48" t="s">
        <v>2374</v>
      </c>
      <c r="AG823" s="48" t="s">
        <v>2374</v>
      </c>
      <c r="AH823" s="48" t="s">
        <v>2374</v>
      </c>
      <c r="AI823" s="48" t="s">
        <v>2374</v>
      </c>
      <c r="AJ823" s="48" t="s">
        <v>2374</v>
      </c>
      <c r="AK823" s="48">
        <v>338</v>
      </c>
      <c r="AL823" s="48">
        <v>946047</v>
      </c>
      <c r="AM823" s="48" t="s">
        <v>1581</v>
      </c>
      <c r="AN823" s="53">
        <v>2.15</v>
      </c>
      <c r="AO823" s="58">
        <v>0.067922</v>
      </c>
      <c r="AP823" s="58">
        <v>0.575631133085334</v>
      </c>
    </row>
    <row r="824" customFormat="1" spans="2:42">
      <c r="B824" s="39"/>
      <c r="C824" s="39"/>
      <c r="D824" s="39"/>
      <c r="S824" s="40"/>
      <c r="T824" s="40"/>
      <c r="AA824" s="48">
        <v>822</v>
      </c>
      <c r="AB824" s="48" t="s">
        <v>2329</v>
      </c>
      <c r="AC824" s="48" t="s">
        <v>3196</v>
      </c>
      <c r="AD824" s="48" t="s">
        <v>2374</v>
      </c>
      <c r="AE824" s="48" t="s">
        <v>2522</v>
      </c>
      <c r="AF824" s="48" t="s">
        <v>2374</v>
      </c>
      <c r="AG824" s="48" t="s">
        <v>2374</v>
      </c>
      <c r="AH824" s="48" t="s">
        <v>2374</v>
      </c>
      <c r="AI824" s="48" t="s">
        <v>2374</v>
      </c>
      <c r="AJ824" s="48" t="s">
        <v>2374</v>
      </c>
      <c r="AK824" s="48">
        <v>282</v>
      </c>
      <c r="AL824" s="48">
        <v>1126152</v>
      </c>
      <c r="AM824" s="48" t="s">
        <v>1581</v>
      </c>
      <c r="AN824" s="53">
        <v>1.54</v>
      </c>
      <c r="AO824" s="58">
        <v>0.111533</v>
      </c>
      <c r="AP824" s="58">
        <v>0.251092428562659</v>
      </c>
    </row>
    <row r="825" customFormat="1" spans="2:42">
      <c r="B825" s="39"/>
      <c r="C825" s="39"/>
      <c r="D825" s="39"/>
      <c r="S825" s="40"/>
      <c r="T825" s="40"/>
      <c r="AA825" s="48">
        <v>823</v>
      </c>
      <c r="AB825" s="48" t="s">
        <v>3602</v>
      </c>
      <c r="AC825" s="48" t="s">
        <v>3603</v>
      </c>
      <c r="AD825" s="48" t="s">
        <v>2374</v>
      </c>
      <c r="AE825" s="48" t="s">
        <v>2522</v>
      </c>
      <c r="AF825" s="48" t="s">
        <v>2374</v>
      </c>
      <c r="AG825" s="48" t="s">
        <v>2374</v>
      </c>
      <c r="AH825" s="48" t="s">
        <v>2374</v>
      </c>
      <c r="AI825" s="48" t="s">
        <v>2374</v>
      </c>
      <c r="AJ825" s="48" t="s">
        <v>2374</v>
      </c>
      <c r="AK825" s="48">
        <v>146</v>
      </c>
      <c r="AL825" s="48">
        <v>2094984</v>
      </c>
      <c r="AM825" s="48" t="s">
        <v>1581</v>
      </c>
      <c r="AN825" s="53" t="e">
        <v>#N/A</v>
      </c>
      <c r="AO825" s="58" t="e">
        <v>#N/A</v>
      </c>
      <c r="AP825" s="58" t="e">
        <v>#N/A</v>
      </c>
    </row>
    <row r="826" customFormat="1" spans="2:42">
      <c r="B826" s="39"/>
      <c r="C826" s="39"/>
      <c r="D826" s="39"/>
      <c r="S826" s="40"/>
      <c r="T826" s="40"/>
      <c r="AA826" s="48">
        <v>824</v>
      </c>
      <c r="AB826" s="48" t="s">
        <v>3604</v>
      </c>
      <c r="AC826" s="48" t="s">
        <v>3605</v>
      </c>
      <c r="AD826" s="48" t="s">
        <v>2374</v>
      </c>
      <c r="AE826" s="48" t="s">
        <v>2522</v>
      </c>
      <c r="AF826" s="48" t="s">
        <v>2374</v>
      </c>
      <c r="AG826" s="48" t="s">
        <v>2374</v>
      </c>
      <c r="AH826" s="48" t="s">
        <v>2374</v>
      </c>
      <c r="AI826" s="48" t="s">
        <v>2374</v>
      </c>
      <c r="AJ826" s="48" t="s">
        <v>2374</v>
      </c>
      <c r="AK826" s="48">
        <v>0</v>
      </c>
      <c r="AL826" s="48">
        <v>0</v>
      </c>
      <c r="AM826" s="48" t="s">
        <v>1581</v>
      </c>
      <c r="AN826" s="53" t="e">
        <v>#N/A</v>
      </c>
      <c r="AO826" s="58" t="e">
        <v>#N/A</v>
      </c>
      <c r="AP826" s="58" t="e">
        <v>#N/A</v>
      </c>
    </row>
    <row r="827" customFormat="1" spans="2:42">
      <c r="B827" s="39"/>
      <c r="C827" s="39"/>
      <c r="D827" s="39"/>
      <c r="S827" s="40"/>
      <c r="T827" s="40"/>
      <c r="AA827" s="48">
        <v>825</v>
      </c>
      <c r="AB827" s="48" t="s">
        <v>3606</v>
      </c>
      <c r="AC827" s="48" t="s">
        <v>3574</v>
      </c>
      <c r="AD827" s="48" t="s">
        <v>2374</v>
      </c>
      <c r="AE827" s="48" t="s">
        <v>2522</v>
      </c>
      <c r="AF827" s="48" t="s">
        <v>2374</v>
      </c>
      <c r="AG827" s="48" t="s">
        <v>2374</v>
      </c>
      <c r="AH827" s="48" t="s">
        <v>2374</v>
      </c>
      <c r="AI827" s="48" t="s">
        <v>2374</v>
      </c>
      <c r="AJ827" s="48" t="s">
        <v>2374</v>
      </c>
      <c r="AK827" s="48">
        <v>5863</v>
      </c>
      <c r="AL827" s="48">
        <v>49178</v>
      </c>
      <c r="AM827" s="48" t="s">
        <v>1581</v>
      </c>
      <c r="AN827" s="53">
        <v>1.27</v>
      </c>
      <c r="AO827" s="58">
        <v>0.066863731</v>
      </c>
      <c r="AP827" s="58">
        <v>0.345405616110342</v>
      </c>
    </row>
    <row r="828" customFormat="1" spans="2:42">
      <c r="B828" s="39"/>
      <c r="C828" s="39"/>
      <c r="D828" s="39"/>
      <c r="S828" s="40"/>
      <c r="T828" s="40"/>
      <c r="AA828" s="48">
        <v>826</v>
      </c>
      <c r="AB828" s="48" t="s">
        <v>3607</v>
      </c>
      <c r="AC828" s="48" t="s">
        <v>3608</v>
      </c>
      <c r="AD828" s="48" t="s">
        <v>2374</v>
      </c>
      <c r="AE828" s="48" t="s">
        <v>2522</v>
      </c>
      <c r="AF828" s="48" t="s">
        <v>2374</v>
      </c>
      <c r="AG828" s="48" t="s">
        <v>2374</v>
      </c>
      <c r="AH828" s="48" t="s">
        <v>2374</v>
      </c>
      <c r="AI828" s="48" t="s">
        <v>2374</v>
      </c>
      <c r="AJ828" s="48" t="s">
        <v>2374</v>
      </c>
      <c r="AK828" s="48">
        <v>196</v>
      </c>
      <c r="AL828" s="48">
        <v>1590899</v>
      </c>
      <c r="AM828" s="48" t="s">
        <v>1581</v>
      </c>
      <c r="AN828" s="53">
        <v>0.46</v>
      </c>
      <c r="AO828" s="58">
        <v>0.053712</v>
      </c>
      <c r="AP828" s="58">
        <v>0.155740938734873</v>
      </c>
    </row>
    <row r="829" customFormat="1" spans="2:42">
      <c r="B829" s="39"/>
      <c r="C829" s="39"/>
      <c r="D829" s="39"/>
      <c r="S829" s="40"/>
      <c r="T829" s="40"/>
      <c r="AA829" s="48">
        <v>827</v>
      </c>
      <c r="AB829" s="48" t="s">
        <v>3609</v>
      </c>
      <c r="AC829" s="48" t="s">
        <v>3610</v>
      </c>
      <c r="AD829" s="48" t="s">
        <v>2374</v>
      </c>
      <c r="AE829" s="48" t="s">
        <v>2522</v>
      </c>
      <c r="AF829" s="48" t="s">
        <v>2374</v>
      </c>
      <c r="AG829" s="48" t="s">
        <v>2374</v>
      </c>
      <c r="AH829" s="48" t="s">
        <v>2374</v>
      </c>
      <c r="AI829" s="48" t="s">
        <v>2374</v>
      </c>
      <c r="AJ829" s="48" t="s">
        <v>2374</v>
      </c>
      <c r="AK829" s="48">
        <v>151</v>
      </c>
      <c r="AL829" s="48">
        <v>2031238</v>
      </c>
      <c r="AM829" s="48" t="s">
        <v>1581</v>
      </c>
      <c r="AN829" s="53">
        <v>0.82</v>
      </c>
      <c r="AO829" s="58">
        <v>0.060577</v>
      </c>
      <c r="AP829" s="58">
        <v>0.246162770454871</v>
      </c>
    </row>
    <row r="830" customFormat="1" spans="2:42">
      <c r="B830" s="39"/>
      <c r="C830" s="39"/>
      <c r="D830" s="39"/>
      <c r="S830" s="40"/>
      <c r="T830" s="40"/>
      <c r="AA830" s="48">
        <v>828</v>
      </c>
      <c r="AB830" s="48" t="s">
        <v>3611</v>
      </c>
      <c r="AC830" s="48" t="s">
        <v>3612</v>
      </c>
      <c r="AD830" s="48" t="s">
        <v>2374</v>
      </c>
      <c r="AE830" s="48" t="s">
        <v>2522</v>
      </c>
      <c r="AF830" s="48" t="s">
        <v>2374</v>
      </c>
      <c r="AG830" s="48" t="s">
        <v>2374</v>
      </c>
      <c r="AH830" s="48" t="s">
        <v>2374</v>
      </c>
      <c r="AI830" s="48" t="s">
        <v>2374</v>
      </c>
      <c r="AJ830" s="48" t="s">
        <v>2374</v>
      </c>
      <c r="AK830" s="48">
        <v>348</v>
      </c>
      <c r="AL830" s="48">
        <v>919116</v>
      </c>
      <c r="AM830" s="48" t="s">
        <v>1581</v>
      </c>
      <c r="AN830" s="53">
        <v>3.72</v>
      </c>
      <c r="AO830" s="58">
        <v>0.014695132</v>
      </c>
      <c r="AP830" s="58">
        <v>4.60347436098868</v>
      </c>
    </row>
    <row r="831" customFormat="1" spans="2:42">
      <c r="B831" s="39"/>
      <c r="C831" s="39"/>
      <c r="D831" s="39"/>
      <c r="S831" s="40"/>
      <c r="T831" s="40"/>
      <c r="AA831" s="48">
        <v>829</v>
      </c>
      <c r="AB831" s="48" t="s">
        <v>2706</v>
      </c>
      <c r="AC831" s="48" t="s">
        <v>3178</v>
      </c>
      <c r="AD831" s="48" t="s">
        <v>2374</v>
      </c>
      <c r="AE831" s="48" t="s">
        <v>2522</v>
      </c>
      <c r="AF831" s="48" t="s">
        <v>2374</v>
      </c>
      <c r="AG831" s="48" t="s">
        <v>2374</v>
      </c>
      <c r="AH831" s="48" t="s">
        <v>2374</v>
      </c>
      <c r="AI831" s="48" t="s">
        <v>2374</v>
      </c>
      <c r="AJ831" s="48" t="s">
        <v>2374</v>
      </c>
      <c r="AK831" s="48">
        <v>151</v>
      </c>
      <c r="AL831" s="48">
        <v>2031238</v>
      </c>
      <c r="AM831" s="48" t="s">
        <v>1581</v>
      </c>
      <c r="AN831" s="53">
        <v>0.86</v>
      </c>
      <c r="AO831" s="58">
        <v>0.139892</v>
      </c>
      <c r="AP831" s="58">
        <v>0.111794864099225</v>
      </c>
    </row>
    <row r="832" customFormat="1" spans="2:42">
      <c r="B832" s="39"/>
      <c r="C832" s="39"/>
      <c r="D832" s="39"/>
      <c r="S832" s="40"/>
      <c r="T832" s="40"/>
      <c r="AA832" s="48">
        <v>830</v>
      </c>
      <c r="AB832" s="48" t="s">
        <v>3613</v>
      </c>
      <c r="AC832" s="48" t="s">
        <v>3613</v>
      </c>
      <c r="AD832" s="48" t="s">
        <v>2374</v>
      </c>
      <c r="AE832" s="48" t="s">
        <v>2522</v>
      </c>
      <c r="AF832" s="48" t="s">
        <v>2374</v>
      </c>
      <c r="AG832" s="48" t="s">
        <v>2374</v>
      </c>
      <c r="AH832" s="48" t="s">
        <v>2374</v>
      </c>
      <c r="AI832" s="48" t="s">
        <v>2374</v>
      </c>
      <c r="AJ832" s="48" t="s">
        <v>2374</v>
      </c>
      <c r="AK832" s="48">
        <v>4691</v>
      </c>
      <c r="AL832" s="48">
        <v>62845</v>
      </c>
      <c r="AM832" s="48" t="s">
        <v>1581</v>
      </c>
      <c r="AN832" s="53">
        <v>1.24</v>
      </c>
      <c r="AO832" s="58">
        <v>0.073860853</v>
      </c>
      <c r="AP832" s="58">
        <v>0.305297780198234</v>
      </c>
    </row>
    <row r="833" customFormat="1" spans="2:42">
      <c r="B833" s="39"/>
      <c r="C833" s="39"/>
      <c r="D833" s="39"/>
      <c r="S833" s="40"/>
      <c r="T833" s="40"/>
      <c r="AA833" s="48">
        <v>831</v>
      </c>
      <c r="AB833" s="48" t="s">
        <v>3614</v>
      </c>
      <c r="AC833" s="48" t="s">
        <v>3615</v>
      </c>
      <c r="AD833" s="48" t="s">
        <v>2374</v>
      </c>
      <c r="AE833" s="48" t="s">
        <v>2522</v>
      </c>
      <c r="AF833" s="48" t="s">
        <v>2374</v>
      </c>
      <c r="AG833" s="48" t="s">
        <v>2374</v>
      </c>
      <c r="AH833" s="48" t="s">
        <v>2374</v>
      </c>
      <c r="AI833" s="48" t="s">
        <v>2374</v>
      </c>
      <c r="AJ833" s="48" t="s">
        <v>2374</v>
      </c>
      <c r="AK833" s="48">
        <v>2449</v>
      </c>
      <c r="AL833" s="48">
        <v>126665</v>
      </c>
      <c r="AM833" s="48" t="s">
        <v>1581</v>
      </c>
      <c r="AN833" s="53">
        <v>1.22</v>
      </c>
      <c r="AO833" s="58">
        <v>0.03087276</v>
      </c>
      <c r="AP833" s="58">
        <v>0.718622240871435</v>
      </c>
    </row>
    <row r="834" customFormat="1" spans="2:42">
      <c r="B834" s="39"/>
      <c r="C834" s="39"/>
      <c r="D834" s="39"/>
      <c r="S834" s="40"/>
      <c r="T834" s="40"/>
      <c r="AA834" s="48">
        <v>832</v>
      </c>
      <c r="AB834" s="48" t="s">
        <v>3616</v>
      </c>
      <c r="AC834" s="48" t="s">
        <v>3617</v>
      </c>
      <c r="AD834" s="48" t="s">
        <v>2374</v>
      </c>
      <c r="AE834" s="48" t="s">
        <v>2522</v>
      </c>
      <c r="AF834" s="48" t="s">
        <v>2374</v>
      </c>
      <c r="AG834" s="48" t="s">
        <v>2374</v>
      </c>
      <c r="AH834" s="48" t="s">
        <v>2374</v>
      </c>
      <c r="AI834" s="48" t="s">
        <v>2374</v>
      </c>
      <c r="AJ834" s="48" t="s">
        <v>2374</v>
      </c>
      <c r="AK834" s="48">
        <v>247</v>
      </c>
      <c r="AL834" s="48">
        <v>1280487</v>
      </c>
      <c r="AM834" s="48" t="s">
        <v>1581</v>
      </c>
      <c r="AN834" s="53">
        <v>1.01</v>
      </c>
      <c r="AO834" s="58">
        <v>0.201661</v>
      </c>
      <c r="AP834" s="58">
        <v>0.091078472356005</v>
      </c>
    </row>
    <row r="835" customFormat="1" spans="2:42">
      <c r="B835" s="39"/>
      <c r="C835" s="39"/>
      <c r="D835" s="39"/>
      <c r="S835" s="40"/>
      <c r="T835" s="40"/>
      <c r="AA835" s="48">
        <v>833</v>
      </c>
      <c r="AB835" s="48" t="s">
        <v>3618</v>
      </c>
      <c r="AC835" s="48" t="s">
        <v>3619</v>
      </c>
      <c r="AD835" s="48" t="s">
        <v>2374</v>
      </c>
      <c r="AE835" s="48" t="s">
        <v>2522</v>
      </c>
      <c r="AF835" s="48" t="s">
        <v>2374</v>
      </c>
      <c r="AG835" s="48" t="s">
        <v>2374</v>
      </c>
      <c r="AH835" s="48" t="s">
        <v>2374</v>
      </c>
      <c r="AI835" s="48" t="s">
        <v>2374</v>
      </c>
      <c r="AJ835" s="48" t="s">
        <v>2374</v>
      </c>
      <c r="AK835" s="48">
        <v>277</v>
      </c>
      <c r="AL835" s="48">
        <v>1145885</v>
      </c>
      <c r="AM835" s="48" t="s">
        <v>1581</v>
      </c>
      <c r="AN835" s="53">
        <v>0.93</v>
      </c>
      <c r="AO835" s="58">
        <v>0.159377</v>
      </c>
      <c r="AP835" s="58">
        <v>0.10611421879152</v>
      </c>
    </row>
    <row r="836" customFormat="1" spans="2:42">
      <c r="B836" s="39"/>
      <c r="C836" s="39"/>
      <c r="D836" s="39"/>
      <c r="S836" s="40"/>
      <c r="T836" s="40"/>
      <c r="AA836" s="48">
        <v>834</v>
      </c>
      <c r="AB836" s="48" t="s">
        <v>3620</v>
      </c>
      <c r="AC836" s="48" t="s">
        <v>3621</v>
      </c>
      <c r="AD836" s="48" t="s">
        <v>2374</v>
      </c>
      <c r="AE836" s="48" t="s">
        <v>2522</v>
      </c>
      <c r="AF836" s="48" t="s">
        <v>2374</v>
      </c>
      <c r="AG836" s="48" t="s">
        <v>2374</v>
      </c>
      <c r="AH836" s="48" t="s">
        <v>2374</v>
      </c>
      <c r="AI836" s="48" t="s">
        <v>2374</v>
      </c>
      <c r="AJ836" s="48" t="s">
        <v>2374</v>
      </c>
      <c r="AK836" s="48">
        <v>494</v>
      </c>
      <c r="AL836" s="48">
        <v>650102</v>
      </c>
      <c r="AM836" s="48" t="s">
        <v>1581</v>
      </c>
      <c r="AN836" s="53">
        <v>2.34</v>
      </c>
      <c r="AO836" s="58">
        <v>0.018538953</v>
      </c>
      <c r="AP836" s="58">
        <v>2.29533952048758</v>
      </c>
    </row>
    <row r="837" customFormat="1" spans="2:42">
      <c r="B837" s="39"/>
      <c r="C837" s="39"/>
      <c r="D837" s="39"/>
      <c r="S837" s="40"/>
      <c r="T837" s="40"/>
      <c r="AA837" s="48">
        <v>835</v>
      </c>
      <c r="AB837" s="48" t="s">
        <v>3622</v>
      </c>
      <c r="AC837" s="48" t="s">
        <v>3623</v>
      </c>
      <c r="AD837" s="48" t="s">
        <v>2374</v>
      </c>
      <c r="AE837" s="48" t="s">
        <v>2522</v>
      </c>
      <c r="AF837" s="48" t="s">
        <v>2374</v>
      </c>
      <c r="AG837" s="48" t="s">
        <v>2374</v>
      </c>
      <c r="AH837" s="48" t="s">
        <v>2374</v>
      </c>
      <c r="AI837" s="48" t="s">
        <v>2374</v>
      </c>
      <c r="AJ837" s="48" t="s">
        <v>2374</v>
      </c>
      <c r="AK837" s="48">
        <v>156</v>
      </c>
      <c r="AL837" s="48">
        <v>1970885</v>
      </c>
      <c r="AM837" s="48" t="s">
        <v>1581</v>
      </c>
      <c r="AN837" s="53">
        <v>1.78</v>
      </c>
      <c r="AO837" s="58">
        <v>0.134328</v>
      </c>
      <c r="AP837" s="58">
        <v>0.240973748817997</v>
      </c>
    </row>
    <row r="838" customFormat="1" spans="2:42">
      <c r="B838" s="39"/>
      <c r="C838" s="39"/>
      <c r="D838" s="39"/>
      <c r="S838" s="40"/>
      <c r="T838" s="40"/>
      <c r="AA838" s="48">
        <v>836</v>
      </c>
      <c r="AB838" s="48" t="s">
        <v>3624</v>
      </c>
      <c r="AC838" s="48" t="s">
        <v>3625</v>
      </c>
      <c r="AD838" s="48" t="s">
        <v>2374</v>
      </c>
      <c r="AE838" s="48" t="s">
        <v>2522</v>
      </c>
      <c r="AF838" s="48" t="s">
        <v>2374</v>
      </c>
      <c r="AG838" s="48" t="s">
        <v>2374</v>
      </c>
      <c r="AH838" s="48" t="s">
        <v>2374</v>
      </c>
      <c r="AI838" s="48" t="s">
        <v>2374</v>
      </c>
      <c r="AJ838" s="48" t="s">
        <v>2374</v>
      </c>
      <c r="AK838" s="48">
        <v>141</v>
      </c>
      <c r="AL838" s="48">
        <v>2163050</v>
      </c>
      <c r="AM838" s="48" t="s">
        <v>1581</v>
      </c>
      <c r="AN838" s="53">
        <v>1.72</v>
      </c>
      <c r="AO838" s="58">
        <v>0.193437</v>
      </c>
      <c r="AP838" s="58">
        <v>0.161698197641287</v>
      </c>
    </row>
    <row r="839" customFormat="1" spans="2:42">
      <c r="B839" s="39"/>
      <c r="C839" s="39"/>
      <c r="D839" s="39"/>
      <c r="S839" s="40"/>
      <c r="T839" s="40"/>
      <c r="AA839" s="48">
        <v>837</v>
      </c>
      <c r="AB839" s="48" t="s">
        <v>3626</v>
      </c>
      <c r="AC839" s="48" t="s">
        <v>3627</v>
      </c>
      <c r="AD839" s="48" t="s">
        <v>2374</v>
      </c>
      <c r="AE839" s="48" t="s">
        <v>2522</v>
      </c>
      <c r="AF839" s="48" t="s">
        <v>2374</v>
      </c>
      <c r="AG839" s="48" t="s">
        <v>2374</v>
      </c>
      <c r="AH839" s="48" t="s">
        <v>2374</v>
      </c>
      <c r="AI839" s="48" t="s">
        <v>2374</v>
      </c>
      <c r="AJ839" s="48" t="s">
        <v>2374</v>
      </c>
      <c r="AK839" s="48">
        <v>202</v>
      </c>
      <c r="AL839" s="48">
        <v>1553435</v>
      </c>
      <c r="AM839" s="48" t="s">
        <v>1581</v>
      </c>
      <c r="AN839" s="53">
        <v>1.26</v>
      </c>
      <c r="AO839" s="58">
        <v>0.073293</v>
      </c>
      <c r="AP839" s="58">
        <v>0.312625447939232</v>
      </c>
    </row>
    <row r="840" customFormat="1" spans="2:42">
      <c r="B840" s="39"/>
      <c r="C840" s="39"/>
      <c r="D840" s="39"/>
      <c r="S840" s="40"/>
      <c r="T840" s="40"/>
      <c r="AA840" s="48">
        <v>838</v>
      </c>
      <c r="AB840" s="48" t="s">
        <v>3628</v>
      </c>
      <c r="AC840" s="48" t="s">
        <v>3629</v>
      </c>
      <c r="AD840" s="48" t="s">
        <v>2374</v>
      </c>
      <c r="AE840" s="48" t="s">
        <v>2522</v>
      </c>
      <c r="AF840" s="48" t="s">
        <v>2374</v>
      </c>
      <c r="AG840" s="48" t="s">
        <v>2374</v>
      </c>
      <c r="AH840" s="48" t="s">
        <v>2374</v>
      </c>
      <c r="AI840" s="48" t="s">
        <v>2374</v>
      </c>
      <c r="AJ840" s="48" t="s">
        <v>2374</v>
      </c>
      <c r="AK840" s="48">
        <v>373</v>
      </c>
      <c r="AL840" s="48">
        <v>858442</v>
      </c>
      <c r="AM840" s="48" t="s">
        <v>1581</v>
      </c>
      <c r="AN840" s="53">
        <v>0.35</v>
      </c>
      <c r="AO840" s="58">
        <v>0.050118</v>
      </c>
      <c r="AP840" s="58">
        <v>0.126996161036676</v>
      </c>
    </row>
    <row r="841" customFormat="1" spans="2:42">
      <c r="B841" s="39"/>
      <c r="C841" s="39"/>
      <c r="D841" s="39"/>
      <c r="S841" s="40"/>
      <c r="T841" s="40"/>
      <c r="AA841" s="48">
        <v>839</v>
      </c>
      <c r="AB841" s="48" t="s">
        <v>3630</v>
      </c>
      <c r="AC841" s="48" t="s">
        <v>3631</v>
      </c>
      <c r="AD841" s="48" t="s">
        <v>2374</v>
      </c>
      <c r="AE841" s="48" t="s">
        <v>2522</v>
      </c>
      <c r="AF841" s="48" t="s">
        <v>2374</v>
      </c>
      <c r="AG841" s="48" t="s">
        <v>2374</v>
      </c>
      <c r="AH841" s="48" t="s">
        <v>2374</v>
      </c>
      <c r="AI841" s="48" t="s">
        <v>2374</v>
      </c>
      <c r="AJ841" s="48" t="s">
        <v>2374</v>
      </c>
      <c r="AK841" s="48">
        <v>156</v>
      </c>
      <c r="AL841" s="48">
        <v>1970885</v>
      </c>
      <c r="AM841" s="48" t="s">
        <v>1581</v>
      </c>
      <c r="AN841" s="53">
        <v>2.25</v>
      </c>
      <c r="AO841" s="58">
        <v>0.06932</v>
      </c>
      <c r="AP841" s="58">
        <v>0.590255774354189</v>
      </c>
    </row>
    <row r="842" customFormat="1" spans="2:42">
      <c r="B842" s="39"/>
      <c r="C842" s="39"/>
      <c r="D842" s="39"/>
      <c r="S842" s="40"/>
      <c r="T842" s="40"/>
      <c r="AA842" s="48">
        <v>840</v>
      </c>
      <c r="AB842" s="48" t="s">
        <v>3632</v>
      </c>
      <c r="AC842" s="48" t="s">
        <v>3633</v>
      </c>
      <c r="AD842" s="48" t="s">
        <v>2374</v>
      </c>
      <c r="AE842" s="48" t="s">
        <v>2522</v>
      </c>
      <c r="AF842" s="48" t="s">
        <v>2374</v>
      </c>
      <c r="AG842" s="48" t="s">
        <v>2374</v>
      </c>
      <c r="AH842" s="48" t="s">
        <v>2374</v>
      </c>
      <c r="AI842" s="48" t="s">
        <v>2374</v>
      </c>
      <c r="AJ842" s="48" t="s">
        <v>2374</v>
      </c>
      <c r="AK842" s="48">
        <v>15368</v>
      </c>
      <c r="AL842" s="48">
        <v>16093</v>
      </c>
      <c r="AM842" s="48" t="s">
        <v>1581</v>
      </c>
      <c r="AN842" s="53">
        <v>0.84</v>
      </c>
      <c r="AO842" s="58">
        <v>0.284648985</v>
      </c>
      <c r="AP842" s="58">
        <v>0.0536643566011899</v>
      </c>
    </row>
    <row r="843" customFormat="1" spans="2:42">
      <c r="B843" s="39"/>
      <c r="C843" s="39"/>
      <c r="D843" s="39"/>
      <c r="S843" s="40"/>
      <c r="T843" s="40"/>
      <c r="AA843" s="48">
        <v>841</v>
      </c>
      <c r="AB843" s="48" t="s">
        <v>3634</v>
      </c>
      <c r="AC843" s="48" t="s">
        <v>3635</v>
      </c>
      <c r="AD843" s="48" t="s">
        <v>2374</v>
      </c>
      <c r="AE843" s="48" t="s">
        <v>2522</v>
      </c>
      <c r="AF843" s="48" t="s">
        <v>2374</v>
      </c>
      <c r="AG843" s="48" t="s">
        <v>2374</v>
      </c>
      <c r="AH843" s="48" t="s">
        <v>2374</v>
      </c>
      <c r="AI843" s="48" t="s">
        <v>2374</v>
      </c>
      <c r="AJ843" s="48" t="s">
        <v>2374</v>
      </c>
      <c r="AK843" s="48">
        <v>252</v>
      </c>
      <c r="AL843" s="48">
        <v>1255818</v>
      </c>
      <c r="AM843" s="48" t="s">
        <v>1581</v>
      </c>
      <c r="AN843" s="53">
        <v>1.12</v>
      </c>
      <c r="AO843" s="58">
        <v>0.017303</v>
      </c>
      <c r="AP843" s="58">
        <v>1.1770987410435</v>
      </c>
    </row>
    <row r="844" customFormat="1" spans="2:42">
      <c r="B844" s="39"/>
      <c r="C844" s="39"/>
      <c r="D844" s="39"/>
      <c r="S844" s="40"/>
      <c r="T844" s="40"/>
      <c r="AA844" s="48">
        <v>842</v>
      </c>
      <c r="AB844" s="48" t="s">
        <v>3636</v>
      </c>
      <c r="AC844" s="48" t="s">
        <v>3637</v>
      </c>
      <c r="AD844" s="48" t="s">
        <v>2374</v>
      </c>
      <c r="AE844" s="48" t="s">
        <v>2522</v>
      </c>
      <c r="AF844" s="48" t="s">
        <v>2374</v>
      </c>
      <c r="AG844" s="48" t="s">
        <v>2374</v>
      </c>
      <c r="AH844" s="48" t="s">
        <v>2374</v>
      </c>
      <c r="AI844" s="48" t="s">
        <v>2374</v>
      </c>
      <c r="AJ844" s="48" t="s">
        <v>2374</v>
      </c>
      <c r="AK844" s="48">
        <v>444</v>
      </c>
      <c r="AL844" s="48">
        <v>723302</v>
      </c>
      <c r="AM844" s="48" t="s">
        <v>1581</v>
      </c>
      <c r="AN844" s="53">
        <v>1.34</v>
      </c>
      <c r="AO844" s="58">
        <v>0.023585</v>
      </c>
      <c r="AP844" s="58">
        <v>1.03320190465374</v>
      </c>
    </row>
    <row r="845" customFormat="1" spans="2:42">
      <c r="B845" s="39"/>
      <c r="C845" s="39"/>
      <c r="D845" s="39"/>
      <c r="S845" s="40"/>
      <c r="T845" s="40"/>
      <c r="AA845" s="48">
        <v>843</v>
      </c>
      <c r="AB845" s="48" t="s">
        <v>3638</v>
      </c>
      <c r="AC845" s="48" t="s">
        <v>3639</v>
      </c>
      <c r="AD845" s="48" t="s">
        <v>2374</v>
      </c>
      <c r="AE845" s="48" t="s">
        <v>2522</v>
      </c>
      <c r="AF845" s="48" t="s">
        <v>2374</v>
      </c>
      <c r="AG845" s="48" t="s">
        <v>2374</v>
      </c>
      <c r="AH845" s="48" t="s">
        <v>2374</v>
      </c>
      <c r="AI845" s="48" t="s">
        <v>2374</v>
      </c>
      <c r="AJ845" s="48" t="s">
        <v>2374</v>
      </c>
      <c r="AK845" s="48">
        <v>439</v>
      </c>
      <c r="AL845" s="48">
        <v>731475</v>
      </c>
      <c r="AM845" s="48" t="s">
        <v>1581</v>
      </c>
      <c r="AN845" s="53">
        <v>0.75</v>
      </c>
      <c r="AO845" s="58">
        <v>0.027778</v>
      </c>
      <c r="AP845" s="58">
        <v>0.490994435383306</v>
      </c>
    </row>
    <row r="846" customFormat="1" spans="2:42">
      <c r="B846" s="39"/>
      <c r="C846" s="39"/>
      <c r="D846" s="39"/>
      <c r="S846" s="40"/>
      <c r="T846" s="40"/>
      <c r="AA846" s="48">
        <v>844</v>
      </c>
      <c r="AB846" s="48" t="s">
        <v>3640</v>
      </c>
      <c r="AC846" s="48" t="s">
        <v>3641</v>
      </c>
      <c r="AD846" s="48" t="s">
        <v>2374</v>
      </c>
      <c r="AE846" s="48" t="s">
        <v>2522</v>
      </c>
      <c r="AF846" s="48" t="s">
        <v>2374</v>
      </c>
      <c r="AG846" s="48" t="s">
        <v>2374</v>
      </c>
      <c r="AH846" s="48" t="s">
        <v>2374</v>
      </c>
      <c r="AI846" s="48" t="s">
        <v>2374</v>
      </c>
      <c r="AJ846" s="48" t="s">
        <v>2374</v>
      </c>
      <c r="AK846" s="48">
        <v>499</v>
      </c>
      <c r="AL846" s="48">
        <v>643548</v>
      </c>
      <c r="AM846" s="48" t="s">
        <v>1581</v>
      </c>
      <c r="AN846" s="53" t="e">
        <v>#N/A</v>
      </c>
      <c r="AO846" s="58" t="e">
        <v>#N/A</v>
      </c>
      <c r="AP846" s="58" t="e">
        <v>#N/A</v>
      </c>
    </row>
    <row r="847" customFormat="1" spans="2:42">
      <c r="B847" s="39"/>
      <c r="C847" s="39"/>
      <c r="D847" s="39"/>
      <c r="S847" s="40"/>
      <c r="T847" s="40"/>
      <c r="AA847" s="48">
        <v>845</v>
      </c>
      <c r="AB847" s="48" t="s">
        <v>3642</v>
      </c>
      <c r="AC847" s="48" t="s">
        <v>3643</v>
      </c>
      <c r="AD847" s="48" t="s">
        <v>2374</v>
      </c>
      <c r="AE847" s="48" t="s">
        <v>2522</v>
      </c>
      <c r="AF847" s="48" t="s">
        <v>2374</v>
      </c>
      <c r="AG847" s="48" t="s">
        <v>2374</v>
      </c>
      <c r="AH847" s="48" t="s">
        <v>2374</v>
      </c>
      <c r="AI847" s="48" t="s">
        <v>2374</v>
      </c>
      <c r="AJ847" s="48" t="s">
        <v>2374</v>
      </c>
      <c r="AK847" s="48">
        <v>575</v>
      </c>
      <c r="AL847" s="48">
        <v>559429</v>
      </c>
      <c r="AM847" s="48" t="s">
        <v>1581</v>
      </c>
      <c r="AN847" s="53">
        <v>1.5</v>
      </c>
      <c r="AO847" s="58">
        <v>0.058075</v>
      </c>
      <c r="AP847" s="58">
        <v>0.469697578168832</v>
      </c>
    </row>
    <row r="848" customFormat="1" spans="2:42">
      <c r="B848" s="39"/>
      <c r="C848" s="39"/>
      <c r="D848" s="39"/>
      <c r="S848" s="40"/>
      <c r="T848" s="40"/>
      <c r="AA848" s="48">
        <v>846</v>
      </c>
      <c r="AB848" s="48" t="s">
        <v>3644</v>
      </c>
      <c r="AC848" s="48" t="s">
        <v>3645</v>
      </c>
      <c r="AD848" s="48" t="s">
        <v>2374</v>
      </c>
      <c r="AE848" s="48" t="s">
        <v>2522</v>
      </c>
      <c r="AF848" s="48" t="s">
        <v>2374</v>
      </c>
      <c r="AG848" s="48" t="s">
        <v>2374</v>
      </c>
      <c r="AH848" s="48" t="s">
        <v>2374</v>
      </c>
      <c r="AI848" s="48" t="s">
        <v>2374</v>
      </c>
      <c r="AJ848" s="48" t="s">
        <v>2374</v>
      </c>
      <c r="AK848" s="48">
        <v>505</v>
      </c>
      <c r="AL848" s="48">
        <v>637148</v>
      </c>
      <c r="AM848" s="48" t="s">
        <v>1581</v>
      </c>
      <c r="AN848" s="53">
        <v>2.15</v>
      </c>
      <c r="AO848" s="58">
        <v>0.02458</v>
      </c>
      <c r="AP848" s="58">
        <v>1.59064352406111</v>
      </c>
    </row>
    <row r="849" customFormat="1" spans="2:42">
      <c r="B849" s="39"/>
      <c r="C849" s="39"/>
      <c r="D849" s="39"/>
      <c r="S849" s="40"/>
      <c r="T849" s="40"/>
      <c r="AA849" s="48">
        <v>847</v>
      </c>
      <c r="AB849" s="48" t="s">
        <v>2273</v>
      </c>
      <c r="AC849" s="48" t="s">
        <v>3646</v>
      </c>
      <c r="AD849" s="48" t="s">
        <v>2374</v>
      </c>
      <c r="AE849" s="48" t="s">
        <v>2522</v>
      </c>
      <c r="AF849" s="48" t="s">
        <v>2374</v>
      </c>
      <c r="AG849" s="48" t="s">
        <v>2374</v>
      </c>
      <c r="AH849" s="48" t="s">
        <v>2374</v>
      </c>
      <c r="AI849" s="48" t="s">
        <v>2374</v>
      </c>
      <c r="AJ849" s="48" t="s">
        <v>2374</v>
      </c>
      <c r="AK849" s="48">
        <v>313</v>
      </c>
      <c r="AL849" s="48">
        <v>1020314</v>
      </c>
      <c r="AM849" s="48" t="s">
        <v>1581</v>
      </c>
      <c r="AN849" s="53">
        <v>0.95</v>
      </c>
      <c r="AO849" s="58">
        <v>0.09466</v>
      </c>
      <c r="AP849" s="58">
        <v>0.182504419392543</v>
      </c>
    </row>
    <row r="850" customFormat="1" spans="2:42">
      <c r="B850" s="39"/>
      <c r="C850" s="39"/>
      <c r="D850" s="39"/>
      <c r="S850" s="40"/>
      <c r="T850" s="40"/>
      <c r="AA850" s="48">
        <v>848</v>
      </c>
      <c r="AB850" s="48" t="s">
        <v>3647</v>
      </c>
      <c r="AC850" s="48" t="s">
        <v>3648</v>
      </c>
      <c r="AD850" s="48" t="s">
        <v>2374</v>
      </c>
      <c r="AE850" s="48" t="s">
        <v>2522</v>
      </c>
      <c r="AF850" s="48" t="s">
        <v>2374</v>
      </c>
      <c r="AG850" s="48" t="s">
        <v>2374</v>
      </c>
      <c r="AH850" s="48" t="s">
        <v>2374</v>
      </c>
      <c r="AI850" s="48" t="s">
        <v>2374</v>
      </c>
      <c r="AJ850" s="48" t="s">
        <v>2374</v>
      </c>
      <c r="AK850" s="48">
        <v>368</v>
      </c>
      <c r="AL850" s="48">
        <v>870088</v>
      </c>
      <c r="AM850" s="48" t="s">
        <v>1581</v>
      </c>
      <c r="AN850" s="53">
        <v>0.83</v>
      </c>
      <c r="AO850" s="58">
        <v>0.061523736</v>
      </c>
      <c r="AP850" s="58">
        <v>0.24533057276505</v>
      </c>
    </row>
    <row r="851" customFormat="1" spans="2:42">
      <c r="B851" s="39"/>
      <c r="C851" s="39"/>
      <c r="D851" s="39"/>
      <c r="S851" s="40"/>
      <c r="T851" s="40"/>
      <c r="AA851" s="48">
        <v>849</v>
      </c>
      <c r="AB851" s="48" t="s">
        <v>3649</v>
      </c>
      <c r="AC851" s="48" t="s">
        <v>3650</v>
      </c>
      <c r="AD851" s="48" t="s">
        <v>2374</v>
      </c>
      <c r="AE851" s="48" t="s">
        <v>2522</v>
      </c>
      <c r="AF851" s="48" t="s">
        <v>2374</v>
      </c>
      <c r="AG851" s="48" t="s">
        <v>2374</v>
      </c>
      <c r="AH851" s="48" t="s">
        <v>2374</v>
      </c>
      <c r="AI851" s="48" t="s">
        <v>2374</v>
      </c>
      <c r="AJ851" s="48" t="s">
        <v>2374</v>
      </c>
      <c r="AK851" s="48">
        <v>161</v>
      </c>
      <c r="AL851" s="48">
        <v>1914082</v>
      </c>
      <c r="AM851" s="48" t="s">
        <v>1581</v>
      </c>
      <c r="AN851" s="53">
        <v>1.09</v>
      </c>
      <c r="AO851" s="58">
        <v>0.065359</v>
      </c>
      <c r="AP851" s="58">
        <v>0.303275536333674</v>
      </c>
    </row>
    <row r="852" customFormat="1" spans="2:42">
      <c r="B852" s="39"/>
      <c r="C852" s="39"/>
      <c r="D852" s="39"/>
      <c r="S852" s="40"/>
      <c r="T852" s="40"/>
      <c r="AA852" s="48">
        <v>850</v>
      </c>
      <c r="AB852" s="48" t="s">
        <v>3651</v>
      </c>
      <c r="AC852" s="48" t="s">
        <v>3652</v>
      </c>
      <c r="AD852" s="48" t="s">
        <v>2374</v>
      </c>
      <c r="AE852" s="48" t="s">
        <v>2522</v>
      </c>
      <c r="AF852" s="48" t="s">
        <v>2374</v>
      </c>
      <c r="AG852" s="48" t="s">
        <v>2374</v>
      </c>
      <c r="AH852" s="48" t="s">
        <v>2374</v>
      </c>
      <c r="AI852" s="48" t="s">
        <v>2374</v>
      </c>
      <c r="AJ852" s="48" t="s">
        <v>2374</v>
      </c>
      <c r="AK852" s="48">
        <v>2858</v>
      </c>
      <c r="AL852" s="48">
        <v>107576</v>
      </c>
      <c r="AM852" s="48" t="s">
        <v>1581</v>
      </c>
      <c r="AN852" s="53">
        <v>3.03</v>
      </c>
      <c r="AO852" s="58">
        <v>0.02928174</v>
      </c>
      <c r="AP852" s="58">
        <v>1.88175045066833</v>
      </c>
    </row>
    <row r="853" customFormat="1" spans="2:42">
      <c r="B853" s="39"/>
      <c r="C853" s="39"/>
      <c r="D853" s="39"/>
      <c r="S853" s="40"/>
      <c r="T853" s="40"/>
      <c r="AA853" s="48">
        <v>851</v>
      </c>
      <c r="AB853" s="48" t="s">
        <v>3653</v>
      </c>
      <c r="AC853" s="48" t="s">
        <v>3654</v>
      </c>
      <c r="AD853" s="48" t="s">
        <v>2374</v>
      </c>
      <c r="AE853" s="48" t="s">
        <v>2522</v>
      </c>
      <c r="AF853" s="48" t="s">
        <v>2374</v>
      </c>
      <c r="AG853" s="48" t="s">
        <v>2374</v>
      </c>
      <c r="AH853" s="48" t="s">
        <v>2374</v>
      </c>
      <c r="AI853" s="48" t="s">
        <v>2374</v>
      </c>
      <c r="AJ853" s="48" t="s">
        <v>2374</v>
      </c>
      <c r="AK853" s="48">
        <v>313</v>
      </c>
      <c r="AL853" s="48">
        <v>1020314</v>
      </c>
      <c r="AM853" s="48" t="s">
        <v>1581</v>
      </c>
      <c r="AN853" s="53">
        <v>2.35</v>
      </c>
      <c r="AO853" s="58">
        <v>0.097419</v>
      </c>
      <c r="AP853" s="58">
        <v>0.438672566286276</v>
      </c>
    </row>
    <row r="854" customFormat="1" spans="2:42">
      <c r="B854" s="39"/>
      <c r="C854" s="39"/>
      <c r="D854" s="39"/>
      <c r="S854" s="40"/>
      <c r="T854" s="40"/>
      <c r="AA854" s="48">
        <v>852</v>
      </c>
      <c r="AB854" s="48" t="s">
        <v>3655</v>
      </c>
      <c r="AC854" s="48" t="s">
        <v>3656</v>
      </c>
      <c r="AD854" s="48" t="s">
        <v>2374</v>
      </c>
      <c r="AE854" s="48" t="s">
        <v>2522</v>
      </c>
      <c r="AF854" s="48" t="s">
        <v>2374</v>
      </c>
      <c r="AG854" s="48" t="s">
        <v>2374</v>
      </c>
      <c r="AH854" s="48" t="s">
        <v>2374</v>
      </c>
      <c r="AI854" s="48" t="s">
        <v>2374</v>
      </c>
      <c r="AJ854" s="48" t="s">
        <v>2374</v>
      </c>
      <c r="AK854" s="48">
        <v>0</v>
      </c>
      <c r="AL854" s="48">
        <v>0</v>
      </c>
      <c r="AM854" s="48" t="s">
        <v>1581</v>
      </c>
      <c r="AN854" s="53">
        <v>2.38</v>
      </c>
      <c r="AO854" s="58">
        <v>0.039685</v>
      </c>
      <c r="AP854" s="58">
        <v>1.09060341368491</v>
      </c>
    </row>
    <row r="855" customFormat="1" spans="2:42">
      <c r="B855" s="39"/>
      <c r="C855" s="39"/>
      <c r="D855" s="39"/>
      <c r="S855" s="40"/>
      <c r="T855" s="40"/>
      <c r="AA855" s="48">
        <v>853</v>
      </c>
      <c r="AB855" s="48" t="s">
        <v>2102</v>
      </c>
      <c r="AC855" s="48" t="s">
        <v>3657</v>
      </c>
      <c r="AD855" s="48" t="s">
        <v>2374</v>
      </c>
      <c r="AE855" s="48" t="s">
        <v>2522</v>
      </c>
      <c r="AF855" s="48" t="s">
        <v>2374</v>
      </c>
      <c r="AG855" s="48" t="s">
        <v>2374</v>
      </c>
      <c r="AH855" s="48" t="s">
        <v>2374</v>
      </c>
      <c r="AI855" s="48" t="s">
        <v>2374</v>
      </c>
      <c r="AJ855" s="48" t="s">
        <v>2374</v>
      </c>
      <c r="AK855" s="48">
        <v>474</v>
      </c>
      <c r="AL855" s="48">
        <v>677618</v>
      </c>
      <c r="AM855" s="48" t="s">
        <v>1581</v>
      </c>
      <c r="AN855" s="53">
        <v>1.72</v>
      </c>
      <c r="AO855" s="58">
        <v>0.081352</v>
      </c>
      <c r="AP855" s="58">
        <v>0.38448242522787</v>
      </c>
    </row>
    <row r="856" customFormat="1" spans="2:42">
      <c r="B856" s="39"/>
      <c r="C856" s="39"/>
      <c r="D856" s="39"/>
      <c r="S856" s="40"/>
      <c r="T856" s="40"/>
      <c r="AA856" s="48">
        <v>854</v>
      </c>
      <c r="AB856" s="48" t="s">
        <v>3658</v>
      </c>
      <c r="AC856" s="48" t="s">
        <v>3659</v>
      </c>
      <c r="AD856" s="48" t="s">
        <v>2374</v>
      </c>
      <c r="AE856" s="48" t="s">
        <v>2522</v>
      </c>
      <c r="AF856" s="48" t="s">
        <v>2374</v>
      </c>
      <c r="AG856" s="48" t="s">
        <v>2374</v>
      </c>
      <c r="AH856" s="48" t="s">
        <v>2374</v>
      </c>
      <c r="AI856" s="48" t="s">
        <v>2374</v>
      </c>
      <c r="AJ856" s="48" t="s">
        <v>2374</v>
      </c>
      <c r="AK856" s="48">
        <v>58551</v>
      </c>
      <c r="AL856" s="48">
        <v>2535</v>
      </c>
      <c r="AM856" s="48" t="s">
        <v>1581</v>
      </c>
      <c r="AN856" s="53">
        <v>1.28</v>
      </c>
      <c r="AO856" s="58">
        <v>0.145759607</v>
      </c>
      <c r="AP856" s="58">
        <v>0.15969416991617</v>
      </c>
    </row>
    <row r="857" customFormat="1" spans="2:42">
      <c r="B857" s="39"/>
      <c r="C857" s="39"/>
      <c r="D857" s="39"/>
      <c r="S857" s="40"/>
      <c r="T857" s="40"/>
      <c r="AA857" s="48">
        <v>855</v>
      </c>
      <c r="AB857" s="48" t="s">
        <v>3660</v>
      </c>
      <c r="AC857" s="48" t="s">
        <v>3661</v>
      </c>
      <c r="AD857" s="48" t="s">
        <v>2374</v>
      </c>
      <c r="AE857" s="48" t="s">
        <v>2522</v>
      </c>
      <c r="AF857" s="48" t="s">
        <v>2374</v>
      </c>
      <c r="AG857" s="48" t="s">
        <v>2374</v>
      </c>
      <c r="AH857" s="48" t="s">
        <v>2374</v>
      </c>
      <c r="AI857" s="48" t="s">
        <v>2374</v>
      </c>
      <c r="AJ857" s="48" t="s">
        <v>2374</v>
      </c>
      <c r="AK857" s="48">
        <v>444</v>
      </c>
      <c r="AL857" s="48">
        <v>723302</v>
      </c>
      <c r="AM857" s="48" t="s">
        <v>1581</v>
      </c>
      <c r="AN857" s="53">
        <v>1.92</v>
      </c>
      <c r="AO857" s="58">
        <v>0.061639</v>
      </c>
      <c r="AP857" s="58">
        <v>0.566450448105231</v>
      </c>
    </row>
    <row r="858" customFormat="1" spans="2:42">
      <c r="B858" s="39"/>
      <c r="C858" s="39"/>
      <c r="D858" s="39"/>
      <c r="S858" s="40"/>
      <c r="T858" s="40"/>
      <c r="AA858" s="48">
        <v>856</v>
      </c>
      <c r="AB858" s="48" t="s">
        <v>3662</v>
      </c>
      <c r="AC858" s="48" t="s">
        <v>3303</v>
      </c>
      <c r="AD858" s="48" t="s">
        <v>2374</v>
      </c>
      <c r="AE858" s="48" t="s">
        <v>2522</v>
      </c>
      <c r="AF858" s="48" t="s">
        <v>2374</v>
      </c>
      <c r="AG858" s="48" t="s">
        <v>2374</v>
      </c>
      <c r="AH858" s="48" t="s">
        <v>2374</v>
      </c>
      <c r="AI858" s="48" t="s">
        <v>2374</v>
      </c>
      <c r="AJ858" s="48" t="s">
        <v>2374</v>
      </c>
      <c r="AK858" s="48">
        <v>0</v>
      </c>
      <c r="AL858" s="48">
        <v>0</v>
      </c>
      <c r="AM858" s="48" t="s">
        <v>1581</v>
      </c>
      <c r="AN858" s="53">
        <v>5.53</v>
      </c>
      <c r="AO858" s="58">
        <v>0.139892</v>
      </c>
      <c r="AP858" s="58">
        <v>0.718866974963624</v>
      </c>
    </row>
    <row r="859" customFormat="1" spans="2:42">
      <c r="B859" s="39"/>
      <c r="C859" s="39"/>
      <c r="D859" s="39"/>
      <c r="S859" s="40"/>
      <c r="T859" s="40"/>
      <c r="AA859" s="48">
        <v>857</v>
      </c>
      <c r="AB859" s="48" t="s">
        <v>3663</v>
      </c>
      <c r="AC859" s="48" t="s">
        <v>3664</v>
      </c>
      <c r="AD859" s="48" t="s">
        <v>2374</v>
      </c>
      <c r="AE859" s="48" t="s">
        <v>2522</v>
      </c>
      <c r="AF859" s="48" t="s">
        <v>2374</v>
      </c>
      <c r="AG859" s="48" t="s">
        <v>2374</v>
      </c>
      <c r="AH859" s="48" t="s">
        <v>2374</v>
      </c>
      <c r="AI859" s="48" t="s">
        <v>2374</v>
      </c>
      <c r="AJ859" s="48" t="s">
        <v>2374</v>
      </c>
      <c r="AK859" s="48">
        <v>1141</v>
      </c>
      <c r="AL859" s="48">
        <v>279909</v>
      </c>
      <c r="AM859" s="48" t="s">
        <v>1581</v>
      </c>
      <c r="AN859" s="53">
        <v>0.35</v>
      </c>
      <c r="AO859" s="58">
        <v>0.090046659</v>
      </c>
      <c r="AP859" s="58">
        <v>0.0706832843052639</v>
      </c>
    </row>
    <row r="860" customFormat="1" spans="2:42">
      <c r="B860" s="39"/>
      <c r="C860" s="39"/>
      <c r="D860" s="39"/>
      <c r="S860" s="40"/>
      <c r="T860" s="40"/>
      <c r="AA860" s="48">
        <v>858</v>
      </c>
      <c r="AB860" s="48" t="s">
        <v>3665</v>
      </c>
      <c r="AC860" s="48" t="s">
        <v>3666</v>
      </c>
      <c r="AD860" s="48" t="s">
        <v>2374</v>
      </c>
      <c r="AE860" s="48" t="s">
        <v>2522</v>
      </c>
      <c r="AF860" s="48" t="s">
        <v>2374</v>
      </c>
      <c r="AG860" s="48" t="s">
        <v>2374</v>
      </c>
      <c r="AH860" s="48" t="s">
        <v>2374</v>
      </c>
      <c r="AI860" s="48" t="s">
        <v>2374</v>
      </c>
      <c r="AJ860" s="48" t="s">
        <v>2374</v>
      </c>
      <c r="AK860" s="48">
        <v>0</v>
      </c>
      <c r="AL860" s="48">
        <v>0</v>
      </c>
      <c r="AM860" s="48" t="s">
        <v>1581</v>
      </c>
      <c r="AN860" s="53" t="e">
        <v>#N/A</v>
      </c>
      <c r="AO860" s="58" t="e">
        <v>#N/A</v>
      </c>
      <c r="AP860" s="58" t="e">
        <v>#N/A</v>
      </c>
    </row>
    <row r="861" customFormat="1" spans="2:42">
      <c r="B861" s="39"/>
      <c r="C861" s="39"/>
      <c r="D861" s="39"/>
      <c r="S861" s="40"/>
      <c r="T861" s="40"/>
      <c r="AA861" s="48">
        <v>859</v>
      </c>
      <c r="AB861" s="48" t="s">
        <v>3667</v>
      </c>
      <c r="AC861" s="48" t="s">
        <v>3668</v>
      </c>
      <c r="AD861" s="48" t="s">
        <v>2374</v>
      </c>
      <c r="AE861" s="48" t="s">
        <v>2522</v>
      </c>
      <c r="AF861" s="48" t="s">
        <v>2374</v>
      </c>
      <c r="AG861" s="48" t="s">
        <v>2374</v>
      </c>
      <c r="AH861" s="48" t="s">
        <v>2374</v>
      </c>
      <c r="AI861" s="48" t="s">
        <v>2374</v>
      </c>
      <c r="AJ861" s="48" t="s">
        <v>2374</v>
      </c>
      <c r="AK861" s="48">
        <v>292</v>
      </c>
      <c r="AL861" s="48">
        <v>1088492</v>
      </c>
      <c r="AM861" s="48" t="s">
        <v>1581</v>
      </c>
      <c r="AN861" s="53">
        <v>1.67</v>
      </c>
      <c r="AO861" s="58">
        <v>0.188082</v>
      </c>
      <c r="AP861" s="58">
        <v>0.161467647242865</v>
      </c>
    </row>
    <row r="862" customFormat="1" spans="2:42">
      <c r="B862" s="39"/>
      <c r="C862" s="39"/>
      <c r="D862" s="39"/>
      <c r="S862" s="40"/>
      <c r="T862" s="40"/>
      <c r="AA862" s="48">
        <v>860</v>
      </c>
      <c r="AB862" s="48" t="s">
        <v>3669</v>
      </c>
      <c r="AC862" s="48" t="s">
        <v>3670</v>
      </c>
      <c r="AD862" s="48" t="s">
        <v>2374</v>
      </c>
      <c r="AE862" s="48" t="s">
        <v>2522</v>
      </c>
      <c r="AF862" s="48" t="s">
        <v>2374</v>
      </c>
      <c r="AG862" s="48" t="s">
        <v>2374</v>
      </c>
      <c r="AH862" s="48" t="s">
        <v>2374</v>
      </c>
      <c r="AI862" s="48" t="s">
        <v>2374</v>
      </c>
      <c r="AJ862" s="48" t="s">
        <v>2374</v>
      </c>
      <c r="AK862" s="48">
        <v>41824</v>
      </c>
      <c r="AL862" s="48">
        <v>4798</v>
      </c>
      <c r="AM862" s="48" t="s">
        <v>1581</v>
      </c>
      <c r="AN862" s="53">
        <v>12.58</v>
      </c>
      <c r="AO862" s="58">
        <v>0.107105074</v>
      </c>
      <c r="AP862" s="58">
        <v>2.13592931243145</v>
      </c>
    </row>
    <row r="863" customFormat="1" spans="2:42">
      <c r="B863" s="39"/>
      <c r="C863" s="39"/>
      <c r="D863" s="39"/>
      <c r="S863" s="40"/>
      <c r="T863" s="40"/>
      <c r="AA863" s="48">
        <v>861</v>
      </c>
      <c r="AB863" s="48" t="s">
        <v>3671</v>
      </c>
      <c r="AC863" s="48"/>
      <c r="AD863" s="48" t="s">
        <v>2374</v>
      </c>
      <c r="AE863" s="48" t="s">
        <v>2522</v>
      </c>
      <c r="AF863" s="48" t="s">
        <v>2374</v>
      </c>
      <c r="AG863" s="48" t="s">
        <v>2374</v>
      </c>
      <c r="AH863" s="48" t="s">
        <v>2374</v>
      </c>
      <c r="AI863" s="48" t="s">
        <v>2374</v>
      </c>
      <c r="AJ863" s="48" t="s">
        <v>2374</v>
      </c>
      <c r="AK863" s="48">
        <v>0</v>
      </c>
      <c r="AL863" s="48">
        <v>0</v>
      </c>
      <c r="AM863" s="48" t="s">
        <v>1581</v>
      </c>
      <c r="AN863" s="53" t="e">
        <v>#N/A</v>
      </c>
      <c r="AO863" s="58" t="e">
        <v>#N/A</v>
      </c>
      <c r="AP863" s="58" t="e">
        <v>#N/A</v>
      </c>
    </row>
    <row r="864" customFormat="1" spans="2:42">
      <c r="B864" s="39"/>
      <c r="C864" s="39"/>
      <c r="D864" s="39"/>
      <c r="S864" s="40"/>
      <c r="T864" s="40"/>
      <c r="AA864" s="48">
        <v>862</v>
      </c>
      <c r="AB864" s="48" t="s">
        <v>3672</v>
      </c>
      <c r="AC864" s="48" t="s">
        <v>3673</v>
      </c>
      <c r="AD864" s="48" t="s">
        <v>2374</v>
      </c>
      <c r="AE864" s="48" t="s">
        <v>2522</v>
      </c>
      <c r="AF864" s="48" t="s">
        <v>2374</v>
      </c>
      <c r="AG864" s="48" t="s">
        <v>2374</v>
      </c>
      <c r="AH864" s="48" t="s">
        <v>2374</v>
      </c>
      <c r="AI864" s="48" t="s">
        <v>2374</v>
      </c>
      <c r="AJ864" s="48" t="s">
        <v>2374</v>
      </c>
      <c r="AK864" s="48">
        <v>212</v>
      </c>
      <c r="AL864" s="48">
        <v>1483263</v>
      </c>
      <c r="AM864" s="48" t="s">
        <v>1581</v>
      </c>
      <c r="AN864" s="53">
        <v>2.63</v>
      </c>
      <c r="AO864" s="58">
        <v>0.059435</v>
      </c>
      <c r="AP864" s="58">
        <v>0.804692144596814</v>
      </c>
    </row>
    <row r="865" customFormat="1" spans="2:42">
      <c r="B865" s="39"/>
      <c r="C865" s="39"/>
      <c r="D865" s="39"/>
      <c r="S865" s="40"/>
      <c r="T865" s="40"/>
      <c r="AA865" s="48">
        <v>863</v>
      </c>
      <c r="AB865" s="48" t="s">
        <v>3674</v>
      </c>
      <c r="AC865" s="48" t="s">
        <v>3675</v>
      </c>
      <c r="AD865" s="48" t="s">
        <v>2374</v>
      </c>
      <c r="AE865" s="48" t="s">
        <v>2522</v>
      </c>
      <c r="AF865" s="48" t="s">
        <v>2374</v>
      </c>
      <c r="AG865" s="48" t="s">
        <v>2374</v>
      </c>
      <c r="AH865" s="48" t="s">
        <v>2374</v>
      </c>
      <c r="AI865" s="48" t="s">
        <v>2374</v>
      </c>
      <c r="AJ865" s="48" t="s">
        <v>2374</v>
      </c>
      <c r="AK865" s="48">
        <v>4080</v>
      </c>
      <c r="AL865" s="48">
        <v>73433</v>
      </c>
      <c r="AM865" s="48" t="s">
        <v>1581</v>
      </c>
      <c r="AN865" s="53">
        <v>1.54</v>
      </c>
      <c r="AO865" s="58">
        <v>0.143152166</v>
      </c>
      <c r="AP865" s="58">
        <v>0.195631631832096</v>
      </c>
    </row>
    <row r="866" customFormat="1" spans="2:42">
      <c r="B866" s="39"/>
      <c r="C866" s="39"/>
      <c r="D866" s="39"/>
      <c r="S866" s="40"/>
      <c r="T866" s="40"/>
      <c r="AA866" s="48">
        <v>864</v>
      </c>
      <c r="AB866" s="48" t="s">
        <v>3676</v>
      </c>
      <c r="AC866" s="48" t="s">
        <v>3677</v>
      </c>
      <c r="AD866" s="48" t="s">
        <v>2374</v>
      </c>
      <c r="AE866" s="48" t="s">
        <v>2522</v>
      </c>
      <c r="AF866" s="48" t="s">
        <v>2374</v>
      </c>
      <c r="AG866" s="48" t="s">
        <v>2374</v>
      </c>
      <c r="AH866" s="48" t="s">
        <v>2374</v>
      </c>
      <c r="AI866" s="48" t="s">
        <v>2374</v>
      </c>
      <c r="AJ866" s="48" t="s">
        <v>2374</v>
      </c>
      <c r="AK866" s="48">
        <v>338</v>
      </c>
      <c r="AL866" s="48">
        <v>946047</v>
      </c>
      <c r="AM866" s="48" t="s">
        <v>1581</v>
      </c>
      <c r="AN866" s="53">
        <v>1.21</v>
      </c>
      <c r="AO866" s="58">
        <v>0.053084331</v>
      </c>
      <c r="AP866" s="58">
        <v>0.414510276627673</v>
      </c>
    </row>
    <row r="867" customFormat="1" spans="2:42">
      <c r="B867" s="39"/>
      <c r="C867" s="39"/>
      <c r="D867" s="39"/>
      <c r="S867" s="40"/>
      <c r="T867" s="40"/>
      <c r="AA867" s="48">
        <v>865</v>
      </c>
      <c r="AB867" s="48" t="s">
        <v>3678</v>
      </c>
      <c r="AC867" s="48" t="s">
        <v>3679</v>
      </c>
      <c r="AD867" s="48" t="s">
        <v>2374</v>
      </c>
      <c r="AE867" s="48" t="s">
        <v>2522</v>
      </c>
      <c r="AF867" s="48" t="s">
        <v>2374</v>
      </c>
      <c r="AG867" s="48" t="s">
        <v>2374</v>
      </c>
      <c r="AH867" s="48" t="s">
        <v>2374</v>
      </c>
      <c r="AI867" s="48" t="s">
        <v>2374</v>
      </c>
      <c r="AJ867" s="48" t="s">
        <v>2374</v>
      </c>
      <c r="AK867" s="48">
        <v>257</v>
      </c>
      <c r="AL867" s="48">
        <v>1232165</v>
      </c>
      <c r="AM867" s="48" t="s">
        <v>1581</v>
      </c>
      <c r="AN867" s="53">
        <v>2.14</v>
      </c>
      <c r="AO867" s="58">
        <v>0.04497</v>
      </c>
      <c r="AP867" s="58">
        <v>0.865380622097866</v>
      </c>
    </row>
    <row r="868" customFormat="1" spans="2:42">
      <c r="B868" s="39"/>
      <c r="C868" s="39"/>
      <c r="D868" s="39"/>
      <c r="S868" s="40"/>
      <c r="T868" s="40"/>
      <c r="AA868" s="48">
        <v>866</v>
      </c>
      <c r="AB868" s="48" t="s">
        <v>3680</v>
      </c>
      <c r="AC868" s="48" t="s">
        <v>3681</v>
      </c>
      <c r="AD868" s="48" t="s">
        <v>2374</v>
      </c>
      <c r="AE868" s="48" t="s">
        <v>2522</v>
      </c>
      <c r="AF868" s="48" t="s">
        <v>2374</v>
      </c>
      <c r="AG868" s="48" t="s">
        <v>2374</v>
      </c>
      <c r="AH868" s="48" t="s">
        <v>2374</v>
      </c>
      <c r="AI868" s="48" t="s">
        <v>2374</v>
      </c>
      <c r="AJ868" s="48" t="s">
        <v>2374</v>
      </c>
      <c r="AK868" s="48">
        <v>1212</v>
      </c>
      <c r="AL868" s="48">
        <v>263323</v>
      </c>
      <c r="AM868" s="48" t="s">
        <v>1581</v>
      </c>
      <c r="AN868" s="53">
        <v>1.88</v>
      </c>
      <c r="AO868" s="58">
        <v>0.114311</v>
      </c>
      <c r="AP868" s="58">
        <v>0.299079127888254</v>
      </c>
    </row>
    <row r="869" customFormat="1" spans="2:42">
      <c r="B869" s="39"/>
      <c r="C869" s="39"/>
      <c r="D869" s="39"/>
      <c r="S869" s="40"/>
      <c r="T869" s="40"/>
      <c r="AA869" s="48">
        <v>867</v>
      </c>
      <c r="AB869" s="48" t="s">
        <v>3682</v>
      </c>
      <c r="AC869" s="48" t="s">
        <v>3683</v>
      </c>
      <c r="AD869" s="48" t="s">
        <v>2374</v>
      </c>
      <c r="AE869" s="48" t="s">
        <v>2522</v>
      </c>
      <c r="AF869" s="48" t="s">
        <v>2374</v>
      </c>
      <c r="AG869" s="48" t="s">
        <v>2374</v>
      </c>
      <c r="AH869" s="48" t="s">
        <v>2374</v>
      </c>
      <c r="AI869" s="48" t="s">
        <v>2374</v>
      </c>
      <c r="AJ869" s="48" t="s">
        <v>2374</v>
      </c>
      <c r="AK869" s="48">
        <v>232</v>
      </c>
      <c r="AL869" s="48">
        <v>1360313</v>
      </c>
      <c r="AM869" s="48" t="s">
        <v>1581</v>
      </c>
      <c r="AN869" s="53">
        <v>0.49</v>
      </c>
      <c r="AO869" s="58">
        <v>0.258469</v>
      </c>
      <c r="AP869" s="58">
        <v>0.0344749700674766</v>
      </c>
    </row>
    <row r="870" customFormat="1" spans="2:42">
      <c r="B870" s="39"/>
      <c r="C870" s="39"/>
      <c r="D870" s="39"/>
      <c r="S870" s="40"/>
      <c r="T870" s="40"/>
      <c r="AA870" s="48">
        <v>868</v>
      </c>
      <c r="AB870" s="48" t="s">
        <v>3684</v>
      </c>
      <c r="AC870" s="48" t="s">
        <v>3685</v>
      </c>
      <c r="AD870" s="48" t="s">
        <v>2374</v>
      </c>
      <c r="AE870" s="48" t="s">
        <v>2522</v>
      </c>
      <c r="AF870" s="48" t="s">
        <v>2374</v>
      </c>
      <c r="AG870" s="48" t="s">
        <v>2374</v>
      </c>
      <c r="AH870" s="48" t="s">
        <v>2374</v>
      </c>
      <c r="AI870" s="48" t="s">
        <v>2374</v>
      </c>
      <c r="AJ870" s="48" t="s">
        <v>2374</v>
      </c>
      <c r="AK870" s="48">
        <v>494</v>
      </c>
      <c r="AL870" s="48">
        <v>650102</v>
      </c>
      <c r="AM870" s="48" t="s">
        <v>1581</v>
      </c>
      <c r="AN870" s="53">
        <v>0.55</v>
      </c>
      <c r="AO870" s="58">
        <v>0.138556656</v>
      </c>
      <c r="AP870" s="58">
        <v>0.0721857671886713</v>
      </c>
    </row>
    <row r="871" customFormat="1" spans="2:42">
      <c r="B871" s="39"/>
      <c r="C871" s="39"/>
      <c r="D871" s="39"/>
      <c r="S871" s="40"/>
      <c r="T871" s="40"/>
      <c r="AA871" s="48">
        <v>869</v>
      </c>
      <c r="AB871" s="48" t="s">
        <v>3686</v>
      </c>
      <c r="AC871" s="48" t="s">
        <v>3687</v>
      </c>
      <c r="AD871" s="48" t="s">
        <v>2374</v>
      </c>
      <c r="AE871" s="48" t="s">
        <v>2522</v>
      </c>
      <c r="AF871" s="48" t="s">
        <v>2374</v>
      </c>
      <c r="AG871" s="48" t="s">
        <v>2374</v>
      </c>
      <c r="AH871" s="48" t="s">
        <v>2374</v>
      </c>
      <c r="AI871" s="48" t="s">
        <v>2374</v>
      </c>
      <c r="AJ871" s="48" t="s">
        <v>2374</v>
      </c>
      <c r="AK871" s="48">
        <v>742</v>
      </c>
      <c r="AL871" s="48">
        <v>433103</v>
      </c>
      <c r="AM871" s="48" t="s">
        <v>1581</v>
      </c>
      <c r="AN871" s="53">
        <v>4.15</v>
      </c>
      <c r="AO871" s="58">
        <v>0.03125</v>
      </c>
      <c r="AP871" s="58">
        <v>2.41498454264412</v>
      </c>
    </row>
    <row r="872" customFormat="1" spans="2:42">
      <c r="B872" s="39"/>
      <c r="C872" s="39"/>
      <c r="D872" s="39"/>
      <c r="S872" s="40"/>
      <c r="T872" s="40"/>
      <c r="AA872" s="48">
        <v>870</v>
      </c>
      <c r="AB872" s="48" t="s">
        <v>3688</v>
      </c>
      <c r="AC872" s="48" t="s">
        <v>159</v>
      </c>
      <c r="AD872" s="48" t="s">
        <v>2374</v>
      </c>
      <c r="AE872" s="48" t="s">
        <v>2522</v>
      </c>
      <c r="AF872" s="48" t="s">
        <v>2374</v>
      </c>
      <c r="AG872" s="48" t="s">
        <v>2374</v>
      </c>
      <c r="AH872" s="48" t="s">
        <v>2374</v>
      </c>
      <c r="AI872" s="48" t="s">
        <v>2374</v>
      </c>
      <c r="AJ872" s="48" t="s">
        <v>2374</v>
      </c>
      <c r="AK872" s="48">
        <v>1969</v>
      </c>
      <c r="AL872" s="48">
        <v>159347</v>
      </c>
      <c r="AM872" s="48" t="s">
        <v>1581</v>
      </c>
      <c r="AN872" s="53">
        <v>2.18</v>
      </c>
      <c r="AO872" s="58">
        <v>0.022181775</v>
      </c>
      <c r="AP872" s="58">
        <v>1.78721367241644</v>
      </c>
    </row>
    <row r="873" customFormat="1" spans="2:42">
      <c r="B873" s="39"/>
      <c r="C873" s="39"/>
      <c r="D873" s="39"/>
      <c r="S873" s="40"/>
      <c r="T873" s="40"/>
      <c r="AA873" s="48">
        <v>871</v>
      </c>
      <c r="AB873" s="48" t="s">
        <v>3689</v>
      </c>
      <c r="AC873" s="48" t="s">
        <v>3690</v>
      </c>
      <c r="AD873" s="48" t="s">
        <v>2374</v>
      </c>
      <c r="AE873" s="48" t="s">
        <v>2522</v>
      </c>
      <c r="AF873" s="48" t="s">
        <v>2374</v>
      </c>
      <c r="AG873" s="48" t="s">
        <v>2374</v>
      </c>
      <c r="AH873" s="48" t="s">
        <v>2374</v>
      </c>
      <c r="AI873" s="48" t="s">
        <v>2374</v>
      </c>
      <c r="AJ873" s="48" t="s">
        <v>2374</v>
      </c>
      <c r="AK873" s="48">
        <v>151</v>
      </c>
      <c r="AL873" s="48">
        <v>2031238</v>
      </c>
      <c r="AM873" s="48" t="s">
        <v>1581</v>
      </c>
      <c r="AN873" s="53">
        <v>0.88</v>
      </c>
      <c r="AO873" s="58">
        <v>0.024483</v>
      </c>
      <c r="AP873" s="58">
        <v>0.653633526117342</v>
      </c>
    </row>
    <row r="874" customFormat="1" spans="2:42">
      <c r="B874" s="39"/>
      <c r="C874" s="39"/>
      <c r="D874" s="39"/>
      <c r="S874" s="40"/>
      <c r="T874" s="40"/>
      <c r="AA874" s="48">
        <v>872</v>
      </c>
      <c r="AB874" s="48" t="s">
        <v>3691</v>
      </c>
      <c r="AC874" s="48" t="s">
        <v>3692</v>
      </c>
      <c r="AD874" s="48" t="s">
        <v>2374</v>
      </c>
      <c r="AE874" s="48" t="s">
        <v>2522</v>
      </c>
      <c r="AF874" s="48" t="s">
        <v>2374</v>
      </c>
      <c r="AG874" s="48" t="s">
        <v>2374</v>
      </c>
      <c r="AH874" s="48" t="s">
        <v>2374</v>
      </c>
      <c r="AI874" s="48" t="s">
        <v>2374</v>
      </c>
      <c r="AJ874" s="48" t="s">
        <v>2374</v>
      </c>
      <c r="AK874" s="48">
        <v>489</v>
      </c>
      <c r="AL874" s="48">
        <v>656742</v>
      </c>
      <c r="AM874" s="48" t="s">
        <v>1581</v>
      </c>
      <c r="AN874" s="53">
        <v>0.93</v>
      </c>
      <c r="AO874" s="58">
        <v>0.04754099</v>
      </c>
      <c r="AP874" s="58">
        <v>0.355738613107049</v>
      </c>
    </row>
    <row r="875" customFormat="1" spans="2:42">
      <c r="B875" s="39"/>
      <c r="C875" s="39"/>
      <c r="D875" s="39"/>
      <c r="S875" s="40"/>
      <c r="T875" s="40"/>
      <c r="AA875" s="48">
        <v>873</v>
      </c>
      <c r="AB875" s="48" t="s">
        <v>3693</v>
      </c>
      <c r="AC875" s="48" t="s">
        <v>3694</v>
      </c>
      <c r="AD875" s="48" t="s">
        <v>2374</v>
      </c>
      <c r="AE875" s="48" t="s">
        <v>2522</v>
      </c>
      <c r="AF875" s="48" t="s">
        <v>2374</v>
      </c>
      <c r="AG875" s="48" t="s">
        <v>2374</v>
      </c>
      <c r="AH875" s="48" t="s">
        <v>2374</v>
      </c>
      <c r="AI875" s="48" t="s">
        <v>2374</v>
      </c>
      <c r="AJ875" s="48" t="s">
        <v>2374</v>
      </c>
      <c r="AK875" s="48">
        <v>0</v>
      </c>
      <c r="AL875" s="48">
        <v>0</v>
      </c>
      <c r="AM875" s="48" t="s">
        <v>1581</v>
      </c>
      <c r="AN875" s="53" t="e">
        <v>#N/A</v>
      </c>
      <c r="AO875" s="58" t="e">
        <v>#N/A</v>
      </c>
      <c r="AP875" s="58" t="e">
        <v>#N/A</v>
      </c>
    </row>
    <row r="876" customFormat="1" spans="2:42">
      <c r="B876" s="39"/>
      <c r="C876" s="39"/>
      <c r="D876" s="39"/>
      <c r="S876" s="40"/>
      <c r="T876" s="40"/>
      <c r="AA876" s="48">
        <v>874</v>
      </c>
      <c r="AB876" s="48" t="s">
        <v>3695</v>
      </c>
      <c r="AC876" s="48" t="s">
        <v>3696</v>
      </c>
      <c r="AD876" s="48" t="s">
        <v>2374</v>
      </c>
      <c r="AE876" s="48" t="s">
        <v>2522</v>
      </c>
      <c r="AF876" s="48" t="s">
        <v>2374</v>
      </c>
      <c r="AG876" s="48" t="s">
        <v>2374</v>
      </c>
      <c r="AH876" s="48" t="s">
        <v>2374</v>
      </c>
      <c r="AI876" s="48" t="s">
        <v>2374</v>
      </c>
      <c r="AJ876" s="48" t="s">
        <v>2374</v>
      </c>
      <c r="AK876" s="48">
        <v>954</v>
      </c>
      <c r="AL876" s="48">
        <v>335694</v>
      </c>
      <c r="AM876" s="48" t="s">
        <v>1581</v>
      </c>
      <c r="AN876" s="53">
        <v>0.78</v>
      </c>
      <c r="AO876" s="58">
        <v>0.119589909</v>
      </c>
      <c r="AP876" s="58">
        <v>0.118608645844195</v>
      </c>
    </row>
    <row r="877" customFormat="1" spans="2:42">
      <c r="B877" s="39"/>
      <c r="C877" s="39"/>
      <c r="D877" s="39"/>
      <c r="S877" s="40"/>
      <c r="T877" s="40"/>
      <c r="AA877" s="48">
        <v>875</v>
      </c>
      <c r="AB877" s="48" t="s">
        <v>3697</v>
      </c>
      <c r="AC877" s="48" t="s">
        <v>3698</v>
      </c>
      <c r="AD877" s="48" t="s">
        <v>2374</v>
      </c>
      <c r="AE877" s="48" t="s">
        <v>2522</v>
      </c>
      <c r="AF877" s="48" t="s">
        <v>2374</v>
      </c>
      <c r="AG877" s="48" t="s">
        <v>2374</v>
      </c>
      <c r="AH877" s="48" t="s">
        <v>2374</v>
      </c>
      <c r="AI877" s="48" t="s">
        <v>2374</v>
      </c>
      <c r="AJ877" s="48" t="s">
        <v>2374</v>
      </c>
      <c r="AK877" s="48">
        <v>439</v>
      </c>
      <c r="AL877" s="48">
        <v>731475</v>
      </c>
      <c r="AM877" s="48" t="s">
        <v>1581</v>
      </c>
      <c r="AN877" s="53">
        <v>1.6</v>
      </c>
      <c r="AO877" s="58">
        <v>0.191566333</v>
      </c>
      <c r="AP877" s="58">
        <v>0.151885766425175</v>
      </c>
    </row>
    <row r="878" customFormat="1" spans="2:42">
      <c r="B878" s="39"/>
      <c r="C878" s="39"/>
      <c r="D878" s="39"/>
      <c r="S878" s="40"/>
      <c r="T878" s="40"/>
      <c r="AA878" s="48">
        <v>876</v>
      </c>
      <c r="AB878" s="48" t="s">
        <v>3699</v>
      </c>
      <c r="AC878" s="48" t="s">
        <v>3700</v>
      </c>
      <c r="AD878" s="48" t="s">
        <v>2374</v>
      </c>
      <c r="AE878" s="48" t="s">
        <v>2522</v>
      </c>
      <c r="AF878" s="48" t="s">
        <v>2374</v>
      </c>
      <c r="AG878" s="48" t="s">
        <v>2374</v>
      </c>
      <c r="AH878" s="48" t="s">
        <v>2374</v>
      </c>
      <c r="AI878" s="48" t="s">
        <v>2374</v>
      </c>
      <c r="AJ878" s="48" t="s">
        <v>2374</v>
      </c>
      <c r="AK878" s="48">
        <v>136</v>
      </c>
      <c r="AL878" s="48">
        <v>2235033</v>
      </c>
      <c r="AM878" s="48" t="s">
        <v>1581</v>
      </c>
      <c r="AN878" s="53">
        <v>1.46</v>
      </c>
      <c r="AO878" s="58">
        <v>0.222102</v>
      </c>
      <c r="AP878" s="58">
        <v>0.119540940061012</v>
      </c>
    </row>
    <row r="879" customFormat="1" spans="2:42">
      <c r="B879" s="39"/>
      <c r="C879" s="39"/>
      <c r="D879" s="39"/>
      <c r="S879" s="40"/>
      <c r="T879" s="40"/>
      <c r="AA879" s="48">
        <v>877</v>
      </c>
      <c r="AB879" s="48" t="s">
        <v>2665</v>
      </c>
      <c r="AC879" s="48" t="s">
        <v>3701</v>
      </c>
      <c r="AD879" s="48" t="s">
        <v>2374</v>
      </c>
      <c r="AE879" s="48" t="s">
        <v>2522</v>
      </c>
      <c r="AF879" s="48" t="s">
        <v>2374</v>
      </c>
      <c r="AG879" s="48" t="s">
        <v>2374</v>
      </c>
      <c r="AH879" s="48" t="s">
        <v>2374</v>
      </c>
      <c r="AI879" s="48" t="s">
        <v>2374</v>
      </c>
      <c r="AJ879" s="48" t="s">
        <v>2374</v>
      </c>
      <c r="AK879" s="48">
        <v>156</v>
      </c>
      <c r="AL879" s="48">
        <v>1970885</v>
      </c>
      <c r="AM879" s="48" t="s">
        <v>1581</v>
      </c>
      <c r="AN879" s="53">
        <v>2.6</v>
      </c>
      <c r="AO879" s="58">
        <v>0.081352</v>
      </c>
      <c r="AP879" s="58">
        <v>0.581194363716547</v>
      </c>
    </row>
    <row r="880" customFormat="1" spans="2:42">
      <c r="B880" s="39"/>
      <c r="C880" s="39"/>
      <c r="D880" s="39"/>
      <c r="S880" s="40"/>
      <c r="T880" s="40"/>
      <c r="AA880" s="48">
        <v>878</v>
      </c>
      <c r="AB880" s="48" t="s">
        <v>3702</v>
      </c>
      <c r="AC880" s="48" t="s">
        <v>3703</v>
      </c>
      <c r="AD880" s="48" t="s">
        <v>2374</v>
      </c>
      <c r="AE880" s="48" t="s">
        <v>2522</v>
      </c>
      <c r="AF880" s="48" t="s">
        <v>2374</v>
      </c>
      <c r="AG880" s="48" t="s">
        <v>2374</v>
      </c>
      <c r="AH880" s="48" t="s">
        <v>2374</v>
      </c>
      <c r="AI880" s="48" t="s">
        <v>2374</v>
      </c>
      <c r="AJ880" s="48" t="s">
        <v>2374</v>
      </c>
      <c r="AK880" s="48">
        <v>262</v>
      </c>
      <c r="AL880" s="48">
        <v>1209448</v>
      </c>
      <c r="AM880" s="48" t="s">
        <v>1581</v>
      </c>
      <c r="AN880" s="53">
        <v>4.97</v>
      </c>
      <c r="AO880" s="58">
        <v>0.155915</v>
      </c>
      <c r="AP880" s="58">
        <v>0.579675266032603</v>
      </c>
    </row>
    <row r="881" customFormat="1" spans="2:42">
      <c r="B881" s="39"/>
      <c r="C881" s="39"/>
      <c r="D881" s="39"/>
      <c r="S881" s="40"/>
      <c r="T881" s="40"/>
      <c r="AA881" s="48">
        <v>879</v>
      </c>
      <c r="AB881" s="48" t="s">
        <v>3704</v>
      </c>
      <c r="AC881" s="48" t="s">
        <v>3705</v>
      </c>
      <c r="AD881" s="48" t="s">
        <v>2374</v>
      </c>
      <c r="AE881" s="48" t="s">
        <v>2522</v>
      </c>
      <c r="AF881" s="48" t="s">
        <v>2374</v>
      </c>
      <c r="AG881" s="48" t="s">
        <v>2374</v>
      </c>
      <c r="AH881" s="48" t="s">
        <v>2374</v>
      </c>
      <c r="AI881" s="48" t="s">
        <v>2374</v>
      </c>
      <c r="AJ881" s="48" t="s">
        <v>2374</v>
      </c>
      <c r="AK881" s="48">
        <v>131</v>
      </c>
      <c r="AL881" s="48">
        <v>2311999</v>
      </c>
      <c r="AM881" s="48" t="s">
        <v>1581</v>
      </c>
      <c r="AN881" s="53">
        <v>0.51</v>
      </c>
      <c r="AO881" s="58">
        <v>0.01243</v>
      </c>
      <c r="AP881" s="58">
        <v>0.746131418321213</v>
      </c>
    </row>
    <row r="882" customFormat="1" spans="2:42">
      <c r="B882" s="39"/>
      <c r="C882" s="39"/>
      <c r="D882" s="39"/>
      <c r="S882" s="40"/>
      <c r="T882" s="40"/>
      <c r="AA882" s="48">
        <v>880</v>
      </c>
      <c r="AB882" s="48" t="s">
        <v>3706</v>
      </c>
      <c r="AC882" s="48" t="s">
        <v>3707</v>
      </c>
      <c r="AD882" s="48" t="s">
        <v>2374</v>
      </c>
      <c r="AE882" s="48" t="s">
        <v>2522</v>
      </c>
      <c r="AF882" s="48" t="s">
        <v>2374</v>
      </c>
      <c r="AG882" s="48" t="s">
        <v>2374</v>
      </c>
      <c r="AH882" s="48" t="s">
        <v>2374</v>
      </c>
      <c r="AI882" s="48" t="s">
        <v>2374</v>
      </c>
      <c r="AJ882" s="48" t="s">
        <v>2374</v>
      </c>
      <c r="AK882" s="48">
        <v>575</v>
      </c>
      <c r="AL882" s="48">
        <v>559429</v>
      </c>
      <c r="AM882" s="48" t="s">
        <v>1581</v>
      </c>
      <c r="AN882" s="53">
        <v>1.03</v>
      </c>
      <c r="AO882" s="58">
        <v>0.100573741</v>
      </c>
      <c r="AP882" s="58">
        <v>0.18623825780873</v>
      </c>
    </row>
    <row r="883" customFormat="1" spans="2:42">
      <c r="B883" s="39"/>
      <c r="C883" s="39"/>
      <c r="D883" s="39"/>
      <c r="S883" s="40"/>
      <c r="T883" s="40"/>
      <c r="AA883" s="48">
        <v>881</v>
      </c>
      <c r="AB883" s="48" t="s">
        <v>3708</v>
      </c>
      <c r="AC883" s="48" t="s">
        <v>3709</v>
      </c>
      <c r="AD883" s="48" t="s">
        <v>2374</v>
      </c>
      <c r="AE883" s="48" t="s">
        <v>2522</v>
      </c>
      <c r="AF883" s="48" t="s">
        <v>2374</v>
      </c>
      <c r="AG883" s="48" t="s">
        <v>2374</v>
      </c>
      <c r="AH883" s="48" t="s">
        <v>2374</v>
      </c>
      <c r="AI883" s="48" t="s">
        <v>2374</v>
      </c>
      <c r="AJ883" s="48" t="s">
        <v>2374</v>
      </c>
      <c r="AK883" s="48">
        <v>959</v>
      </c>
      <c r="AL883" s="48">
        <v>333824</v>
      </c>
      <c r="AM883" s="48" t="s">
        <v>1581</v>
      </c>
      <c r="AN883" s="53">
        <v>1.11</v>
      </c>
      <c r="AO883" s="58">
        <v>0.101284269</v>
      </c>
      <c r="AP883" s="58">
        <v>0.199295393745643</v>
      </c>
    </row>
    <row r="884" customFormat="1" spans="2:42">
      <c r="B884" s="39"/>
      <c r="C884" s="39"/>
      <c r="D884" s="39"/>
      <c r="S884" s="40"/>
      <c r="T884" s="40"/>
      <c r="AA884" s="48">
        <v>882</v>
      </c>
      <c r="AB884" s="48" t="s">
        <v>3710</v>
      </c>
      <c r="AC884" s="48" t="s">
        <v>3711</v>
      </c>
      <c r="AD884" s="48" t="s">
        <v>2374</v>
      </c>
      <c r="AE884" s="48" t="s">
        <v>2522</v>
      </c>
      <c r="AF884" s="48" t="s">
        <v>2374</v>
      </c>
      <c r="AG884" s="48" t="s">
        <v>2374</v>
      </c>
      <c r="AH884" s="48" t="s">
        <v>2374</v>
      </c>
      <c r="AI884" s="48" t="s">
        <v>2374</v>
      </c>
      <c r="AJ884" s="48" t="s">
        <v>2374</v>
      </c>
      <c r="AK884" s="48">
        <v>388</v>
      </c>
      <c r="AL884" s="48">
        <v>825433</v>
      </c>
      <c r="AM884" s="48" t="s">
        <v>1581</v>
      </c>
      <c r="AN884" s="53">
        <v>1.09</v>
      </c>
      <c r="AO884" s="58">
        <v>0.056882483</v>
      </c>
      <c r="AP884" s="58">
        <v>0.348469066992603</v>
      </c>
    </row>
    <row r="885" customFormat="1" spans="2:42">
      <c r="B885" s="39"/>
      <c r="C885" s="39"/>
      <c r="D885" s="39"/>
      <c r="S885" s="40"/>
      <c r="T885" s="40"/>
      <c r="AA885" s="48">
        <v>883</v>
      </c>
      <c r="AB885" s="48" t="s">
        <v>3712</v>
      </c>
      <c r="AC885" s="48" t="s">
        <v>3713</v>
      </c>
      <c r="AD885" s="48" t="s">
        <v>2374</v>
      </c>
      <c r="AE885" s="48" t="s">
        <v>2522</v>
      </c>
      <c r="AF885" s="48" t="s">
        <v>2374</v>
      </c>
      <c r="AG885" s="48" t="s">
        <v>2374</v>
      </c>
      <c r="AH885" s="48" t="s">
        <v>2374</v>
      </c>
      <c r="AI885" s="48" t="s">
        <v>2374</v>
      </c>
      <c r="AJ885" s="48" t="s">
        <v>2374</v>
      </c>
      <c r="AK885" s="48">
        <v>262</v>
      </c>
      <c r="AL885" s="48">
        <v>1209448</v>
      </c>
      <c r="AM885" s="48" t="s">
        <v>1581</v>
      </c>
      <c r="AN885" s="53">
        <v>2.15</v>
      </c>
      <c r="AO885" s="58">
        <v>0.029671</v>
      </c>
      <c r="AP885" s="58">
        <v>1.31771823738405</v>
      </c>
    </row>
    <row r="886" customFormat="1" spans="2:42">
      <c r="B886" s="39"/>
      <c r="C886" s="39"/>
      <c r="D886" s="39"/>
      <c r="S886" s="40"/>
      <c r="T886" s="40"/>
      <c r="AA886" s="48">
        <v>884</v>
      </c>
      <c r="AB886" s="48" t="s">
        <v>3714</v>
      </c>
      <c r="AC886" s="48"/>
      <c r="AD886" s="48" t="s">
        <v>2374</v>
      </c>
      <c r="AE886" s="48" t="s">
        <v>2522</v>
      </c>
      <c r="AF886" s="48" t="s">
        <v>2374</v>
      </c>
      <c r="AG886" s="48" t="s">
        <v>2374</v>
      </c>
      <c r="AH886" s="48" t="s">
        <v>2374</v>
      </c>
      <c r="AI886" s="48" t="s">
        <v>2374</v>
      </c>
      <c r="AJ886" s="48" t="s">
        <v>2374</v>
      </c>
      <c r="AK886" s="48">
        <v>227</v>
      </c>
      <c r="AL886" s="48">
        <v>1389233</v>
      </c>
      <c r="AM886" s="48" t="s">
        <v>1581</v>
      </c>
      <c r="AN886" s="53">
        <v>0.35</v>
      </c>
      <c r="AO886" s="58">
        <v>0.106639</v>
      </c>
      <c r="AP886" s="58">
        <v>0.0596854208951336</v>
      </c>
    </row>
    <row r="887" customFormat="1" spans="2:42">
      <c r="B887" s="39"/>
      <c r="C887" s="39"/>
      <c r="D887" s="39"/>
      <c r="S887" s="40"/>
      <c r="T887" s="40"/>
      <c r="AA887" s="48">
        <v>885</v>
      </c>
      <c r="AB887" s="48" t="s">
        <v>3715</v>
      </c>
      <c r="AC887" s="48" t="s">
        <v>3716</v>
      </c>
      <c r="AD887" s="48" t="s">
        <v>2374</v>
      </c>
      <c r="AE887" s="48" t="s">
        <v>2522</v>
      </c>
      <c r="AF887" s="48" t="s">
        <v>2374</v>
      </c>
      <c r="AG887" s="48" t="s">
        <v>2374</v>
      </c>
      <c r="AH887" s="48" t="s">
        <v>2374</v>
      </c>
      <c r="AI887" s="48" t="s">
        <v>2374</v>
      </c>
      <c r="AJ887" s="48" t="s">
        <v>2374</v>
      </c>
      <c r="AK887" s="48">
        <v>227</v>
      </c>
      <c r="AL887" s="48">
        <v>1389233</v>
      </c>
      <c r="AM887" s="48" t="s">
        <v>1581</v>
      </c>
      <c r="AN887" s="53">
        <v>2.29</v>
      </c>
      <c r="AO887" s="58">
        <v>0.110144</v>
      </c>
      <c r="AP887" s="58">
        <v>0.378086280332624</v>
      </c>
    </row>
    <row r="888" customFormat="1" spans="2:42">
      <c r="B888" s="39"/>
      <c r="C888" s="39"/>
      <c r="D888" s="39"/>
      <c r="S888" s="40"/>
      <c r="T888" s="40"/>
      <c r="AA888" s="48">
        <v>886</v>
      </c>
      <c r="AB888" s="48" t="s">
        <v>3717</v>
      </c>
      <c r="AC888" s="48" t="s">
        <v>3718</v>
      </c>
      <c r="AD888" s="48" t="s">
        <v>2374</v>
      </c>
      <c r="AE888" s="48" t="s">
        <v>2522</v>
      </c>
      <c r="AF888" s="48" t="s">
        <v>2374</v>
      </c>
      <c r="AG888" s="48" t="s">
        <v>2374</v>
      </c>
      <c r="AH888" s="48" t="s">
        <v>2374</v>
      </c>
      <c r="AI888" s="48" t="s">
        <v>2374</v>
      </c>
      <c r="AJ888" s="48" t="s">
        <v>2374</v>
      </c>
      <c r="AK888" s="48">
        <v>202</v>
      </c>
      <c r="AL888" s="48">
        <v>1553435</v>
      </c>
      <c r="AM888" s="48" t="s">
        <v>1581</v>
      </c>
      <c r="AN888" s="53">
        <v>1.93</v>
      </c>
      <c r="AO888" s="58">
        <v>0.011837</v>
      </c>
      <c r="AP888" s="58">
        <v>2.96504945648723</v>
      </c>
    </row>
    <row r="889" customFormat="1" spans="2:42">
      <c r="B889" s="39"/>
      <c r="C889" s="39"/>
      <c r="D889" s="39"/>
      <c r="S889" s="40"/>
      <c r="T889" s="40"/>
      <c r="AA889" s="48">
        <v>887</v>
      </c>
      <c r="AB889" s="48" t="s">
        <v>3719</v>
      </c>
      <c r="AC889" s="48" t="s">
        <v>3720</v>
      </c>
      <c r="AD889" s="48" t="s">
        <v>2374</v>
      </c>
      <c r="AE889" s="48" t="s">
        <v>2522</v>
      </c>
      <c r="AF889" s="48" t="s">
        <v>2374</v>
      </c>
      <c r="AG889" s="48" t="s">
        <v>2374</v>
      </c>
      <c r="AH889" s="48" t="s">
        <v>2374</v>
      </c>
      <c r="AI889" s="48" t="s">
        <v>2374</v>
      </c>
      <c r="AJ889" s="48" t="s">
        <v>2374</v>
      </c>
      <c r="AK889" s="48">
        <v>0</v>
      </c>
      <c r="AL889" s="48">
        <v>0</v>
      </c>
      <c r="AM889" s="48" t="s">
        <v>1581</v>
      </c>
      <c r="AN889" s="53" t="e">
        <v>#N/A</v>
      </c>
      <c r="AO889" s="58" t="e">
        <v>#N/A</v>
      </c>
      <c r="AP889" s="58" t="e">
        <v>#N/A</v>
      </c>
    </row>
    <row r="890" customFormat="1" spans="2:42">
      <c r="B890" s="39"/>
      <c r="C890" s="39"/>
      <c r="D890" s="39"/>
      <c r="S890" s="40"/>
      <c r="T890" s="40"/>
      <c r="AA890" s="48">
        <v>888</v>
      </c>
      <c r="AB890" s="48" t="s">
        <v>3721</v>
      </c>
      <c r="AC890" s="48" t="s">
        <v>3722</v>
      </c>
      <c r="AD890" s="48" t="s">
        <v>2374</v>
      </c>
      <c r="AE890" s="48" t="s">
        <v>2522</v>
      </c>
      <c r="AF890" s="48" t="s">
        <v>2374</v>
      </c>
      <c r="AG890" s="48" t="s">
        <v>2374</v>
      </c>
      <c r="AH890" s="48" t="s">
        <v>2374</v>
      </c>
      <c r="AI890" s="48" t="s">
        <v>2374</v>
      </c>
      <c r="AJ890" s="48" t="s">
        <v>2374</v>
      </c>
      <c r="AK890" s="48">
        <v>136</v>
      </c>
      <c r="AL890" s="48">
        <v>2235033</v>
      </c>
      <c r="AM890" s="48" t="s">
        <v>1581</v>
      </c>
      <c r="AN890" s="53">
        <v>1.32</v>
      </c>
      <c r="AO890" s="58">
        <v>0.268093</v>
      </c>
      <c r="AP890" s="58">
        <v>0.0895374531595243</v>
      </c>
    </row>
    <row r="891" customFormat="1" spans="2:42">
      <c r="B891" s="39"/>
      <c r="C891" s="39"/>
      <c r="D891" s="39"/>
      <c r="S891" s="40"/>
      <c r="T891" s="40"/>
      <c r="AA891" s="48">
        <v>889</v>
      </c>
      <c r="AB891" s="48" t="s">
        <v>3723</v>
      </c>
      <c r="AC891" s="48" t="s">
        <v>3724</v>
      </c>
      <c r="AD891" s="48" t="s">
        <v>2374</v>
      </c>
      <c r="AE891" s="48" t="s">
        <v>2522</v>
      </c>
      <c r="AF891" s="48" t="s">
        <v>2374</v>
      </c>
      <c r="AG891" s="48" t="s">
        <v>2374</v>
      </c>
      <c r="AH891" s="48" t="s">
        <v>2374</v>
      </c>
      <c r="AI891" s="48" t="s">
        <v>2374</v>
      </c>
      <c r="AJ891" s="48" t="s">
        <v>2374</v>
      </c>
      <c r="AK891" s="48">
        <v>171</v>
      </c>
      <c r="AL891" s="48">
        <v>1809308</v>
      </c>
      <c r="AM891" s="48" t="s">
        <v>1581</v>
      </c>
      <c r="AN891" s="53">
        <v>0.4</v>
      </c>
      <c r="AO891" s="58">
        <v>0.130186</v>
      </c>
      <c r="AP891" s="58">
        <v>0.0558742862307876</v>
      </c>
    </row>
    <row r="892" customFormat="1" spans="2:42">
      <c r="B892" s="39"/>
      <c r="C892" s="39"/>
      <c r="D892" s="39"/>
      <c r="S892" s="40"/>
      <c r="T892" s="40"/>
      <c r="AA892" s="48">
        <v>890</v>
      </c>
      <c r="AB892" s="48" t="s">
        <v>3725</v>
      </c>
      <c r="AC892" s="48" t="s">
        <v>3726</v>
      </c>
      <c r="AD892" s="48" t="s">
        <v>2374</v>
      </c>
      <c r="AE892" s="48" t="s">
        <v>2522</v>
      </c>
      <c r="AF892" s="48" t="s">
        <v>2374</v>
      </c>
      <c r="AG892" s="48" t="s">
        <v>2374</v>
      </c>
      <c r="AH892" s="48" t="s">
        <v>2374</v>
      </c>
      <c r="AI892" s="48" t="s">
        <v>2374</v>
      </c>
      <c r="AJ892" s="48" t="s">
        <v>2374</v>
      </c>
      <c r="AK892" s="48">
        <v>1090</v>
      </c>
      <c r="AL892" s="48">
        <v>293059</v>
      </c>
      <c r="AM892" s="48" t="s">
        <v>1581</v>
      </c>
      <c r="AN892" s="53">
        <v>1.21</v>
      </c>
      <c r="AO892" s="58">
        <v>0.177723602</v>
      </c>
      <c r="AP892" s="58">
        <v>0.123810233867559</v>
      </c>
    </row>
    <row r="893" customFormat="1" spans="2:42">
      <c r="B893" s="39"/>
      <c r="C893" s="39"/>
      <c r="D893" s="39"/>
      <c r="S893" s="40"/>
      <c r="T893" s="40"/>
      <c r="AA893" s="48">
        <v>891</v>
      </c>
      <c r="AB893" s="48" t="s">
        <v>3727</v>
      </c>
      <c r="AC893" s="48" t="s">
        <v>3728</v>
      </c>
      <c r="AD893" s="48" t="s">
        <v>2374</v>
      </c>
      <c r="AE893" s="48" t="s">
        <v>2522</v>
      </c>
      <c r="AF893" s="48" t="s">
        <v>2374</v>
      </c>
      <c r="AG893" s="48" t="s">
        <v>2374</v>
      </c>
      <c r="AH893" s="48" t="s">
        <v>2374</v>
      </c>
      <c r="AI893" s="48" t="s">
        <v>2374</v>
      </c>
      <c r="AJ893" s="48" t="s">
        <v>2374</v>
      </c>
      <c r="AK893" s="48">
        <v>858</v>
      </c>
      <c r="AL893" s="48">
        <v>374087</v>
      </c>
      <c r="AM893" s="48" t="s">
        <v>1581</v>
      </c>
      <c r="AN893" s="53">
        <v>0.51</v>
      </c>
      <c r="AO893" s="58">
        <v>0.089962</v>
      </c>
      <c r="AP893" s="58">
        <v>0.103092567192066</v>
      </c>
    </row>
    <row r="894" customFormat="1" spans="2:42">
      <c r="B894" s="39"/>
      <c r="C894" s="39"/>
      <c r="D894" s="39"/>
      <c r="S894" s="40"/>
      <c r="T894" s="40"/>
      <c r="AA894" s="48">
        <v>892</v>
      </c>
      <c r="AB894" s="48" t="s">
        <v>3729</v>
      </c>
      <c r="AC894" s="48" t="s">
        <v>3730</v>
      </c>
      <c r="AD894" s="48" t="s">
        <v>2374</v>
      </c>
      <c r="AE894" s="48" t="s">
        <v>2522</v>
      </c>
      <c r="AF894" s="48" t="s">
        <v>2374</v>
      </c>
      <c r="AG894" s="48" t="s">
        <v>2374</v>
      </c>
      <c r="AH894" s="48" t="s">
        <v>2374</v>
      </c>
      <c r="AI894" s="48" t="s">
        <v>2374</v>
      </c>
      <c r="AJ894" s="48" t="s">
        <v>2374</v>
      </c>
      <c r="AK894" s="48">
        <v>166</v>
      </c>
      <c r="AL894" s="48">
        <v>1860299</v>
      </c>
      <c r="AM894" s="48" t="s">
        <v>1581</v>
      </c>
      <c r="AN894" s="53">
        <v>3.21</v>
      </c>
      <c r="AO894" s="58">
        <v>0.042489</v>
      </c>
      <c r="AP894" s="58">
        <v>1.37386735069339</v>
      </c>
    </row>
    <row r="895" spans="27:42">
      <c r="AA895" s="48">
        <v>893</v>
      </c>
      <c r="AB895" s="48" t="s">
        <v>3731</v>
      </c>
      <c r="AC895" s="48" t="s">
        <v>3732</v>
      </c>
      <c r="AD895" s="48" t="s">
        <v>2374</v>
      </c>
      <c r="AE895" s="48" t="s">
        <v>2522</v>
      </c>
      <c r="AF895" s="48" t="s">
        <v>2374</v>
      </c>
      <c r="AG895" s="48" t="s">
        <v>2374</v>
      </c>
      <c r="AH895" s="48" t="s">
        <v>2374</v>
      </c>
      <c r="AI895" s="48" t="s">
        <v>2374</v>
      </c>
      <c r="AJ895" s="48" t="s">
        <v>2374</v>
      </c>
      <c r="AK895" s="48">
        <v>646</v>
      </c>
      <c r="AL895" s="48">
        <v>497869</v>
      </c>
      <c r="AM895" s="48" t="s">
        <v>1581</v>
      </c>
      <c r="AN895" s="53">
        <v>0.49</v>
      </c>
      <c r="AO895" s="58">
        <v>0.050684</v>
      </c>
      <c r="AP895" s="58">
        <v>0.175809151573882</v>
      </c>
    </row>
    <row r="896" spans="27:42">
      <c r="AA896" s="48">
        <v>894</v>
      </c>
      <c r="AB896" s="48" t="s">
        <v>2630</v>
      </c>
      <c r="AC896" s="48" t="s">
        <v>3733</v>
      </c>
      <c r="AD896" s="48" t="s">
        <v>2374</v>
      </c>
      <c r="AE896" s="48" t="s">
        <v>2522</v>
      </c>
      <c r="AF896" s="48" t="s">
        <v>2374</v>
      </c>
      <c r="AG896" s="48" t="s">
        <v>2374</v>
      </c>
      <c r="AH896" s="48" t="s">
        <v>2374</v>
      </c>
      <c r="AI896" s="48" t="s">
        <v>2374</v>
      </c>
      <c r="AJ896" s="48" t="s">
        <v>2374</v>
      </c>
      <c r="AK896" s="48">
        <v>166</v>
      </c>
      <c r="AL896" s="48">
        <v>1860299</v>
      </c>
      <c r="AM896" s="48" t="s">
        <v>1581</v>
      </c>
      <c r="AN896" s="53">
        <v>3.07</v>
      </c>
      <c r="AO896" s="58">
        <v>0.081352</v>
      </c>
      <c r="AP896" s="58">
        <v>0.686256421773</v>
      </c>
    </row>
    <row r="897" spans="27:42">
      <c r="AA897" s="48">
        <v>895</v>
      </c>
      <c r="AB897" s="48" t="s">
        <v>3734</v>
      </c>
      <c r="AC897" s="48" t="s">
        <v>3735</v>
      </c>
      <c r="AD897" s="48" t="s">
        <v>2374</v>
      </c>
      <c r="AE897" s="48" t="s">
        <v>2522</v>
      </c>
      <c r="AF897" s="48" t="s">
        <v>2374</v>
      </c>
      <c r="AG897" s="48" t="s">
        <v>2374</v>
      </c>
      <c r="AH897" s="48" t="s">
        <v>2374</v>
      </c>
      <c r="AI897" s="48" t="s">
        <v>2374</v>
      </c>
      <c r="AJ897" s="48" t="s">
        <v>2374</v>
      </c>
      <c r="AK897" s="48">
        <v>2601</v>
      </c>
      <c r="AL897" s="48">
        <v>119047</v>
      </c>
      <c r="AM897" s="48" t="s">
        <v>1581</v>
      </c>
      <c r="AN897" s="53">
        <v>0.54</v>
      </c>
      <c r="AO897" s="58">
        <v>0.076901</v>
      </c>
      <c r="AP897" s="58">
        <v>0.127696223284168</v>
      </c>
    </row>
    <row r="898" spans="27:42">
      <c r="AA898" s="48">
        <v>896</v>
      </c>
      <c r="AB898" s="48" t="s">
        <v>3736</v>
      </c>
      <c r="AC898" s="48" t="s">
        <v>3737</v>
      </c>
      <c r="AD898" s="48" t="s">
        <v>2374</v>
      </c>
      <c r="AE898" s="48" t="s">
        <v>2522</v>
      </c>
      <c r="AF898" s="48" t="s">
        <v>2374</v>
      </c>
      <c r="AG898" s="48" t="s">
        <v>2374</v>
      </c>
      <c r="AH898" s="48" t="s">
        <v>2374</v>
      </c>
      <c r="AI898" s="48" t="s">
        <v>2374</v>
      </c>
      <c r="AJ898" s="48" t="s">
        <v>2374</v>
      </c>
      <c r="AK898" s="48">
        <v>0</v>
      </c>
      <c r="AL898" s="48">
        <v>0</v>
      </c>
      <c r="AM898" s="48" t="s">
        <v>1581</v>
      </c>
      <c r="AN898" s="53">
        <v>0.68</v>
      </c>
      <c r="AO898" s="58">
        <v>0.235393</v>
      </c>
      <c r="AP898" s="58">
        <v>0.0525329330367098</v>
      </c>
    </row>
    <row r="899" spans="27:42">
      <c r="AA899" s="48">
        <v>897</v>
      </c>
      <c r="AB899" s="48" t="s">
        <v>3738</v>
      </c>
      <c r="AC899" s="48" t="s">
        <v>3739</v>
      </c>
      <c r="AD899" s="48" t="s">
        <v>2374</v>
      </c>
      <c r="AE899" s="48" t="s">
        <v>2522</v>
      </c>
      <c r="AF899" s="48" t="s">
        <v>2374</v>
      </c>
      <c r="AG899" s="48" t="s">
        <v>2374</v>
      </c>
      <c r="AH899" s="48" t="s">
        <v>2374</v>
      </c>
      <c r="AI899" s="48" t="s">
        <v>2374</v>
      </c>
      <c r="AJ899" s="48" t="s">
        <v>2374</v>
      </c>
      <c r="AK899" s="48">
        <v>636</v>
      </c>
      <c r="AL899" s="48">
        <v>505844</v>
      </c>
      <c r="AM899" s="48" t="s">
        <v>1581</v>
      </c>
      <c r="AN899" s="53">
        <v>0.63</v>
      </c>
      <c r="AO899" s="58">
        <v>0.109611876</v>
      </c>
      <c r="AP899" s="58">
        <v>0.104519956194391</v>
      </c>
    </row>
    <row r="900" spans="27:42">
      <c r="AA900" s="48">
        <v>898</v>
      </c>
      <c r="AB900" s="48" t="s">
        <v>3740</v>
      </c>
      <c r="AC900" s="48" t="s">
        <v>3741</v>
      </c>
      <c r="AD900" s="48" t="s">
        <v>2374</v>
      </c>
      <c r="AE900" s="48" t="s">
        <v>2522</v>
      </c>
      <c r="AF900" s="48" t="s">
        <v>2374</v>
      </c>
      <c r="AG900" s="48" t="s">
        <v>2374</v>
      </c>
      <c r="AH900" s="48" t="s">
        <v>2374</v>
      </c>
      <c r="AI900" s="48" t="s">
        <v>2374</v>
      </c>
      <c r="AJ900" s="48" t="s">
        <v>2374</v>
      </c>
      <c r="AK900" s="48">
        <v>358</v>
      </c>
      <c r="AL900" s="48">
        <v>893732</v>
      </c>
      <c r="AM900" s="48" t="s">
        <v>1581</v>
      </c>
      <c r="AN900" s="53">
        <v>1.54</v>
      </c>
      <c r="AO900" s="58">
        <v>0.067992</v>
      </c>
      <c r="AP900" s="58">
        <v>0.411888043223895</v>
      </c>
    </row>
    <row r="901" spans="27:42">
      <c r="AA901" s="48">
        <v>899</v>
      </c>
      <c r="AB901" s="48" t="s">
        <v>3742</v>
      </c>
      <c r="AC901" s="48"/>
      <c r="AD901" s="48" t="s">
        <v>2374</v>
      </c>
      <c r="AE901" s="48" t="s">
        <v>2522</v>
      </c>
      <c r="AF901" s="48" t="s">
        <v>2374</v>
      </c>
      <c r="AG901" s="48" t="s">
        <v>2374</v>
      </c>
      <c r="AH901" s="48" t="s">
        <v>2374</v>
      </c>
      <c r="AI901" s="48" t="s">
        <v>2374</v>
      </c>
      <c r="AJ901" s="48" t="s">
        <v>2374</v>
      </c>
      <c r="AK901" s="48">
        <v>131</v>
      </c>
      <c r="AL901" s="48">
        <v>2311999</v>
      </c>
      <c r="AM901" s="48" t="s">
        <v>1581</v>
      </c>
      <c r="AN901" s="53" t="e">
        <v>#N/A</v>
      </c>
      <c r="AO901" s="58" t="e">
        <v>#N/A</v>
      </c>
      <c r="AP901" s="58" t="e">
        <v>#N/A</v>
      </c>
    </row>
    <row r="902" spans="27:42">
      <c r="AA902" s="48">
        <v>900</v>
      </c>
      <c r="AB902" s="48" t="s">
        <v>3743</v>
      </c>
      <c r="AC902" s="48" t="s">
        <v>3744</v>
      </c>
      <c r="AD902" s="48" t="s">
        <v>2374</v>
      </c>
      <c r="AE902" s="48" t="s">
        <v>2522</v>
      </c>
      <c r="AF902" s="48" t="s">
        <v>2374</v>
      </c>
      <c r="AG902" s="48" t="s">
        <v>2374</v>
      </c>
      <c r="AH902" s="48" t="s">
        <v>2374</v>
      </c>
      <c r="AI902" s="48" t="s">
        <v>2374</v>
      </c>
      <c r="AJ902" s="48" t="s">
        <v>2374</v>
      </c>
      <c r="AK902" s="48">
        <v>242</v>
      </c>
      <c r="AL902" s="48">
        <v>1306015</v>
      </c>
      <c r="AM902" s="48" t="s">
        <v>1581</v>
      </c>
      <c r="AN902" s="53">
        <v>0.56</v>
      </c>
      <c r="AO902" s="58">
        <v>0.05719</v>
      </c>
      <c r="AP902" s="58">
        <v>0.178067315232346</v>
      </c>
    </row>
    <row r="903" spans="27:42">
      <c r="AA903" s="48">
        <v>901</v>
      </c>
      <c r="AB903" s="48" t="s">
        <v>3745</v>
      </c>
      <c r="AC903" s="48" t="s">
        <v>3746</v>
      </c>
      <c r="AD903" s="48" t="s">
        <v>2374</v>
      </c>
      <c r="AE903" s="48" t="s">
        <v>2522</v>
      </c>
      <c r="AF903" s="48" t="s">
        <v>2374</v>
      </c>
      <c r="AG903" s="48" t="s">
        <v>2374</v>
      </c>
      <c r="AH903" s="48" t="s">
        <v>2374</v>
      </c>
      <c r="AI903" s="48" t="s">
        <v>2374</v>
      </c>
      <c r="AJ903" s="48" t="s">
        <v>2374</v>
      </c>
      <c r="AK903" s="48">
        <v>717</v>
      </c>
      <c r="AL903" s="48">
        <v>448307</v>
      </c>
      <c r="AM903" s="48" t="s">
        <v>1581</v>
      </c>
      <c r="AN903" s="53">
        <v>0.35</v>
      </c>
      <c r="AO903" s="58">
        <v>0.246709728</v>
      </c>
      <c r="AP903" s="58">
        <v>0.0257987135344584</v>
      </c>
    </row>
    <row r="904" spans="27:42">
      <c r="AA904" s="48">
        <v>902</v>
      </c>
      <c r="AB904" s="48" t="s">
        <v>3747</v>
      </c>
      <c r="AC904" s="48" t="s">
        <v>3748</v>
      </c>
      <c r="AD904" s="48" t="s">
        <v>2374</v>
      </c>
      <c r="AE904" s="48" t="s">
        <v>2522</v>
      </c>
      <c r="AF904" s="48" t="s">
        <v>2374</v>
      </c>
      <c r="AG904" s="48" t="s">
        <v>2374</v>
      </c>
      <c r="AH904" s="48" t="s">
        <v>2374</v>
      </c>
      <c r="AI904" s="48" t="s">
        <v>2374</v>
      </c>
      <c r="AJ904" s="48" t="s">
        <v>2374</v>
      </c>
      <c r="AK904" s="48">
        <v>0</v>
      </c>
      <c r="AL904" s="48">
        <v>0</v>
      </c>
      <c r="AM904" s="48" t="s">
        <v>1581</v>
      </c>
      <c r="AN904" s="53">
        <v>1.68</v>
      </c>
      <c r="AO904" s="58">
        <v>0.033422</v>
      </c>
      <c r="AP904" s="58">
        <v>0.914098775489603</v>
      </c>
    </row>
    <row r="905" spans="27:42">
      <c r="AA905" s="48">
        <v>903</v>
      </c>
      <c r="AB905" s="48" t="s">
        <v>3749</v>
      </c>
      <c r="AC905" s="48" t="s">
        <v>3750</v>
      </c>
      <c r="AD905" s="48" t="s">
        <v>2374</v>
      </c>
      <c r="AE905" s="48" t="s">
        <v>2522</v>
      </c>
      <c r="AF905" s="48" t="s">
        <v>2374</v>
      </c>
      <c r="AG905" s="48" t="s">
        <v>2374</v>
      </c>
      <c r="AH905" s="48" t="s">
        <v>2374</v>
      </c>
      <c r="AI905" s="48" t="s">
        <v>2374</v>
      </c>
      <c r="AJ905" s="48" t="s">
        <v>2374</v>
      </c>
      <c r="AK905" s="48">
        <v>484</v>
      </c>
      <c r="AL905" s="48">
        <v>663610</v>
      </c>
      <c r="AM905" s="48" t="s">
        <v>1581</v>
      </c>
      <c r="AN905" s="53">
        <v>0.96</v>
      </c>
      <c r="AO905" s="58">
        <v>0.071397737</v>
      </c>
      <c r="AP905" s="58">
        <v>0.244513626326548</v>
      </c>
    </row>
    <row r="906" spans="27:42">
      <c r="AA906" s="48">
        <v>904</v>
      </c>
      <c r="AB906" s="48" t="s">
        <v>3751</v>
      </c>
      <c r="AC906" s="48" t="s">
        <v>170</v>
      </c>
      <c r="AD906" s="48" t="s">
        <v>2374</v>
      </c>
      <c r="AE906" s="48" t="s">
        <v>2522</v>
      </c>
      <c r="AF906" s="48" t="s">
        <v>2374</v>
      </c>
      <c r="AG906" s="48" t="s">
        <v>2374</v>
      </c>
      <c r="AH906" s="48" t="s">
        <v>2374</v>
      </c>
      <c r="AI906" s="48" t="s">
        <v>2374</v>
      </c>
      <c r="AJ906" s="48" t="s">
        <v>2374</v>
      </c>
      <c r="AK906" s="48">
        <v>0</v>
      </c>
      <c r="AL906" s="48">
        <v>0</v>
      </c>
      <c r="AM906" s="48" t="s">
        <v>1581</v>
      </c>
      <c r="AN906" s="53">
        <v>0.67</v>
      </c>
      <c r="AO906" s="58">
        <v>0.130709</v>
      </c>
      <c r="AP906" s="58">
        <v>0.0932149542925828</v>
      </c>
    </row>
    <row r="907" spans="27:42">
      <c r="AA907" s="48">
        <v>905</v>
      </c>
      <c r="AB907" s="48" t="s">
        <v>3752</v>
      </c>
      <c r="AC907" s="48" t="s">
        <v>3753</v>
      </c>
      <c r="AD907" s="48" t="s">
        <v>2374</v>
      </c>
      <c r="AE907" s="48" t="s">
        <v>2522</v>
      </c>
      <c r="AF907" s="48" t="s">
        <v>2374</v>
      </c>
      <c r="AG907" s="48" t="s">
        <v>2374</v>
      </c>
      <c r="AH907" s="48" t="s">
        <v>2374</v>
      </c>
      <c r="AI907" s="48" t="s">
        <v>2374</v>
      </c>
      <c r="AJ907" s="48" t="s">
        <v>2374</v>
      </c>
      <c r="AK907" s="48">
        <v>186</v>
      </c>
      <c r="AL907" s="48">
        <v>1671777</v>
      </c>
      <c r="AM907" s="48" t="s">
        <v>1581</v>
      </c>
      <c r="AN907" s="53">
        <v>0.83</v>
      </c>
      <c r="AO907" s="58">
        <v>0.099502</v>
      </c>
      <c r="AP907" s="58">
        <v>0.151691959875437</v>
      </c>
    </row>
    <row r="908" spans="27:42">
      <c r="AA908" s="48">
        <v>906</v>
      </c>
      <c r="AB908" s="48" t="s">
        <v>3754</v>
      </c>
      <c r="AC908" s="48" t="s">
        <v>3755</v>
      </c>
      <c r="AD908" s="48" t="s">
        <v>2374</v>
      </c>
      <c r="AE908" s="48" t="s">
        <v>2522</v>
      </c>
      <c r="AF908" s="48" t="s">
        <v>2374</v>
      </c>
      <c r="AG908" s="48" t="s">
        <v>2374</v>
      </c>
      <c r="AH908" s="48" t="s">
        <v>2374</v>
      </c>
      <c r="AI908" s="48" t="s">
        <v>2374</v>
      </c>
      <c r="AJ908" s="48" t="s">
        <v>2374</v>
      </c>
      <c r="AK908" s="48">
        <v>1242</v>
      </c>
      <c r="AL908" s="48">
        <v>256663</v>
      </c>
      <c r="AM908" s="48" t="s">
        <v>1581</v>
      </c>
      <c r="AN908" s="53">
        <v>2.35</v>
      </c>
      <c r="AO908" s="58">
        <v>0.067922</v>
      </c>
      <c r="AP908" s="58">
        <v>0.629178215232807</v>
      </c>
    </row>
    <row r="909" spans="27:42">
      <c r="AA909" s="48">
        <v>907</v>
      </c>
      <c r="AB909" s="48" t="s">
        <v>1862</v>
      </c>
      <c r="AC909" s="48" t="s">
        <v>3756</v>
      </c>
      <c r="AD909" s="48" t="s">
        <v>2374</v>
      </c>
      <c r="AE909" s="48" t="s">
        <v>2522</v>
      </c>
      <c r="AF909" s="48" t="s">
        <v>2374</v>
      </c>
      <c r="AG909" s="48" t="s">
        <v>2374</v>
      </c>
      <c r="AH909" s="48" t="s">
        <v>2374</v>
      </c>
      <c r="AI909" s="48" t="s">
        <v>2374</v>
      </c>
      <c r="AJ909" s="48" t="s">
        <v>2374</v>
      </c>
      <c r="AK909" s="48">
        <v>1015</v>
      </c>
      <c r="AL909" s="48">
        <v>315425</v>
      </c>
      <c r="AM909" s="48" t="s">
        <v>1581</v>
      </c>
      <c r="AN909" s="53">
        <v>1.63</v>
      </c>
      <c r="AO909" s="58">
        <v>0.108758667</v>
      </c>
      <c r="AP909" s="58">
        <v>0.272546123115028</v>
      </c>
    </row>
    <row r="910" spans="27:42">
      <c r="AA910" s="48">
        <v>908</v>
      </c>
      <c r="AB910" s="48" t="s">
        <v>3757</v>
      </c>
      <c r="AC910" s="48" t="s">
        <v>3758</v>
      </c>
      <c r="AD910" s="48" t="s">
        <v>2374</v>
      </c>
      <c r="AE910" s="48" t="s">
        <v>2522</v>
      </c>
      <c r="AF910" s="48" t="s">
        <v>2374</v>
      </c>
      <c r="AG910" s="48" t="s">
        <v>2374</v>
      </c>
      <c r="AH910" s="48" t="s">
        <v>2374</v>
      </c>
      <c r="AI910" s="48" t="s">
        <v>2374</v>
      </c>
      <c r="AJ910" s="48" t="s">
        <v>2374</v>
      </c>
      <c r="AK910" s="48">
        <v>0</v>
      </c>
      <c r="AL910" s="48">
        <v>0</v>
      </c>
      <c r="AM910" s="48" t="s">
        <v>1581</v>
      </c>
      <c r="AN910" s="53">
        <v>0.94</v>
      </c>
      <c r="AO910" s="58">
        <v>0.076901</v>
      </c>
      <c r="AP910" s="58">
        <v>0.222286018309477</v>
      </c>
    </row>
    <row r="911" spans="27:42">
      <c r="AA911" s="48">
        <v>909</v>
      </c>
      <c r="AB911" s="48" t="s">
        <v>3759</v>
      </c>
      <c r="AC911" s="48" t="s">
        <v>3760</v>
      </c>
      <c r="AD911" s="48" t="s">
        <v>2374</v>
      </c>
      <c r="AE911" s="48" t="s">
        <v>2522</v>
      </c>
      <c r="AF911" s="48" t="s">
        <v>2374</v>
      </c>
      <c r="AG911" s="48" t="s">
        <v>2374</v>
      </c>
      <c r="AH911" s="48" t="s">
        <v>2374</v>
      </c>
      <c r="AI911" s="48" t="s">
        <v>2374</v>
      </c>
      <c r="AJ911" s="48" t="s">
        <v>2374</v>
      </c>
      <c r="AK911" s="48">
        <v>0</v>
      </c>
      <c r="AL911" s="48">
        <v>0</v>
      </c>
      <c r="AM911" s="48" t="s">
        <v>1581</v>
      </c>
      <c r="AN911" s="53" t="e">
        <v>#N/A</v>
      </c>
      <c r="AO911" s="58" t="e">
        <v>#N/A</v>
      </c>
      <c r="AP911" s="58" t="e">
        <v>#N/A</v>
      </c>
    </row>
    <row r="912" spans="27:42">
      <c r="AA912" s="48">
        <v>910</v>
      </c>
      <c r="AB912" s="48" t="s">
        <v>3761</v>
      </c>
      <c r="AC912" s="48" t="s">
        <v>3762</v>
      </c>
      <c r="AD912" s="48" t="s">
        <v>2374</v>
      </c>
      <c r="AE912" s="48" t="s">
        <v>2522</v>
      </c>
      <c r="AF912" s="48" t="s">
        <v>2374</v>
      </c>
      <c r="AG912" s="48" t="s">
        <v>2374</v>
      </c>
      <c r="AH912" s="48" t="s">
        <v>2374</v>
      </c>
      <c r="AI912" s="48" t="s">
        <v>2374</v>
      </c>
      <c r="AJ912" s="48" t="s">
        <v>2374</v>
      </c>
      <c r="AK912" s="48">
        <v>181</v>
      </c>
      <c r="AL912" s="48">
        <v>1715333</v>
      </c>
      <c r="AM912" s="48" t="s">
        <v>1581</v>
      </c>
      <c r="AN912" s="53" t="e">
        <v>#N/A</v>
      </c>
      <c r="AO912" s="58" t="e">
        <v>#N/A</v>
      </c>
      <c r="AP912" s="58" t="e">
        <v>#N/A</v>
      </c>
    </row>
    <row r="913" spans="27:42">
      <c r="AA913" s="48">
        <v>911</v>
      </c>
      <c r="AB913" s="48" t="s">
        <v>3763</v>
      </c>
      <c r="AC913" s="48" t="s">
        <v>3764</v>
      </c>
      <c r="AD913" s="48" t="s">
        <v>2374</v>
      </c>
      <c r="AE913" s="48" t="s">
        <v>2522</v>
      </c>
      <c r="AF913" s="48" t="s">
        <v>2374</v>
      </c>
      <c r="AG913" s="48" t="s">
        <v>2374</v>
      </c>
      <c r="AH913" s="48" t="s">
        <v>2374</v>
      </c>
      <c r="AI913" s="48" t="s">
        <v>2374</v>
      </c>
      <c r="AJ913" s="48" t="s">
        <v>2374</v>
      </c>
      <c r="AK913" s="48">
        <v>126</v>
      </c>
      <c r="AL913" s="48">
        <v>2393769</v>
      </c>
      <c r="AM913" s="48" t="s">
        <v>1581</v>
      </c>
      <c r="AN913" s="53">
        <v>3.58</v>
      </c>
      <c r="AO913" s="58">
        <v>0.044148</v>
      </c>
      <c r="AP913" s="58">
        <v>1.47464768401309</v>
      </c>
    </row>
    <row r="914" spans="27:42">
      <c r="AA914" s="48">
        <v>912</v>
      </c>
      <c r="AB914" s="48" t="s">
        <v>3765</v>
      </c>
      <c r="AC914" s="48" t="s">
        <v>3766</v>
      </c>
      <c r="AD914" s="48" t="s">
        <v>2374</v>
      </c>
      <c r="AE914" s="48" t="s">
        <v>2522</v>
      </c>
      <c r="AF914" s="48" t="s">
        <v>2374</v>
      </c>
      <c r="AG914" s="48" t="s">
        <v>2374</v>
      </c>
      <c r="AH914" s="48" t="s">
        <v>2374</v>
      </c>
      <c r="AI914" s="48" t="s">
        <v>2374</v>
      </c>
      <c r="AJ914" s="48" t="s">
        <v>2374</v>
      </c>
      <c r="AK914" s="48">
        <v>267</v>
      </c>
      <c r="AL914" s="48">
        <v>1187531</v>
      </c>
      <c r="AM914" s="48" t="s">
        <v>1581</v>
      </c>
      <c r="AN914" s="53">
        <v>2.75</v>
      </c>
      <c r="AO914" s="58">
        <v>0.061275</v>
      </c>
      <c r="AP914" s="58">
        <v>0.816141861481584</v>
      </c>
    </row>
    <row r="915" spans="27:42">
      <c r="AA915" s="48">
        <v>913</v>
      </c>
      <c r="AB915" s="48" t="s">
        <v>3767</v>
      </c>
      <c r="AC915" s="48" t="s">
        <v>3768</v>
      </c>
      <c r="AD915" s="48" t="s">
        <v>2374</v>
      </c>
      <c r="AE915" s="48" t="s">
        <v>2522</v>
      </c>
      <c r="AF915" s="48" t="s">
        <v>2374</v>
      </c>
      <c r="AG915" s="48" t="s">
        <v>2374</v>
      </c>
      <c r="AH915" s="48" t="s">
        <v>2374</v>
      </c>
      <c r="AI915" s="48" t="s">
        <v>2374</v>
      </c>
      <c r="AJ915" s="48" t="s">
        <v>2374</v>
      </c>
      <c r="AK915" s="48">
        <v>166</v>
      </c>
      <c r="AL915" s="48">
        <v>1860299</v>
      </c>
      <c r="AM915" s="48" t="s">
        <v>1581</v>
      </c>
      <c r="AN915" s="53">
        <v>0.35</v>
      </c>
      <c r="AO915" s="58">
        <v>0.170411</v>
      </c>
      <c r="AP915" s="58">
        <v>0.037349664040679</v>
      </c>
    </row>
    <row r="916" spans="27:42">
      <c r="AA916" s="48">
        <v>914</v>
      </c>
      <c r="AB916" s="48" t="s">
        <v>3769</v>
      </c>
      <c r="AC916" s="48" t="s">
        <v>3770</v>
      </c>
      <c r="AD916" s="48" t="s">
        <v>2374</v>
      </c>
      <c r="AE916" s="48" t="s">
        <v>2522</v>
      </c>
      <c r="AF916" s="48" t="s">
        <v>2374</v>
      </c>
      <c r="AG916" s="48" t="s">
        <v>2374</v>
      </c>
      <c r="AH916" s="48" t="s">
        <v>2374</v>
      </c>
      <c r="AI916" s="48" t="s">
        <v>2374</v>
      </c>
      <c r="AJ916" s="48" t="s">
        <v>2374</v>
      </c>
      <c r="AK916" s="48">
        <v>303</v>
      </c>
      <c r="AL916" s="48">
        <v>1053443</v>
      </c>
      <c r="AM916" s="48" t="s">
        <v>1581</v>
      </c>
      <c r="AN916" s="53">
        <v>2.36</v>
      </c>
      <c r="AO916" s="58">
        <v>0.060506</v>
      </c>
      <c r="AP916" s="58">
        <v>0.709299804659435</v>
      </c>
    </row>
    <row r="917" spans="27:42">
      <c r="AA917" s="48">
        <v>915</v>
      </c>
      <c r="AB917" s="48" t="s">
        <v>3771</v>
      </c>
      <c r="AC917" s="48" t="s">
        <v>3772</v>
      </c>
      <c r="AD917" s="48" t="s">
        <v>2374</v>
      </c>
      <c r="AE917" s="48" t="s">
        <v>2522</v>
      </c>
      <c r="AF917" s="48" t="s">
        <v>2374</v>
      </c>
      <c r="AG917" s="48" t="s">
        <v>2374</v>
      </c>
      <c r="AH917" s="48" t="s">
        <v>2374</v>
      </c>
      <c r="AI917" s="48" t="s">
        <v>2374</v>
      </c>
      <c r="AJ917" s="48" t="s">
        <v>2374</v>
      </c>
      <c r="AK917" s="48">
        <v>196</v>
      </c>
      <c r="AL917" s="48">
        <v>1590899</v>
      </c>
      <c r="AM917" s="48" t="s">
        <v>1581</v>
      </c>
      <c r="AN917" s="53">
        <v>2.22</v>
      </c>
      <c r="AO917" s="58">
        <v>0.106667</v>
      </c>
      <c r="AP917" s="58">
        <v>0.378476722333893</v>
      </c>
    </row>
    <row r="918" spans="27:42">
      <c r="AA918" s="48">
        <v>916</v>
      </c>
      <c r="AB918" s="48" t="s">
        <v>3773</v>
      </c>
      <c r="AC918" s="48" t="s">
        <v>3774</v>
      </c>
      <c r="AD918" s="48" t="s">
        <v>2374</v>
      </c>
      <c r="AE918" s="48" t="s">
        <v>2522</v>
      </c>
      <c r="AF918" s="48" t="s">
        <v>2374</v>
      </c>
      <c r="AG918" s="48" t="s">
        <v>2374</v>
      </c>
      <c r="AH918" s="48" t="s">
        <v>2374</v>
      </c>
      <c r="AI918" s="48" t="s">
        <v>2374</v>
      </c>
      <c r="AJ918" s="48" t="s">
        <v>2374</v>
      </c>
      <c r="AK918" s="48">
        <v>621</v>
      </c>
      <c r="AL918" s="48">
        <v>518185</v>
      </c>
      <c r="AM918" s="48" t="s">
        <v>1581</v>
      </c>
      <c r="AN918" s="53">
        <v>2.66</v>
      </c>
      <c r="AO918" s="58">
        <v>0.00738</v>
      </c>
      <c r="AP918" s="58">
        <v>6.5545299933814</v>
      </c>
    </row>
    <row r="919" spans="27:42">
      <c r="AA919" s="48">
        <v>917</v>
      </c>
      <c r="AB919" s="48" t="s">
        <v>3775</v>
      </c>
      <c r="AC919" s="48" t="s">
        <v>3776</v>
      </c>
      <c r="AD919" s="48" t="s">
        <v>2374</v>
      </c>
      <c r="AE919" s="48" t="s">
        <v>2522</v>
      </c>
      <c r="AF919" s="48" t="s">
        <v>2374</v>
      </c>
      <c r="AG919" s="48" t="s">
        <v>2374</v>
      </c>
      <c r="AH919" s="48" t="s">
        <v>2374</v>
      </c>
      <c r="AI919" s="48" t="s">
        <v>2374</v>
      </c>
      <c r="AJ919" s="48" t="s">
        <v>2374</v>
      </c>
      <c r="AK919" s="48">
        <v>141</v>
      </c>
      <c r="AL919" s="48">
        <v>2163050</v>
      </c>
      <c r="AM919" s="48" t="s">
        <v>1581</v>
      </c>
      <c r="AN919" s="53">
        <v>0.35</v>
      </c>
      <c r="AO919" s="58">
        <v>0.104432</v>
      </c>
      <c r="AP919" s="58">
        <v>0.0609467749237413</v>
      </c>
    </row>
    <row r="920" spans="27:42">
      <c r="AA920" s="48">
        <v>918</v>
      </c>
      <c r="AB920" s="48" t="s">
        <v>160</v>
      </c>
      <c r="AC920" s="48" t="s">
        <v>160</v>
      </c>
      <c r="AD920" s="48" t="s">
        <v>2374</v>
      </c>
      <c r="AE920" s="48" t="s">
        <v>2522</v>
      </c>
      <c r="AF920" s="48" t="s">
        <v>2374</v>
      </c>
      <c r="AG920" s="48" t="s">
        <v>2374</v>
      </c>
      <c r="AH920" s="48" t="s">
        <v>2374</v>
      </c>
      <c r="AI920" s="48" t="s">
        <v>2374</v>
      </c>
      <c r="AJ920" s="48" t="s">
        <v>2374</v>
      </c>
      <c r="AK920" s="48">
        <v>318</v>
      </c>
      <c r="AL920" s="48">
        <v>1004630</v>
      </c>
      <c r="AM920" s="48" t="s">
        <v>1581</v>
      </c>
      <c r="AN920" s="53">
        <v>0</v>
      </c>
      <c r="AO920" s="58">
        <v>0.114683</v>
      </c>
      <c r="AP920" s="58">
        <v>0</v>
      </c>
    </row>
    <row r="921" spans="27:42">
      <c r="AA921" s="48">
        <v>919</v>
      </c>
      <c r="AB921" s="48" t="s">
        <v>3777</v>
      </c>
      <c r="AC921" s="48"/>
      <c r="AD921" s="48" t="s">
        <v>2374</v>
      </c>
      <c r="AE921" s="48" t="s">
        <v>2522</v>
      </c>
      <c r="AF921" s="48" t="s">
        <v>2374</v>
      </c>
      <c r="AG921" s="48" t="s">
        <v>2374</v>
      </c>
      <c r="AH921" s="48" t="s">
        <v>2374</v>
      </c>
      <c r="AI921" s="48" t="s">
        <v>2374</v>
      </c>
      <c r="AJ921" s="48" t="s">
        <v>2374</v>
      </c>
      <c r="AK921" s="48">
        <v>0</v>
      </c>
      <c r="AL921" s="48">
        <v>0</v>
      </c>
      <c r="AM921" s="48" t="s">
        <v>1581</v>
      </c>
      <c r="AN921" s="53" t="e">
        <v>#N/A</v>
      </c>
      <c r="AO921" s="58" t="e">
        <v>#N/A</v>
      </c>
      <c r="AP921" s="58" t="e">
        <v>#N/A</v>
      </c>
    </row>
    <row r="922" spans="27:42">
      <c r="AA922" s="48">
        <v>920</v>
      </c>
      <c r="AB922" s="48" t="s">
        <v>3778</v>
      </c>
      <c r="AC922" s="48"/>
      <c r="AD922" s="48" t="s">
        <v>2374</v>
      </c>
      <c r="AE922" s="48" t="s">
        <v>2522</v>
      </c>
      <c r="AF922" s="48" t="s">
        <v>2374</v>
      </c>
      <c r="AG922" s="48" t="s">
        <v>2374</v>
      </c>
      <c r="AH922" s="48" t="s">
        <v>2374</v>
      </c>
      <c r="AI922" s="48" t="s">
        <v>2374</v>
      </c>
      <c r="AJ922" s="48" t="s">
        <v>2374</v>
      </c>
      <c r="AK922" s="48">
        <v>131</v>
      </c>
      <c r="AL922" s="48">
        <v>2311999</v>
      </c>
      <c r="AM922" s="48" t="s">
        <v>1581</v>
      </c>
      <c r="AN922" s="53" t="e">
        <v>#N/A</v>
      </c>
      <c r="AO922" s="58" t="e">
        <v>#N/A</v>
      </c>
      <c r="AP922" s="58" t="e">
        <v>#N/A</v>
      </c>
    </row>
    <row r="923" spans="27:42">
      <c r="AA923" s="48">
        <v>921</v>
      </c>
      <c r="AB923" s="48" t="s">
        <v>3779</v>
      </c>
      <c r="AC923" s="48" t="s">
        <v>3780</v>
      </c>
      <c r="AD923" s="48" t="s">
        <v>2374</v>
      </c>
      <c r="AE923" s="48" t="s">
        <v>2522</v>
      </c>
      <c r="AF923" s="48" t="s">
        <v>2374</v>
      </c>
      <c r="AG923" s="48" t="s">
        <v>2374</v>
      </c>
      <c r="AH923" s="48" t="s">
        <v>2374</v>
      </c>
      <c r="AI923" s="48" t="s">
        <v>2374</v>
      </c>
      <c r="AJ923" s="48" t="s">
        <v>2374</v>
      </c>
      <c r="AK923" s="48">
        <v>141</v>
      </c>
      <c r="AL923" s="48">
        <v>2163050</v>
      </c>
      <c r="AM923" s="48" t="s">
        <v>1581</v>
      </c>
      <c r="AN923" s="53">
        <v>2.47</v>
      </c>
      <c r="AO923" s="58">
        <v>0.04334</v>
      </c>
      <c r="AP923" s="58">
        <v>1.03639265535799</v>
      </c>
    </row>
    <row r="924" spans="27:42">
      <c r="AA924" s="48">
        <v>922</v>
      </c>
      <c r="AB924" s="48" t="s">
        <v>3781</v>
      </c>
      <c r="AC924" s="48" t="s">
        <v>3782</v>
      </c>
      <c r="AD924" s="48" t="s">
        <v>2374</v>
      </c>
      <c r="AE924" s="48" t="s">
        <v>2522</v>
      </c>
      <c r="AF924" s="48" t="s">
        <v>2374</v>
      </c>
      <c r="AG924" s="48" t="s">
        <v>2374</v>
      </c>
      <c r="AH924" s="48" t="s">
        <v>2374</v>
      </c>
      <c r="AI924" s="48" t="s">
        <v>2374</v>
      </c>
      <c r="AJ924" s="48" t="s">
        <v>2374</v>
      </c>
      <c r="AK924" s="48">
        <v>383</v>
      </c>
      <c r="AL924" s="48">
        <v>836302</v>
      </c>
      <c r="AM924" s="48" t="s">
        <v>1581</v>
      </c>
      <c r="AN924" s="53">
        <v>0.35</v>
      </c>
      <c r="AO924" s="58">
        <v>0.055730955</v>
      </c>
      <c r="AP924" s="58">
        <v>0.114205715635703</v>
      </c>
    </row>
    <row r="925" spans="27:42">
      <c r="AA925" s="48">
        <v>923</v>
      </c>
      <c r="AB925" s="48" t="s">
        <v>3783</v>
      </c>
      <c r="AC925" s="48" t="s">
        <v>3375</v>
      </c>
      <c r="AD925" s="48" t="s">
        <v>2374</v>
      </c>
      <c r="AE925" s="48" t="s">
        <v>2522</v>
      </c>
      <c r="AF925" s="48" t="s">
        <v>2374</v>
      </c>
      <c r="AG925" s="48" t="s">
        <v>2374</v>
      </c>
      <c r="AH925" s="48" t="s">
        <v>2374</v>
      </c>
      <c r="AI925" s="48" t="s">
        <v>2374</v>
      </c>
      <c r="AJ925" s="48" t="s">
        <v>2374</v>
      </c>
      <c r="AK925" s="48">
        <v>707</v>
      </c>
      <c r="AL925" s="48">
        <v>454941</v>
      </c>
      <c r="AM925" s="48" t="s">
        <v>1581</v>
      </c>
      <c r="AN925" s="53">
        <v>0.8</v>
      </c>
      <c r="AO925" s="58">
        <v>0.032496766</v>
      </c>
      <c r="AP925" s="58">
        <v>0.447678382965327</v>
      </c>
    </row>
    <row r="926" spans="27:42">
      <c r="AA926" s="48">
        <v>924</v>
      </c>
      <c r="AB926" s="48" t="s">
        <v>3784</v>
      </c>
      <c r="AC926" s="48" t="s">
        <v>3785</v>
      </c>
      <c r="AD926" s="48" t="s">
        <v>2374</v>
      </c>
      <c r="AE926" s="48" t="s">
        <v>2522</v>
      </c>
      <c r="AF926" s="48" t="s">
        <v>2374</v>
      </c>
      <c r="AG926" s="48" t="s">
        <v>2374</v>
      </c>
      <c r="AH926" s="48" t="s">
        <v>2374</v>
      </c>
      <c r="AI926" s="48" t="s">
        <v>2374</v>
      </c>
      <c r="AJ926" s="48" t="s">
        <v>2374</v>
      </c>
      <c r="AK926" s="48">
        <v>262</v>
      </c>
      <c r="AL926" s="48">
        <v>1209448</v>
      </c>
      <c r="AM926" s="48" t="s">
        <v>1581</v>
      </c>
      <c r="AN926" s="53">
        <v>2.12</v>
      </c>
      <c r="AO926" s="58">
        <v>0.01071</v>
      </c>
      <c r="AP926" s="58">
        <v>3.59966984914836</v>
      </c>
    </row>
    <row r="927" spans="27:42">
      <c r="AA927" s="48">
        <v>925</v>
      </c>
      <c r="AB927" s="48" t="s">
        <v>3786</v>
      </c>
      <c r="AC927" s="48" t="s">
        <v>3787</v>
      </c>
      <c r="AD927" s="48" t="s">
        <v>2374</v>
      </c>
      <c r="AE927" s="48" t="s">
        <v>2522</v>
      </c>
      <c r="AF927" s="48" t="s">
        <v>2374</v>
      </c>
      <c r="AG927" s="48" t="s">
        <v>2374</v>
      </c>
      <c r="AH927" s="48" t="s">
        <v>2374</v>
      </c>
      <c r="AI927" s="48" t="s">
        <v>2374</v>
      </c>
      <c r="AJ927" s="48" t="s">
        <v>2374</v>
      </c>
      <c r="AK927" s="48">
        <v>570</v>
      </c>
      <c r="AL927" s="48">
        <v>564374</v>
      </c>
      <c r="AM927" s="48" t="s">
        <v>1581</v>
      </c>
      <c r="AN927" s="53">
        <v>0.82</v>
      </c>
      <c r="AO927" s="58">
        <v>0.154608</v>
      </c>
      <c r="AP927" s="58">
        <v>0.0964490980146221</v>
      </c>
    </row>
    <row r="928" spans="27:42">
      <c r="AA928" s="48">
        <v>926</v>
      </c>
      <c r="AB928" s="48" t="s">
        <v>3788</v>
      </c>
      <c r="AC928" s="48" t="s">
        <v>3789</v>
      </c>
      <c r="AD928" s="48" t="s">
        <v>2374</v>
      </c>
      <c r="AE928" s="48" t="s">
        <v>2522</v>
      </c>
      <c r="AF928" s="48" t="s">
        <v>2374</v>
      </c>
      <c r="AG928" s="48" t="s">
        <v>2374</v>
      </c>
      <c r="AH928" s="48" t="s">
        <v>2374</v>
      </c>
      <c r="AI928" s="48" t="s">
        <v>2374</v>
      </c>
      <c r="AJ928" s="48" t="s">
        <v>2374</v>
      </c>
      <c r="AK928" s="48">
        <v>0</v>
      </c>
      <c r="AL928" s="48">
        <v>0</v>
      </c>
      <c r="AM928" s="48" t="s">
        <v>1581</v>
      </c>
      <c r="AN928" s="53" t="e">
        <v>#N/A</v>
      </c>
      <c r="AO928" s="58" t="e">
        <v>#N/A</v>
      </c>
      <c r="AP928" s="58" t="e">
        <v>#N/A</v>
      </c>
    </row>
    <row r="929" spans="27:42">
      <c r="AA929" s="48">
        <v>927</v>
      </c>
      <c r="AB929" s="48" t="s">
        <v>3790</v>
      </c>
      <c r="AC929" s="48" t="s">
        <v>3791</v>
      </c>
      <c r="AD929" s="48" t="s">
        <v>2374</v>
      </c>
      <c r="AE929" s="48" t="s">
        <v>2522</v>
      </c>
      <c r="AF929" s="48" t="s">
        <v>2374</v>
      </c>
      <c r="AG929" s="48" t="s">
        <v>2374</v>
      </c>
      <c r="AH929" s="48" t="s">
        <v>2374</v>
      </c>
      <c r="AI929" s="48" t="s">
        <v>2374</v>
      </c>
      <c r="AJ929" s="48" t="s">
        <v>2374</v>
      </c>
      <c r="AK929" s="48">
        <v>196</v>
      </c>
      <c r="AL929" s="48">
        <v>1590899</v>
      </c>
      <c r="AM929" s="48" t="s">
        <v>1581</v>
      </c>
      <c r="AN929" s="53">
        <v>0.37</v>
      </c>
      <c r="AO929" s="58">
        <v>0.10871</v>
      </c>
      <c r="AP929" s="58">
        <v>0.0618939940226126</v>
      </c>
    </row>
    <row r="930" spans="27:42">
      <c r="AA930" s="48">
        <v>928</v>
      </c>
      <c r="AB930" s="48" t="s">
        <v>3792</v>
      </c>
      <c r="AC930" s="48" t="s">
        <v>3793</v>
      </c>
      <c r="AD930" s="48" t="s">
        <v>2374</v>
      </c>
      <c r="AE930" s="48" t="s">
        <v>2522</v>
      </c>
      <c r="AF930" s="48" t="s">
        <v>2374</v>
      </c>
      <c r="AG930" s="48" t="s">
        <v>2374</v>
      </c>
      <c r="AH930" s="48" t="s">
        <v>2374</v>
      </c>
      <c r="AI930" s="48" t="s">
        <v>2374</v>
      </c>
      <c r="AJ930" s="48" t="s">
        <v>2374</v>
      </c>
      <c r="AK930" s="48">
        <v>207</v>
      </c>
      <c r="AL930" s="48">
        <v>1517492</v>
      </c>
      <c r="AM930" s="48" t="s">
        <v>1581</v>
      </c>
      <c r="AN930" s="53">
        <v>0.85</v>
      </c>
      <c r="AO930" s="58">
        <v>0.081352</v>
      </c>
      <c r="AP930" s="58">
        <v>0.190005849676564</v>
      </c>
    </row>
    <row r="931" spans="27:42">
      <c r="AA931" s="48">
        <v>929</v>
      </c>
      <c r="AB931" s="48" t="s">
        <v>3794</v>
      </c>
      <c r="AC931" s="48" t="s">
        <v>3795</v>
      </c>
      <c r="AD931" s="48" t="s">
        <v>2374</v>
      </c>
      <c r="AE931" s="48" t="s">
        <v>2522</v>
      </c>
      <c r="AF931" s="48" t="s">
        <v>2374</v>
      </c>
      <c r="AG931" s="48" t="s">
        <v>2374</v>
      </c>
      <c r="AH931" s="48" t="s">
        <v>2374</v>
      </c>
      <c r="AI931" s="48" t="s">
        <v>2374</v>
      </c>
      <c r="AJ931" s="48" t="s">
        <v>2374</v>
      </c>
      <c r="AK931" s="48">
        <v>358</v>
      </c>
      <c r="AL931" s="48">
        <v>893732</v>
      </c>
      <c r="AM931" s="48" t="s">
        <v>1581</v>
      </c>
      <c r="AN931" s="53">
        <v>0.39</v>
      </c>
      <c r="AO931" s="58">
        <v>0.101609671</v>
      </c>
      <c r="AP931" s="58">
        <v>0.0697984602426307</v>
      </c>
    </row>
    <row r="932" spans="27:42">
      <c r="AA932" s="48">
        <v>930</v>
      </c>
      <c r="AB932" s="48" t="s">
        <v>3796</v>
      </c>
      <c r="AC932" s="48" t="s">
        <v>3797</v>
      </c>
      <c r="AD932" s="48" t="s">
        <v>2374</v>
      </c>
      <c r="AE932" s="48" t="s">
        <v>2522</v>
      </c>
      <c r="AF932" s="48" t="s">
        <v>2374</v>
      </c>
      <c r="AG932" s="48" t="s">
        <v>2374</v>
      </c>
      <c r="AH932" s="48" t="s">
        <v>2374</v>
      </c>
      <c r="AI932" s="48" t="s">
        <v>2374</v>
      </c>
      <c r="AJ932" s="48" t="s">
        <v>2374</v>
      </c>
      <c r="AK932" s="48">
        <v>0</v>
      </c>
      <c r="AL932" s="48">
        <v>0</v>
      </c>
      <c r="AM932" s="48" t="s">
        <v>1581</v>
      </c>
      <c r="AN932" s="53" t="e">
        <v>#N/A</v>
      </c>
      <c r="AO932" s="58" t="e">
        <v>#N/A</v>
      </c>
      <c r="AP932" s="58" t="e">
        <v>#N/A</v>
      </c>
    </row>
    <row r="933" spans="27:42">
      <c r="AA933" s="48">
        <v>931</v>
      </c>
      <c r="AB933" s="48" t="s">
        <v>3798</v>
      </c>
      <c r="AC933" s="48" t="s">
        <v>3799</v>
      </c>
      <c r="AD933" s="48" t="s">
        <v>2374</v>
      </c>
      <c r="AE933" s="48" t="s">
        <v>2522</v>
      </c>
      <c r="AF933" s="48" t="s">
        <v>2374</v>
      </c>
      <c r="AG933" s="48" t="s">
        <v>2374</v>
      </c>
      <c r="AH933" s="48" t="s">
        <v>2374</v>
      </c>
      <c r="AI933" s="48" t="s">
        <v>2374</v>
      </c>
      <c r="AJ933" s="48" t="s">
        <v>2374</v>
      </c>
      <c r="AK933" s="48">
        <v>0</v>
      </c>
      <c r="AL933" s="48">
        <v>0</v>
      </c>
      <c r="AM933" s="48" t="s">
        <v>1581</v>
      </c>
      <c r="AN933" s="53">
        <v>0.35</v>
      </c>
      <c r="AO933" s="58">
        <v>0.018325</v>
      </c>
      <c r="AP933" s="58">
        <v>0.347328436498562</v>
      </c>
    </row>
    <row r="934" spans="27:42">
      <c r="AA934" s="48">
        <v>932</v>
      </c>
      <c r="AB934" s="48" t="s">
        <v>3800</v>
      </c>
      <c r="AC934" s="48" t="s">
        <v>3801</v>
      </c>
      <c r="AD934" s="48" t="s">
        <v>2374</v>
      </c>
      <c r="AE934" s="48" t="s">
        <v>2522</v>
      </c>
      <c r="AF934" s="48" t="s">
        <v>2374</v>
      </c>
      <c r="AG934" s="48" t="s">
        <v>2374</v>
      </c>
      <c r="AH934" s="48" t="s">
        <v>2374</v>
      </c>
      <c r="AI934" s="48" t="s">
        <v>2374</v>
      </c>
      <c r="AJ934" s="48" t="s">
        <v>2374</v>
      </c>
      <c r="AK934" s="48">
        <v>1954</v>
      </c>
      <c r="AL934" s="48">
        <v>160638</v>
      </c>
      <c r="AM934" s="48" t="s">
        <v>1581</v>
      </c>
      <c r="AN934" s="53">
        <v>0.8</v>
      </c>
      <c r="AO934" s="58">
        <v>0.068678193</v>
      </c>
      <c r="AP934" s="58">
        <v>0.211829971334316</v>
      </c>
    </row>
    <row r="935" spans="27:42">
      <c r="AA935" s="48">
        <v>933</v>
      </c>
      <c r="AB935" s="48" t="s">
        <v>3802</v>
      </c>
      <c r="AC935" s="48" t="s">
        <v>3803</v>
      </c>
      <c r="AD935" s="48" t="s">
        <v>2374</v>
      </c>
      <c r="AE935" s="48" t="s">
        <v>2522</v>
      </c>
      <c r="AF935" s="48" t="s">
        <v>2374</v>
      </c>
      <c r="AG935" s="48" t="s">
        <v>2374</v>
      </c>
      <c r="AH935" s="48" t="s">
        <v>2374</v>
      </c>
      <c r="AI935" s="48" t="s">
        <v>2374</v>
      </c>
      <c r="AJ935" s="48" t="s">
        <v>2374</v>
      </c>
      <c r="AK935" s="48">
        <v>126</v>
      </c>
      <c r="AL935" s="48">
        <v>2393769</v>
      </c>
      <c r="AM935" s="48" t="s">
        <v>1581</v>
      </c>
      <c r="AN935" s="53">
        <v>1.62</v>
      </c>
      <c r="AO935" s="58">
        <v>0.027211</v>
      </c>
      <c r="AP935" s="58">
        <v>1.08264678991317</v>
      </c>
    </row>
    <row r="936" spans="27:42">
      <c r="AA936" s="48">
        <v>934</v>
      </c>
      <c r="AB936" s="48" t="s">
        <v>3804</v>
      </c>
      <c r="AC936" s="48" t="s">
        <v>3805</v>
      </c>
      <c r="AD936" s="48" t="s">
        <v>2374</v>
      </c>
      <c r="AE936" s="48" t="s">
        <v>2522</v>
      </c>
      <c r="AF936" s="48" t="s">
        <v>2374</v>
      </c>
      <c r="AG936" s="48" t="s">
        <v>2374</v>
      </c>
      <c r="AH936" s="48" t="s">
        <v>2374</v>
      </c>
      <c r="AI936" s="48" t="s">
        <v>2374</v>
      </c>
      <c r="AJ936" s="48" t="s">
        <v>2374</v>
      </c>
      <c r="AK936" s="48">
        <v>1207</v>
      </c>
      <c r="AL936" s="48">
        <v>264408</v>
      </c>
      <c r="AM936" s="48" t="s">
        <v>1581</v>
      </c>
      <c r="AN936" s="53">
        <v>1.8</v>
      </c>
      <c r="AO936" s="58">
        <v>0.004644</v>
      </c>
      <c r="AP936" s="58">
        <v>7.04849789461368</v>
      </c>
    </row>
    <row r="937" spans="27:42">
      <c r="AA937" s="48">
        <v>935</v>
      </c>
      <c r="AB937" s="48" t="s">
        <v>1308</v>
      </c>
      <c r="AC937" s="48" t="s">
        <v>3806</v>
      </c>
      <c r="AD937" s="48" t="s">
        <v>2374</v>
      </c>
      <c r="AE937" s="48" t="s">
        <v>2522</v>
      </c>
      <c r="AF937" s="48" t="s">
        <v>2374</v>
      </c>
      <c r="AG937" s="48" t="s">
        <v>2374</v>
      </c>
      <c r="AH937" s="48" t="s">
        <v>2374</v>
      </c>
      <c r="AI937" s="48" t="s">
        <v>2374</v>
      </c>
      <c r="AJ937" s="48" t="s">
        <v>2374</v>
      </c>
      <c r="AK937" s="48">
        <v>3924</v>
      </c>
      <c r="AL937" s="48">
        <v>76603</v>
      </c>
      <c r="AM937" s="48" t="s">
        <v>1581</v>
      </c>
      <c r="AN937" s="53">
        <v>2.09</v>
      </c>
      <c r="AO937" s="58">
        <v>0.121298707</v>
      </c>
      <c r="AP937" s="58">
        <v>0.31333318620895</v>
      </c>
    </row>
    <row r="938" spans="27:42">
      <c r="AA938" s="48">
        <v>936</v>
      </c>
      <c r="AB938" s="48" t="s">
        <v>3807</v>
      </c>
      <c r="AC938" s="48" t="s">
        <v>3808</v>
      </c>
      <c r="AD938" s="48" t="s">
        <v>2374</v>
      </c>
      <c r="AE938" s="48" t="s">
        <v>2522</v>
      </c>
      <c r="AF938" s="48" t="s">
        <v>2374</v>
      </c>
      <c r="AG938" s="48" t="s">
        <v>2374</v>
      </c>
      <c r="AH938" s="48" t="s">
        <v>2374</v>
      </c>
      <c r="AI938" s="48" t="s">
        <v>2374</v>
      </c>
      <c r="AJ938" s="48" t="s">
        <v>2374</v>
      </c>
      <c r="AK938" s="48">
        <v>0</v>
      </c>
      <c r="AL938" s="48">
        <v>0</v>
      </c>
      <c r="AM938" s="48" t="s">
        <v>1581</v>
      </c>
      <c r="AN938" s="53" t="e">
        <v>#N/A</v>
      </c>
      <c r="AO938" s="58" t="e">
        <v>#N/A</v>
      </c>
      <c r="AP938" s="58" t="e">
        <v>#N/A</v>
      </c>
    </row>
    <row r="939" spans="27:42">
      <c r="AA939" s="48">
        <v>937</v>
      </c>
      <c r="AB939" s="48" t="s">
        <v>3809</v>
      </c>
      <c r="AC939" s="48" t="s">
        <v>3810</v>
      </c>
      <c r="AD939" s="48" t="s">
        <v>2374</v>
      </c>
      <c r="AE939" s="48" t="s">
        <v>2522</v>
      </c>
      <c r="AF939" s="48" t="s">
        <v>2374</v>
      </c>
      <c r="AG939" s="48" t="s">
        <v>2374</v>
      </c>
      <c r="AH939" s="48" t="s">
        <v>2374</v>
      </c>
      <c r="AI939" s="48" t="s">
        <v>2374</v>
      </c>
      <c r="AJ939" s="48" t="s">
        <v>2374</v>
      </c>
      <c r="AK939" s="48">
        <v>166</v>
      </c>
      <c r="AL939" s="48">
        <v>1860299</v>
      </c>
      <c r="AM939" s="48" t="s">
        <v>1581</v>
      </c>
      <c r="AN939" s="53">
        <v>1.86</v>
      </c>
      <c r="AO939" s="58">
        <v>0.02936</v>
      </c>
      <c r="AP939" s="58">
        <v>1.15205489430082</v>
      </c>
    </row>
    <row r="940" spans="27:42">
      <c r="AA940" s="48">
        <v>938</v>
      </c>
      <c r="AB940" s="48" t="s">
        <v>3811</v>
      </c>
      <c r="AC940" s="48"/>
      <c r="AD940" s="48" t="s">
        <v>2374</v>
      </c>
      <c r="AE940" s="48" t="s">
        <v>2522</v>
      </c>
      <c r="AF940" s="48" t="s">
        <v>2374</v>
      </c>
      <c r="AG940" s="48" t="s">
        <v>2374</v>
      </c>
      <c r="AH940" s="48" t="s">
        <v>2374</v>
      </c>
      <c r="AI940" s="48" t="s">
        <v>2374</v>
      </c>
      <c r="AJ940" s="48" t="s">
        <v>2374</v>
      </c>
      <c r="AK940" s="48">
        <v>141</v>
      </c>
      <c r="AL940" s="48">
        <v>2163050</v>
      </c>
      <c r="AM940" s="48" t="s">
        <v>1581</v>
      </c>
      <c r="AN940" s="53">
        <v>2.12</v>
      </c>
      <c r="AO940" s="58">
        <v>0.078996</v>
      </c>
      <c r="AP940" s="58">
        <v>0.488030584895172</v>
      </c>
    </row>
    <row r="941" spans="27:42">
      <c r="AA941" s="48">
        <v>939</v>
      </c>
      <c r="AB941" s="48" t="s">
        <v>3812</v>
      </c>
      <c r="AC941" s="48" t="s">
        <v>3741</v>
      </c>
      <c r="AD941" s="48" t="s">
        <v>2374</v>
      </c>
      <c r="AE941" s="48" t="s">
        <v>2522</v>
      </c>
      <c r="AF941" s="48" t="s">
        <v>2374</v>
      </c>
      <c r="AG941" s="48" t="s">
        <v>2374</v>
      </c>
      <c r="AH941" s="48" t="s">
        <v>2374</v>
      </c>
      <c r="AI941" s="48" t="s">
        <v>2374</v>
      </c>
      <c r="AJ941" s="48" t="s">
        <v>2374</v>
      </c>
      <c r="AK941" s="48">
        <v>202</v>
      </c>
      <c r="AL941" s="48">
        <v>1553435</v>
      </c>
      <c r="AM941" s="48" t="s">
        <v>1581</v>
      </c>
      <c r="AN941" s="53">
        <v>2.96</v>
      </c>
      <c r="AO941" s="58">
        <v>0.072782</v>
      </c>
      <c r="AP941" s="58">
        <v>0.739578037448624</v>
      </c>
    </row>
    <row r="942" spans="27:42">
      <c r="AA942" s="48">
        <v>940</v>
      </c>
      <c r="AB942" s="48" t="s">
        <v>3813</v>
      </c>
      <c r="AC942" s="48" t="s">
        <v>3814</v>
      </c>
      <c r="AD942" s="48" t="s">
        <v>2374</v>
      </c>
      <c r="AE942" s="48" t="s">
        <v>2522</v>
      </c>
      <c r="AF942" s="48" t="s">
        <v>2374</v>
      </c>
      <c r="AG942" s="48" t="s">
        <v>2374</v>
      </c>
      <c r="AH942" s="48" t="s">
        <v>2374</v>
      </c>
      <c r="AI942" s="48" t="s">
        <v>2374</v>
      </c>
      <c r="AJ942" s="48" t="s">
        <v>2374</v>
      </c>
      <c r="AK942" s="48">
        <v>186</v>
      </c>
      <c r="AL942" s="48">
        <v>1671777</v>
      </c>
      <c r="AM942" s="48" t="s">
        <v>1581</v>
      </c>
      <c r="AN942" s="53">
        <v>1.5</v>
      </c>
      <c r="AO942" s="58">
        <v>0.029798</v>
      </c>
      <c r="AP942" s="58">
        <v>0.915420056787534</v>
      </c>
    </row>
    <row r="943" spans="27:42">
      <c r="AA943" s="48">
        <v>941</v>
      </c>
      <c r="AB943" s="48" t="s">
        <v>1843</v>
      </c>
      <c r="AC943" s="48" t="s">
        <v>3815</v>
      </c>
      <c r="AD943" s="48" t="s">
        <v>2374</v>
      </c>
      <c r="AE943" s="48" t="s">
        <v>2522</v>
      </c>
      <c r="AF943" s="48" t="s">
        <v>2374</v>
      </c>
      <c r="AG943" s="48" t="s">
        <v>2374</v>
      </c>
      <c r="AH943" s="48" t="s">
        <v>2374</v>
      </c>
      <c r="AI943" s="48" t="s">
        <v>2374</v>
      </c>
      <c r="AJ943" s="48" t="s">
        <v>2374</v>
      </c>
      <c r="AK943" s="48">
        <v>1116</v>
      </c>
      <c r="AL943" s="48">
        <v>286293</v>
      </c>
      <c r="AM943" s="48" t="s">
        <v>1581</v>
      </c>
      <c r="AN943" s="53">
        <v>0.35</v>
      </c>
      <c r="AO943" s="58">
        <v>0.054148</v>
      </c>
      <c r="AP943" s="58">
        <v>0.11754438942964</v>
      </c>
    </row>
    <row r="944" spans="27:42">
      <c r="AA944" s="48">
        <v>942</v>
      </c>
      <c r="AB944" s="48" t="s">
        <v>2637</v>
      </c>
      <c r="AC944" s="48" t="s">
        <v>3816</v>
      </c>
      <c r="AD944" s="48" t="s">
        <v>2374</v>
      </c>
      <c r="AE944" s="48" t="s">
        <v>2522</v>
      </c>
      <c r="AF944" s="48" t="s">
        <v>2374</v>
      </c>
      <c r="AG944" s="48" t="s">
        <v>2374</v>
      </c>
      <c r="AH944" s="48" t="s">
        <v>2374</v>
      </c>
      <c r="AI944" s="48" t="s">
        <v>2374</v>
      </c>
      <c r="AJ944" s="48" t="s">
        <v>2374</v>
      </c>
      <c r="AK944" s="48">
        <v>166</v>
      </c>
      <c r="AL944" s="48">
        <v>1860299</v>
      </c>
      <c r="AM944" s="48" t="s">
        <v>1581</v>
      </c>
      <c r="AN944" s="53">
        <v>0.52</v>
      </c>
      <c r="AO944" s="58">
        <v>0.095102</v>
      </c>
      <c r="AP944" s="58">
        <v>0.0994328697126634</v>
      </c>
    </row>
    <row r="945" spans="27:42">
      <c r="AA945" s="48">
        <v>943</v>
      </c>
      <c r="AB945" s="48" t="s">
        <v>3817</v>
      </c>
      <c r="AC945" s="48" t="s">
        <v>3818</v>
      </c>
      <c r="AD945" s="48" t="s">
        <v>2374</v>
      </c>
      <c r="AE945" s="48" t="s">
        <v>2522</v>
      </c>
      <c r="AF945" s="48" t="s">
        <v>2374</v>
      </c>
      <c r="AG945" s="48" t="s">
        <v>2374</v>
      </c>
      <c r="AH945" s="48" t="s">
        <v>2374</v>
      </c>
      <c r="AI945" s="48" t="s">
        <v>2374</v>
      </c>
      <c r="AJ945" s="48" t="s">
        <v>2374</v>
      </c>
      <c r="AK945" s="48">
        <v>348</v>
      </c>
      <c r="AL945" s="48">
        <v>919116</v>
      </c>
      <c r="AM945" s="48" t="s">
        <v>1581</v>
      </c>
      <c r="AN945" s="53">
        <v>0.6</v>
      </c>
      <c r="AO945" s="58">
        <v>0.087846</v>
      </c>
      <c r="AP945" s="58">
        <v>0.124206847675045</v>
      </c>
    </row>
    <row r="946" spans="27:42">
      <c r="AA946" s="48">
        <v>944</v>
      </c>
      <c r="AB946" s="48" t="s">
        <v>3819</v>
      </c>
      <c r="AC946" s="48" t="s">
        <v>3820</v>
      </c>
      <c r="AD946" s="48" t="s">
        <v>2374</v>
      </c>
      <c r="AE946" s="48" t="s">
        <v>2522</v>
      </c>
      <c r="AF946" s="48" t="s">
        <v>2374</v>
      </c>
      <c r="AG946" s="48" t="s">
        <v>2374</v>
      </c>
      <c r="AH946" s="48" t="s">
        <v>2374</v>
      </c>
      <c r="AI946" s="48" t="s">
        <v>2374</v>
      </c>
      <c r="AJ946" s="48" t="s">
        <v>2374</v>
      </c>
      <c r="AK946" s="48">
        <v>156</v>
      </c>
      <c r="AL946" s="48">
        <v>1970885</v>
      </c>
      <c r="AM946" s="48" t="s">
        <v>1581</v>
      </c>
      <c r="AN946" s="53">
        <v>0.85</v>
      </c>
      <c r="AO946" s="58">
        <v>0.129703</v>
      </c>
      <c r="AP946" s="58">
        <v>0.119175006614248</v>
      </c>
    </row>
    <row r="947" spans="27:42">
      <c r="AA947" s="48">
        <v>945</v>
      </c>
      <c r="AB947" s="48" t="s">
        <v>3821</v>
      </c>
      <c r="AC947" s="48" t="s">
        <v>3822</v>
      </c>
      <c r="AD947" s="48" t="s">
        <v>2374</v>
      </c>
      <c r="AE947" s="48" t="s">
        <v>2522</v>
      </c>
      <c r="AF947" s="48" t="s">
        <v>2374</v>
      </c>
      <c r="AG947" s="48" t="s">
        <v>2374</v>
      </c>
      <c r="AH947" s="48" t="s">
        <v>2374</v>
      </c>
      <c r="AI947" s="48" t="s">
        <v>2374</v>
      </c>
      <c r="AJ947" s="48" t="s">
        <v>2374</v>
      </c>
      <c r="AK947" s="48">
        <v>202</v>
      </c>
      <c r="AL947" s="48">
        <v>1553435</v>
      </c>
      <c r="AM947" s="48" t="s">
        <v>1581</v>
      </c>
      <c r="AN947" s="53">
        <v>0.69</v>
      </c>
      <c r="AO947" s="58">
        <v>0.161106</v>
      </c>
      <c r="AP947" s="58">
        <v>0.0778849698458857</v>
      </c>
    </row>
    <row r="948" spans="27:42">
      <c r="AA948" s="48">
        <v>946</v>
      </c>
      <c r="AB948" s="48" t="s">
        <v>3823</v>
      </c>
      <c r="AC948" s="48" t="s">
        <v>3824</v>
      </c>
      <c r="AD948" s="48" t="s">
        <v>2374</v>
      </c>
      <c r="AE948" s="48" t="s">
        <v>2522</v>
      </c>
      <c r="AF948" s="48" t="s">
        <v>2374</v>
      </c>
      <c r="AG948" s="48" t="s">
        <v>2374</v>
      </c>
      <c r="AH948" s="48" t="s">
        <v>2374</v>
      </c>
      <c r="AI948" s="48" t="s">
        <v>2374</v>
      </c>
      <c r="AJ948" s="48" t="s">
        <v>2374</v>
      </c>
      <c r="AK948" s="48">
        <v>171</v>
      </c>
      <c r="AL948" s="48">
        <v>1809308</v>
      </c>
      <c r="AM948" s="48" t="s">
        <v>1581</v>
      </c>
      <c r="AN948" s="53">
        <v>1.8</v>
      </c>
      <c r="AO948" s="58">
        <v>0.02315</v>
      </c>
      <c r="AP948" s="58">
        <v>1.41396216944216</v>
      </c>
    </row>
    <row r="949" spans="27:42">
      <c r="AA949" s="48">
        <v>947</v>
      </c>
      <c r="AB949" s="48" t="s">
        <v>3825</v>
      </c>
      <c r="AC949" s="48" t="s">
        <v>3826</v>
      </c>
      <c r="AD949" s="48" t="s">
        <v>2374</v>
      </c>
      <c r="AE949" s="48" t="s">
        <v>2522</v>
      </c>
      <c r="AF949" s="48" t="s">
        <v>2374</v>
      </c>
      <c r="AG949" s="48" t="s">
        <v>2374</v>
      </c>
      <c r="AH949" s="48" t="s">
        <v>2374</v>
      </c>
      <c r="AI949" s="48" t="s">
        <v>2374</v>
      </c>
      <c r="AJ949" s="48" t="s">
        <v>2374</v>
      </c>
      <c r="AK949" s="48">
        <v>545</v>
      </c>
      <c r="AL949" s="48">
        <v>590601</v>
      </c>
      <c r="AM949" s="48" t="s">
        <v>1581</v>
      </c>
      <c r="AN949" s="53">
        <v>0.35</v>
      </c>
      <c r="AO949" s="58">
        <v>0.102207698</v>
      </c>
      <c r="AP949" s="58">
        <v>0.0622731332706089</v>
      </c>
    </row>
    <row r="950" spans="27:42">
      <c r="AA950" s="48">
        <v>948</v>
      </c>
      <c r="AB950" s="48" t="s">
        <v>3827</v>
      </c>
      <c r="AC950" s="48" t="s">
        <v>3828</v>
      </c>
      <c r="AD950" s="48" t="s">
        <v>2374</v>
      </c>
      <c r="AE950" s="48" t="s">
        <v>2522</v>
      </c>
      <c r="AF950" s="48" t="s">
        <v>2374</v>
      </c>
      <c r="AG950" s="48" t="s">
        <v>2374</v>
      </c>
      <c r="AH950" s="48" t="s">
        <v>2374</v>
      </c>
      <c r="AI950" s="48" t="s">
        <v>2374</v>
      </c>
      <c r="AJ950" s="48" t="s">
        <v>2374</v>
      </c>
      <c r="AK950" s="48">
        <v>151</v>
      </c>
      <c r="AL950" s="48">
        <v>2031238</v>
      </c>
      <c r="AM950" s="48" t="s">
        <v>1581</v>
      </c>
      <c r="AN950" s="53">
        <v>5.8</v>
      </c>
      <c r="AO950" s="58">
        <v>0.210348</v>
      </c>
      <c r="AP950" s="58">
        <v>0.501424888732002</v>
      </c>
    </row>
    <row r="951" spans="27:42">
      <c r="AA951" s="48">
        <v>949</v>
      </c>
      <c r="AB951" s="48" t="s">
        <v>3829</v>
      </c>
      <c r="AC951" s="48" t="s">
        <v>3830</v>
      </c>
      <c r="AD951" s="48" t="s">
        <v>2374</v>
      </c>
      <c r="AE951" s="48" t="s">
        <v>2522</v>
      </c>
      <c r="AF951" s="48" t="s">
        <v>2374</v>
      </c>
      <c r="AG951" s="48" t="s">
        <v>2374</v>
      </c>
      <c r="AH951" s="48" t="s">
        <v>2374</v>
      </c>
      <c r="AI951" s="48" t="s">
        <v>2374</v>
      </c>
      <c r="AJ951" s="48" t="s">
        <v>2374</v>
      </c>
      <c r="AK951" s="48">
        <v>166</v>
      </c>
      <c r="AL951" s="48">
        <v>1860299</v>
      </c>
      <c r="AM951" s="48" t="s">
        <v>1581</v>
      </c>
      <c r="AN951" s="53">
        <v>1.42</v>
      </c>
      <c r="AO951" s="58">
        <v>0.156667</v>
      </c>
      <c r="AP951" s="58">
        <v>0.164826523050206</v>
      </c>
    </row>
    <row r="952" spans="27:42">
      <c r="AA952" s="48">
        <v>950</v>
      </c>
      <c r="AB952" s="48" t="s">
        <v>3831</v>
      </c>
      <c r="AC952" s="48" t="s">
        <v>3832</v>
      </c>
      <c r="AD952" s="48" t="s">
        <v>2374</v>
      </c>
      <c r="AE952" s="48" t="s">
        <v>2522</v>
      </c>
      <c r="AF952" s="48" t="s">
        <v>2374</v>
      </c>
      <c r="AG952" s="48" t="s">
        <v>2374</v>
      </c>
      <c r="AH952" s="48" t="s">
        <v>2374</v>
      </c>
      <c r="AI952" s="48" t="s">
        <v>2374</v>
      </c>
      <c r="AJ952" s="48" t="s">
        <v>2374</v>
      </c>
      <c r="AK952" s="48">
        <v>363</v>
      </c>
      <c r="AL952" s="48">
        <v>881675</v>
      </c>
      <c r="AM952" s="48" t="s">
        <v>1581</v>
      </c>
      <c r="AN952" s="53">
        <v>3.15</v>
      </c>
      <c r="AO952" s="58">
        <v>0.549021</v>
      </c>
      <c r="AP952" s="58">
        <v>0.104336887640956</v>
      </c>
    </row>
    <row r="953" spans="27:42">
      <c r="AA953" s="48">
        <v>951</v>
      </c>
      <c r="AB953" s="48" t="s">
        <v>3833</v>
      </c>
      <c r="AC953" s="48" t="s">
        <v>3834</v>
      </c>
      <c r="AD953" s="48" t="s">
        <v>2374</v>
      </c>
      <c r="AE953" s="48" t="s">
        <v>2522</v>
      </c>
      <c r="AF953" s="48" t="s">
        <v>2374</v>
      </c>
      <c r="AG953" s="48" t="s">
        <v>2374</v>
      </c>
      <c r="AH953" s="48" t="s">
        <v>2374</v>
      </c>
      <c r="AI953" s="48" t="s">
        <v>2374</v>
      </c>
      <c r="AJ953" s="48" t="s">
        <v>2374</v>
      </c>
      <c r="AK953" s="48">
        <v>1833</v>
      </c>
      <c r="AL953" s="48">
        <v>171725</v>
      </c>
      <c r="AM953" s="48" t="s">
        <v>1581</v>
      </c>
      <c r="AN953" s="53">
        <v>1.8</v>
      </c>
      <c r="AO953" s="58">
        <v>0.020626049</v>
      </c>
      <c r="AP953" s="58">
        <v>1.58698470184891</v>
      </c>
    </row>
    <row r="954" spans="27:42">
      <c r="AA954" s="48">
        <v>952</v>
      </c>
      <c r="AB954" s="48" t="s">
        <v>3835</v>
      </c>
      <c r="AC954" s="48"/>
      <c r="AD954" s="48" t="s">
        <v>2374</v>
      </c>
      <c r="AE954" s="48" t="s">
        <v>2522</v>
      </c>
      <c r="AF954" s="48" t="s">
        <v>2374</v>
      </c>
      <c r="AG954" s="48" t="s">
        <v>2374</v>
      </c>
      <c r="AH954" s="48" t="s">
        <v>2374</v>
      </c>
      <c r="AI954" s="48" t="s">
        <v>2374</v>
      </c>
      <c r="AJ954" s="48" t="s">
        <v>2374</v>
      </c>
      <c r="AK954" s="48">
        <v>0</v>
      </c>
      <c r="AL954" s="48">
        <v>0</v>
      </c>
      <c r="AM954" s="48" t="s">
        <v>1581</v>
      </c>
      <c r="AN954" s="53" t="e">
        <v>#N/A</v>
      </c>
      <c r="AO954" s="58" t="e">
        <v>#N/A</v>
      </c>
      <c r="AP954" s="58" t="e">
        <v>#N/A</v>
      </c>
    </row>
    <row r="955" spans="27:42">
      <c r="AA955" s="48">
        <v>953</v>
      </c>
      <c r="AB955" s="48" t="s">
        <v>3836</v>
      </c>
      <c r="AC955" s="48" t="s">
        <v>3837</v>
      </c>
      <c r="AD955" s="48" t="s">
        <v>2374</v>
      </c>
      <c r="AE955" s="48" t="s">
        <v>2522</v>
      </c>
      <c r="AF955" s="48" t="s">
        <v>2374</v>
      </c>
      <c r="AG955" s="48" t="s">
        <v>2374</v>
      </c>
      <c r="AH955" s="48" t="s">
        <v>2374</v>
      </c>
      <c r="AI955" s="48" t="s">
        <v>2374</v>
      </c>
      <c r="AJ955" s="48" t="s">
        <v>2374</v>
      </c>
      <c r="AK955" s="48">
        <v>11045</v>
      </c>
      <c r="AL955" s="48">
        <v>23849</v>
      </c>
      <c r="AM955" s="48" t="s">
        <v>1581</v>
      </c>
      <c r="AN955" s="53">
        <v>2.93</v>
      </c>
      <c r="AO955" s="58">
        <v>0.054048918</v>
      </c>
      <c r="AP955" s="58">
        <v>0.985818346715889</v>
      </c>
    </row>
    <row r="956" spans="27:42">
      <c r="AA956" s="48">
        <v>954</v>
      </c>
      <c r="AB956" s="48" t="s">
        <v>3838</v>
      </c>
      <c r="AC956" s="48" t="s">
        <v>3839</v>
      </c>
      <c r="AD956" s="48" t="s">
        <v>2374</v>
      </c>
      <c r="AE956" s="48" t="s">
        <v>2522</v>
      </c>
      <c r="AF956" s="48" t="s">
        <v>2374</v>
      </c>
      <c r="AG956" s="48" t="s">
        <v>2374</v>
      </c>
      <c r="AH956" s="48" t="s">
        <v>2374</v>
      </c>
      <c r="AI956" s="48" t="s">
        <v>2374</v>
      </c>
      <c r="AJ956" s="48" t="s">
        <v>2374</v>
      </c>
      <c r="AK956" s="48">
        <v>1075</v>
      </c>
      <c r="AL956" s="48">
        <v>297177</v>
      </c>
      <c r="AM956" s="48" t="s">
        <v>1581</v>
      </c>
      <c r="AN956" s="53">
        <v>0.45</v>
      </c>
      <c r="AO956" s="58">
        <v>0.125980637</v>
      </c>
      <c r="AP956" s="58">
        <v>0.0649568556765313</v>
      </c>
    </row>
    <row r="957" spans="27:42">
      <c r="AA957" s="48">
        <v>955</v>
      </c>
      <c r="AB957" s="48" t="s">
        <v>3840</v>
      </c>
      <c r="AC957" s="48" t="s">
        <v>3841</v>
      </c>
      <c r="AD957" s="48" t="s">
        <v>2374</v>
      </c>
      <c r="AE957" s="48" t="s">
        <v>2522</v>
      </c>
      <c r="AF957" s="48" t="s">
        <v>2374</v>
      </c>
      <c r="AG957" s="48" t="s">
        <v>2374</v>
      </c>
      <c r="AH957" s="48" t="s">
        <v>2374</v>
      </c>
      <c r="AI957" s="48" t="s">
        <v>2374</v>
      </c>
      <c r="AJ957" s="48" t="s">
        <v>2374</v>
      </c>
      <c r="AK957" s="48">
        <v>323</v>
      </c>
      <c r="AL957" s="48">
        <v>989230</v>
      </c>
      <c r="AM957" s="48" t="s">
        <v>1581</v>
      </c>
      <c r="AN957" s="53">
        <v>1.39</v>
      </c>
      <c r="AO957" s="58">
        <v>0.178879</v>
      </c>
      <c r="AP957" s="58">
        <v>0.141309617952155</v>
      </c>
    </row>
    <row r="958" spans="27:42">
      <c r="AA958" s="48">
        <v>956</v>
      </c>
      <c r="AB958" s="48" t="s">
        <v>2860</v>
      </c>
      <c r="AC958" s="48" t="s">
        <v>3842</v>
      </c>
      <c r="AD958" s="48" t="s">
        <v>2374</v>
      </c>
      <c r="AE958" s="48" t="s">
        <v>2522</v>
      </c>
      <c r="AF958" s="48" t="s">
        <v>2374</v>
      </c>
      <c r="AG958" s="48" t="s">
        <v>2374</v>
      </c>
      <c r="AH958" s="48" t="s">
        <v>2374</v>
      </c>
      <c r="AI958" s="48" t="s">
        <v>2374</v>
      </c>
      <c r="AJ958" s="48" t="s">
        <v>2374</v>
      </c>
      <c r="AK958" s="48">
        <v>126</v>
      </c>
      <c r="AL958" s="48">
        <v>2393769</v>
      </c>
      <c r="AM958" s="48" t="s">
        <v>1581</v>
      </c>
      <c r="AN958" s="53">
        <v>0.35</v>
      </c>
      <c r="AO958" s="58">
        <v>0.136713</v>
      </c>
      <c r="AP958" s="58">
        <v>0.0465558769015101</v>
      </c>
    </row>
    <row r="959" spans="27:42">
      <c r="AA959" s="48">
        <v>957</v>
      </c>
      <c r="AB959" s="48" t="s">
        <v>3843</v>
      </c>
      <c r="AC959" s="48"/>
      <c r="AD959" s="48" t="s">
        <v>2374</v>
      </c>
      <c r="AE959" s="48" t="s">
        <v>2522</v>
      </c>
      <c r="AF959" s="48" t="s">
        <v>2374</v>
      </c>
      <c r="AG959" s="48" t="s">
        <v>2374</v>
      </c>
      <c r="AH959" s="48" t="s">
        <v>2374</v>
      </c>
      <c r="AI959" s="48" t="s">
        <v>2374</v>
      </c>
      <c r="AJ959" s="48" t="s">
        <v>2374</v>
      </c>
      <c r="AK959" s="48">
        <v>1878</v>
      </c>
      <c r="AL959" s="48">
        <v>167410</v>
      </c>
      <c r="AM959" s="48" t="s">
        <v>1581</v>
      </c>
      <c r="AN959" s="53">
        <v>0</v>
      </c>
      <c r="AO959" s="58">
        <v>0.134597</v>
      </c>
      <c r="AP959" s="58">
        <v>0</v>
      </c>
    </row>
    <row r="960" spans="27:42">
      <c r="AA960" s="48">
        <v>958</v>
      </c>
      <c r="AB960" s="48" t="s">
        <v>3844</v>
      </c>
      <c r="AC960" s="48" t="s">
        <v>3845</v>
      </c>
      <c r="AD960" s="48" t="s">
        <v>2374</v>
      </c>
      <c r="AE960" s="48" t="s">
        <v>2522</v>
      </c>
      <c r="AF960" s="48" t="s">
        <v>2374</v>
      </c>
      <c r="AG960" s="48" t="s">
        <v>2374</v>
      </c>
      <c r="AH960" s="48" t="s">
        <v>2374</v>
      </c>
      <c r="AI960" s="48" t="s">
        <v>2374</v>
      </c>
      <c r="AJ960" s="48" t="s">
        <v>2374</v>
      </c>
      <c r="AK960" s="48">
        <v>398</v>
      </c>
      <c r="AL960" s="48">
        <v>804895</v>
      </c>
      <c r="AM960" s="48" t="s">
        <v>1581</v>
      </c>
      <c r="AN960" s="53">
        <v>1.44</v>
      </c>
      <c r="AO960" s="58">
        <v>0.05545343</v>
      </c>
      <c r="AP960" s="58">
        <v>0.472226503898293</v>
      </c>
    </row>
    <row r="961" spans="27:42">
      <c r="AA961" s="48">
        <v>959</v>
      </c>
      <c r="AB961" s="48" t="s">
        <v>3846</v>
      </c>
      <c r="AC961" s="48" t="s">
        <v>3847</v>
      </c>
      <c r="AD961" s="48" t="s">
        <v>2374</v>
      </c>
      <c r="AE961" s="48" t="s">
        <v>2522</v>
      </c>
      <c r="AF961" s="48" t="s">
        <v>2374</v>
      </c>
      <c r="AG961" s="48" t="s">
        <v>2374</v>
      </c>
      <c r="AH961" s="48" t="s">
        <v>2374</v>
      </c>
      <c r="AI961" s="48" t="s">
        <v>2374</v>
      </c>
      <c r="AJ961" s="48" t="s">
        <v>2374</v>
      </c>
      <c r="AK961" s="48">
        <v>333</v>
      </c>
      <c r="AL961" s="48">
        <v>960105</v>
      </c>
      <c r="AM961" s="48" t="s">
        <v>1581</v>
      </c>
      <c r="AN961" s="53">
        <v>0.5</v>
      </c>
      <c r="AO961" s="58">
        <v>0.02855445</v>
      </c>
      <c r="AP961" s="58">
        <v>0.318428906319388</v>
      </c>
    </row>
    <row r="962" spans="27:42">
      <c r="AA962" s="48">
        <v>960</v>
      </c>
      <c r="AB962" s="48" t="s">
        <v>3848</v>
      </c>
      <c r="AC962" s="48" t="s">
        <v>3849</v>
      </c>
      <c r="AD962" s="48" t="s">
        <v>2374</v>
      </c>
      <c r="AE962" s="48" t="s">
        <v>2522</v>
      </c>
      <c r="AF962" s="48" t="s">
        <v>2374</v>
      </c>
      <c r="AG962" s="48" t="s">
        <v>2374</v>
      </c>
      <c r="AH962" s="48" t="s">
        <v>2374</v>
      </c>
      <c r="AI962" s="48" t="s">
        <v>2374</v>
      </c>
      <c r="AJ962" s="48" t="s">
        <v>2374</v>
      </c>
      <c r="AK962" s="48">
        <v>0</v>
      </c>
      <c r="AL962" s="48">
        <v>0</v>
      </c>
      <c r="AM962" s="48" t="s">
        <v>1581</v>
      </c>
      <c r="AN962" s="53">
        <v>1.53</v>
      </c>
      <c r="AO962" s="58">
        <v>0.104432</v>
      </c>
      <c r="AP962" s="58">
        <v>0.266424473238069</v>
      </c>
    </row>
    <row r="963" spans="27:42">
      <c r="AA963" s="48">
        <v>961</v>
      </c>
      <c r="AB963" s="48" t="s">
        <v>3850</v>
      </c>
      <c r="AC963" s="48" t="s">
        <v>3851</v>
      </c>
      <c r="AD963" s="48" t="s">
        <v>2374</v>
      </c>
      <c r="AE963" s="48" t="s">
        <v>2522</v>
      </c>
      <c r="AF963" s="48" t="s">
        <v>2374</v>
      </c>
      <c r="AG963" s="48" t="s">
        <v>2374</v>
      </c>
      <c r="AH963" s="48" t="s">
        <v>2374</v>
      </c>
      <c r="AI963" s="48" t="s">
        <v>2374</v>
      </c>
      <c r="AJ963" s="48" t="s">
        <v>2374</v>
      </c>
      <c r="AK963" s="48">
        <v>333903</v>
      </c>
      <c r="AL963" s="48">
        <v>88</v>
      </c>
      <c r="AM963" s="48" t="s">
        <v>1581</v>
      </c>
      <c r="AN963" s="53">
        <v>1.99</v>
      </c>
      <c r="AO963" s="58">
        <v>0.085232398</v>
      </c>
      <c r="AP963" s="58">
        <v>0.424585002178697</v>
      </c>
    </row>
    <row r="964" spans="27:42">
      <c r="AA964" s="48">
        <v>962</v>
      </c>
      <c r="AB964" s="48" t="s">
        <v>3852</v>
      </c>
      <c r="AC964" s="48" t="s">
        <v>3853</v>
      </c>
      <c r="AD964" s="48" t="s">
        <v>2374</v>
      </c>
      <c r="AE964" s="48" t="s">
        <v>2522</v>
      </c>
      <c r="AF964" s="48" t="s">
        <v>2374</v>
      </c>
      <c r="AG964" s="48" t="s">
        <v>2374</v>
      </c>
      <c r="AH964" s="48" t="s">
        <v>2374</v>
      </c>
      <c r="AI964" s="48" t="s">
        <v>2374</v>
      </c>
      <c r="AJ964" s="48" t="s">
        <v>2374</v>
      </c>
      <c r="AK964" s="48">
        <v>123024</v>
      </c>
      <c r="AL964" s="48">
        <v>672</v>
      </c>
      <c r="AM964" s="48" t="s">
        <v>1581</v>
      </c>
      <c r="AN964" s="53">
        <v>0.9</v>
      </c>
      <c r="AO964" s="58">
        <v>0.080744621</v>
      </c>
      <c r="AP964" s="58">
        <v>0.202696005115845</v>
      </c>
    </row>
    <row r="965" spans="27:42">
      <c r="AA965" s="48">
        <v>963</v>
      </c>
      <c r="AB965" s="48" t="s">
        <v>3854</v>
      </c>
      <c r="AC965" s="48" t="s">
        <v>3855</v>
      </c>
      <c r="AD965" s="48" t="s">
        <v>2374</v>
      </c>
      <c r="AE965" s="48" t="s">
        <v>2522</v>
      </c>
      <c r="AF965" s="48" t="s">
        <v>2374</v>
      </c>
      <c r="AG965" s="48" t="s">
        <v>2374</v>
      </c>
      <c r="AH965" s="48" t="s">
        <v>2374</v>
      </c>
      <c r="AI965" s="48" t="s">
        <v>2374</v>
      </c>
      <c r="AJ965" s="48" t="s">
        <v>2374</v>
      </c>
      <c r="AK965" s="48">
        <v>419</v>
      </c>
      <c r="AL965" s="48">
        <v>766647</v>
      </c>
      <c r="AM965" s="48" t="s">
        <v>1581</v>
      </c>
      <c r="AN965" s="53">
        <v>1.2</v>
      </c>
      <c r="AO965" s="58">
        <v>0.181582778</v>
      </c>
      <c r="AP965" s="58">
        <v>0.12017741837678</v>
      </c>
    </row>
    <row r="966" spans="27:42">
      <c r="AA966" s="48">
        <v>964</v>
      </c>
      <c r="AB966" s="48" t="s">
        <v>3856</v>
      </c>
      <c r="AC966" s="48" t="s">
        <v>3857</v>
      </c>
      <c r="AD966" s="48" t="s">
        <v>2374</v>
      </c>
      <c r="AE966" s="48" t="s">
        <v>2522</v>
      </c>
      <c r="AF966" s="48" t="s">
        <v>2374</v>
      </c>
      <c r="AG966" s="48" t="s">
        <v>2374</v>
      </c>
      <c r="AH966" s="48" t="s">
        <v>2374</v>
      </c>
      <c r="AI966" s="48" t="s">
        <v>2374</v>
      </c>
      <c r="AJ966" s="48" t="s">
        <v>2374</v>
      </c>
      <c r="AK966" s="48">
        <v>626</v>
      </c>
      <c r="AL966" s="48">
        <v>513966</v>
      </c>
      <c r="AM966" s="48" t="s">
        <v>1581</v>
      </c>
      <c r="AN966" s="53">
        <v>1.63</v>
      </c>
      <c r="AO966" s="58">
        <v>0.083988026</v>
      </c>
      <c r="AP966" s="58">
        <v>0.352928321544411</v>
      </c>
    </row>
    <row r="967" spans="27:42">
      <c r="AA967" s="48">
        <v>965</v>
      </c>
      <c r="AB967" s="48" t="s">
        <v>3858</v>
      </c>
      <c r="AC967" s="48" t="s">
        <v>3859</v>
      </c>
      <c r="AD967" s="48" t="s">
        <v>2374</v>
      </c>
      <c r="AE967" s="48" t="s">
        <v>2522</v>
      </c>
      <c r="AF967" s="48" t="s">
        <v>2374</v>
      </c>
      <c r="AG967" s="48" t="s">
        <v>2374</v>
      </c>
      <c r="AH967" s="48" t="s">
        <v>2374</v>
      </c>
      <c r="AI967" s="48" t="s">
        <v>2374</v>
      </c>
      <c r="AJ967" s="48" t="s">
        <v>2374</v>
      </c>
      <c r="AK967" s="48">
        <v>0</v>
      </c>
      <c r="AL967" s="48">
        <v>0</v>
      </c>
      <c r="AM967" s="48" t="s">
        <v>1581</v>
      </c>
      <c r="AN967" s="53" t="e">
        <v>#N/A</v>
      </c>
      <c r="AO967" s="58" t="e">
        <v>#N/A</v>
      </c>
      <c r="AP967" s="58" t="e">
        <v>#N/A</v>
      </c>
    </row>
    <row r="968" spans="27:42">
      <c r="AA968" s="48">
        <v>966</v>
      </c>
      <c r="AB968" s="48" t="s">
        <v>3860</v>
      </c>
      <c r="AC968" s="48" t="s">
        <v>3861</v>
      </c>
      <c r="AD968" s="48" t="s">
        <v>2374</v>
      </c>
      <c r="AE968" s="48" t="s">
        <v>2522</v>
      </c>
      <c r="AF968" s="48" t="s">
        <v>2374</v>
      </c>
      <c r="AG968" s="48" t="s">
        <v>2374</v>
      </c>
      <c r="AH968" s="48" t="s">
        <v>2374</v>
      </c>
      <c r="AI968" s="48" t="s">
        <v>2374</v>
      </c>
      <c r="AJ968" s="48" t="s">
        <v>2374</v>
      </c>
      <c r="AK968" s="48">
        <v>186</v>
      </c>
      <c r="AL968" s="48">
        <v>1671777</v>
      </c>
      <c r="AM968" s="48" t="s">
        <v>1581</v>
      </c>
      <c r="AN968" s="53">
        <v>1.29</v>
      </c>
      <c r="AO968" s="58">
        <v>0.078996</v>
      </c>
      <c r="AP968" s="58">
        <v>0.29696200684659</v>
      </c>
    </row>
    <row r="969" spans="27:42">
      <c r="AA969" s="48">
        <v>967</v>
      </c>
      <c r="AB969" s="48" t="s">
        <v>3862</v>
      </c>
      <c r="AC969" s="48" t="s">
        <v>3863</v>
      </c>
      <c r="AD969" s="48" t="s">
        <v>2374</v>
      </c>
      <c r="AE969" s="48" t="s">
        <v>2522</v>
      </c>
      <c r="AF969" s="48" t="s">
        <v>2374</v>
      </c>
      <c r="AG969" s="48" t="s">
        <v>2374</v>
      </c>
      <c r="AH969" s="48" t="s">
        <v>2374</v>
      </c>
      <c r="AI969" s="48" t="s">
        <v>2374</v>
      </c>
      <c r="AJ969" s="48" t="s">
        <v>2374</v>
      </c>
      <c r="AK969" s="48">
        <v>934</v>
      </c>
      <c r="AL969" s="48">
        <v>342974</v>
      </c>
      <c r="AM969" s="48" t="s">
        <v>1581</v>
      </c>
      <c r="AN969" s="53">
        <v>0.38</v>
      </c>
      <c r="AO969" s="58">
        <v>0.087493</v>
      </c>
      <c r="AP969" s="58">
        <v>0.0789817166616672</v>
      </c>
    </row>
    <row r="970" spans="27:42">
      <c r="AA970" s="48">
        <v>968</v>
      </c>
      <c r="AB970" s="48" t="s">
        <v>3864</v>
      </c>
      <c r="AC970" s="48" t="s">
        <v>3865</v>
      </c>
      <c r="AD970" s="48" t="s">
        <v>2374</v>
      </c>
      <c r="AE970" s="48" t="s">
        <v>2522</v>
      </c>
      <c r="AF970" s="48" t="s">
        <v>2374</v>
      </c>
      <c r="AG970" s="48" t="s">
        <v>2374</v>
      </c>
      <c r="AH970" s="48" t="s">
        <v>2374</v>
      </c>
      <c r="AI970" s="48" t="s">
        <v>2374</v>
      </c>
      <c r="AJ970" s="48" t="s">
        <v>2374</v>
      </c>
      <c r="AK970" s="48">
        <v>2404</v>
      </c>
      <c r="AL970" s="48">
        <v>129237</v>
      </c>
      <c r="AM970" s="48" t="s">
        <v>1581</v>
      </c>
      <c r="AN970" s="53">
        <v>4.62</v>
      </c>
      <c r="AO970" s="58">
        <v>0.11460937</v>
      </c>
      <c r="AP970" s="58">
        <v>0.733057650562403</v>
      </c>
    </row>
    <row r="971" spans="27:42">
      <c r="AA971" s="48">
        <v>969</v>
      </c>
      <c r="AB971" s="48" t="s">
        <v>3866</v>
      </c>
      <c r="AC971" s="48" t="s">
        <v>3867</v>
      </c>
      <c r="AD971" s="48" t="s">
        <v>2374</v>
      </c>
      <c r="AE971" s="48" t="s">
        <v>2522</v>
      </c>
      <c r="AF971" s="48" t="s">
        <v>2374</v>
      </c>
      <c r="AG971" s="48" t="s">
        <v>2374</v>
      </c>
      <c r="AH971" s="48" t="s">
        <v>2374</v>
      </c>
      <c r="AI971" s="48" t="s">
        <v>2374</v>
      </c>
      <c r="AJ971" s="48" t="s">
        <v>2374</v>
      </c>
      <c r="AK971" s="48">
        <v>232</v>
      </c>
      <c r="AL971" s="48">
        <v>1360313</v>
      </c>
      <c r="AM971" s="48" t="s">
        <v>1581</v>
      </c>
      <c r="AN971" s="53">
        <v>0.52</v>
      </c>
      <c r="AO971" s="58">
        <v>0.144476</v>
      </c>
      <c r="AP971" s="58">
        <v>0.0654521496678598</v>
      </c>
    </row>
    <row r="972" spans="27:42">
      <c r="AA972" s="48">
        <v>970</v>
      </c>
      <c r="AB972" s="48" t="s">
        <v>3868</v>
      </c>
      <c r="AC972" s="48" t="s">
        <v>3869</v>
      </c>
      <c r="AD972" s="48" t="s">
        <v>2374</v>
      </c>
      <c r="AE972" s="48" t="s">
        <v>2522</v>
      </c>
      <c r="AF972" s="48" t="s">
        <v>2374</v>
      </c>
      <c r="AG972" s="48" t="s">
        <v>2374</v>
      </c>
      <c r="AH972" s="48" t="s">
        <v>2374</v>
      </c>
      <c r="AI972" s="48" t="s">
        <v>2374</v>
      </c>
      <c r="AJ972" s="48" t="s">
        <v>2374</v>
      </c>
      <c r="AK972" s="48">
        <v>151</v>
      </c>
      <c r="AL972" s="48">
        <v>2031238</v>
      </c>
      <c r="AM972" s="48" t="s">
        <v>1581</v>
      </c>
      <c r="AN972" s="53">
        <v>2.64</v>
      </c>
      <c r="AO972" s="58">
        <v>0.113844</v>
      </c>
      <c r="AP972" s="58">
        <v>0.421706272265492</v>
      </c>
    </row>
    <row r="973" spans="27:42">
      <c r="AA973" s="48">
        <v>971</v>
      </c>
      <c r="AB973" s="48" t="s">
        <v>3870</v>
      </c>
      <c r="AC973" s="48" t="s">
        <v>3871</v>
      </c>
      <c r="AD973" s="48" t="s">
        <v>2374</v>
      </c>
      <c r="AE973" s="48" t="s">
        <v>2522</v>
      </c>
      <c r="AF973" s="48" t="s">
        <v>2374</v>
      </c>
      <c r="AG973" s="48" t="s">
        <v>2374</v>
      </c>
      <c r="AH973" s="48" t="s">
        <v>2374</v>
      </c>
      <c r="AI973" s="48" t="s">
        <v>2374</v>
      </c>
      <c r="AJ973" s="48" t="s">
        <v>2374</v>
      </c>
      <c r="AK973" s="48">
        <v>368</v>
      </c>
      <c r="AL973" s="48">
        <v>870088</v>
      </c>
      <c r="AM973" s="48" t="s">
        <v>1581</v>
      </c>
      <c r="AN973" s="53">
        <v>1.38</v>
      </c>
      <c r="AO973" s="58">
        <v>0.16899</v>
      </c>
      <c r="AP973" s="58">
        <v>0.148502703733845</v>
      </c>
    </row>
    <row r="974" spans="27:42">
      <c r="AA974" s="48">
        <v>972</v>
      </c>
      <c r="AB974" s="48" t="s">
        <v>3872</v>
      </c>
      <c r="AC974" s="48" t="s">
        <v>3873</v>
      </c>
      <c r="AD974" s="48" t="s">
        <v>2374</v>
      </c>
      <c r="AE974" s="48" t="s">
        <v>2522</v>
      </c>
      <c r="AF974" s="48" t="s">
        <v>2374</v>
      </c>
      <c r="AG974" s="48" t="s">
        <v>2374</v>
      </c>
      <c r="AH974" s="48" t="s">
        <v>2374</v>
      </c>
      <c r="AI974" s="48" t="s">
        <v>2374</v>
      </c>
      <c r="AJ974" s="48" t="s">
        <v>2374</v>
      </c>
      <c r="AK974" s="48">
        <v>1196</v>
      </c>
      <c r="AL974" s="48">
        <v>266661</v>
      </c>
      <c r="AM974" s="48" t="s">
        <v>1581</v>
      </c>
      <c r="AN974" s="53">
        <v>0.62</v>
      </c>
      <c r="AO974" s="58">
        <v>0.207847529</v>
      </c>
      <c r="AP974" s="58">
        <v>0.0542454234912941</v>
      </c>
    </row>
    <row r="975" spans="27:42">
      <c r="AA975" s="48">
        <v>973</v>
      </c>
      <c r="AB975" s="48" t="s">
        <v>3874</v>
      </c>
      <c r="AC975" s="48" t="s">
        <v>3875</v>
      </c>
      <c r="AD975" s="48" t="s">
        <v>2374</v>
      </c>
      <c r="AE975" s="48" t="s">
        <v>2522</v>
      </c>
      <c r="AF975" s="48" t="s">
        <v>2374</v>
      </c>
      <c r="AG975" s="48" t="s">
        <v>2374</v>
      </c>
      <c r="AH975" s="48" t="s">
        <v>2374</v>
      </c>
      <c r="AI975" s="48" t="s">
        <v>2374</v>
      </c>
      <c r="AJ975" s="48" t="s">
        <v>2374</v>
      </c>
      <c r="AK975" s="48">
        <v>0</v>
      </c>
      <c r="AL975" s="48">
        <v>0</v>
      </c>
      <c r="AM975" s="48" t="s">
        <v>1581</v>
      </c>
      <c r="AN975" s="53" t="e">
        <v>#N/A</v>
      </c>
      <c r="AO975" s="58" t="e">
        <v>#N/A</v>
      </c>
      <c r="AP975" s="58" t="e">
        <v>#N/A</v>
      </c>
    </row>
    <row r="976" spans="27:42">
      <c r="AA976" s="48">
        <v>974</v>
      </c>
      <c r="AB976" s="48" t="s">
        <v>3876</v>
      </c>
      <c r="AC976" s="48" t="s">
        <v>3877</v>
      </c>
      <c r="AD976" s="48" t="s">
        <v>2374</v>
      </c>
      <c r="AE976" s="48" t="s">
        <v>2522</v>
      </c>
      <c r="AF976" s="48" t="s">
        <v>2374</v>
      </c>
      <c r="AG976" s="48" t="s">
        <v>2374</v>
      </c>
      <c r="AH976" s="48" t="s">
        <v>2374</v>
      </c>
      <c r="AI976" s="48" t="s">
        <v>2374</v>
      </c>
      <c r="AJ976" s="48" t="s">
        <v>2374</v>
      </c>
      <c r="AK976" s="48">
        <v>186</v>
      </c>
      <c r="AL976" s="48">
        <v>1671777</v>
      </c>
      <c r="AM976" s="48" t="s">
        <v>1581</v>
      </c>
      <c r="AN976" s="53">
        <v>1.86</v>
      </c>
      <c r="AO976" s="58">
        <v>0.010544</v>
      </c>
      <c r="AP976" s="58">
        <v>3.20792220188469</v>
      </c>
    </row>
    <row r="977" spans="27:42">
      <c r="AA977" s="48">
        <v>975</v>
      </c>
      <c r="AB977" s="48" t="s">
        <v>3878</v>
      </c>
      <c r="AC977" s="48" t="s">
        <v>3879</v>
      </c>
      <c r="AD977" s="48" t="s">
        <v>2374</v>
      </c>
      <c r="AE977" s="48" t="s">
        <v>2522</v>
      </c>
      <c r="AF977" s="48" t="s">
        <v>2374</v>
      </c>
      <c r="AG977" s="48" t="s">
        <v>2374</v>
      </c>
      <c r="AH977" s="48" t="s">
        <v>2374</v>
      </c>
      <c r="AI977" s="48" t="s">
        <v>2374</v>
      </c>
      <c r="AJ977" s="48" t="s">
        <v>2374</v>
      </c>
      <c r="AK977" s="48">
        <v>196</v>
      </c>
      <c r="AL977" s="48">
        <v>1590899</v>
      </c>
      <c r="AM977" s="48" t="s">
        <v>1581</v>
      </c>
      <c r="AN977" s="53">
        <v>1.69</v>
      </c>
      <c r="AO977" s="58">
        <v>0.13665</v>
      </c>
      <c r="AP977" s="58">
        <v>0.224902016246576</v>
      </c>
    </row>
    <row r="978" spans="27:42">
      <c r="AA978" s="48">
        <v>976</v>
      </c>
      <c r="AB978" s="48" t="s">
        <v>3880</v>
      </c>
      <c r="AC978" s="48" t="s">
        <v>3881</v>
      </c>
      <c r="AD978" s="48" t="s">
        <v>2374</v>
      </c>
      <c r="AE978" s="48" t="s">
        <v>2522</v>
      </c>
      <c r="AF978" s="48" t="s">
        <v>2374</v>
      </c>
      <c r="AG978" s="48" t="s">
        <v>2374</v>
      </c>
      <c r="AH978" s="48" t="s">
        <v>2374</v>
      </c>
      <c r="AI978" s="48" t="s">
        <v>2374</v>
      </c>
      <c r="AJ978" s="48" t="s">
        <v>2374</v>
      </c>
      <c r="AK978" s="48">
        <v>348</v>
      </c>
      <c r="AL978" s="48">
        <v>919116</v>
      </c>
      <c r="AM978" s="48" t="s">
        <v>1581</v>
      </c>
      <c r="AN978" s="53">
        <v>1.33</v>
      </c>
      <c r="AO978" s="58">
        <v>0.146002</v>
      </c>
      <c r="AP978" s="58">
        <v>0.165656742206116</v>
      </c>
    </row>
    <row r="979" spans="27:42">
      <c r="AA979" s="48">
        <v>977</v>
      </c>
      <c r="AB979" s="48" t="s">
        <v>3882</v>
      </c>
      <c r="AC979" s="48" t="s">
        <v>3883</v>
      </c>
      <c r="AD979" s="48" t="s">
        <v>2374</v>
      </c>
      <c r="AE979" s="48" t="s">
        <v>2522</v>
      </c>
      <c r="AF979" s="48" t="s">
        <v>2374</v>
      </c>
      <c r="AG979" s="48" t="s">
        <v>2374</v>
      </c>
      <c r="AH979" s="48" t="s">
        <v>2374</v>
      </c>
      <c r="AI979" s="48" t="s">
        <v>2374</v>
      </c>
      <c r="AJ979" s="48" t="s">
        <v>2374</v>
      </c>
      <c r="AK979" s="48">
        <v>297</v>
      </c>
      <c r="AL979" s="48">
        <v>1070767</v>
      </c>
      <c r="AM979" s="48" t="s">
        <v>1581</v>
      </c>
      <c r="AN979" s="53">
        <v>1.92</v>
      </c>
      <c r="AO979" s="58">
        <v>0.076762</v>
      </c>
      <c r="AP979" s="58">
        <v>0.454853171761527</v>
      </c>
    </row>
    <row r="980" spans="27:42">
      <c r="AA980" s="48">
        <v>978</v>
      </c>
      <c r="AB980" s="48" t="s">
        <v>3884</v>
      </c>
      <c r="AC980" s="48" t="s">
        <v>3885</v>
      </c>
      <c r="AD980" s="48" t="s">
        <v>2374</v>
      </c>
      <c r="AE980" s="48" t="s">
        <v>2522</v>
      </c>
      <c r="AF980" s="48" t="s">
        <v>2374</v>
      </c>
      <c r="AG980" s="48" t="s">
        <v>2374</v>
      </c>
      <c r="AH980" s="48" t="s">
        <v>2374</v>
      </c>
      <c r="AI980" s="48" t="s">
        <v>2374</v>
      </c>
      <c r="AJ980" s="48" t="s">
        <v>2374</v>
      </c>
      <c r="AK980" s="48">
        <v>267</v>
      </c>
      <c r="AL980" s="48">
        <v>1187531</v>
      </c>
      <c r="AM980" s="48" t="s">
        <v>1581</v>
      </c>
      <c r="AN980" s="53">
        <v>1.3</v>
      </c>
      <c r="AO980" s="58">
        <v>0.030573</v>
      </c>
      <c r="AP980" s="58">
        <v>0.773252933586311</v>
      </c>
    </row>
    <row r="981" spans="27:42">
      <c r="AA981" s="48">
        <v>979</v>
      </c>
      <c r="AB981" s="48" t="s">
        <v>3886</v>
      </c>
      <c r="AC981" s="48" t="s">
        <v>3887</v>
      </c>
      <c r="AD981" s="48" t="s">
        <v>2374</v>
      </c>
      <c r="AE981" s="48" t="s">
        <v>2522</v>
      </c>
      <c r="AF981" s="48" t="s">
        <v>2374</v>
      </c>
      <c r="AG981" s="48" t="s">
        <v>2374</v>
      </c>
      <c r="AH981" s="48" t="s">
        <v>2374</v>
      </c>
      <c r="AI981" s="48" t="s">
        <v>2374</v>
      </c>
      <c r="AJ981" s="48" t="s">
        <v>2374</v>
      </c>
      <c r="AK981" s="48">
        <v>212</v>
      </c>
      <c r="AL981" s="48">
        <v>1483263</v>
      </c>
      <c r="AM981" s="48" t="s">
        <v>1581</v>
      </c>
      <c r="AN981" s="53">
        <v>0.35</v>
      </c>
      <c r="AO981" s="58">
        <v>0.046845</v>
      </c>
      <c r="AP981" s="58">
        <v>0.135869219742473</v>
      </c>
    </row>
    <row r="982" spans="27:42">
      <c r="AA982" s="48">
        <v>980</v>
      </c>
      <c r="AB982" s="48" t="s">
        <v>3888</v>
      </c>
      <c r="AC982" s="48" t="s">
        <v>3889</v>
      </c>
      <c r="AD982" s="48" t="s">
        <v>2374</v>
      </c>
      <c r="AE982" s="48" t="s">
        <v>2522</v>
      </c>
      <c r="AF982" s="48" t="s">
        <v>2374</v>
      </c>
      <c r="AG982" s="48" t="s">
        <v>2374</v>
      </c>
      <c r="AH982" s="48" t="s">
        <v>2374</v>
      </c>
      <c r="AI982" s="48" t="s">
        <v>2374</v>
      </c>
      <c r="AJ982" s="48" t="s">
        <v>2374</v>
      </c>
      <c r="AK982" s="48">
        <v>1237</v>
      </c>
      <c r="AL982" s="48">
        <v>257738</v>
      </c>
      <c r="AM982" s="48" t="s">
        <v>1581</v>
      </c>
      <c r="AN982" s="53">
        <v>2.65</v>
      </c>
      <c r="AO982" s="58">
        <v>0.150309</v>
      </c>
      <c r="AP982" s="58">
        <v>0.3206100772773</v>
      </c>
    </row>
    <row r="983" spans="27:42">
      <c r="AA983" s="48">
        <v>981</v>
      </c>
      <c r="AB983" s="48" t="s">
        <v>3890</v>
      </c>
      <c r="AC983" s="48" t="s">
        <v>3891</v>
      </c>
      <c r="AD983" s="48" t="s">
        <v>2374</v>
      </c>
      <c r="AE983" s="48" t="s">
        <v>2522</v>
      </c>
      <c r="AF983" s="48" t="s">
        <v>2374</v>
      </c>
      <c r="AG983" s="48" t="s">
        <v>2374</v>
      </c>
      <c r="AH983" s="48" t="s">
        <v>2374</v>
      </c>
      <c r="AI983" s="48" t="s">
        <v>2374</v>
      </c>
      <c r="AJ983" s="48" t="s">
        <v>2374</v>
      </c>
      <c r="AK983" s="48">
        <v>0</v>
      </c>
      <c r="AL983" s="48">
        <v>0</v>
      </c>
      <c r="AM983" s="48" t="s">
        <v>1581</v>
      </c>
      <c r="AN983" s="53">
        <v>3.58</v>
      </c>
      <c r="AO983" s="58">
        <v>0.081352</v>
      </c>
      <c r="AP983" s="58">
        <v>0.800259931578938</v>
      </c>
    </row>
    <row r="984" spans="27:42">
      <c r="AA984" s="48">
        <v>982</v>
      </c>
      <c r="AB984" s="48" t="s">
        <v>3892</v>
      </c>
      <c r="AC984" s="48" t="s">
        <v>3893</v>
      </c>
      <c r="AD984" s="48" t="s">
        <v>2374</v>
      </c>
      <c r="AE984" s="48" t="s">
        <v>2522</v>
      </c>
      <c r="AF984" s="48" t="s">
        <v>2374</v>
      </c>
      <c r="AG984" s="48" t="s">
        <v>2374</v>
      </c>
      <c r="AH984" s="48" t="s">
        <v>2374</v>
      </c>
      <c r="AI984" s="48" t="s">
        <v>2374</v>
      </c>
      <c r="AJ984" s="48" t="s">
        <v>2374</v>
      </c>
      <c r="AK984" s="48">
        <v>212</v>
      </c>
      <c r="AL984" s="48">
        <v>1483263</v>
      </c>
      <c r="AM984" s="48" t="s">
        <v>1581</v>
      </c>
      <c r="AN984" s="53">
        <v>1.04</v>
      </c>
      <c r="AO984" s="58">
        <v>0.026476</v>
      </c>
      <c r="AP984" s="58">
        <v>0.714327298339153</v>
      </c>
    </row>
    <row r="985" spans="27:42">
      <c r="AA985" s="48">
        <v>983</v>
      </c>
      <c r="AB985" s="48" t="s">
        <v>3894</v>
      </c>
      <c r="AC985" s="48" t="s">
        <v>3895</v>
      </c>
      <c r="AD985" s="48" t="s">
        <v>2374</v>
      </c>
      <c r="AE985" s="48" t="s">
        <v>2522</v>
      </c>
      <c r="AF985" s="48" t="s">
        <v>2374</v>
      </c>
      <c r="AG985" s="48" t="s">
        <v>2374</v>
      </c>
      <c r="AH985" s="48" t="s">
        <v>2374</v>
      </c>
      <c r="AI985" s="48" t="s">
        <v>2374</v>
      </c>
      <c r="AJ985" s="48" t="s">
        <v>2374</v>
      </c>
      <c r="AK985" s="48">
        <v>297</v>
      </c>
      <c r="AL985" s="48">
        <v>1070767</v>
      </c>
      <c r="AM985" s="48" t="s">
        <v>1581</v>
      </c>
      <c r="AN985" s="53">
        <v>1.07</v>
      </c>
      <c r="AO985" s="58">
        <v>0.220466</v>
      </c>
      <c r="AP985" s="58">
        <v>0.088258884761689</v>
      </c>
    </row>
    <row r="986" spans="27:42">
      <c r="AA986" s="48">
        <v>984</v>
      </c>
      <c r="AB986" s="48" t="s">
        <v>3896</v>
      </c>
      <c r="AC986" s="48" t="s">
        <v>3897</v>
      </c>
      <c r="AD986" s="48" t="s">
        <v>2374</v>
      </c>
      <c r="AE986" s="48" t="s">
        <v>2522</v>
      </c>
      <c r="AF986" s="48" t="s">
        <v>2374</v>
      </c>
      <c r="AG986" s="48" t="s">
        <v>2374</v>
      </c>
      <c r="AH986" s="48" t="s">
        <v>2374</v>
      </c>
      <c r="AI986" s="48" t="s">
        <v>2374</v>
      </c>
      <c r="AJ986" s="48" t="s">
        <v>2374</v>
      </c>
      <c r="AK986" s="48">
        <v>166</v>
      </c>
      <c r="AL986" s="48">
        <v>1860299</v>
      </c>
      <c r="AM986" s="48" t="s">
        <v>1581</v>
      </c>
      <c r="AN986" s="53">
        <v>1.49</v>
      </c>
      <c r="AO986" s="58">
        <v>0.033515</v>
      </c>
      <c r="AP986" s="58">
        <v>0.808468912620436</v>
      </c>
    </row>
    <row r="987" spans="27:42">
      <c r="AA987" s="48">
        <v>985</v>
      </c>
      <c r="AB987" s="48" t="s">
        <v>3898</v>
      </c>
      <c r="AC987" s="48" t="s">
        <v>3899</v>
      </c>
      <c r="AD987" s="48" t="s">
        <v>2374</v>
      </c>
      <c r="AE987" s="48" t="s">
        <v>2522</v>
      </c>
      <c r="AF987" s="48" t="s">
        <v>2374</v>
      </c>
      <c r="AG987" s="48" t="s">
        <v>2374</v>
      </c>
      <c r="AH987" s="48" t="s">
        <v>2374</v>
      </c>
      <c r="AI987" s="48" t="s">
        <v>2374</v>
      </c>
      <c r="AJ987" s="48" t="s">
        <v>2374</v>
      </c>
      <c r="AK987" s="48">
        <v>40642</v>
      </c>
      <c r="AL987" s="48">
        <v>5106</v>
      </c>
      <c r="AM987" s="48" t="s">
        <v>1581</v>
      </c>
      <c r="AN987" s="53">
        <v>3.67</v>
      </c>
      <c r="AO987" s="58">
        <v>0.051189181</v>
      </c>
      <c r="AP987" s="58">
        <v>1.30377954601264</v>
      </c>
    </row>
    <row r="988" spans="27:42">
      <c r="AA988" s="48">
        <v>986</v>
      </c>
      <c r="AB988" s="48" t="s">
        <v>3900</v>
      </c>
      <c r="AC988" s="48" t="s">
        <v>3901</v>
      </c>
      <c r="AD988" s="48" t="s">
        <v>2374</v>
      </c>
      <c r="AE988" s="48" t="s">
        <v>2522</v>
      </c>
      <c r="AF988" s="48" t="s">
        <v>2374</v>
      </c>
      <c r="AG988" s="48" t="s">
        <v>2374</v>
      </c>
      <c r="AH988" s="48" t="s">
        <v>2374</v>
      </c>
      <c r="AI988" s="48" t="s">
        <v>2374</v>
      </c>
      <c r="AJ988" s="48" t="s">
        <v>2374</v>
      </c>
      <c r="AK988" s="48">
        <v>0</v>
      </c>
      <c r="AL988" s="48">
        <v>0</v>
      </c>
      <c r="AM988" s="48" t="s">
        <v>1581</v>
      </c>
      <c r="AN988" s="53">
        <v>2.51</v>
      </c>
      <c r="AO988" s="58">
        <v>0.015142</v>
      </c>
      <c r="AP988" s="58">
        <v>3.01444080477739</v>
      </c>
    </row>
    <row r="989" spans="27:42">
      <c r="AA989" s="48">
        <v>987</v>
      </c>
      <c r="AB989" s="48" t="s">
        <v>3902</v>
      </c>
      <c r="AC989" s="48" t="s">
        <v>3903</v>
      </c>
      <c r="AD989" s="48" t="s">
        <v>2374</v>
      </c>
      <c r="AE989" s="48" t="s">
        <v>2522</v>
      </c>
      <c r="AF989" s="48" t="s">
        <v>2374</v>
      </c>
      <c r="AG989" s="48" t="s">
        <v>2374</v>
      </c>
      <c r="AH989" s="48" t="s">
        <v>2374</v>
      </c>
      <c r="AI989" s="48" t="s">
        <v>2374</v>
      </c>
      <c r="AJ989" s="48" t="s">
        <v>2374</v>
      </c>
      <c r="AK989" s="48">
        <v>308</v>
      </c>
      <c r="AL989" s="48">
        <v>1036628</v>
      </c>
      <c r="AM989" s="48" t="s">
        <v>1581</v>
      </c>
      <c r="AN989" s="53">
        <v>6.02</v>
      </c>
      <c r="AO989" s="58">
        <v>0.090641</v>
      </c>
      <c r="AP989" s="58">
        <v>1.2077806941669</v>
      </c>
    </row>
    <row r="990" spans="27:42">
      <c r="AA990" s="48">
        <v>988</v>
      </c>
      <c r="AB990" s="48" t="s">
        <v>3904</v>
      </c>
      <c r="AC990" s="48" t="s">
        <v>3905</v>
      </c>
      <c r="AD990" s="48" t="s">
        <v>2374</v>
      </c>
      <c r="AE990" s="48" t="s">
        <v>2522</v>
      </c>
      <c r="AF990" s="48" t="s">
        <v>2374</v>
      </c>
      <c r="AG990" s="48" t="s">
        <v>2374</v>
      </c>
      <c r="AH990" s="48" t="s">
        <v>2374</v>
      </c>
      <c r="AI990" s="48" t="s">
        <v>2374</v>
      </c>
      <c r="AJ990" s="48" t="s">
        <v>2374</v>
      </c>
      <c r="AK990" s="48">
        <v>1272</v>
      </c>
      <c r="AL990" s="48">
        <v>250355</v>
      </c>
      <c r="AM990" s="48" t="s">
        <v>1581</v>
      </c>
      <c r="AN990" s="53">
        <v>0.74</v>
      </c>
      <c r="AO990" s="58">
        <v>0.078886</v>
      </c>
      <c r="AP990" s="58">
        <v>0.170587837897681</v>
      </c>
    </row>
    <row r="991" spans="27:42">
      <c r="AA991" s="48">
        <v>989</v>
      </c>
      <c r="AB991" s="48" t="s">
        <v>3906</v>
      </c>
      <c r="AC991" s="48" t="s">
        <v>3907</v>
      </c>
      <c r="AD991" s="48" t="s">
        <v>2374</v>
      </c>
      <c r="AE991" s="48" t="s">
        <v>2522</v>
      </c>
      <c r="AF991" s="48" t="s">
        <v>2374</v>
      </c>
      <c r="AG991" s="48" t="s">
        <v>2374</v>
      </c>
      <c r="AH991" s="48" t="s">
        <v>2374</v>
      </c>
      <c r="AI991" s="48" t="s">
        <v>2374</v>
      </c>
      <c r="AJ991" s="48" t="s">
        <v>2374</v>
      </c>
      <c r="AK991" s="48">
        <v>7191</v>
      </c>
      <c r="AL991" s="48">
        <v>38911</v>
      </c>
      <c r="AM991" s="48" t="s">
        <v>1581</v>
      </c>
      <c r="AN991" s="53">
        <v>0.62</v>
      </c>
      <c r="AO991" s="58">
        <v>0.10152047</v>
      </c>
      <c r="AP991" s="58">
        <v>0.111059151245301</v>
      </c>
    </row>
    <row r="992" spans="27:42">
      <c r="AA992" s="48">
        <v>990</v>
      </c>
      <c r="AB992" s="48" t="s">
        <v>3908</v>
      </c>
      <c r="AC992" s="48" t="s">
        <v>3909</v>
      </c>
      <c r="AD992" s="48" t="s">
        <v>2374</v>
      </c>
      <c r="AE992" s="48" t="s">
        <v>2522</v>
      </c>
      <c r="AF992" s="48" t="s">
        <v>2374</v>
      </c>
      <c r="AG992" s="48" t="s">
        <v>2374</v>
      </c>
      <c r="AH992" s="48" t="s">
        <v>2374</v>
      </c>
      <c r="AI992" s="48" t="s">
        <v>2374</v>
      </c>
      <c r="AJ992" s="48" t="s">
        <v>2374</v>
      </c>
      <c r="AK992" s="48">
        <v>0</v>
      </c>
      <c r="AL992" s="48">
        <v>0</v>
      </c>
      <c r="AM992" s="48" t="s">
        <v>1581</v>
      </c>
      <c r="AN992" s="53">
        <v>1.06</v>
      </c>
      <c r="AO992" s="58">
        <v>0.22467</v>
      </c>
      <c r="AP992" s="58">
        <v>0.0857979794462522</v>
      </c>
    </row>
    <row r="993" spans="27:42">
      <c r="AA993" s="48">
        <v>991</v>
      </c>
      <c r="AB993" s="48" t="s">
        <v>3910</v>
      </c>
      <c r="AC993" s="48" t="s">
        <v>3911</v>
      </c>
      <c r="AD993" s="48" t="s">
        <v>2374</v>
      </c>
      <c r="AE993" s="48" t="s">
        <v>2522</v>
      </c>
      <c r="AF993" s="48" t="s">
        <v>2374</v>
      </c>
      <c r="AG993" s="48" t="s">
        <v>2374</v>
      </c>
      <c r="AH993" s="48" t="s">
        <v>2374</v>
      </c>
      <c r="AI993" s="48" t="s">
        <v>2374</v>
      </c>
      <c r="AJ993" s="48" t="s">
        <v>2374</v>
      </c>
      <c r="AK993" s="48">
        <v>2116</v>
      </c>
      <c r="AL993" s="48">
        <v>147814</v>
      </c>
      <c r="AM993" s="48" t="s">
        <v>1581</v>
      </c>
      <c r="AN993" s="53">
        <v>0.76</v>
      </c>
      <c r="AO993" s="58">
        <v>0.076901</v>
      </c>
      <c r="AP993" s="58">
        <v>0.179720610548088</v>
      </c>
    </row>
    <row r="994" spans="27:42">
      <c r="AA994" s="48">
        <v>992</v>
      </c>
      <c r="AB994" s="48" t="s">
        <v>3912</v>
      </c>
      <c r="AC994" s="48" t="s">
        <v>3913</v>
      </c>
      <c r="AD994" s="48" t="s">
        <v>2374</v>
      </c>
      <c r="AE994" s="48" t="s">
        <v>2522</v>
      </c>
      <c r="AF994" s="48" t="s">
        <v>2374</v>
      </c>
      <c r="AG994" s="48" t="s">
        <v>2374</v>
      </c>
      <c r="AH994" s="48" t="s">
        <v>2374</v>
      </c>
      <c r="AI994" s="48" t="s">
        <v>2374</v>
      </c>
      <c r="AJ994" s="48" t="s">
        <v>2374</v>
      </c>
      <c r="AK994" s="48">
        <v>313</v>
      </c>
      <c r="AL994" s="48">
        <v>1020314</v>
      </c>
      <c r="AM994" s="48" t="s">
        <v>1581</v>
      </c>
      <c r="AN994" s="53">
        <v>0.97</v>
      </c>
      <c r="AO994" s="58">
        <v>0.164271</v>
      </c>
      <c r="AP994" s="58">
        <v>0.107380918306093</v>
      </c>
    </row>
    <row r="995" spans="27:42">
      <c r="AA995" s="48">
        <v>993</v>
      </c>
      <c r="AB995" s="48" t="s">
        <v>3914</v>
      </c>
      <c r="AC995" s="48" t="s">
        <v>3915</v>
      </c>
      <c r="AD995" s="48" t="s">
        <v>2374</v>
      </c>
      <c r="AE995" s="48" t="s">
        <v>2522</v>
      </c>
      <c r="AF995" s="48" t="s">
        <v>2374</v>
      </c>
      <c r="AG995" s="48" t="s">
        <v>2374</v>
      </c>
      <c r="AH995" s="48" t="s">
        <v>2374</v>
      </c>
      <c r="AI995" s="48" t="s">
        <v>2374</v>
      </c>
      <c r="AJ995" s="48" t="s">
        <v>2374</v>
      </c>
      <c r="AK995" s="48">
        <v>232</v>
      </c>
      <c r="AL995" s="48">
        <v>1360313</v>
      </c>
      <c r="AM995" s="48" t="s">
        <v>1581</v>
      </c>
      <c r="AN995" s="53">
        <v>0.99</v>
      </c>
      <c r="AO995" s="58">
        <v>0.006576</v>
      </c>
      <c r="AP995" s="58">
        <v>2.73772404538051</v>
      </c>
    </row>
    <row r="996" spans="27:42">
      <c r="AA996" s="48">
        <v>994</v>
      </c>
      <c r="AB996" s="48" t="s">
        <v>3916</v>
      </c>
      <c r="AC996" s="48" t="s">
        <v>3917</v>
      </c>
      <c r="AD996" s="48" t="s">
        <v>2374</v>
      </c>
      <c r="AE996" s="48" t="s">
        <v>2522</v>
      </c>
      <c r="AF996" s="48" t="s">
        <v>2374</v>
      </c>
      <c r="AG996" s="48" t="s">
        <v>2374</v>
      </c>
      <c r="AH996" s="48" t="s">
        <v>2374</v>
      </c>
      <c r="AI996" s="48" t="s">
        <v>2374</v>
      </c>
      <c r="AJ996" s="48" t="s">
        <v>2374</v>
      </c>
      <c r="AK996" s="48">
        <v>0</v>
      </c>
      <c r="AL996" s="48">
        <v>0</v>
      </c>
      <c r="AM996" s="48" t="s">
        <v>1581</v>
      </c>
      <c r="AN996" s="53" t="e">
        <v>#N/A</v>
      </c>
      <c r="AO996" s="58" t="e">
        <v>#N/A</v>
      </c>
      <c r="AP996" s="58" t="e">
        <v>#N/A</v>
      </c>
    </row>
    <row r="997" spans="27:42">
      <c r="AA997" s="48">
        <v>995</v>
      </c>
      <c r="AB997" s="48" t="s">
        <v>2481</v>
      </c>
      <c r="AC997" s="48" t="s">
        <v>3918</v>
      </c>
      <c r="AD997" s="48" t="s">
        <v>2374</v>
      </c>
      <c r="AE997" s="48" t="s">
        <v>2522</v>
      </c>
      <c r="AF997" s="48" t="s">
        <v>2374</v>
      </c>
      <c r="AG997" s="48" t="s">
        <v>2374</v>
      </c>
      <c r="AH997" s="48" t="s">
        <v>2374</v>
      </c>
      <c r="AI997" s="48" t="s">
        <v>2374</v>
      </c>
      <c r="AJ997" s="48" t="s">
        <v>2374</v>
      </c>
      <c r="AK997" s="48">
        <v>212</v>
      </c>
      <c r="AL997" s="48">
        <v>1483263</v>
      </c>
      <c r="AM997" s="48" t="s">
        <v>1581</v>
      </c>
      <c r="AN997" s="53">
        <v>1.36</v>
      </c>
      <c r="AO997" s="58">
        <v>0.158041</v>
      </c>
      <c r="AP997" s="58">
        <v>0.156489578100749</v>
      </c>
    </row>
    <row r="998" spans="27:42">
      <c r="AA998" s="48">
        <v>996</v>
      </c>
      <c r="AB998" s="48" t="s">
        <v>3919</v>
      </c>
      <c r="AC998" s="48" t="s">
        <v>3920</v>
      </c>
      <c r="AD998" s="48" t="s">
        <v>2374</v>
      </c>
      <c r="AE998" s="48" t="s">
        <v>2522</v>
      </c>
      <c r="AF998" s="48" t="s">
        <v>2374</v>
      </c>
      <c r="AG998" s="48" t="s">
        <v>2374</v>
      </c>
      <c r="AH998" s="48" t="s">
        <v>2374</v>
      </c>
      <c r="AI998" s="48" t="s">
        <v>2374</v>
      </c>
      <c r="AJ998" s="48" t="s">
        <v>2374</v>
      </c>
      <c r="AK998" s="48">
        <v>404</v>
      </c>
      <c r="AL998" s="48">
        <v>794989</v>
      </c>
      <c r="AM998" s="48" t="s">
        <v>1581</v>
      </c>
      <c r="AN998" s="53">
        <v>0.93</v>
      </c>
      <c r="AO998" s="58">
        <v>0.060349509</v>
      </c>
      <c r="AP998" s="58">
        <v>0.280237008197301</v>
      </c>
    </row>
    <row r="999" spans="27:42">
      <c r="AA999" s="48">
        <v>997</v>
      </c>
      <c r="AB999" s="48" t="s">
        <v>3921</v>
      </c>
      <c r="AC999" s="48" t="s">
        <v>3922</v>
      </c>
      <c r="AD999" s="48" t="s">
        <v>2374</v>
      </c>
      <c r="AE999" s="48" t="s">
        <v>2522</v>
      </c>
      <c r="AF999" s="48" t="s">
        <v>2374</v>
      </c>
      <c r="AG999" s="48" t="s">
        <v>2374</v>
      </c>
      <c r="AH999" s="48" t="s">
        <v>2374</v>
      </c>
      <c r="AI999" s="48" t="s">
        <v>2374</v>
      </c>
      <c r="AJ999" s="48" t="s">
        <v>2374</v>
      </c>
      <c r="AK999" s="48">
        <v>156</v>
      </c>
      <c r="AL999" s="48">
        <v>1970885</v>
      </c>
      <c r="AM999" s="48" t="s">
        <v>1581</v>
      </c>
      <c r="AN999" s="53" t="e">
        <v>#N/A</v>
      </c>
      <c r="AO999" s="58" t="e">
        <v>#N/A</v>
      </c>
      <c r="AP999" s="58" t="e">
        <v>#N/A</v>
      </c>
    </row>
    <row r="1000" spans="27:42">
      <c r="AA1000" s="48">
        <v>998</v>
      </c>
      <c r="AB1000" s="48" t="s">
        <v>3923</v>
      </c>
      <c r="AC1000" s="48" t="s">
        <v>3924</v>
      </c>
      <c r="AD1000" s="48" t="s">
        <v>2374</v>
      </c>
      <c r="AE1000" s="48" t="s">
        <v>2522</v>
      </c>
      <c r="AF1000" s="48" t="s">
        <v>2374</v>
      </c>
      <c r="AG1000" s="48" t="s">
        <v>2374</v>
      </c>
      <c r="AH1000" s="48" t="s">
        <v>2374</v>
      </c>
      <c r="AI1000" s="48" t="s">
        <v>2374</v>
      </c>
      <c r="AJ1000" s="48" t="s">
        <v>2374</v>
      </c>
      <c r="AK1000" s="48">
        <v>5237</v>
      </c>
      <c r="AL1000" s="48">
        <v>55775</v>
      </c>
      <c r="AM1000" s="48" t="s">
        <v>1581</v>
      </c>
      <c r="AN1000" s="53">
        <v>2.38</v>
      </c>
      <c r="AO1000" s="58">
        <v>0.059391165</v>
      </c>
      <c r="AP1000" s="58">
        <v>0.728737960807568</v>
      </c>
    </row>
    <row r="1001" spans="27:42">
      <c r="AA1001" s="48">
        <v>999</v>
      </c>
      <c r="AB1001" s="48" t="s">
        <v>3925</v>
      </c>
      <c r="AC1001" s="48" t="s">
        <v>3926</v>
      </c>
      <c r="AD1001" s="48" t="s">
        <v>2374</v>
      </c>
      <c r="AE1001" s="48" t="s">
        <v>2522</v>
      </c>
      <c r="AF1001" s="48" t="s">
        <v>2374</v>
      </c>
      <c r="AG1001" s="48" t="s">
        <v>2374</v>
      </c>
      <c r="AH1001" s="48" t="s">
        <v>2374</v>
      </c>
      <c r="AI1001" s="48" t="s">
        <v>2374</v>
      </c>
      <c r="AJ1001" s="48" t="s">
        <v>2374</v>
      </c>
      <c r="AK1001" s="48">
        <v>141</v>
      </c>
      <c r="AL1001" s="48">
        <v>2163050</v>
      </c>
      <c r="AM1001" s="48" t="s">
        <v>1581</v>
      </c>
      <c r="AN1001" s="53" t="e">
        <v>#N/A</v>
      </c>
      <c r="AO1001" s="58" t="e">
        <v>#N/A</v>
      </c>
      <c r="AP1001" s="58" t="e">
        <v>#N/A</v>
      </c>
    </row>
    <row r="1002" spans="27:42">
      <c r="AA1002" s="48">
        <v>1000</v>
      </c>
      <c r="AB1002" s="48" t="s">
        <v>3927</v>
      </c>
      <c r="AC1002" s="48" t="s">
        <v>3928</v>
      </c>
      <c r="AD1002" s="48" t="s">
        <v>2374</v>
      </c>
      <c r="AE1002" s="48" t="s">
        <v>2522</v>
      </c>
      <c r="AF1002" s="48" t="s">
        <v>2374</v>
      </c>
      <c r="AG1002" s="48" t="s">
        <v>2374</v>
      </c>
      <c r="AH1002" s="48" t="s">
        <v>2374</v>
      </c>
      <c r="AI1002" s="48" t="s">
        <v>2374</v>
      </c>
      <c r="AJ1002" s="48" t="s">
        <v>2374</v>
      </c>
      <c r="AK1002" s="48">
        <v>863</v>
      </c>
      <c r="AL1002" s="48">
        <v>371903</v>
      </c>
      <c r="AM1002" s="48" t="s">
        <v>1581</v>
      </c>
      <c r="AN1002" s="53">
        <v>2.82</v>
      </c>
      <c r="AO1002" s="58">
        <v>0.127846</v>
      </c>
      <c r="AP1002" s="58">
        <v>0.401123627505368</v>
      </c>
    </row>
    <row r="1003" spans="27:42">
      <c r="AA1003" s="48">
        <v>1001</v>
      </c>
      <c r="AB1003" s="48" t="s">
        <v>3929</v>
      </c>
      <c r="AC1003" s="48" t="s">
        <v>3810</v>
      </c>
      <c r="AD1003" s="48" t="s">
        <v>2374</v>
      </c>
      <c r="AE1003" s="48" t="s">
        <v>2522</v>
      </c>
      <c r="AF1003" s="48" t="s">
        <v>2374</v>
      </c>
      <c r="AG1003" s="48" t="s">
        <v>2374</v>
      </c>
      <c r="AH1003" s="48" t="s">
        <v>2374</v>
      </c>
      <c r="AI1003" s="48" t="s">
        <v>2374</v>
      </c>
      <c r="AJ1003" s="48" t="s">
        <v>2374</v>
      </c>
      <c r="AK1003" s="48">
        <v>631</v>
      </c>
      <c r="AL1003" s="48">
        <v>509864</v>
      </c>
      <c r="AM1003" s="48" t="s">
        <v>1581</v>
      </c>
      <c r="AN1003" s="53">
        <v>2.16</v>
      </c>
      <c r="AO1003" s="58">
        <v>0.031341</v>
      </c>
      <c r="AP1003" s="58">
        <v>1.25330618254373</v>
      </c>
    </row>
    <row r="1004" spans="27:42">
      <c r="AA1004" s="48">
        <v>1002</v>
      </c>
      <c r="AB1004" s="48" t="s">
        <v>3930</v>
      </c>
      <c r="AC1004" s="48" t="s">
        <v>3931</v>
      </c>
      <c r="AD1004" s="48" t="s">
        <v>2374</v>
      </c>
      <c r="AE1004" s="48" t="s">
        <v>2522</v>
      </c>
      <c r="AF1004" s="48" t="s">
        <v>2374</v>
      </c>
      <c r="AG1004" s="48" t="s">
        <v>2374</v>
      </c>
      <c r="AH1004" s="48" t="s">
        <v>2374</v>
      </c>
      <c r="AI1004" s="48" t="s">
        <v>2374</v>
      </c>
      <c r="AJ1004" s="48" t="s">
        <v>2374</v>
      </c>
      <c r="AK1004" s="48">
        <v>196</v>
      </c>
      <c r="AL1004" s="48">
        <v>1590899</v>
      </c>
      <c r="AM1004" s="48" t="s">
        <v>1581</v>
      </c>
      <c r="AN1004" s="53">
        <v>0.48</v>
      </c>
      <c r="AO1004" s="58">
        <v>0.073649</v>
      </c>
      <c r="AP1004" s="58">
        <v>0.118519732687336</v>
      </c>
    </row>
    <row r="1005" spans="27:42">
      <c r="AA1005" s="48">
        <v>1003</v>
      </c>
      <c r="AB1005" s="48" t="s">
        <v>3932</v>
      </c>
      <c r="AC1005" s="48" t="s">
        <v>3933</v>
      </c>
      <c r="AD1005" s="48" t="s">
        <v>2374</v>
      </c>
      <c r="AE1005" s="48" t="s">
        <v>2522</v>
      </c>
      <c r="AF1005" s="48" t="s">
        <v>2374</v>
      </c>
      <c r="AG1005" s="48" t="s">
        <v>2374</v>
      </c>
      <c r="AH1005" s="48" t="s">
        <v>2374</v>
      </c>
      <c r="AI1005" s="48" t="s">
        <v>2374</v>
      </c>
      <c r="AJ1005" s="48" t="s">
        <v>2374</v>
      </c>
      <c r="AK1005" s="48">
        <v>353</v>
      </c>
      <c r="AL1005" s="48">
        <v>906155</v>
      </c>
      <c r="AM1005" s="48" t="s">
        <v>1581</v>
      </c>
      <c r="AN1005" s="53">
        <v>0.97</v>
      </c>
      <c r="AO1005" s="58">
        <v>0.126524</v>
      </c>
      <c r="AP1005" s="58">
        <v>0.139416797058741</v>
      </c>
    </row>
    <row r="1006" spans="27:42">
      <c r="AA1006" s="48">
        <v>1004</v>
      </c>
      <c r="AB1006" s="48" t="s">
        <v>3934</v>
      </c>
      <c r="AC1006" s="48" t="s">
        <v>3935</v>
      </c>
      <c r="AD1006" s="48" t="s">
        <v>2374</v>
      </c>
      <c r="AE1006" s="48" t="s">
        <v>2522</v>
      </c>
      <c r="AF1006" s="48" t="s">
        <v>2374</v>
      </c>
      <c r="AG1006" s="48" t="s">
        <v>2374</v>
      </c>
      <c r="AH1006" s="48" t="s">
        <v>2374</v>
      </c>
      <c r="AI1006" s="48" t="s">
        <v>2374</v>
      </c>
      <c r="AJ1006" s="48" t="s">
        <v>2374</v>
      </c>
      <c r="AK1006" s="48">
        <v>252</v>
      </c>
      <c r="AL1006" s="48">
        <v>1255818</v>
      </c>
      <c r="AM1006" s="48" t="s">
        <v>1581</v>
      </c>
      <c r="AN1006" s="53">
        <v>3.45</v>
      </c>
      <c r="AO1006" s="58">
        <v>0.05975</v>
      </c>
      <c r="AP1006" s="58">
        <v>1.05001974493651</v>
      </c>
    </row>
    <row r="1007" spans="27:42">
      <c r="AA1007" s="48">
        <v>1005</v>
      </c>
      <c r="AB1007" s="48" t="s">
        <v>3936</v>
      </c>
      <c r="AC1007" s="48" t="s">
        <v>3937</v>
      </c>
      <c r="AD1007" s="48" t="s">
        <v>2374</v>
      </c>
      <c r="AE1007" s="48" t="s">
        <v>2522</v>
      </c>
      <c r="AF1007" s="48" t="s">
        <v>2374</v>
      </c>
      <c r="AG1007" s="48" t="s">
        <v>2374</v>
      </c>
      <c r="AH1007" s="48" t="s">
        <v>2374</v>
      </c>
      <c r="AI1007" s="48" t="s">
        <v>2374</v>
      </c>
      <c r="AJ1007" s="48" t="s">
        <v>2374</v>
      </c>
      <c r="AK1007" s="48">
        <v>196</v>
      </c>
      <c r="AL1007" s="48">
        <v>1590899</v>
      </c>
      <c r="AM1007" s="48" t="s">
        <v>1581</v>
      </c>
      <c r="AN1007" s="53">
        <v>2.16</v>
      </c>
      <c r="AO1007" s="58">
        <v>0.034298</v>
      </c>
      <c r="AP1007" s="58">
        <v>1.14525246565698</v>
      </c>
    </row>
    <row r="1008" spans="27:42">
      <c r="AA1008" s="48">
        <v>1006</v>
      </c>
      <c r="AB1008" s="48" t="s">
        <v>3938</v>
      </c>
      <c r="AC1008" s="48" t="s">
        <v>3939</v>
      </c>
      <c r="AD1008" s="48" t="s">
        <v>2374</v>
      </c>
      <c r="AE1008" s="48" t="s">
        <v>2522</v>
      </c>
      <c r="AF1008" s="48" t="s">
        <v>2374</v>
      </c>
      <c r="AG1008" s="48" t="s">
        <v>2374</v>
      </c>
      <c r="AH1008" s="48" t="s">
        <v>2374</v>
      </c>
      <c r="AI1008" s="48" t="s">
        <v>2374</v>
      </c>
      <c r="AJ1008" s="48" t="s">
        <v>2374</v>
      </c>
      <c r="AK1008" s="48">
        <v>0</v>
      </c>
      <c r="AL1008" s="48">
        <v>0</v>
      </c>
      <c r="AM1008" s="48" t="s">
        <v>1581</v>
      </c>
      <c r="AN1008" s="53" t="e">
        <v>#N/A</v>
      </c>
      <c r="AO1008" s="58" t="e">
        <v>#N/A</v>
      </c>
      <c r="AP1008" s="58" t="e">
        <v>#N/A</v>
      </c>
    </row>
    <row r="1009" spans="27:42">
      <c r="AA1009" s="48">
        <v>1007</v>
      </c>
      <c r="AB1009" s="48" t="s">
        <v>3940</v>
      </c>
      <c r="AC1009" s="48" t="s">
        <v>3941</v>
      </c>
      <c r="AD1009" s="48" t="s">
        <v>2374</v>
      </c>
      <c r="AE1009" s="48" t="s">
        <v>2522</v>
      </c>
      <c r="AF1009" s="48" t="s">
        <v>2374</v>
      </c>
      <c r="AG1009" s="48" t="s">
        <v>2374</v>
      </c>
      <c r="AH1009" s="48" t="s">
        <v>2374</v>
      </c>
      <c r="AI1009" s="48" t="s">
        <v>2374</v>
      </c>
      <c r="AJ1009" s="48" t="s">
        <v>2374</v>
      </c>
      <c r="AK1009" s="48">
        <v>3257</v>
      </c>
      <c r="AL1009" s="48">
        <v>93523</v>
      </c>
      <c r="AM1009" s="48" t="s">
        <v>1581</v>
      </c>
      <c r="AN1009" s="53">
        <v>0.6</v>
      </c>
      <c r="AO1009" s="58">
        <v>0.216167</v>
      </c>
      <c r="AP1009" s="58">
        <v>0.0504752100961848</v>
      </c>
    </row>
    <row r="1010" spans="27:42">
      <c r="AA1010" s="48">
        <v>1008</v>
      </c>
      <c r="AB1010" s="48" t="s">
        <v>3942</v>
      </c>
      <c r="AC1010" s="48" t="s">
        <v>3943</v>
      </c>
      <c r="AD1010" s="48" t="s">
        <v>2374</v>
      </c>
      <c r="AE1010" s="48" t="s">
        <v>2522</v>
      </c>
      <c r="AF1010" s="48" t="s">
        <v>2374</v>
      </c>
      <c r="AG1010" s="48" t="s">
        <v>2374</v>
      </c>
      <c r="AH1010" s="48" t="s">
        <v>2374</v>
      </c>
      <c r="AI1010" s="48" t="s">
        <v>2374</v>
      </c>
      <c r="AJ1010" s="48" t="s">
        <v>2374</v>
      </c>
      <c r="AK1010" s="48">
        <v>878</v>
      </c>
      <c r="AL1010" s="48">
        <v>365287</v>
      </c>
      <c r="AM1010" s="48" t="s">
        <v>1581</v>
      </c>
      <c r="AN1010" s="53">
        <v>0.35</v>
      </c>
      <c r="AO1010" s="58">
        <v>0.096179508</v>
      </c>
      <c r="AP1010" s="58">
        <v>0.0661761921139808</v>
      </c>
    </row>
    <row r="1011" spans="27:42">
      <c r="AA1011" s="48">
        <v>1009</v>
      </c>
      <c r="AB1011" s="48" t="s">
        <v>3944</v>
      </c>
      <c r="AC1011" s="48" t="s">
        <v>3945</v>
      </c>
      <c r="AD1011" s="48" t="s">
        <v>2374</v>
      </c>
      <c r="AE1011" s="48" t="s">
        <v>2522</v>
      </c>
      <c r="AF1011" s="48" t="s">
        <v>2374</v>
      </c>
      <c r="AG1011" s="48" t="s">
        <v>2374</v>
      </c>
      <c r="AH1011" s="48" t="s">
        <v>2374</v>
      </c>
      <c r="AI1011" s="48" t="s">
        <v>2374</v>
      </c>
      <c r="AJ1011" s="48" t="s">
        <v>2374</v>
      </c>
      <c r="AK1011" s="48">
        <v>242</v>
      </c>
      <c r="AL1011" s="48">
        <v>1306015</v>
      </c>
      <c r="AM1011" s="48" t="s">
        <v>1581</v>
      </c>
      <c r="AN1011" s="53">
        <v>1.26</v>
      </c>
      <c r="AO1011" s="58">
        <v>0.041339</v>
      </c>
      <c r="AP1011" s="58">
        <v>0.55427700127749</v>
      </c>
    </row>
    <row r="1012" spans="27:42">
      <c r="AA1012" s="48">
        <v>1010</v>
      </c>
      <c r="AB1012" s="48" t="s">
        <v>3946</v>
      </c>
      <c r="AC1012" s="48" t="s">
        <v>3947</v>
      </c>
      <c r="AD1012" s="48" t="s">
        <v>2374</v>
      </c>
      <c r="AE1012" s="48" t="s">
        <v>2522</v>
      </c>
      <c r="AF1012" s="48" t="s">
        <v>2374</v>
      </c>
      <c r="AG1012" s="48" t="s">
        <v>2374</v>
      </c>
      <c r="AH1012" s="48" t="s">
        <v>2374</v>
      </c>
      <c r="AI1012" s="48" t="s">
        <v>2374</v>
      </c>
      <c r="AJ1012" s="48" t="s">
        <v>2374</v>
      </c>
      <c r="AK1012" s="48">
        <v>550</v>
      </c>
      <c r="AL1012" s="48">
        <v>585104</v>
      </c>
      <c r="AM1012" s="48" t="s">
        <v>1581</v>
      </c>
      <c r="AN1012" s="53">
        <v>4.14</v>
      </c>
      <c r="AO1012" s="58">
        <v>0.090641</v>
      </c>
      <c r="AP1012" s="58">
        <v>0.830600012267601</v>
      </c>
    </row>
    <row r="1013" spans="27:42">
      <c r="AA1013" s="48">
        <v>1011</v>
      </c>
      <c r="AB1013" s="48" t="s">
        <v>3948</v>
      </c>
      <c r="AC1013" s="48" t="s">
        <v>3949</v>
      </c>
      <c r="AD1013" s="48" t="s">
        <v>2374</v>
      </c>
      <c r="AE1013" s="48" t="s">
        <v>2522</v>
      </c>
      <c r="AF1013" s="48" t="s">
        <v>2374</v>
      </c>
      <c r="AG1013" s="48" t="s">
        <v>2374</v>
      </c>
      <c r="AH1013" s="48" t="s">
        <v>2374</v>
      </c>
      <c r="AI1013" s="48" t="s">
        <v>2374</v>
      </c>
      <c r="AJ1013" s="48" t="s">
        <v>2374</v>
      </c>
      <c r="AK1013" s="48">
        <v>303</v>
      </c>
      <c r="AL1013" s="48">
        <v>1053443</v>
      </c>
      <c r="AM1013" s="48" t="s">
        <v>1581</v>
      </c>
      <c r="AN1013" s="53">
        <v>0.52</v>
      </c>
      <c r="AO1013" s="58">
        <v>0.106238</v>
      </c>
      <c r="AP1013" s="58">
        <v>0.0890101919785172</v>
      </c>
    </row>
    <row r="1014" spans="27:42">
      <c r="AA1014" s="48">
        <v>1012</v>
      </c>
      <c r="AB1014" s="48" t="s">
        <v>3950</v>
      </c>
      <c r="AC1014" s="48" t="s">
        <v>3951</v>
      </c>
      <c r="AD1014" s="48" t="s">
        <v>2374</v>
      </c>
      <c r="AE1014" s="48" t="s">
        <v>2522</v>
      </c>
      <c r="AF1014" s="48" t="s">
        <v>2374</v>
      </c>
      <c r="AG1014" s="48" t="s">
        <v>2374</v>
      </c>
      <c r="AH1014" s="48" t="s">
        <v>2374</v>
      </c>
      <c r="AI1014" s="48" t="s">
        <v>2374</v>
      </c>
      <c r="AJ1014" s="48" t="s">
        <v>2374</v>
      </c>
      <c r="AK1014" s="48">
        <v>1484</v>
      </c>
      <c r="AL1014" s="48">
        <v>213831</v>
      </c>
      <c r="AM1014" s="48" t="s">
        <v>1581</v>
      </c>
      <c r="AN1014" s="53">
        <v>1.68</v>
      </c>
      <c r="AO1014" s="58">
        <v>0.017836506</v>
      </c>
      <c r="AP1014" s="58">
        <v>1.71283598224975</v>
      </c>
    </row>
    <row r="1015" spans="27:42">
      <c r="AA1015" s="48">
        <v>1013</v>
      </c>
      <c r="AB1015" s="48" t="s">
        <v>3952</v>
      </c>
      <c r="AC1015" s="48" t="s">
        <v>3953</v>
      </c>
      <c r="AD1015" s="48" t="s">
        <v>2374</v>
      </c>
      <c r="AE1015" s="48" t="s">
        <v>2522</v>
      </c>
      <c r="AF1015" s="48" t="s">
        <v>2374</v>
      </c>
      <c r="AG1015" s="48" t="s">
        <v>2374</v>
      </c>
      <c r="AH1015" s="48" t="s">
        <v>2374</v>
      </c>
      <c r="AI1015" s="48" t="s">
        <v>2374</v>
      </c>
      <c r="AJ1015" s="48" t="s">
        <v>2374</v>
      </c>
      <c r="AK1015" s="48">
        <v>247</v>
      </c>
      <c r="AL1015" s="48">
        <v>1280487</v>
      </c>
      <c r="AM1015" s="48" t="s">
        <v>1581</v>
      </c>
      <c r="AN1015" s="53">
        <v>2.39</v>
      </c>
      <c r="AO1015" s="58">
        <v>0.479891</v>
      </c>
      <c r="AP1015" s="58">
        <v>0.0905673324104158</v>
      </c>
    </row>
    <row r="1016" spans="27:42">
      <c r="AA1016" s="48">
        <v>1014</v>
      </c>
      <c r="AB1016" s="48" t="s">
        <v>3954</v>
      </c>
      <c r="AC1016" s="48" t="s">
        <v>3955</v>
      </c>
      <c r="AD1016" s="48" t="s">
        <v>2374</v>
      </c>
      <c r="AE1016" s="48" t="s">
        <v>2522</v>
      </c>
      <c r="AF1016" s="48" t="s">
        <v>2374</v>
      </c>
      <c r="AG1016" s="48" t="s">
        <v>2374</v>
      </c>
      <c r="AH1016" s="48" t="s">
        <v>2374</v>
      </c>
      <c r="AI1016" s="48" t="s">
        <v>2374</v>
      </c>
      <c r="AJ1016" s="48" t="s">
        <v>2374</v>
      </c>
      <c r="AK1016" s="48">
        <v>348</v>
      </c>
      <c r="AL1016" s="48">
        <v>919116</v>
      </c>
      <c r="AM1016" s="48" t="s">
        <v>1581</v>
      </c>
      <c r="AN1016" s="53">
        <v>2.07</v>
      </c>
      <c r="AO1016" s="58">
        <v>0.097806</v>
      </c>
      <c r="AP1016" s="58">
        <v>0.38487626378723</v>
      </c>
    </row>
    <row r="1017" spans="27:42">
      <c r="AA1017" s="48">
        <v>1015</v>
      </c>
      <c r="AB1017" s="48" t="s">
        <v>3956</v>
      </c>
      <c r="AC1017" s="48" t="s">
        <v>3957</v>
      </c>
      <c r="AD1017" s="48" t="s">
        <v>2374</v>
      </c>
      <c r="AE1017" s="48" t="s">
        <v>2522</v>
      </c>
      <c r="AF1017" s="48" t="s">
        <v>2374</v>
      </c>
      <c r="AG1017" s="48" t="s">
        <v>2374</v>
      </c>
      <c r="AH1017" s="48" t="s">
        <v>2374</v>
      </c>
      <c r="AI1017" s="48" t="s">
        <v>2374</v>
      </c>
      <c r="AJ1017" s="48" t="s">
        <v>2374</v>
      </c>
      <c r="AK1017" s="48">
        <v>358</v>
      </c>
      <c r="AL1017" s="48">
        <v>893732</v>
      </c>
      <c r="AM1017" s="48" t="s">
        <v>1581</v>
      </c>
      <c r="AN1017" s="53">
        <v>1.12</v>
      </c>
      <c r="AO1017" s="58">
        <v>0.232975</v>
      </c>
      <c r="AP1017" s="58">
        <v>0.0874228544533778</v>
      </c>
    </row>
    <row r="1018" spans="27:42">
      <c r="AA1018" s="48">
        <v>1016</v>
      </c>
      <c r="AB1018" s="48" t="s">
        <v>3958</v>
      </c>
      <c r="AC1018" s="48" t="s">
        <v>3959</v>
      </c>
      <c r="AD1018" s="48" t="s">
        <v>2374</v>
      </c>
      <c r="AE1018" s="48" t="s">
        <v>2522</v>
      </c>
      <c r="AF1018" s="48" t="s">
        <v>2374</v>
      </c>
      <c r="AG1018" s="48" t="s">
        <v>2374</v>
      </c>
      <c r="AH1018" s="48" t="s">
        <v>2374</v>
      </c>
      <c r="AI1018" s="48" t="s">
        <v>2374</v>
      </c>
      <c r="AJ1018" s="48" t="s">
        <v>2374</v>
      </c>
      <c r="AK1018" s="48">
        <v>2505</v>
      </c>
      <c r="AL1018" s="48">
        <v>123841</v>
      </c>
      <c r="AM1018" s="48" t="s">
        <v>1581</v>
      </c>
      <c r="AN1018" s="53">
        <v>1.43</v>
      </c>
      <c r="AO1018" s="58">
        <v>0.063298541</v>
      </c>
      <c r="AP1018" s="58">
        <v>0.410826659217749</v>
      </c>
    </row>
    <row r="1019" spans="27:42">
      <c r="AA1019" s="48">
        <v>1017</v>
      </c>
      <c r="AB1019" s="48" t="s">
        <v>3960</v>
      </c>
      <c r="AC1019" s="48" t="s">
        <v>3961</v>
      </c>
      <c r="AD1019" s="48" t="s">
        <v>2374</v>
      </c>
      <c r="AE1019" s="48" t="s">
        <v>2522</v>
      </c>
      <c r="AF1019" s="48" t="s">
        <v>2374</v>
      </c>
      <c r="AG1019" s="48" t="s">
        <v>2374</v>
      </c>
      <c r="AH1019" s="48" t="s">
        <v>2374</v>
      </c>
      <c r="AI1019" s="48" t="s">
        <v>2374</v>
      </c>
      <c r="AJ1019" s="48" t="s">
        <v>2374</v>
      </c>
      <c r="AK1019" s="48">
        <v>0</v>
      </c>
      <c r="AL1019" s="48">
        <v>0</v>
      </c>
      <c r="AM1019" s="48" t="s">
        <v>1581</v>
      </c>
      <c r="AN1019" s="53">
        <v>0.92</v>
      </c>
      <c r="AO1019" s="58">
        <v>0.190429</v>
      </c>
      <c r="AP1019" s="58">
        <v>0.0878559179676154</v>
      </c>
    </row>
    <row r="1020" spans="27:42">
      <c r="AA1020" s="48">
        <v>1018</v>
      </c>
      <c r="AB1020" s="48" t="s">
        <v>3962</v>
      </c>
      <c r="AC1020" s="48" t="s">
        <v>3963</v>
      </c>
      <c r="AD1020" s="48" t="s">
        <v>2374</v>
      </c>
      <c r="AE1020" s="48" t="s">
        <v>2522</v>
      </c>
      <c r="AF1020" s="48" t="s">
        <v>2374</v>
      </c>
      <c r="AG1020" s="48" t="s">
        <v>2374</v>
      </c>
      <c r="AH1020" s="48" t="s">
        <v>2374</v>
      </c>
      <c r="AI1020" s="48" t="s">
        <v>2374</v>
      </c>
      <c r="AJ1020" s="48" t="s">
        <v>2374</v>
      </c>
      <c r="AK1020" s="48">
        <v>136</v>
      </c>
      <c r="AL1020" s="48">
        <v>2235033</v>
      </c>
      <c r="AM1020" s="48" t="s">
        <v>1581</v>
      </c>
      <c r="AN1020" s="53">
        <v>2.4</v>
      </c>
      <c r="AO1020" s="58">
        <v>0.06338</v>
      </c>
      <c r="AP1020" s="58">
        <v>0.688613110814893</v>
      </c>
    </row>
    <row r="1021" spans="27:42">
      <c r="AA1021" s="48">
        <v>1019</v>
      </c>
      <c r="AB1021" s="48" t="s">
        <v>3964</v>
      </c>
      <c r="AC1021" s="48" t="s">
        <v>3965</v>
      </c>
      <c r="AD1021" s="48" t="s">
        <v>2374</v>
      </c>
      <c r="AE1021" s="48" t="s">
        <v>2522</v>
      </c>
      <c r="AF1021" s="48" t="s">
        <v>2374</v>
      </c>
      <c r="AG1021" s="48" t="s">
        <v>2374</v>
      </c>
      <c r="AH1021" s="48" t="s">
        <v>2374</v>
      </c>
      <c r="AI1021" s="48" t="s">
        <v>2374</v>
      </c>
      <c r="AJ1021" s="48" t="s">
        <v>2374</v>
      </c>
      <c r="AK1021" s="48">
        <v>46266</v>
      </c>
      <c r="AL1021" s="48">
        <v>3923</v>
      </c>
      <c r="AM1021" s="48" t="s">
        <v>1581</v>
      </c>
      <c r="AN1021" s="53">
        <v>1.55</v>
      </c>
      <c r="AO1021" s="58">
        <v>0.071882846</v>
      </c>
      <c r="AP1021" s="58">
        <v>0.392123359731195</v>
      </c>
    </row>
    <row r="1022" spans="27:42">
      <c r="AA1022" s="48">
        <v>1020</v>
      </c>
      <c r="AB1022" s="48" t="s">
        <v>3966</v>
      </c>
      <c r="AC1022" s="48" t="s">
        <v>3967</v>
      </c>
      <c r="AD1022" s="48" t="s">
        <v>2374</v>
      </c>
      <c r="AE1022" s="48" t="s">
        <v>2522</v>
      </c>
      <c r="AF1022" s="48" t="s">
        <v>2374</v>
      </c>
      <c r="AG1022" s="48" t="s">
        <v>2374</v>
      </c>
      <c r="AH1022" s="48" t="s">
        <v>2374</v>
      </c>
      <c r="AI1022" s="48" t="s">
        <v>2374</v>
      </c>
      <c r="AJ1022" s="48" t="s">
        <v>2374</v>
      </c>
      <c r="AK1022" s="48">
        <v>156</v>
      </c>
      <c r="AL1022" s="48">
        <v>1970885</v>
      </c>
      <c r="AM1022" s="48" t="s">
        <v>1581</v>
      </c>
      <c r="AN1022" s="53">
        <v>0.98</v>
      </c>
      <c r="AO1022" s="58">
        <v>0.437421</v>
      </c>
      <c r="AP1022" s="58">
        <v>0.0407420358801732</v>
      </c>
    </row>
    <row r="1023" spans="27:42">
      <c r="AA1023" s="48">
        <v>1021</v>
      </c>
      <c r="AB1023" s="48" t="s">
        <v>3968</v>
      </c>
      <c r="AC1023" s="48" t="s">
        <v>3969</v>
      </c>
      <c r="AD1023" s="48" t="s">
        <v>2374</v>
      </c>
      <c r="AE1023" s="48" t="s">
        <v>2522</v>
      </c>
      <c r="AF1023" s="48" t="s">
        <v>2374</v>
      </c>
      <c r="AG1023" s="48" t="s">
        <v>2374</v>
      </c>
      <c r="AH1023" s="48" t="s">
        <v>2374</v>
      </c>
      <c r="AI1023" s="48" t="s">
        <v>2374</v>
      </c>
      <c r="AJ1023" s="48" t="s">
        <v>2374</v>
      </c>
      <c r="AK1023" s="48">
        <v>575</v>
      </c>
      <c r="AL1023" s="48">
        <v>559429</v>
      </c>
      <c r="AM1023" s="48" t="s">
        <v>1581</v>
      </c>
      <c r="AN1023" s="53">
        <v>0.35</v>
      </c>
      <c r="AO1023" s="58">
        <v>0.051248</v>
      </c>
      <c r="AP1023" s="58">
        <v>0.124195941282316</v>
      </c>
    </row>
    <row r="1024" spans="27:42">
      <c r="AA1024" s="48">
        <v>1022</v>
      </c>
      <c r="AB1024" s="48" t="s">
        <v>3970</v>
      </c>
      <c r="AC1024" s="48" t="s">
        <v>3971</v>
      </c>
      <c r="AD1024" s="48" t="s">
        <v>2374</v>
      </c>
      <c r="AE1024" s="48" t="s">
        <v>2522</v>
      </c>
      <c r="AF1024" s="48" t="s">
        <v>2374</v>
      </c>
      <c r="AG1024" s="48" t="s">
        <v>2374</v>
      </c>
      <c r="AH1024" s="48" t="s">
        <v>2374</v>
      </c>
      <c r="AI1024" s="48" t="s">
        <v>2374</v>
      </c>
      <c r="AJ1024" s="48" t="s">
        <v>2374</v>
      </c>
      <c r="AK1024" s="48">
        <v>0</v>
      </c>
      <c r="AL1024" s="48">
        <v>0</v>
      </c>
      <c r="AM1024" s="48" t="s">
        <v>1581</v>
      </c>
      <c r="AN1024" s="53" t="e">
        <v>#N/A</v>
      </c>
      <c r="AO1024" s="58" t="e">
        <v>#N/A</v>
      </c>
      <c r="AP1024" s="58" t="e">
        <v>#N/A</v>
      </c>
    </row>
    <row r="1025" spans="27:42">
      <c r="AA1025" s="48">
        <v>1023</v>
      </c>
      <c r="AB1025" s="48" t="s">
        <v>3972</v>
      </c>
      <c r="AC1025" s="48"/>
      <c r="AD1025" s="48" t="s">
        <v>2374</v>
      </c>
      <c r="AE1025" s="48" t="s">
        <v>2522</v>
      </c>
      <c r="AF1025" s="48" t="s">
        <v>2374</v>
      </c>
      <c r="AG1025" s="48" t="s">
        <v>2374</v>
      </c>
      <c r="AH1025" s="48" t="s">
        <v>2374</v>
      </c>
      <c r="AI1025" s="48" t="s">
        <v>2374</v>
      </c>
      <c r="AJ1025" s="48" t="s">
        <v>2374</v>
      </c>
      <c r="AK1025" s="48">
        <v>0</v>
      </c>
      <c r="AL1025" s="48">
        <v>0</v>
      </c>
      <c r="AM1025" s="48" t="s">
        <v>1581</v>
      </c>
      <c r="AN1025" s="53">
        <v>1.69</v>
      </c>
      <c r="AO1025" s="58">
        <v>0.083951</v>
      </c>
      <c r="AP1025" s="58">
        <v>0.36608093435569</v>
      </c>
    </row>
    <row r="1026" spans="27:42">
      <c r="AA1026" s="48">
        <v>1024</v>
      </c>
      <c r="AB1026" s="48" t="s">
        <v>3973</v>
      </c>
      <c r="AC1026" s="48" t="s">
        <v>3851</v>
      </c>
      <c r="AD1026" s="48" t="s">
        <v>2374</v>
      </c>
      <c r="AE1026" s="48" t="s">
        <v>2522</v>
      </c>
      <c r="AF1026" s="48" t="s">
        <v>2374</v>
      </c>
      <c r="AG1026" s="48" t="s">
        <v>2374</v>
      </c>
      <c r="AH1026" s="48" t="s">
        <v>2374</v>
      </c>
      <c r="AI1026" s="48" t="s">
        <v>2374</v>
      </c>
      <c r="AJ1026" s="48" t="s">
        <v>2374</v>
      </c>
      <c r="AK1026" s="48">
        <v>439</v>
      </c>
      <c r="AL1026" s="48">
        <v>731475</v>
      </c>
      <c r="AM1026" s="48" t="s">
        <v>1581</v>
      </c>
      <c r="AN1026" s="53">
        <v>1.26</v>
      </c>
      <c r="AO1026" s="58">
        <v>0.082024</v>
      </c>
      <c r="AP1026" s="58">
        <v>0.279348202426243</v>
      </c>
    </row>
    <row r="1027" spans="27:42">
      <c r="AA1027" s="48">
        <v>1025</v>
      </c>
      <c r="AB1027" s="48" t="s">
        <v>3974</v>
      </c>
      <c r="AC1027" s="48" t="s">
        <v>3975</v>
      </c>
      <c r="AD1027" s="48" t="s">
        <v>2374</v>
      </c>
      <c r="AE1027" s="48" t="s">
        <v>2522</v>
      </c>
      <c r="AF1027" s="48" t="s">
        <v>2374</v>
      </c>
      <c r="AG1027" s="48" t="s">
        <v>2374</v>
      </c>
      <c r="AH1027" s="48" t="s">
        <v>2374</v>
      </c>
      <c r="AI1027" s="48" t="s">
        <v>2374</v>
      </c>
      <c r="AJ1027" s="48" t="s">
        <v>2374</v>
      </c>
      <c r="AK1027" s="48">
        <v>136</v>
      </c>
      <c r="AL1027" s="48">
        <v>2235033</v>
      </c>
      <c r="AM1027" s="48" t="s">
        <v>1581</v>
      </c>
      <c r="AN1027" s="53" t="e">
        <v>#N/A</v>
      </c>
      <c r="AO1027" s="58" t="e">
        <v>#N/A</v>
      </c>
      <c r="AP1027" s="58" t="e">
        <v>#N/A</v>
      </c>
    </row>
    <row r="1028" spans="27:42">
      <c r="AA1028" s="48">
        <v>1026</v>
      </c>
      <c r="AB1028" s="48" t="s">
        <v>3976</v>
      </c>
      <c r="AC1028" s="48" t="s">
        <v>3977</v>
      </c>
      <c r="AD1028" s="48" t="s">
        <v>2374</v>
      </c>
      <c r="AE1028" s="48" t="s">
        <v>2522</v>
      </c>
      <c r="AF1028" s="48" t="s">
        <v>2374</v>
      </c>
      <c r="AG1028" s="48" t="s">
        <v>2374</v>
      </c>
      <c r="AH1028" s="48" t="s">
        <v>2374</v>
      </c>
      <c r="AI1028" s="48" t="s">
        <v>2374</v>
      </c>
      <c r="AJ1028" s="48" t="s">
        <v>2374</v>
      </c>
      <c r="AK1028" s="48">
        <v>292</v>
      </c>
      <c r="AL1028" s="48">
        <v>1088492</v>
      </c>
      <c r="AM1028" s="48" t="s">
        <v>1581</v>
      </c>
      <c r="AN1028" s="53">
        <v>0.67</v>
      </c>
      <c r="AO1028" s="58">
        <v>0.071547919</v>
      </c>
      <c r="AP1028" s="58">
        <v>0.170291933447138</v>
      </c>
    </row>
    <row r="1029" spans="27:42">
      <c r="AA1029" s="48">
        <v>1027</v>
      </c>
      <c r="AB1029" s="48" t="s">
        <v>3978</v>
      </c>
      <c r="AC1029" s="48" t="s">
        <v>3979</v>
      </c>
      <c r="AD1029" s="48" t="s">
        <v>2374</v>
      </c>
      <c r="AE1029" s="48" t="s">
        <v>2522</v>
      </c>
      <c r="AF1029" s="48" t="s">
        <v>2374</v>
      </c>
      <c r="AG1029" s="48" t="s">
        <v>2374</v>
      </c>
      <c r="AH1029" s="48" t="s">
        <v>2374</v>
      </c>
      <c r="AI1029" s="48" t="s">
        <v>2374</v>
      </c>
      <c r="AJ1029" s="48" t="s">
        <v>2374</v>
      </c>
      <c r="AK1029" s="48">
        <v>0</v>
      </c>
      <c r="AL1029" s="48">
        <v>0</v>
      </c>
      <c r="AM1029" s="48" t="s">
        <v>1581</v>
      </c>
      <c r="AN1029" s="53">
        <v>3.17</v>
      </c>
      <c r="AO1029" s="58">
        <v>0.293324</v>
      </c>
      <c r="AP1029" s="58">
        <v>0.196529588035372</v>
      </c>
    </row>
    <row r="1030" spans="27:42">
      <c r="AA1030" s="48">
        <v>1028</v>
      </c>
      <c r="AB1030" s="48" t="s">
        <v>3980</v>
      </c>
      <c r="AC1030" s="48" t="s">
        <v>3981</v>
      </c>
      <c r="AD1030" s="48" t="s">
        <v>2374</v>
      </c>
      <c r="AE1030" s="48" t="s">
        <v>2522</v>
      </c>
      <c r="AF1030" s="48" t="s">
        <v>2374</v>
      </c>
      <c r="AG1030" s="48" t="s">
        <v>2374</v>
      </c>
      <c r="AH1030" s="48" t="s">
        <v>2374</v>
      </c>
      <c r="AI1030" s="48" t="s">
        <v>2374</v>
      </c>
      <c r="AJ1030" s="48" t="s">
        <v>2374</v>
      </c>
      <c r="AK1030" s="48">
        <v>0</v>
      </c>
      <c r="AL1030" s="48">
        <v>0</v>
      </c>
      <c r="AM1030" s="48" t="s">
        <v>1581</v>
      </c>
      <c r="AN1030" s="53" t="e">
        <v>#N/A</v>
      </c>
      <c r="AO1030" s="58" t="e">
        <v>#N/A</v>
      </c>
      <c r="AP1030" s="58" t="e">
        <v>#N/A</v>
      </c>
    </row>
    <row r="1031" spans="27:42">
      <c r="AA1031" s="48">
        <v>1029</v>
      </c>
      <c r="AB1031" s="48" t="s">
        <v>3982</v>
      </c>
      <c r="AC1031" s="48" t="s">
        <v>3983</v>
      </c>
      <c r="AD1031" s="48" t="s">
        <v>2374</v>
      </c>
      <c r="AE1031" s="48" t="s">
        <v>2522</v>
      </c>
      <c r="AF1031" s="48" t="s">
        <v>2374</v>
      </c>
      <c r="AG1031" s="48" t="s">
        <v>2374</v>
      </c>
      <c r="AH1031" s="48" t="s">
        <v>2374</v>
      </c>
      <c r="AI1031" s="48" t="s">
        <v>2374</v>
      </c>
      <c r="AJ1031" s="48" t="s">
        <v>2374</v>
      </c>
      <c r="AK1031" s="48">
        <v>0</v>
      </c>
      <c r="AL1031" s="48">
        <v>0</v>
      </c>
      <c r="AM1031" s="48" t="s">
        <v>1581</v>
      </c>
      <c r="AN1031" s="53" t="e">
        <v>#N/A</v>
      </c>
      <c r="AO1031" s="58" t="e">
        <v>#N/A</v>
      </c>
      <c r="AP1031" s="58" t="e">
        <v>#N/A</v>
      </c>
    </row>
    <row r="1032" spans="27:42">
      <c r="AA1032" s="48">
        <v>1030</v>
      </c>
      <c r="AB1032" s="48" t="s">
        <v>3984</v>
      </c>
      <c r="AC1032" s="48" t="s">
        <v>3985</v>
      </c>
      <c r="AD1032" s="48" t="s">
        <v>2374</v>
      </c>
      <c r="AE1032" s="48" t="s">
        <v>2522</v>
      </c>
      <c r="AF1032" s="48" t="s">
        <v>2374</v>
      </c>
      <c r="AG1032" s="48" t="s">
        <v>2374</v>
      </c>
      <c r="AH1032" s="48" t="s">
        <v>2374</v>
      </c>
      <c r="AI1032" s="48" t="s">
        <v>2374</v>
      </c>
      <c r="AJ1032" s="48" t="s">
        <v>2374</v>
      </c>
      <c r="AK1032" s="48">
        <v>414</v>
      </c>
      <c r="AL1032" s="48">
        <v>775813</v>
      </c>
      <c r="AM1032" s="48" t="s">
        <v>1581</v>
      </c>
      <c r="AN1032" s="53">
        <v>1.57</v>
      </c>
      <c r="AO1032" s="58">
        <v>0.061849</v>
      </c>
      <c r="AP1032" s="58">
        <v>0.461618547946162</v>
      </c>
    </row>
    <row r="1033" spans="27:42">
      <c r="AA1033" s="48">
        <v>1031</v>
      </c>
      <c r="AB1033" s="48" t="s">
        <v>3986</v>
      </c>
      <c r="AC1033" s="48" t="s">
        <v>3987</v>
      </c>
      <c r="AD1033" s="48" t="s">
        <v>2374</v>
      </c>
      <c r="AE1033" s="48" t="s">
        <v>2522</v>
      </c>
      <c r="AF1033" s="48" t="s">
        <v>2374</v>
      </c>
      <c r="AG1033" s="48" t="s">
        <v>2374</v>
      </c>
      <c r="AH1033" s="48" t="s">
        <v>2374</v>
      </c>
      <c r="AI1033" s="48" t="s">
        <v>2374</v>
      </c>
      <c r="AJ1033" s="48" t="s">
        <v>2374</v>
      </c>
      <c r="AK1033" s="48">
        <v>232</v>
      </c>
      <c r="AL1033" s="48">
        <v>1360313</v>
      </c>
      <c r="AM1033" s="48" t="s">
        <v>1581</v>
      </c>
      <c r="AN1033" s="53" t="e">
        <v>#N/A</v>
      </c>
      <c r="AO1033" s="58" t="e">
        <v>#N/A</v>
      </c>
      <c r="AP1033" s="58" t="e">
        <v>#N/A</v>
      </c>
    </row>
    <row r="1034" spans="27:42">
      <c r="AA1034" s="48">
        <v>1032</v>
      </c>
      <c r="AB1034" s="48" t="s">
        <v>3988</v>
      </c>
      <c r="AC1034" s="48" t="s">
        <v>3989</v>
      </c>
      <c r="AD1034" s="48" t="s">
        <v>2374</v>
      </c>
      <c r="AE1034" s="48" t="s">
        <v>2522</v>
      </c>
      <c r="AF1034" s="48" t="s">
        <v>2374</v>
      </c>
      <c r="AG1034" s="48" t="s">
        <v>2374</v>
      </c>
      <c r="AH1034" s="48" t="s">
        <v>2374</v>
      </c>
      <c r="AI1034" s="48" t="s">
        <v>2374</v>
      </c>
      <c r="AJ1034" s="48" t="s">
        <v>2374</v>
      </c>
      <c r="AK1034" s="48">
        <v>0</v>
      </c>
      <c r="AL1034" s="48">
        <v>0</v>
      </c>
      <c r="AM1034" s="48" t="s">
        <v>1581</v>
      </c>
      <c r="AN1034" s="53" t="e">
        <v>#N/A</v>
      </c>
      <c r="AO1034" s="58" t="e">
        <v>#N/A</v>
      </c>
      <c r="AP1034" s="58" t="e">
        <v>#N/A</v>
      </c>
    </row>
    <row r="1035" spans="27:42">
      <c r="AA1035" s="48">
        <v>1033</v>
      </c>
      <c r="AB1035" s="48" t="s">
        <v>2232</v>
      </c>
      <c r="AC1035" s="48" t="s">
        <v>3990</v>
      </c>
      <c r="AD1035" s="48" t="s">
        <v>2374</v>
      </c>
      <c r="AE1035" s="48" t="s">
        <v>2522</v>
      </c>
      <c r="AF1035" s="48" t="s">
        <v>2374</v>
      </c>
      <c r="AG1035" s="48" t="s">
        <v>2374</v>
      </c>
      <c r="AH1035" s="48" t="s">
        <v>2374</v>
      </c>
      <c r="AI1035" s="48" t="s">
        <v>2374</v>
      </c>
      <c r="AJ1035" s="48" t="s">
        <v>2374</v>
      </c>
      <c r="AK1035" s="48">
        <v>338</v>
      </c>
      <c r="AL1035" s="48">
        <v>946047</v>
      </c>
      <c r="AM1035" s="48" t="s">
        <v>1581</v>
      </c>
      <c r="AN1035" s="53">
        <v>1.75</v>
      </c>
      <c r="AO1035" s="58">
        <v>0.106134771</v>
      </c>
      <c r="AP1035" s="58">
        <v>0.299844883013699</v>
      </c>
    </row>
    <row r="1036" spans="27:42">
      <c r="AA1036" s="48">
        <v>1034</v>
      </c>
      <c r="AB1036" s="48" t="s">
        <v>3991</v>
      </c>
      <c r="AC1036" s="48" t="s">
        <v>3992</v>
      </c>
      <c r="AD1036" s="48" t="s">
        <v>2374</v>
      </c>
      <c r="AE1036" s="48" t="s">
        <v>2522</v>
      </c>
      <c r="AF1036" s="48" t="s">
        <v>2374</v>
      </c>
      <c r="AG1036" s="48" t="s">
        <v>2374</v>
      </c>
      <c r="AH1036" s="48" t="s">
        <v>2374</v>
      </c>
      <c r="AI1036" s="48" t="s">
        <v>2374</v>
      </c>
      <c r="AJ1036" s="48" t="s">
        <v>2374</v>
      </c>
      <c r="AK1036" s="48">
        <v>0</v>
      </c>
      <c r="AL1036" s="48">
        <v>0</v>
      </c>
      <c r="AM1036" s="48" t="s">
        <v>1581</v>
      </c>
      <c r="AN1036" s="53" t="e">
        <v>#N/A</v>
      </c>
      <c r="AO1036" s="58" t="e">
        <v>#N/A</v>
      </c>
      <c r="AP1036" s="58" t="e">
        <v>#N/A</v>
      </c>
    </row>
    <row r="1037" spans="27:42">
      <c r="AA1037" s="48">
        <v>1035</v>
      </c>
      <c r="AB1037" s="48" t="s">
        <v>3993</v>
      </c>
      <c r="AC1037" s="48" t="s">
        <v>3994</v>
      </c>
      <c r="AD1037" s="48" t="s">
        <v>2374</v>
      </c>
      <c r="AE1037" s="48" t="s">
        <v>2522</v>
      </c>
      <c r="AF1037" s="48" t="s">
        <v>2374</v>
      </c>
      <c r="AG1037" s="48" t="s">
        <v>2374</v>
      </c>
      <c r="AH1037" s="48" t="s">
        <v>2374</v>
      </c>
      <c r="AI1037" s="48" t="s">
        <v>2374</v>
      </c>
      <c r="AJ1037" s="48" t="s">
        <v>2374</v>
      </c>
      <c r="AK1037" s="48">
        <v>0</v>
      </c>
      <c r="AL1037" s="48">
        <v>0</v>
      </c>
      <c r="AM1037" s="48" t="s">
        <v>1581</v>
      </c>
      <c r="AN1037" s="53">
        <v>2.39</v>
      </c>
      <c r="AO1037" s="58">
        <v>0.030769</v>
      </c>
      <c r="AP1037" s="58">
        <v>1.41254014487851</v>
      </c>
    </row>
    <row r="1038" spans="27:42">
      <c r="AA1038" s="48">
        <v>1036</v>
      </c>
      <c r="AB1038" s="48" t="s">
        <v>3995</v>
      </c>
      <c r="AC1038" s="48" t="s">
        <v>3116</v>
      </c>
      <c r="AD1038" s="48" t="s">
        <v>2374</v>
      </c>
      <c r="AE1038" s="48" t="s">
        <v>2522</v>
      </c>
      <c r="AF1038" s="48" t="s">
        <v>2374</v>
      </c>
      <c r="AG1038" s="48" t="s">
        <v>2374</v>
      </c>
      <c r="AH1038" s="48" t="s">
        <v>2374</v>
      </c>
      <c r="AI1038" s="48" t="s">
        <v>2374</v>
      </c>
      <c r="AJ1038" s="48" t="s">
        <v>2374</v>
      </c>
      <c r="AK1038" s="48">
        <v>1176</v>
      </c>
      <c r="AL1038" s="48">
        <v>271339</v>
      </c>
      <c r="AM1038" s="48" t="s">
        <v>1581</v>
      </c>
      <c r="AN1038" s="53">
        <v>0.96</v>
      </c>
      <c r="AO1038" s="58">
        <v>0.025474116</v>
      </c>
      <c r="AP1038" s="58">
        <v>0.685312086408775</v>
      </c>
    </row>
    <row r="1039" spans="27:42">
      <c r="AA1039" s="48">
        <v>1037</v>
      </c>
      <c r="AB1039" s="48" t="s">
        <v>3996</v>
      </c>
      <c r="AC1039" s="48" t="s">
        <v>3997</v>
      </c>
      <c r="AD1039" s="48" t="s">
        <v>2374</v>
      </c>
      <c r="AE1039" s="48" t="s">
        <v>2522</v>
      </c>
      <c r="AF1039" s="48" t="s">
        <v>2374</v>
      </c>
      <c r="AG1039" s="48" t="s">
        <v>2374</v>
      </c>
      <c r="AH1039" s="48" t="s">
        <v>2374</v>
      </c>
      <c r="AI1039" s="48" t="s">
        <v>2374</v>
      </c>
      <c r="AJ1039" s="48" t="s">
        <v>2374</v>
      </c>
      <c r="AK1039" s="48">
        <v>131</v>
      </c>
      <c r="AL1039" s="48">
        <v>2311999</v>
      </c>
      <c r="AM1039" s="48" t="s">
        <v>1581</v>
      </c>
      <c r="AN1039" s="53">
        <v>1.02</v>
      </c>
      <c r="AO1039" s="58">
        <v>0.108636</v>
      </c>
      <c r="AP1039" s="58">
        <v>0.170742912657548</v>
      </c>
    </row>
    <row r="1040" spans="27:42">
      <c r="AA1040" s="48">
        <v>1038</v>
      </c>
      <c r="AB1040" s="48" t="s">
        <v>3998</v>
      </c>
      <c r="AC1040" s="48" t="s">
        <v>3999</v>
      </c>
      <c r="AD1040" s="48" t="s">
        <v>2374</v>
      </c>
      <c r="AE1040" s="48" t="s">
        <v>2522</v>
      </c>
      <c r="AF1040" s="48" t="s">
        <v>2374</v>
      </c>
      <c r="AG1040" s="48" t="s">
        <v>2374</v>
      </c>
      <c r="AH1040" s="48" t="s">
        <v>2374</v>
      </c>
      <c r="AI1040" s="48" t="s">
        <v>2374</v>
      </c>
      <c r="AJ1040" s="48" t="s">
        <v>2374</v>
      </c>
      <c r="AK1040" s="48">
        <v>0</v>
      </c>
      <c r="AL1040" s="48">
        <v>0</v>
      </c>
      <c r="AM1040" s="48" t="s">
        <v>1581</v>
      </c>
      <c r="AN1040" s="53" t="e">
        <v>#N/A</v>
      </c>
      <c r="AO1040" s="58" t="e">
        <v>#N/A</v>
      </c>
      <c r="AP1040" s="58" t="e">
        <v>#N/A</v>
      </c>
    </row>
    <row r="1041" spans="27:42">
      <c r="AA1041" s="48">
        <v>1039</v>
      </c>
      <c r="AB1041" s="48" t="s">
        <v>2187</v>
      </c>
      <c r="AC1041" s="48" t="s">
        <v>4000</v>
      </c>
      <c r="AD1041" s="48" t="s">
        <v>2374</v>
      </c>
      <c r="AE1041" s="48" t="s">
        <v>2522</v>
      </c>
      <c r="AF1041" s="48" t="s">
        <v>2374</v>
      </c>
      <c r="AG1041" s="48" t="s">
        <v>2374</v>
      </c>
      <c r="AH1041" s="48" t="s">
        <v>2374</v>
      </c>
      <c r="AI1041" s="48" t="s">
        <v>2374</v>
      </c>
      <c r="AJ1041" s="48" t="s">
        <v>2374</v>
      </c>
      <c r="AK1041" s="48">
        <v>393</v>
      </c>
      <c r="AL1041" s="48">
        <v>815053</v>
      </c>
      <c r="AM1041" s="48" t="s">
        <v>1581</v>
      </c>
      <c r="AN1041" s="53">
        <v>0.64</v>
      </c>
      <c r="AO1041" s="58">
        <v>0.140806976</v>
      </c>
      <c r="AP1041" s="58">
        <v>0.0826555619203562</v>
      </c>
    </row>
    <row r="1042" spans="27:42">
      <c r="AA1042" s="48">
        <v>1040</v>
      </c>
      <c r="AB1042" s="48" t="s">
        <v>4001</v>
      </c>
      <c r="AC1042" s="48" t="s">
        <v>4002</v>
      </c>
      <c r="AD1042" s="48" t="s">
        <v>2374</v>
      </c>
      <c r="AE1042" s="48" t="s">
        <v>2522</v>
      </c>
      <c r="AF1042" s="48" t="s">
        <v>2374</v>
      </c>
      <c r="AG1042" s="48" t="s">
        <v>2374</v>
      </c>
      <c r="AH1042" s="48" t="s">
        <v>2374</v>
      </c>
      <c r="AI1042" s="48" t="s">
        <v>2374</v>
      </c>
      <c r="AJ1042" s="48" t="s">
        <v>2374</v>
      </c>
      <c r="AK1042" s="48">
        <v>818</v>
      </c>
      <c r="AL1042" s="48">
        <v>392497</v>
      </c>
      <c r="AM1042" s="48" t="s">
        <v>1581</v>
      </c>
      <c r="AN1042" s="53">
        <v>1.5</v>
      </c>
      <c r="AO1042" s="58">
        <v>0.18665</v>
      </c>
      <c r="AP1042" s="58">
        <v>0.14614351380742</v>
      </c>
    </row>
    <row r="1043" spans="27:42">
      <c r="AA1043" s="48">
        <v>1041</v>
      </c>
      <c r="AB1043" s="48" t="s">
        <v>4003</v>
      </c>
      <c r="AC1043" s="48" t="s">
        <v>4004</v>
      </c>
      <c r="AD1043" s="48" t="s">
        <v>2374</v>
      </c>
      <c r="AE1043" s="48" t="s">
        <v>2522</v>
      </c>
      <c r="AF1043" s="48" t="s">
        <v>2374</v>
      </c>
      <c r="AG1043" s="48" t="s">
        <v>2374</v>
      </c>
      <c r="AH1043" s="48" t="s">
        <v>2374</v>
      </c>
      <c r="AI1043" s="48" t="s">
        <v>2374</v>
      </c>
      <c r="AJ1043" s="48" t="s">
        <v>2374</v>
      </c>
      <c r="AK1043" s="48">
        <v>156</v>
      </c>
      <c r="AL1043" s="48">
        <v>1970885</v>
      </c>
      <c r="AM1043" s="48" t="s">
        <v>1581</v>
      </c>
      <c r="AN1043" s="53" t="e">
        <v>#N/A</v>
      </c>
      <c r="AO1043" s="58" t="e">
        <v>#N/A</v>
      </c>
      <c r="AP1043" s="58" t="e">
        <v>#N/A</v>
      </c>
    </row>
    <row r="1044" spans="27:42">
      <c r="AA1044" s="48">
        <v>1042</v>
      </c>
      <c r="AB1044" s="48" t="s">
        <v>2451</v>
      </c>
      <c r="AC1044" s="48" t="s">
        <v>4005</v>
      </c>
      <c r="AD1044" s="48" t="s">
        <v>2374</v>
      </c>
      <c r="AE1044" s="48" t="s">
        <v>2522</v>
      </c>
      <c r="AF1044" s="48" t="s">
        <v>2374</v>
      </c>
      <c r="AG1044" s="48" t="s">
        <v>2374</v>
      </c>
      <c r="AH1044" s="48" t="s">
        <v>2374</v>
      </c>
      <c r="AI1044" s="48" t="s">
        <v>2374</v>
      </c>
      <c r="AJ1044" s="48" t="s">
        <v>2374</v>
      </c>
      <c r="AK1044" s="48">
        <v>232</v>
      </c>
      <c r="AL1044" s="48">
        <v>1360313</v>
      </c>
      <c r="AM1044" s="48" t="s">
        <v>1581</v>
      </c>
      <c r="AN1044" s="53">
        <v>0.75</v>
      </c>
      <c r="AO1044" s="58">
        <v>0.222102</v>
      </c>
      <c r="AP1044" s="58">
        <v>0.0614080171546293</v>
      </c>
    </row>
    <row r="1045" spans="27:42">
      <c r="AA1045" s="48">
        <v>1043</v>
      </c>
      <c r="AB1045" s="48" t="s">
        <v>4006</v>
      </c>
      <c r="AC1045" s="48" t="s">
        <v>4007</v>
      </c>
      <c r="AD1045" s="48" t="s">
        <v>2374</v>
      </c>
      <c r="AE1045" s="48" t="s">
        <v>2522</v>
      </c>
      <c r="AF1045" s="48" t="s">
        <v>2374</v>
      </c>
      <c r="AG1045" s="48" t="s">
        <v>2374</v>
      </c>
      <c r="AH1045" s="48" t="s">
        <v>2374</v>
      </c>
      <c r="AI1045" s="48" t="s">
        <v>2374</v>
      </c>
      <c r="AJ1045" s="48" t="s">
        <v>2374</v>
      </c>
      <c r="AK1045" s="48">
        <v>0</v>
      </c>
      <c r="AL1045" s="48">
        <v>0</v>
      </c>
      <c r="AM1045" s="48" t="s">
        <v>1581</v>
      </c>
      <c r="AN1045" s="53">
        <v>2.69</v>
      </c>
      <c r="AO1045" s="58">
        <v>0.060484</v>
      </c>
      <c r="AP1045" s="58">
        <v>0.808775628070198</v>
      </c>
    </row>
    <row r="1046" spans="27:42">
      <c r="AA1046" s="48">
        <v>1044</v>
      </c>
      <c r="AB1046" s="48" t="s">
        <v>4008</v>
      </c>
      <c r="AC1046" s="48" t="s">
        <v>3853</v>
      </c>
      <c r="AD1046" s="48" t="s">
        <v>2374</v>
      </c>
      <c r="AE1046" s="48" t="s">
        <v>2522</v>
      </c>
      <c r="AF1046" s="48" t="s">
        <v>2374</v>
      </c>
      <c r="AG1046" s="48" t="s">
        <v>2374</v>
      </c>
      <c r="AH1046" s="48" t="s">
        <v>2374</v>
      </c>
      <c r="AI1046" s="48" t="s">
        <v>2374</v>
      </c>
      <c r="AJ1046" s="48" t="s">
        <v>2374</v>
      </c>
      <c r="AK1046" s="48">
        <v>8378</v>
      </c>
      <c r="AL1046" s="48">
        <v>32724</v>
      </c>
      <c r="AM1046" s="48" t="s">
        <v>1581</v>
      </c>
      <c r="AN1046" s="53">
        <v>1.01</v>
      </c>
      <c r="AO1046" s="58">
        <v>0.099168255</v>
      </c>
      <c r="AP1046" s="58">
        <v>0.185210235007002</v>
      </c>
    </row>
    <row r="1047" spans="27:42">
      <c r="AA1047" s="48">
        <v>1045</v>
      </c>
      <c r="AB1047" s="48" t="s">
        <v>4009</v>
      </c>
      <c r="AC1047" s="48" t="s">
        <v>4010</v>
      </c>
      <c r="AD1047" s="48" t="s">
        <v>2374</v>
      </c>
      <c r="AE1047" s="48" t="s">
        <v>2522</v>
      </c>
      <c r="AF1047" s="48" t="s">
        <v>2374</v>
      </c>
      <c r="AG1047" s="48" t="s">
        <v>2374</v>
      </c>
      <c r="AH1047" s="48" t="s">
        <v>2374</v>
      </c>
      <c r="AI1047" s="48" t="s">
        <v>2374</v>
      </c>
      <c r="AJ1047" s="48" t="s">
        <v>2374</v>
      </c>
      <c r="AK1047" s="48">
        <v>419</v>
      </c>
      <c r="AL1047" s="48">
        <v>766647</v>
      </c>
      <c r="AM1047" s="48" t="s">
        <v>1581</v>
      </c>
      <c r="AN1047" s="53">
        <v>1.15</v>
      </c>
      <c r="AO1047" s="58">
        <v>0.257165</v>
      </c>
      <c r="AP1047" s="58">
        <v>0.0813209155729543</v>
      </c>
    </row>
    <row r="1048" spans="27:42">
      <c r="AA1048" s="48">
        <v>1046</v>
      </c>
      <c r="AB1048" s="48" t="s">
        <v>4011</v>
      </c>
      <c r="AC1048" s="48" t="s">
        <v>4012</v>
      </c>
      <c r="AD1048" s="48" t="s">
        <v>2374</v>
      </c>
      <c r="AE1048" s="48" t="s">
        <v>2522</v>
      </c>
      <c r="AF1048" s="48" t="s">
        <v>2374</v>
      </c>
      <c r="AG1048" s="48" t="s">
        <v>2374</v>
      </c>
      <c r="AH1048" s="48" t="s">
        <v>2374</v>
      </c>
      <c r="AI1048" s="48" t="s">
        <v>2374</v>
      </c>
      <c r="AJ1048" s="48" t="s">
        <v>2374</v>
      </c>
      <c r="AK1048" s="48">
        <v>333</v>
      </c>
      <c r="AL1048" s="48">
        <v>960105</v>
      </c>
      <c r="AM1048" s="48" t="s">
        <v>1581</v>
      </c>
      <c r="AN1048" s="53">
        <v>0.67</v>
      </c>
      <c r="AO1048" s="58">
        <v>0.273652</v>
      </c>
      <c r="AP1048" s="58">
        <v>0.0445238239100361</v>
      </c>
    </row>
    <row r="1049" spans="27:42">
      <c r="AA1049" s="48">
        <v>1047</v>
      </c>
      <c r="AB1049" s="48" t="s">
        <v>2238</v>
      </c>
      <c r="AC1049" s="48" t="s">
        <v>4013</v>
      </c>
      <c r="AD1049" s="48" t="s">
        <v>2374</v>
      </c>
      <c r="AE1049" s="48" t="s">
        <v>2522</v>
      </c>
      <c r="AF1049" s="48" t="s">
        <v>2374</v>
      </c>
      <c r="AG1049" s="48" t="s">
        <v>2374</v>
      </c>
      <c r="AH1049" s="48" t="s">
        <v>2374</v>
      </c>
      <c r="AI1049" s="48" t="s">
        <v>2374</v>
      </c>
      <c r="AJ1049" s="48" t="s">
        <v>2374</v>
      </c>
      <c r="AK1049" s="48">
        <v>333</v>
      </c>
      <c r="AL1049" s="48">
        <v>960105</v>
      </c>
      <c r="AM1049" s="48" t="s">
        <v>1581</v>
      </c>
      <c r="AN1049" s="53">
        <v>0.35</v>
      </c>
      <c r="AO1049" s="58">
        <v>0.088703</v>
      </c>
      <c r="AP1049" s="58">
        <v>0.0717539835049113</v>
      </c>
    </row>
    <row r="1050" spans="27:42">
      <c r="AA1050" s="48">
        <v>1048</v>
      </c>
      <c r="AB1050" s="48" t="s">
        <v>4014</v>
      </c>
      <c r="AC1050" s="48" t="s">
        <v>4015</v>
      </c>
      <c r="AD1050" s="48" t="s">
        <v>2374</v>
      </c>
      <c r="AE1050" s="48" t="s">
        <v>2522</v>
      </c>
      <c r="AF1050" s="48" t="s">
        <v>2374</v>
      </c>
      <c r="AG1050" s="48" t="s">
        <v>2374</v>
      </c>
      <c r="AH1050" s="48" t="s">
        <v>2374</v>
      </c>
      <c r="AI1050" s="48" t="s">
        <v>2374</v>
      </c>
      <c r="AJ1050" s="48" t="s">
        <v>2374</v>
      </c>
      <c r="AK1050" s="48">
        <v>181</v>
      </c>
      <c r="AL1050" s="48">
        <v>1715333</v>
      </c>
      <c r="AM1050" s="48" t="s">
        <v>1581</v>
      </c>
      <c r="AN1050" s="53">
        <v>1.08</v>
      </c>
      <c r="AO1050" s="58">
        <v>0.044534</v>
      </c>
      <c r="AP1050" s="58">
        <v>0.441009892072384</v>
      </c>
    </row>
    <row r="1051" spans="27:42">
      <c r="AA1051" s="48">
        <v>1049</v>
      </c>
      <c r="AB1051" s="48" t="s">
        <v>4016</v>
      </c>
      <c r="AC1051" s="48" t="s">
        <v>4017</v>
      </c>
      <c r="AD1051" s="48" t="s">
        <v>2374</v>
      </c>
      <c r="AE1051" s="48" t="s">
        <v>2522</v>
      </c>
      <c r="AF1051" s="48" t="s">
        <v>2374</v>
      </c>
      <c r="AG1051" s="48" t="s">
        <v>2374</v>
      </c>
      <c r="AH1051" s="48" t="s">
        <v>2374</v>
      </c>
      <c r="AI1051" s="48" t="s">
        <v>2374</v>
      </c>
      <c r="AJ1051" s="48" t="s">
        <v>2374</v>
      </c>
      <c r="AK1051" s="48">
        <v>202</v>
      </c>
      <c r="AL1051" s="48">
        <v>1553435</v>
      </c>
      <c r="AM1051" s="48" t="s">
        <v>1581</v>
      </c>
      <c r="AN1051" s="53">
        <v>2.33</v>
      </c>
      <c r="AO1051" s="58">
        <v>0.110203</v>
      </c>
      <c r="AP1051" s="58">
        <v>0.384484453632666</v>
      </c>
    </row>
    <row r="1052" spans="27:42">
      <c r="AA1052" s="48">
        <v>1050</v>
      </c>
      <c r="AB1052" s="48" t="s">
        <v>4018</v>
      </c>
      <c r="AC1052" s="48" t="s">
        <v>3168</v>
      </c>
      <c r="AD1052" s="48" t="s">
        <v>2374</v>
      </c>
      <c r="AE1052" s="48" t="s">
        <v>2522</v>
      </c>
      <c r="AF1052" s="48" t="s">
        <v>2374</v>
      </c>
      <c r="AG1052" s="48" t="s">
        <v>2374</v>
      </c>
      <c r="AH1052" s="48" t="s">
        <v>2374</v>
      </c>
      <c r="AI1052" s="48" t="s">
        <v>2374</v>
      </c>
      <c r="AJ1052" s="48" t="s">
        <v>2374</v>
      </c>
      <c r="AK1052" s="48">
        <v>26348</v>
      </c>
      <c r="AL1052" s="48">
        <v>7829</v>
      </c>
      <c r="AM1052" s="48" t="s">
        <v>1581</v>
      </c>
      <c r="AN1052" s="53">
        <v>2.62</v>
      </c>
      <c r="AO1052" s="58">
        <v>0.074331645</v>
      </c>
      <c r="AP1052" s="58">
        <v>0.640979038852572</v>
      </c>
    </row>
    <row r="1053" spans="27:42">
      <c r="AA1053" s="48">
        <v>1051</v>
      </c>
      <c r="AB1053" s="48" t="s">
        <v>4019</v>
      </c>
      <c r="AC1053" s="48" t="s">
        <v>4020</v>
      </c>
      <c r="AD1053" s="48" t="s">
        <v>2374</v>
      </c>
      <c r="AE1053" s="48" t="s">
        <v>2522</v>
      </c>
      <c r="AF1053" s="48" t="s">
        <v>2374</v>
      </c>
      <c r="AG1053" s="48" t="s">
        <v>2374</v>
      </c>
      <c r="AH1053" s="48" t="s">
        <v>2374</v>
      </c>
      <c r="AI1053" s="48" t="s">
        <v>2374</v>
      </c>
      <c r="AJ1053" s="48" t="s">
        <v>2374</v>
      </c>
      <c r="AK1053" s="48">
        <v>1530</v>
      </c>
      <c r="AL1053" s="48">
        <v>207261</v>
      </c>
      <c r="AM1053" s="48" t="s">
        <v>1581</v>
      </c>
      <c r="AN1053" s="53">
        <v>2.53</v>
      </c>
      <c r="AO1053" s="58">
        <v>0.038974</v>
      </c>
      <c r="AP1053" s="58">
        <v>1.18048866314213</v>
      </c>
    </row>
    <row r="1054" spans="27:42">
      <c r="AA1054" s="48">
        <v>1052</v>
      </c>
      <c r="AB1054" s="48" t="s">
        <v>4021</v>
      </c>
      <c r="AC1054" s="48" t="s">
        <v>4022</v>
      </c>
      <c r="AD1054" s="48" t="s">
        <v>2374</v>
      </c>
      <c r="AE1054" s="48" t="s">
        <v>2522</v>
      </c>
      <c r="AF1054" s="48" t="s">
        <v>2374</v>
      </c>
      <c r="AG1054" s="48" t="s">
        <v>2374</v>
      </c>
      <c r="AH1054" s="48" t="s">
        <v>2374</v>
      </c>
      <c r="AI1054" s="48" t="s">
        <v>2374</v>
      </c>
      <c r="AJ1054" s="48" t="s">
        <v>2374</v>
      </c>
      <c r="AK1054" s="48">
        <v>4363</v>
      </c>
      <c r="AL1054" s="48">
        <v>68086</v>
      </c>
      <c r="AM1054" s="48" t="s">
        <v>1581</v>
      </c>
      <c r="AN1054" s="53">
        <v>5.53</v>
      </c>
      <c r="AO1054" s="58">
        <v>0.068781843</v>
      </c>
      <c r="AP1054" s="58">
        <v>1.46206810511913</v>
      </c>
    </row>
    <row r="1055" spans="27:42">
      <c r="AA1055" s="48">
        <v>1053</v>
      </c>
      <c r="AB1055" s="48" t="s">
        <v>4023</v>
      </c>
      <c r="AC1055" s="48" t="s">
        <v>4024</v>
      </c>
      <c r="AD1055" s="48" t="s">
        <v>2374</v>
      </c>
      <c r="AE1055" s="48" t="s">
        <v>2522</v>
      </c>
      <c r="AF1055" s="48" t="s">
        <v>2374</v>
      </c>
      <c r="AG1055" s="48" t="s">
        <v>2374</v>
      </c>
      <c r="AH1055" s="48" t="s">
        <v>2374</v>
      </c>
      <c r="AI1055" s="48" t="s">
        <v>2374</v>
      </c>
      <c r="AJ1055" s="48" t="s">
        <v>2374</v>
      </c>
      <c r="AK1055" s="48">
        <v>434</v>
      </c>
      <c r="AL1055" s="48">
        <v>740039</v>
      </c>
      <c r="AM1055" s="48" t="s">
        <v>1581</v>
      </c>
      <c r="AN1055" s="53">
        <v>3.06</v>
      </c>
      <c r="AO1055" s="58">
        <v>0.058451787</v>
      </c>
      <c r="AP1055" s="58">
        <v>0.952006500304192</v>
      </c>
    </row>
    <row r="1056" spans="27:42">
      <c r="AA1056" s="48">
        <v>1054</v>
      </c>
      <c r="AB1056" s="48" t="s">
        <v>4025</v>
      </c>
      <c r="AC1056" s="48" t="s">
        <v>4026</v>
      </c>
      <c r="AD1056" s="48" t="s">
        <v>2374</v>
      </c>
      <c r="AE1056" s="48" t="s">
        <v>2522</v>
      </c>
      <c r="AF1056" s="48" t="s">
        <v>2374</v>
      </c>
      <c r="AG1056" s="48" t="s">
        <v>2374</v>
      </c>
      <c r="AH1056" s="48" t="s">
        <v>2374</v>
      </c>
      <c r="AI1056" s="48" t="s">
        <v>2374</v>
      </c>
      <c r="AJ1056" s="48" t="s">
        <v>2374</v>
      </c>
      <c r="AK1056" s="48">
        <v>0</v>
      </c>
      <c r="AL1056" s="48">
        <v>0</v>
      </c>
      <c r="AM1056" s="48" t="s">
        <v>1581</v>
      </c>
      <c r="AN1056" s="53">
        <v>3.27</v>
      </c>
      <c r="AO1056" s="58">
        <v>0.181569</v>
      </c>
      <c r="AP1056" s="58">
        <v>0.327508315503736</v>
      </c>
    </row>
    <row r="1057" spans="27:42">
      <c r="AA1057" s="48">
        <v>1055</v>
      </c>
      <c r="AB1057" s="48" t="s">
        <v>4027</v>
      </c>
      <c r="AC1057" s="48" t="s">
        <v>4028</v>
      </c>
      <c r="AD1057" s="48" t="s">
        <v>2374</v>
      </c>
      <c r="AE1057" s="48" t="s">
        <v>2522</v>
      </c>
      <c r="AF1057" s="48" t="s">
        <v>2374</v>
      </c>
      <c r="AG1057" s="48" t="s">
        <v>2374</v>
      </c>
      <c r="AH1057" s="48" t="s">
        <v>2374</v>
      </c>
      <c r="AI1057" s="48" t="s">
        <v>2374</v>
      </c>
      <c r="AJ1057" s="48" t="s">
        <v>2374</v>
      </c>
      <c r="AK1057" s="48">
        <v>1873</v>
      </c>
      <c r="AL1057" s="48">
        <v>167879</v>
      </c>
      <c r="AM1057" s="48" t="s">
        <v>1581</v>
      </c>
      <c r="AN1057" s="53">
        <v>1.68</v>
      </c>
      <c r="AO1057" s="58">
        <v>0.142752228</v>
      </c>
      <c r="AP1057" s="58">
        <v>0.214014237833216</v>
      </c>
    </row>
    <row r="1058" spans="27:42">
      <c r="AA1058" s="48">
        <v>1056</v>
      </c>
      <c r="AB1058" s="48" t="s">
        <v>4029</v>
      </c>
      <c r="AC1058" s="48" t="s">
        <v>4030</v>
      </c>
      <c r="AD1058" s="48" t="s">
        <v>2374</v>
      </c>
      <c r="AE1058" s="48" t="s">
        <v>2522</v>
      </c>
      <c r="AF1058" s="48" t="s">
        <v>2374</v>
      </c>
      <c r="AG1058" s="48" t="s">
        <v>2374</v>
      </c>
      <c r="AH1058" s="48" t="s">
        <v>2374</v>
      </c>
      <c r="AI1058" s="48" t="s">
        <v>2374</v>
      </c>
      <c r="AJ1058" s="48" t="s">
        <v>2374</v>
      </c>
      <c r="AK1058" s="48">
        <v>146</v>
      </c>
      <c r="AL1058" s="48">
        <v>2094984</v>
      </c>
      <c r="AM1058" s="48" t="s">
        <v>1581</v>
      </c>
      <c r="AN1058" s="53">
        <v>3.38</v>
      </c>
      <c r="AO1058" s="58">
        <v>0.088513</v>
      </c>
      <c r="AP1058" s="58">
        <v>0.694425915291416</v>
      </c>
    </row>
    <row r="1059" spans="27:42">
      <c r="AA1059" s="48">
        <v>1057</v>
      </c>
      <c r="AB1059" s="48" t="s">
        <v>4031</v>
      </c>
      <c r="AC1059" s="48" t="s">
        <v>4032</v>
      </c>
      <c r="AD1059" s="48" t="s">
        <v>2374</v>
      </c>
      <c r="AE1059" s="48" t="s">
        <v>2522</v>
      </c>
      <c r="AF1059" s="48" t="s">
        <v>2374</v>
      </c>
      <c r="AG1059" s="48" t="s">
        <v>2374</v>
      </c>
      <c r="AH1059" s="48" t="s">
        <v>2374</v>
      </c>
      <c r="AI1059" s="48" t="s">
        <v>2374</v>
      </c>
      <c r="AJ1059" s="48" t="s">
        <v>2374</v>
      </c>
      <c r="AK1059" s="48">
        <v>292</v>
      </c>
      <c r="AL1059" s="48">
        <v>1088492</v>
      </c>
      <c r="AM1059" s="48" t="s">
        <v>1581</v>
      </c>
      <c r="AN1059" s="53">
        <v>2.24</v>
      </c>
      <c r="AO1059" s="58">
        <v>0.078996</v>
      </c>
      <c r="AP1059" s="58">
        <v>0.515654957625087</v>
      </c>
    </row>
    <row r="1060" spans="27:42">
      <c r="AA1060" s="48">
        <v>1058</v>
      </c>
      <c r="AB1060" s="48" t="s">
        <v>4033</v>
      </c>
      <c r="AC1060" s="48" t="s">
        <v>4034</v>
      </c>
      <c r="AD1060" s="48" t="s">
        <v>2374</v>
      </c>
      <c r="AE1060" s="48" t="s">
        <v>2522</v>
      </c>
      <c r="AF1060" s="48" t="s">
        <v>2374</v>
      </c>
      <c r="AG1060" s="48" t="s">
        <v>2374</v>
      </c>
      <c r="AH1060" s="48" t="s">
        <v>2374</v>
      </c>
      <c r="AI1060" s="48" t="s">
        <v>2374</v>
      </c>
      <c r="AJ1060" s="48" t="s">
        <v>2374</v>
      </c>
      <c r="AK1060" s="48">
        <v>1080</v>
      </c>
      <c r="AL1060" s="48">
        <v>295806</v>
      </c>
      <c r="AM1060" s="48" t="s">
        <v>1581</v>
      </c>
      <c r="AN1060" s="53">
        <v>1.51</v>
      </c>
      <c r="AO1060" s="58">
        <v>0.058692461</v>
      </c>
      <c r="AP1060" s="58">
        <v>0.467854603981182</v>
      </c>
    </row>
    <row r="1061" spans="27:42">
      <c r="AA1061" s="48">
        <v>1059</v>
      </c>
      <c r="AB1061" s="48" t="s">
        <v>4035</v>
      </c>
      <c r="AC1061" s="48" t="s">
        <v>4036</v>
      </c>
      <c r="AD1061" s="48" t="s">
        <v>2374</v>
      </c>
      <c r="AE1061" s="48" t="s">
        <v>2522</v>
      </c>
      <c r="AF1061" s="48" t="s">
        <v>2374</v>
      </c>
      <c r="AG1061" s="48" t="s">
        <v>2374</v>
      </c>
      <c r="AH1061" s="48" t="s">
        <v>2374</v>
      </c>
      <c r="AI1061" s="48" t="s">
        <v>2374</v>
      </c>
      <c r="AJ1061" s="48" t="s">
        <v>2374</v>
      </c>
      <c r="AK1061" s="48">
        <v>1454</v>
      </c>
      <c r="AL1061" s="48">
        <v>218359</v>
      </c>
      <c r="AM1061" s="48" t="s">
        <v>1581</v>
      </c>
      <c r="AN1061" s="53">
        <v>0.54</v>
      </c>
      <c r="AO1061" s="58">
        <v>0.039469</v>
      </c>
      <c r="AP1061" s="58">
        <v>0.248802028599047</v>
      </c>
    </row>
    <row r="1062" spans="27:42">
      <c r="AA1062" s="48">
        <v>1060</v>
      </c>
      <c r="AB1062" s="48" t="s">
        <v>4037</v>
      </c>
      <c r="AC1062" s="48" t="s">
        <v>3810</v>
      </c>
      <c r="AD1062" s="48" t="s">
        <v>2374</v>
      </c>
      <c r="AE1062" s="48" t="s">
        <v>2522</v>
      </c>
      <c r="AF1062" s="48" t="s">
        <v>2374</v>
      </c>
      <c r="AG1062" s="48" t="s">
        <v>2374</v>
      </c>
      <c r="AH1062" s="48" t="s">
        <v>2374</v>
      </c>
      <c r="AI1062" s="48" t="s">
        <v>2374</v>
      </c>
      <c r="AJ1062" s="48" t="s">
        <v>2374</v>
      </c>
      <c r="AK1062" s="48">
        <v>3510</v>
      </c>
      <c r="AL1062" s="48">
        <v>86411</v>
      </c>
      <c r="AM1062" s="48" t="s">
        <v>1581</v>
      </c>
      <c r="AN1062" s="53">
        <v>1.28</v>
      </c>
      <c r="AO1062" s="58">
        <v>0.018116279</v>
      </c>
      <c r="AP1062" s="58">
        <v>1.28486426198074</v>
      </c>
    </row>
    <row r="1063" spans="27:42">
      <c r="AA1063" s="48">
        <v>1061</v>
      </c>
      <c r="AB1063" s="48" t="s">
        <v>2652</v>
      </c>
      <c r="AC1063" s="48" t="s">
        <v>4038</v>
      </c>
      <c r="AD1063" s="48" t="s">
        <v>2374</v>
      </c>
      <c r="AE1063" s="48" t="s">
        <v>2522</v>
      </c>
      <c r="AF1063" s="48" t="s">
        <v>2374</v>
      </c>
      <c r="AG1063" s="48" t="s">
        <v>2374</v>
      </c>
      <c r="AH1063" s="48" t="s">
        <v>2374</v>
      </c>
      <c r="AI1063" s="48" t="s">
        <v>2374</v>
      </c>
      <c r="AJ1063" s="48" t="s">
        <v>2374</v>
      </c>
      <c r="AK1063" s="48">
        <v>161</v>
      </c>
      <c r="AL1063" s="48">
        <v>1914082</v>
      </c>
      <c r="AM1063" s="48" t="s">
        <v>1581</v>
      </c>
      <c r="AN1063" s="53">
        <v>1.81</v>
      </c>
      <c r="AO1063" s="58">
        <v>0.026242</v>
      </c>
      <c r="AP1063" s="58">
        <v>1.25428989666439</v>
      </c>
    </row>
    <row r="1064" spans="27:42">
      <c r="AA1064" s="48">
        <v>1062</v>
      </c>
      <c r="AB1064" s="48" t="s">
        <v>4039</v>
      </c>
      <c r="AC1064" s="48" t="s">
        <v>4040</v>
      </c>
      <c r="AD1064" s="48" t="s">
        <v>2374</v>
      </c>
      <c r="AE1064" s="48" t="s">
        <v>2522</v>
      </c>
      <c r="AF1064" s="48" t="s">
        <v>2374</v>
      </c>
      <c r="AG1064" s="48" t="s">
        <v>2374</v>
      </c>
      <c r="AH1064" s="48" t="s">
        <v>2374</v>
      </c>
      <c r="AI1064" s="48" t="s">
        <v>2374</v>
      </c>
      <c r="AJ1064" s="48" t="s">
        <v>2374</v>
      </c>
      <c r="AK1064" s="48">
        <v>0</v>
      </c>
      <c r="AL1064" s="48">
        <v>0</v>
      </c>
      <c r="AM1064" s="48" t="s">
        <v>1581</v>
      </c>
      <c r="AN1064" s="53" t="e">
        <v>#N/A</v>
      </c>
      <c r="AO1064" s="58" t="e">
        <v>#N/A</v>
      </c>
      <c r="AP1064" s="58" t="e">
        <v>#N/A</v>
      </c>
    </row>
    <row r="1065" spans="27:42">
      <c r="AA1065" s="48">
        <v>1063</v>
      </c>
      <c r="AB1065" s="48" t="s">
        <v>4041</v>
      </c>
      <c r="AC1065" s="48" t="s">
        <v>4042</v>
      </c>
      <c r="AD1065" s="48" t="s">
        <v>2374</v>
      </c>
      <c r="AE1065" s="48" t="s">
        <v>2522</v>
      </c>
      <c r="AF1065" s="48" t="s">
        <v>2374</v>
      </c>
      <c r="AG1065" s="48" t="s">
        <v>2374</v>
      </c>
      <c r="AH1065" s="48" t="s">
        <v>2374</v>
      </c>
      <c r="AI1065" s="48" t="s">
        <v>2374</v>
      </c>
      <c r="AJ1065" s="48" t="s">
        <v>2374</v>
      </c>
      <c r="AK1065" s="48">
        <v>636</v>
      </c>
      <c r="AL1065" s="48">
        <v>505844</v>
      </c>
      <c r="AM1065" s="48" t="s">
        <v>1581</v>
      </c>
      <c r="AN1065" s="53">
        <v>0.97</v>
      </c>
      <c r="AO1065" s="58">
        <v>0.2292785</v>
      </c>
      <c r="AP1065" s="58">
        <v>0.0769351283747067</v>
      </c>
    </row>
    <row r="1066" spans="27:42">
      <c r="AA1066" s="48">
        <v>1064</v>
      </c>
      <c r="AB1066" s="48" t="s">
        <v>4043</v>
      </c>
      <c r="AC1066" s="48" t="s">
        <v>4044</v>
      </c>
      <c r="AD1066" s="48" t="s">
        <v>2374</v>
      </c>
      <c r="AE1066" s="48" t="s">
        <v>2522</v>
      </c>
      <c r="AF1066" s="48" t="s">
        <v>2374</v>
      </c>
      <c r="AG1066" s="48" t="s">
        <v>2374</v>
      </c>
      <c r="AH1066" s="48" t="s">
        <v>2374</v>
      </c>
      <c r="AI1066" s="48" t="s">
        <v>2374</v>
      </c>
      <c r="AJ1066" s="48" t="s">
        <v>2374</v>
      </c>
      <c r="AK1066" s="48">
        <v>545</v>
      </c>
      <c r="AL1066" s="48">
        <v>590601</v>
      </c>
      <c r="AM1066" s="48" t="s">
        <v>1581</v>
      </c>
      <c r="AN1066" s="53">
        <v>2.39</v>
      </c>
      <c r="AO1066" s="58">
        <v>0.085196</v>
      </c>
      <c r="AP1066" s="58">
        <v>0.510146576338876</v>
      </c>
    </row>
    <row r="1067" spans="27:42">
      <c r="AA1067" s="48">
        <v>1065</v>
      </c>
      <c r="AB1067" s="48" t="s">
        <v>4045</v>
      </c>
      <c r="AC1067" s="48" t="s">
        <v>4046</v>
      </c>
      <c r="AD1067" s="48" t="s">
        <v>2374</v>
      </c>
      <c r="AE1067" s="48" t="s">
        <v>2522</v>
      </c>
      <c r="AF1067" s="48" t="s">
        <v>2374</v>
      </c>
      <c r="AG1067" s="48" t="s">
        <v>2374</v>
      </c>
      <c r="AH1067" s="48" t="s">
        <v>2374</v>
      </c>
      <c r="AI1067" s="48" t="s">
        <v>2374</v>
      </c>
      <c r="AJ1067" s="48" t="s">
        <v>2374</v>
      </c>
      <c r="AK1067" s="48">
        <v>1323</v>
      </c>
      <c r="AL1067" s="48">
        <v>240702</v>
      </c>
      <c r="AM1067" s="48" t="s">
        <v>1581</v>
      </c>
      <c r="AN1067" s="53">
        <v>0.92</v>
      </c>
      <c r="AO1067" s="58">
        <v>0.009828</v>
      </c>
      <c r="AP1067" s="58">
        <v>1.70231121313136</v>
      </c>
    </row>
    <row r="1068" spans="27:42">
      <c r="AA1068" s="48">
        <v>1066</v>
      </c>
      <c r="AB1068" s="48" t="s">
        <v>4047</v>
      </c>
      <c r="AC1068" s="48" t="s">
        <v>4048</v>
      </c>
      <c r="AD1068" s="48" t="s">
        <v>2374</v>
      </c>
      <c r="AE1068" s="48" t="s">
        <v>2522</v>
      </c>
      <c r="AF1068" s="48" t="s">
        <v>2374</v>
      </c>
      <c r="AG1068" s="48" t="s">
        <v>2374</v>
      </c>
      <c r="AH1068" s="48" t="s">
        <v>2374</v>
      </c>
      <c r="AI1068" s="48" t="s">
        <v>2374</v>
      </c>
      <c r="AJ1068" s="48" t="s">
        <v>2374</v>
      </c>
      <c r="AK1068" s="48">
        <v>252</v>
      </c>
      <c r="AL1068" s="48">
        <v>1255818</v>
      </c>
      <c r="AM1068" s="48" t="s">
        <v>1581</v>
      </c>
      <c r="AN1068" s="53">
        <v>0.35</v>
      </c>
      <c r="AO1068" s="58">
        <v>0.120317</v>
      </c>
      <c r="AP1068" s="58">
        <v>0.0529002019567987</v>
      </c>
    </row>
    <row r="1069" spans="27:42">
      <c r="AA1069" s="48">
        <v>1067</v>
      </c>
      <c r="AB1069" s="48" t="s">
        <v>4049</v>
      </c>
      <c r="AC1069" s="48" t="s">
        <v>4050</v>
      </c>
      <c r="AD1069" s="48" t="s">
        <v>2374</v>
      </c>
      <c r="AE1069" s="48" t="s">
        <v>2522</v>
      </c>
      <c r="AF1069" s="48" t="s">
        <v>2374</v>
      </c>
      <c r="AG1069" s="48" t="s">
        <v>2374</v>
      </c>
      <c r="AH1069" s="48" t="s">
        <v>2374</v>
      </c>
      <c r="AI1069" s="48" t="s">
        <v>2374</v>
      </c>
      <c r="AJ1069" s="48" t="s">
        <v>2374</v>
      </c>
      <c r="AK1069" s="48">
        <v>0</v>
      </c>
      <c r="AL1069" s="48">
        <v>0</v>
      </c>
      <c r="AM1069" s="48" t="s">
        <v>1581</v>
      </c>
      <c r="AN1069" s="53">
        <v>6.25</v>
      </c>
      <c r="AO1069" s="58">
        <v>0.069956</v>
      </c>
      <c r="AP1069" s="58">
        <v>1.6246930720831</v>
      </c>
    </row>
    <row r="1070" spans="27:42">
      <c r="AA1070" s="48">
        <v>1068</v>
      </c>
      <c r="AB1070" s="48" t="s">
        <v>4051</v>
      </c>
      <c r="AC1070" s="48" t="s">
        <v>4052</v>
      </c>
      <c r="AD1070" s="48" t="s">
        <v>2374</v>
      </c>
      <c r="AE1070" s="48" t="s">
        <v>2522</v>
      </c>
      <c r="AF1070" s="48" t="s">
        <v>2374</v>
      </c>
      <c r="AG1070" s="48" t="s">
        <v>2374</v>
      </c>
      <c r="AH1070" s="48" t="s">
        <v>2374</v>
      </c>
      <c r="AI1070" s="48" t="s">
        <v>2374</v>
      </c>
      <c r="AJ1070" s="48" t="s">
        <v>2374</v>
      </c>
      <c r="AK1070" s="48">
        <v>166</v>
      </c>
      <c r="AL1070" s="48">
        <v>1860299</v>
      </c>
      <c r="AM1070" s="48" t="s">
        <v>1581</v>
      </c>
      <c r="AN1070" s="53">
        <v>0.91</v>
      </c>
      <c r="AO1070" s="58">
        <v>0.333333</v>
      </c>
      <c r="AP1070" s="58">
        <v>0.0496454397163617</v>
      </c>
    </row>
    <row r="1071" spans="27:42">
      <c r="AA1071" s="48">
        <v>1069</v>
      </c>
      <c r="AB1071" s="48" t="s">
        <v>4053</v>
      </c>
      <c r="AC1071" s="48" t="s">
        <v>4054</v>
      </c>
      <c r="AD1071" s="48" t="s">
        <v>2374</v>
      </c>
      <c r="AE1071" s="48" t="s">
        <v>2522</v>
      </c>
      <c r="AF1071" s="48" t="s">
        <v>2374</v>
      </c>
      <c r="AG1071" s="48" t="s">
        <v>2374</v>
      </c>
      <c r="AH1071" s="48" t="s">
        <v>2374</v>
      </c>
      <c r="AI1071" s="48" t="s">
        <v>2374</v>
      </c>
      <c r="AJ1071" s="48" t="s">
        <v>2374</v>
      </c>
      <c r="AK1071" s="48">
        <v>0</v>
      </c>
      <c r="AL1071" s="48">
        <v>0</v>
      </c>
      <c r="AM1071" s="48" t="s">
        <v>1581</v>
      </c>
      <c r="AN1071" s="53" t="e">
        <v>#N/A</v>
      </c>
      <c r="AO1071" s="58" t="e">
        <v>#N/A</v>
      </c>
      <c r="AP1071" s="58" t="e">
        <v>#N/A</v>
      </c>
    </row>
    <row r="1072" spans="27:42">
      <c r="AA1072" s="48">
        <v>1070</v>
      </c>
      <c r="AB1072" s="48" t="s">
        <v>4055</v>
      </c>
      <c r="AC1072" s="48" t="s">
        <v>4056</v>
      </c>
      <c r="AD1072" s="48" t="s">
        <v>2374</v>
      </c>
      <c r="AE1072" s="48" t="s">
        <v>2522</v>
      </c>
      <c r="AF1072" s="48" t="s">
        <v>2374</v>
      </c>
      <c r="AG1072" s="48" t="s">
        <v>2374</v>
      </c>
      <c r="AH1072" s="48" t="s">
        <v>2374</v>
      </c>
      <c r="AI1072" s="48" t="s">
        <v>2374</v>
      </c>
      <c r="AJ1072" s="48" t="s">
        <v>2374</v>
      </c>
      <c r="AK1072" s="48">
        <v>1560</v>
      </c>
      <c r="AL1072" s="48">
        <v>203160</v>
      </c>
      <c r="AM1072" s="48" t="s">
        <v>1581</v>
      </c>
      <c r="AN1072" s="53">
        <v>1.09</v>
      </c>
      <c r="AO1072" s="58">
        <v>0.061639</v>
      </c>
      <c r="AP1072" s="58">
        <v>0.32157863980974</v>
      </c>
    </row>
    <row r="1073" spans="27:42">
      <c r="AA1073" s="48">
        <v>1071</v>
      </c>
      <c r="AB1073" s="48" t="s">
        <v>4057</v>
      </c>
      <c r="AC1073" s="48" t="s">
        <v>4058</v>
      </c>
      <c r="AD1073" s="48" t="s">
        <v>2374</v>
      </c>
      <c r="AE1073" s="48" t="s">
        <v>2522</v>
      </c>
      <c r="AF1073" s="48" t="s">
        <v>2374</v>
      </c>
      <c r="AG1073" s="48" t="s">
        <v>2374</v>
      </c>
      <c r="AH1073" s="48" t="s">
        <v>2374</v>
      </c>
      <c r="AI1073" s="48" t="s">
        <v>2374</v>
      </c>
      <c r="AJ1073" s="48" t="s">
        <v>2374</v>
      </c>
      <c r="AK1073" s="48">
        <v>26444</v>
      </c>
      <c r="AL1073" s="48">
        <v>7784</v>
      </c>
      <c r="AM1073" s="48" t="s">
        <v>1581</v>
      </c>
      <c r="AN1073" s="53">
        <v>2.22</v>
      </c>
      <c r="AO1073" s="58">
        <v>0.058446394</v>
      </c>
      <c r="AP1073" s="58">
        <v>0.69073511260916</v>
      </c>
    </row>
    <row r="1074" spans="27:42">
      <c r="AA1074" s="48">
        <v>1072</v>
      </c>
      <c r="AB1074" s="48" t="s">
        <v>4059</v>
      </c>
      <c r="AC1074" s="48" t="s">
        <v>4060</v>
      </c>
      <c r="AD1074" s="48" t="s">
        <v>2374</v>
      </c>
      <c r="AE1074" s="48" t="s">
        <v>2522</v>
      </c>
      <c r="AF1074" s="48" t="s">
        <v>2374</v>
      </c>
      <c r="AG1074" s="48" t="s">
        <v>2374</v>
      </c>
      <c r="AH1074" s="48" t="s">
        <v>2374</v>
      </c>
      <c r="AI1074" s="48" t="s">
        <v>2374</v>
      </c>
      <c r="AJ1074" s="48" t="s">
        <v>2374</v>
      </c>
      <c r="AK1074" s="48">
        <v>641</v>
      </c>
      <c r="AL1074" s="48">
        <v>501803</v>
      </c>
      <c r="AM1074" s="48" t="s">
        <v>1581</v>
      </c>
      <c r="AN1074" s="53">
        <v>0.37</v>
      </c>
      <c r="AO1074" s="58">
        <v>0.179298</v>
      </c>
      <c r="AP1074" s="58">
        <v>0.037526888700366</v>
      </c>
    </row>
    <row r="1075" spans="27:42">
      <c r="AA1075" s="48">
        <v>1073</v>
      </c>
      <c r="AB1075" s="48" t="s">
        <v>4061</v>
      </c>
      <c r="AC1075" s="48" t="s">
        <v>4062</v>
      </c>
      <c r="AD1075" s="48" t="s">
        <v>2374</v>
      </c>
      <c r="AE1075" s="48" t="s">
        <v>2522</v>
      </c>
      <c r="AF1075" s="48" t="s">
        <v>2374</v>
      </c>
      <c r="AG1075" s="48" t="s">
        <v>2374</v>
      </c>
      <c r="AH1075" s="48" t="s">
        <v>2374</v>
      </c>
      <c r="AI1075" s="48" t="s">
        <v>2374</v>
      </c>
      <c r="AJ1075" s="48" t="s">
        <v>2374</v>
      </c>
      <c r="AK1075" s="48">
        <v>277</v>
      </c>
      <c r="AL1075" s="48">
        <v>1145885</v>
      </c>
      <c r="AM1075" s="48" t="s">
        <v>1581</v>
      </c>
      <c r="AN1075" s="53">
        <v>1.35</v>
      </c>
      <c r="AO1075" s="58">
        <v>0.168655</v>
      </c>
      <c r="AP1075" s="58">
        <v>0.145562943090566</v>
      </c>
    </row>
    <row r="1076" spans="27:42">
      <c r="AA1076" s="48">
        <v>1074</v>
      </c>
      <c r="AB1076" s="48" t="s">
        <v>4063</v>
      </c>
      <c r="AC1076" s="48" t="s">
        <v>4064</v>
      </c>
      <c r="AD1076" s="48" t="s">
        <v>2374</v>
      </c>
      <c r="AE1076" s="48" t="s">
        <v>2522</v>
      </c>
      <c r="AF1076" s="48" t="s">
        <v>2374</v>
      </c>
      <c r="AG1076" s="48" t="s">
        <v>2374</v>
      </c>
      <c r="AH1076" s="48" t="s">
        <v>2374</v>
      </c>
      <c r="AI1076" s="48" t="s">
        <v>2374</v>
      </c>
      <c r="AJ1076" s="48" t="s">
        <v>2374</v>
      </c>
      <c r="AK1076" s="48">
        <v>207</v>
      </c>
      <c r="AL1076" s="48">
        <v>1517492</v>
      </c>
      <c r="AM1076" s="48" t="s">
        <v>1581</v>
      </c>
      <c r="AN1076" s="53">
        <v>2.81</v>
      </c>
      <c r="AO1076" s="58">
        <v>0.067922</v>
      </c>
      <c r="AP1076" s="58">
        <v>0.752336504171995</v>
      </c>
    </row>
    <row r="1077" spans="27:42">
      <c r="AA1077" s="48">
        <v>1075</v>
      </c>
      <c r="AB1077" s="48" t="s">
        <v>4065</v>
      </c>
      <c r="AC1077" s="48" t="s">
        <v>4066</v>
      </c>
      <c r="AD1077" s="48" t="s">
        <v>2374</v>
      </c>
      <c r="AE1077" s="48" t="s">
        <v>2522</v>
      </c>
      <c r="AF1077" s="48" t="s">
        <v>2374</v>
      </c>
      <c r="AG1077" s="48" t="s">
        <v>2374</v>
      </c>
      <c r="AH1077" s="48" t="s">
        <v>2374</v>
      </c>
      <c r="AI1077" s="48" t="s">
        <v>2374</v>
      </c>
      <c r="AJ1077" s="48" t="s">
        <v>2374</v>
      </c>
      <c r="AK1077" s="48">
        <v>141</v>
      </c>
      <c r="AL1077" s="48">
        <v>2163050</v>
      </c>
      <c r="AM1077" s="48" t="s">
        <v>1581</v>
      </c>
      <c r="AN1077" s="53">
        <v>1.26</v>
      </c>
      <c r="AO1077" s="58">
        <v>0.100279</v>
      </c>
      <c r="AP1077" s="58">
        <v>0.228495068317496</v>
      </c>
    </row>
    <row r="1078" spans="27:42">
      <c r="AA1078" s="48">
        <v>1076</v>
      </c>
      <c r="AB1078" s="48" t="s">
        <v>4067</v>
      </c>
      <c r="AC1078" s="48" t="s">
        <v>4068</v>
      </c>
      <c r="AD1078" s="48" t="s">
        <v>2374</v>
      </c>
      <c r="AE1078" s="48" t="s">
        <v>2522</v>
      </c>
      <c r="AF1078" s="48" t="s">
        <v>2374</v>
      </c>
      <c r="AG1078" s="48" t="s">
        <v>2374</v>
      </c>
      <c r="AH1078" s="48" t="s">
        <v>2374</v>
      </c>
      <c r="AI1078" s="48" t="s">
        <v>2374</v>
      </c>
      <c r="AJ1078" s="48" t="s">
        <v>2374</v>
      </c>
      <c r="AK1078" s="48">
        <v>1757</v>
      </c>
      <c r="AL1078" s="48">
        <v>179437</v>
      </c>
      <c r="AM1078" s="48" t="s">
        <v>1581</v>
      </c>
      <c r="AN1078" s="53">
        <v>1.36</v>
      </c>
      <c r="AO1078" s="58">
        <v>0.239297335</v>
      </c>
      <c r="AP1078" s="58">
        <v>0.103351629104522</v>
      </c>
    </row>
    <row r="1079" spans="27:42">
      <c r="AA1079" s="48">
        <v>1077</v>
      </c>
      <c r="AB1079" s="48" t="s">
        <v>4069</v>
      </c>
      <c r="AC1079" s="48" t="s">
        <v>4070</v>
      </c>
      <c r="AD1079" s="48" t="s">
        <v>2374</v>
      </c>
      <c r="AE1079" s="48" t="s">
        <v>2522</v>
      </c>
      <c r="AF1079" s="48" t="s">
        <v>2374</v>
      </c>
      <c r="AG1079" s="48" t="s">
        <v>2374</v>
      </c>
      <c r="AH1079" s="48" t="s">
        <v>2374</v>
      </c>
      <c r="AI1079" s="48" t="s">
        <v>2374</v>
      </c>
      <c r="AJ1079" s="48" t="s">
        <v>2374</v>
      </c>
      <c r="AK1079" s="48">
        <v>398</v>
      </c>
      <c r="AL1079" s="48">
        <v>804895</v>
      </c>
      <c r="AM1079" s="48" t="s">
        <v>1581</v>
      </c>
      <c r="AN1079" s="53">
        <v>0.86</v>
      </c>
      <c r="AO1079" s="58">
        <v>0.079323592</v>
      </c>
      <c r="AP1079" s="58">
        <v>0.19715707186544</v>
      </c>
    </row>
    <row r="1080" spans="27:42">
      <c r="AA1080" s="48">
        <v>1078</v>
      </c>
      <c r="AB1080" s="48" t="s">
        <v>4071</v>
      </c>
      <c r="AC1080" s="48" t="s">
        <v>4072</v>
      </c>
      <c r="AD1080" s="48" t="s">
        <v>2374</v>
      </c>
      <c r="AE1080" s="48" t="s">
        <v>2522</v>
      </c>
      <c r="AF1080" s="48" t="s">
        <v>2374</v>
      </c>
      <c r="AG1080" s="48" t="s">
        <v>2374</v>
      </c>
      <c r="AH1080" s="48" t="s">
        <v>2374</v>
      </c>
      <c r="AI1080" s="48" t="s">
        <v>2374</v>
      </c>
      <c r="AJ1080" s="48" t="s">
        <v>2374</v>
      </c>
      <c r="AK1080" s="48">
        <v>171</v>
      </c>
      <c r="AL1080" s="48">
        <v>1809308</v>
      </c>
      <c r="AM1080" s="48" t="s">
        <v>1581</v>
      </c>
      <c r="AN1080" s="53">
        <v>2.25</v>
      </c>
      <c r="AO1080" s="58">
        <v>0.071848</v>
      </c>
      <c r="AP1080" s="58">
        <v>0.569487393918166</v>
      </c>
    </row>
    <row r="1081" spans="27:42">
      <c r="AA1081" s="48">
        <v>1079</v>
      </c>
      <c r="AB1081" s="48" t="s">
        <v>4073</v>
      </c>
      <c r="AC1081" s="48" t="s">
        <v>4074</v>
      </c>
      <c r="AD1081" s="48" t="s">
        <v>2374</v>
      </c>
      <c r="AE1081" s="48" t="s">
        <v>2522</v>
      </c>
      <c r="AF1081" s="48" t="s">
        <v>2374</v>
      </c>
      <c r="AG1081" s="48" t="s">
        <v>2374</v>
      </c>
      <c r="AH1081" s="48" t="s">
        <v>2374</v>
      </c>
      <c r="AI1081" s="48" t="s">
        <v>2374</v>
      </c>
      <c r="AJ1081" s="48" t="s">
        <v>2374</v>
      </c>
      <c r="AK1081" s="48">
        <v>752</v>
      </c>
      <c r="AL1081" s="48">
        <v>427201</v>
      </c>
      <c r="AM1081" s="48" t="s">
        <v>1581</v>
      </c>
      <c r="AN1081" s="53">
        <v>0.73</v>
      </c>
      <c r="AO1081" s="58">
        <v>0.161973</v>
      </c>
      <c r="AP1081" s="58">
        <v>0.0819589742408636</v>
      </c>
    </row>
    <row r="1082" spans="27:42">
      <c r="AA1082" s="48">
        <v>1080</v>
      </c>
      <c r="AB1082" s="48" t="s">
        <v>4075</v>
      </c>
      <c r="AC1082" s="48" t="s">
        <v>4076</v>
      </c>
      <c r="AD1082" s="48" t="s">
        <v>2374</v>
      </c>
      <c r="AE1082" s="48" t="s">
        <v>2522</v>
      </c>
      <c r="AF1082" s="48" t="s">
        <v>2374</v>
      </c>
      <c r="AG1082" s="48" t="s">
        <v>2374</v>
      </c>
      <c r="AH1082" s="48" t="s">
        <v>2374</v>
      </c>
      <c r="AI1082" s="48" t="s">
        <v>2374</v>
      </c>
      <c r="AJ1082" s="48" t="s">
        <v>2374</v>
      </c>
      <c r="AK1082" s="48">
        <v>207</v>
      </c>
      <c r="AL1082" s="48">
        <v>1517492</v>
      </c>
      <c r="AM1082" s="48" t="s">
        <v>1581</v>
      </c>
      <c r="AN1082" s="53">
        <v>1.35</v>
      </c>
      <c r="AO1082" s="58">
        <v>0.119477</v>
      </c>
      <c r="AP1082" s="58">
        <v>0.205478193852703</v>
      </c>
    </row>
    <row r="1083" spans="27:42">
      <c r="AA1083" s="48">
        <v>1081</v>
      </c>
      <c r="AB1083" s="48" t="s">
        <v>4077</v>
      </c>
      <c r="AC1083" s="48" t="s">
        <v>4078</v>
      </c>
      <c r="AD1083" s="48" t="s">
        <v>2374</v>
      </c>
      <c r="AE1083" s="48" t="s">
        <v>2522</v>
      </c>
      <c r="AF1083" s="48" t="s">
        <v>2374</v>
      </c>
      <c r="AG1083" s="48" t="s">
        <v>2374</v>
      </c>
      <c r="AH1083" s="48" t="s">
        <v>2374</v>
      </c>
      <c r="AI1083" s="48" t="s">
        <v>2374</v>
      </c>
      <c r="AJ1083" s="48" t="s">
        <v>2374</v>
      </c>
      <c r="AK1083" s="48">
        <v>732</v>
      </c>
      <c r="AL1083" s="48">
        <v>439073</v>
      </c>
      <c r="AM1083" s="48" t="s">
        <v>1581</v>
      </c>
      <c r="AN1083" s="53">
        <v>1.41</v>
      </c>
      <c r="AO1083" s="58">
        <v>0.057701359</v>
      </c>
      <c r="AP1083" s="58">
        <v>0.444374726789808</v>
      </c>
    </row>
    <row r="1084" spans="27:42">
      <c r="AA1084" s="48">
        <v>1082</v>
      </c>
      <c r="AB1084" s="48" t="s">
        <v>4079</v>
      </c>
      <c r="AC1084" s="48" t="s">
        <v>4080</v>
      </c>
      <c r="AD1084" s="48" t="s">
        <v>2374</v>
      </c>
      <c r="AE1084" s="48" t="s">
        <v>2522</v>
      </c>
      <c r="AF1084" s="48" t="s">
        <v>2374</v>
      </c>
      <c r="AG1084" s="48" t="s">
        <v>2374</v>
      </c>
      <c r="AH1084" s="48" t="s">
        <v>2374</v>
      </c>
      <c r="AI1084" s="48" t="s">
        <v>2374</v>
      </c>
      <c r="AJ1084" s="48" t="s">
        <v>2374</v>
      </c>
      <c r="AK1084" s="48">
        <v>373</v>
      </c>
      <c r="AL1084" s="48">
        <v>858442</v>
      </c>
      <c r="AM1084" s="48" t="s">
        <v>1581</v>
      </c>
      <c r="AN1084" s="53">
        <v>0.57</v>
      </c>
      <c r="AO1084" s="58">
        <v>0.125799</v>
      </c>
      <c r="AP1084" s="58">
        <v>0.0823974833171875</v>
      </c>
    </row>
    <row r="1085" spans="27:42">
      <c r="AA1085" s="48">
        <v>1083</v>
      </c>
      <c r="AB1085" s="48" t="s">
        <v>4081</v>
      </c>
      <c r="AC1085" s="48" t="s">
        <v>4082</v>
      </c>
      <c r="AD1085" s="48" t="s">
        <v>2374</v>
      </c>
      <c r="AE1085" s="48" t="s">
        <v>2522</v>
      </c>
      <c r="AF1085" s="48" t="s">
        <v>2374</v>
      </c>
      <c r="AG1085" s="48" t="s">
        <v>2374</v>
      </c>
      <c r="AH1085" s="48" t="s">
        <v>2374</v>
      </c>
      <c r="AI1085" s="48" t="s">
        <v>2374</v>
      </c>
      <c r="AJ1085" s="48" t="s">
        <v>2374</v>
      </c>
      <c r="AK1085" s="48">
        <v>338</v>
      </c>
      <c r="AL1085" s="48">
        <v>946047</v>
      </c>
      <c r="AM1085" s="48" t="s">
        <v>1581</v>
      </c>
      <c r="AN1085" s="53">
        <v>1.54</v>
      </c>
      <c r="AO1085" s="58">
        <v>0.015775</v>
      </c>
      <c r="AP1085" s="58">
        <v>1.77528315910485</v>
      </c>
    </row>
    <row r="1086" spans="27:42">
      <c r="AA1086" s="48">
        <v>1084</v>
      </c>
      <c r="AB1086" s="48" t="s">
        <v>4083</v>
      </c>
      <c r="AC1086" s="48" t="s">
        <v>4084</v>
      </c>
      <c r="AD1086" s="48" t="s">
        <v>2374</v>
      </c>
      <c r="AE1086" s="48" t="s">
        <v>2522</v>
      </c>
      <c r="AF1086" s="48" t="s">
        <v>2374</v>
      </c>
      <c r="AG1086" s="48" t="s">
        <v>2374</v>
      </c>
      <c r="AH1086" s="48" t="s">
        <v>2374</v>
      </c>
      <c r="AI1086" s="48" t="s">
        <v>2374</v>
      </c>
      <c r="AJ1086" s="48" t="s">
        <v>2374</v>
      </c>
      <c r="AK1086" s="48">
        <v>6505</v>
      </c>
      <c r="AL1086" s="48">
        <v>43655</v>
      </c>
      <c r="AM1086" s="48" t="s">
        <v>1581</v>
      </c>
      <c r="AN1086" s="53">
        <v>1.58</v>
      </c>
      <c r="AO1086" s="58">
        <v>0.076901</v>
      </c>
      <c r="AP1086" s="58">
        <v>0.373629690349972</v>
      </c>
    </row>
    <row r="1087" spans="27:42">
      <c r="AA1087" s="48">
        <v>1085</v>
      </c>
      <c r="AB1087" s="48" t="s">
        <v>4085</v>
      </c>
      <c r="AC1087" s="48" t="s">
        <v>4086</v>
      </c>
      <c r="AD1087" s="48" t="s">
        <v>2374</v>
      </c>
      <c r="AE1087" s="48" t="s">
        <v>2522</v>
      </c>
      <c r="AF1087" s="48" t="s">
        <v>2374</v>
      </c>
      <c r="AG1087" s="48" t="s">
        <v>2374</v>
      </c>
      <c r="AH1087" s="48" t="s">
        <v>2374</v>
      </c>
      <c r="AI1087" s="48" t="s">
        <v>2374</v>
      </c>
      <c r="AJ1087" s="48" t="s">
        <v>2374</v>
      </c>
      <c r="AK1087" s="48">
        <v>131</v>
      </c>
      <c r="AL1087" s="48">
        <v>2311999</v>
      </c>
      <c r="AM1087" s="48" t="s">
        <v>1581</v>
      </c>
      <c r="AN1087" s="53">
        <v>2.05</v>
      </c>
      <c r="AO1087" s="58">
        <v>0</v>
      </c>
      <c r="AP1087" s="58" t="e">
        <v>#DIV/0!</v>
      </c>
    </row>
    <row r="1088" spans="27:42">
      <c r="AA1088" s="48">
        <v>1086</v>
      </c>
      <c r="AB1088" s="48" t="s">
        <v>4087</v>
      </c>
      <c r="AC1088" s="48" t="s">
        <v>4088</v>
      </c>
      <c r="AD1088" s="48" t="s">
        <v>2374</v>
      </c>
      <c r="AE1088" s="48" t="s">
        <v>2522</v>
      </c>
      <c r="AF1088" s="48" t="s">
        <v>2374</v>
      </c>
      <c r="AG1088" s="48" t="s">
        <v>2374</v>
      </c>
      <c r="AH1088" s="48" t="s">
        <v>2374</v>
      </c>
      <c r="AI1088" s="48" t="s">
        <v>2374</v>
      </c>
      <c r="AJ1088" s="48" t="s">
        <v>2374</v>
      </c>
      <c r="AK1088" s="48">
        <v>681</v>
      </c>
      <c r="AL1088" s="48">
        <v>471722</v>
      </c>
      <c r="AM1088" s="48" t="s">
        <v>1581</v>
      </c>
      <c r="AN1088" s="53">
        <v>0.78</v>
      </c>
      <c r="AO1088" s="58">
        <v>0.106983681</v>
      </c>
      <c r="AP1088" s="58">
        <v>0.132584680490855</v>
      </c>
    </row>
    <row r="1089" spans="27:42">
      <c r="AA1089" s="48">
        <v>1087</v>
      </c>
      <c r="AB1089" s="48" t="s">
        <v>4089</v>
      </c>
      <c r="AC1089" s="48" t="s">
        <v>4090</v>
      </c>
      <c r="AD1089" s="48" t="s">
        <v>2374</v>
      </c>
      <c r="AE1089" s="48" t="s">
        <v>2522</v>
      </c>
      <c r="AF1089" s="48" t="s">
        <v>2374</v>
      </c>
      <c r="AG1089" s="48" t="s">
        <v>2374</v>
      </c>
      <c r="AH1089" s="48" t="s">
        <v>2374</v>
      </c>
      <c r="AI1089" s="48" t="s">
        <v>2374</v>
      </c>
      <c r="AJ1089" s="48" t="s">
        <v>2374</v>
      </c>
      <c r="AK1089" s="48">
        <v>126</v>
      </c>
      <c r="AL1089" s="48">
        <v>2393769</v>
      </c>
      <c r="AM1089" s="48" t="s">
        <v>1581</v>
      </c>
      <c r="AN1089" s="53">
        <v>1.92</v>
      </c>
      <c r="AO1089" s="58">
        <v>0.077557</v>
      </c>
      <c r="AP1089" s="58">
        <v>0.450190687762011</v>
      </c>
    </row>
    <row r="1090" spans="27:42">
      <c r="AA1090" s="48">
        <v>1088</v>
      </c>
      <c r="AB1090" s="48" t="s">
        <v>4091</v>
      </c>
      <c r="AC1090" s="48" t="s">
        <v>4092</v>
      </c>
      <c r="AD1090" s="48" t="s">
        <v>2374</v>
      </c>
      <c r="AE1090" s="48" t="s">
        <v>2522</v>
      </c>
      <c r="AF1090" s="48" t="s">
        <v>2374</v>
      </c>
      <c r="AG1090" s="48" t="s">
        <v>2374</v>
      </c>
      <c r="AH1090" s="48" t="s">
        <v>2374</v>
      </c>
      <c r="AI1090" s="48" t="s">
        <v>2374</v>
      </c>
      <c r="AJ1090" s="48" t="s">
        <v>2374</v>
      </c>
      <c r="AK1090" s="48">
        <v>146</v>
      </c>
      <c r="AL1090" s="48">
        <v>2094984</v>
      </c>
      <c r="AM1090" s="48" t="s">
        <v>1581</v>
      </c>
      <c r="AN1090" s="53" t="e">
        <v>#N/A</v>
      </c>
      <c r="AO1090" s="58" t="e">
        <v>#N/A</v>
      </c>
      <c r="AP1090" s="58" t="e">
        <v>#N/A</v>
      </c>
    </row>
    <row r="1091" spans="27:42">
      <c r="AA1091" s="48">
        <v>1089</v>
      </c>
      <c r="AB1091" s="48" t="s">
        <v>4093</v>
      </c>
      <c r="AC1091" s="48" t="s">
        <v>4094</v>
      </c>
      <c r="AD1091" s="48" t="s">
        <v>2374</v>
      </c>
      <c r="AE1091" s="48" t="s">
        <v>2522</v>
      </c>
      <c r="AF1091" s="48" t="s">
        <v>2374</v>
      </c>
      <c r="AG1091" s="48" t="s">
        <v>2374</v>
      </c>
      <c r="AH1091" s="48" t="s">
        <v>2374</v>
      </c>
      <c r="AI1091" s="48" t="s">
        <v>2374</v>
      </c>
      <c r="AJ1091" s="48" t="s">
        <v>2374</v>
      </c>
      <c r="AK1091" s="48">
        <v>212</v>
      </c>
      <c r="AL1091" s="48">
        <v>1483263</v>
      </c>
      <c r="AM1091" s="48" t="s">
        <v>1581</v>
      </c>
      <c r="AN1091" s="53">
        <v>0.35</v>
      </c>
      <c r="AO1091" s="58">
        <v>0.118203</v>
      </c>
      <c r="AP1091" s="58">
        <v>0.0538462949234465</v>
      </c>
    </row>
    <row r="1092" spans="27:42">
      <c r="AA1092" s="48">
        <v>1090</v>
      </c>
      <c r="AB1092" s="48" t="s">
        <v>4095</v>
      </c>
      <c r="AC1092" s="48" t="s">
        <v>4096</v>
      </c>
      <c r="AD1092" s="48" t="s">
        <v>2374</v>
      </c>
      <c r="AE1092" s="48" t="s">
        <v>2522</v>
      </c>
      <c r="AF1092" s="48" t="s">
        <v>2374</v>
      </c>
      <c r="AG1092" s="48" t="s">
        <v>2374</v>
      </c>
      <c r="AH1092" s="48" t="s">
        <v>2374</v>
      </c>
      <c r="AI1092" s="48" t="s">
        <v>2374</v>
      </c>
      <c r="AJ1092" s="48" t="s">
        <v>2374</v>
      </c>
      <c r="AK1092" s="48">
        <v>297</v>
      </c>
      <c r="AL1092" s="48">
        <v>1070767</v>
      </c>
      <c r="AM1092" s="48" t="s">
        <v>1581</v>
      </c>
      <c r="AN1092" s="53">
        <v>1.34</v>
      </c>
      <c r="AO1092" s="58">
        <v>0.298623</v>
      </c>
      <c r="AP1092" s="58">
        <v>0.0816014403487287</v>
      </c>
    </row>
    <row r="1093" spans="27:42">
      <c r="AA1093" s="48">
        <v>1091</v>
      </c>
      <c r="AB1093" s="48" t="s">
        <v>4097</v>
      </c>
      <c r="AC1093" s="48" t="s">
        <v>4098</v>
      </c>
      <c r="AD1093" s="48" t="s">
        <v>2374</v>
      </c>
      <c r="AE1093" s="48" t="s">
        <v>2522</v>
      </c>
      <c r="AF1093" s="48" t="s">
        <v>2374</v>
      </c>
      <c r="AG1093" s="48" t="s">
        <v>2374</v>
      </c>
      <c r="AH1093" s="48" t="s">
        <v>2374</v>
      </c>
      <c r="AI1093" s="48" t="s">
        <v>2374</v>
      </c>
      <c r="AJ1093" s="48" t="s">
        <v>2374</v>
      </c>
      <c r="AK1093" s="48">
        <v>5631</v>
      </c>
      <c r="AL1093" s="48">
        <v>51514</v>
      </c>
      <c r="AM1093" s="48" t="s">
        <v>1581</v>
      </c>
      <c r="AN1093" s="53">
        <v>3.28</v>
      </c>
      <c r="AO1093" s="58">
        <v>0.180328043</v>
      </c>
      <c r="AP1093" s="58">
        <v>0.330770564528218</v>
      </c>
    </row>
    <row r="1094" spans="27:42">
      <c r="AA1094" s="48">
        <v>1092</v>
      </c>
      <c r="AB1094" s="48" t="s">
        <v>4099</v>
      </c>
      <c r="AC1094" s="48" t="s">
        <v>4100</v>
      </c>
      <c r="AD1094" s="48" t="s">
        <v>2374</v>
      </c>
      <c r="AE1094" s="48" t="s">
        <v>2522</v>
      </c>
      <c r="AF1094" s="48" t="s">
        <v>2374</v>
      </c>
      <c r="AG1094" s="48" t="s">
        <v>2374</v>
      </c>
      <c r="AH1094" s="48" t="s">
        <v>2374</v>
      </c>
      <c r="AI1094" s="48" t="s">
        <v>2374</v>
      </c>
      <c r="AJ1094" s="48" t="s">
        <v>2374</v>
      </c>
      <c r="AK1094" s="48">
        <v>934</v>
      </c>
      <c r="AL1094" s="48">
        <v>342974</v>
      </c>
      <c r="AM1094" s="48" t="s">
        <v>1581</v>
      </c>
      <c r="AN1094" s="53">
        <v>1.89</v>
      </c>
      <c r="AO1094" s="58">
        <v>0.027502396</v>
      </c>
      <c r="AP1094" s="58">
        <v>1.24970513237157</v>
      </c>
    </row>
    <row r="1095" spans="27:42">
      <c r="AA1095" s="48">
        <v>1093</v>
      </c>
      <c r="AB1095" s="48" t="s">
        <v>2124</v>
      </c>
      <c r="AC1095" s="48" t="s">
        <v>4101</v>
      </c>
      <c r="AD1095" s="48" t="s">
        <v>2374</v>
      </c>
      <c r="AE1095" s="48" t="s">
        <v>2522</v>
      </c>
      <c r="AF1095" s="48" t="s">
        <v>2374</v>
      </c>
      <c r="AG1095" s="48" t="s">
        <v>2374</v>
      </c>
      <c r="AH1095" s="48" t="s">
        <v>2374</v>
      </c>
      <c r="AI1095" s="48" t="s">
        <v>2374</v>
      </c>
      <c r="AJ1095" s="48" t="s">
        <v>2374</v>
      </c>
      <c r="AK1095" s="48">
        <v>459</v>
      </c>
      <c r="AL1095" s="48">
        <v>699704</v>
      </c>
      <c r="AM1095" s="48" t="s">
        <v>1581</v>
      </c>
      <c r="AN1095" s="53">
        <v>0.42</v>
      </c>
      <c r="AO1095" s="58">
        <v>0.0497</v>
      </c>
      <c r="AP1095" s="58">
        <v>0.153677109026225</v>
      </c>
    </row>
    <row r="1096" spans="27:42">
      <c r="AA1096" s="48">
        <v>1094</v>
      </c>
      <c r="AB1096" s="48" t="s">
        <v>2155</v>
      </c>
      <c r="AC1096" s="48" t="s">
        <v>4102</v>
      </c>
      <c r="AD1096" s="48" t="s">
        <v>2374</v>
      </c>
      <c r="AE1096" s="48" t="s">
        <v>2522</v>
      </c>
      <c r="AF1096" s="48" t="s">
        <v>2374</v>
      </c>
      <c r="AG1096" s="48" t="s">
        <v>2374</v>
      </c>
      <c r="AH1096" s="48" t="s">
        <v>2374</v>
      </c>
      <c r="AI1096" s="48" t="s">
        <v>2374</v>
      </c>
      <c r="AJ1096" s="48" t="s">
        <v>2374</v>
      </c>
      <c r="AK1096" s="48">
        <v>419</v>
      </c>
      <c r="AL1096" s="48">
        <v>766647</v>
      </c>
      <c r="AM1096" s="48" t="s">
        <v>1581</v>
      </c>
      <c r="AN1096" s="53">
        <v>1</v>
      </c>
      <c r="AO1096" s="58">
        <v>0.178506517</v>
      </c>
      <c r="AP1096" s="58">
        <v>0.101873729170926</v>
      </c>
    </row>
    <row r="1097" spans="27:42">
      <c r="AA1097" s="48">
        <v>1095</v>
      </c>
      <c r="AB1097" s="48" t="s">
        <v>4103</v>
      </c>
      <c r="AC1097" s="48" t="s">
        <v>4104</v>
      </c>
      <c r="AD1097" s="48" t="s">
        <v>2374</v>
      </c>
      <c r="AE1097" s="48" t="s">
        <v>2522</v>
      </c>
      <c r="AF1097" s="48" t="s">
        <v>2374</v>
      </c>
      <c r="AG1097" s="48" t="s">
        <v>2374</v>
      </c>
      <c r="AH1097" s="48" t="s">
        <v>2374</v>
      </c>
      <c r="AI1097" s="48" t="s">
        <v>2374</v>
      </c>
      <c r="AJ1097" s="48" t="s">
        <v>2374</v>
      </c>
      <c r="AK1097" s="48">
        <v>909</v>
      </c>
      <c r="AL1097" s="48">
        <v>352880</v>
      </c>
      <c r="AM1097" s="48" t="s">
        <v>1581</v>
      </c>
      <c r="AN1097" s="53">
        <v>0.62</v>
      </c>
      <c r="AO1097" s="58">
        <v>0.026493511</v>
      </c>
      <c r="AP1097" s="58">
        <v>0.425567499612416</v>
      </c>
    </row>
    <row r="1098" spans="27:42">
      <c r="AA1098" s="48">
        <v>1096</v>
      </c>
      <c r="AB1098" s="48" t="s">
        <v>4105</v>
      </c>
      <c r="AC1098" s="48" t="s">
        <v>4106</v>
      </c>
      <c r="AD1098" s="48" t="s">
        <v>2374</v>
      </c>
      <c r="AE1098" s="48" t="s">
        <v>2522</v>
      </c>
      <c r="AF1098" s="48" t="s">
        <v>2374</v>
      </c>
      <c r="AG1098" s="48" t="s">
        <v>2374</v>
      </c>
      <c r="AH1098" s="48" t="s">
        <v>2374</v>
      </c>
      <c r="AI1098" s="48" t="s">
        <v>2374</v>
      </c>
      <c r="AJ1098" s="48" t="s">
        <v>2374</v>
      </c>
      <c r="AK1098" s="48">
        <v>595</v>
      </c>
      <c r="AL1098" s="48">
        <v>540467</v>
      </c>
      <c r="AM1098" s="48" t="s">
        <v>1581</v>
      </c>
      <c r="AN1098" s="53">
        <v>0.6</v>
      </c>
      <c r="AO1098" s="58">
        <v>0.184916105</v>
      </c>
      <c r="AP1098" s="58">
        <v>0.0590055405983269</v>
      </c>
    </row>
    <row r="1099" spans="27:42">
      <c r="AA1099" s="48">
        <v>1097</v>
      </c>
      <c r="AB1099" s="48" t="s">
        <v>4107</v>
      </c>
      <c r="AC1099" s="48" t="s">
        <v>4108</v>
      </c>
      <c r="AD1099" s="48" t="s">
        <v>2374</v>
      </c>
      <c r="AE1099" s="48" t="s">
        <v>2522</v>
      </c>
      <c r="AF1099" s="48" t="s">
        <v>2374</v>
      </c>
      <c r="AG1099" s="48" t="s">
        <v>2374</v>
      </c>
      <c r="AH1099" s="48" t="s">
        <v>2374</v>
      </c>
      <c r="AI1099" s="48" t="s">
        <v>2374</v>
      </c>
      <c r="AJ1099" s="48" t="s">
        <v>2374</v>
      </c>
      <c r="AK1099" s="48">
        <v>0</v>
      </c>
      <c r="AL1099" s="48">
        <v>0</v>
      </c>
      <c r="AM1099" s="48" t="s">
        <v>1581</v>
      </c>
      <c r="AN1099" s="53">
        <v>1.39</v>
      </c>
      <c r="AO1099" s="58">
        <v>0.139928</v>
      </c>
      <c r="AP1099" s="58">
        <v>0.180645211463492</v>
      </c>
    </row>
    <row r="1100" spans="27:42">
      <c r="AA1100" s="48">
        <v>1098</v>
      </c>
      <c r="AB1100" s="48" t="s">
        <v>4109</v>
      </c>
      <c r="AC1100" s="48" t="s">
        <v>4110</v>
      </c>
      <c r="AD1100" s="48" t="s">
        <v>2374</v>
      </c>
      <c r="AE1100" s="48" t="s">
        <v>2522</v>
      </c>
      <c r="AF1100" s="48" t="s">
        <v>2374</v>
      </c>
      <c r="AG1100" s="48" t="s">
        <v>2374</v>
      </c>
      <c r="AH1100" s="48" t="s">
        <v>2374</v>
      </c>
      <c r="AI1100" s="48" t="s">
        <v>2374</v>
      </c>
      <c r="AJ1100" s="48" t="s">
        <v>2374</v>
      </c>
      <c r="AK1100" s="48">
        <v>510</v>
      </c>
      <c r="AL1100" s="48">
        <v>630809</v>
      </c>
      <c r="AM1100" s="48" t="s">
        <v>1581</v>
      </c>
      <c r="AN1100" s="53">
        <v>0.75</v>
      </c>
      <c r="AO1100" s="58">
        <v>0.105396586</v>
      </c>
      <c r="AP1100" s="58">
        <v>0.129404983061572</v>
      </c>
    </row>
    <row r="1101" spans="27:42">
      <c r="AA1101" s="48">
        <v>1099</v>
      </c>
      <c r="AB1101" s="48" t="s">
        <v>4111</v>
      </c>
      <c r="AC1101" s="48" t="s">
        <v>4112</v>
      </c>
      <c r="AD1101" s="48" t="s">
        <v>2374</v>
      </c>
      <c r="AE1101" s="48" t="s">
        <v>2522</v>
      </c>
      <c r="AF1101" s="48" t="s">
        <v>2374</v>
      </c>
      <c r="AG1101" s="48" t="s">
        <v>2374</v>
      </c>
      <c r="AH1101" s="48" t="s">
        <v>2374</v>
      </c>
      <c r="AI1101" s="48" t="s">
        <v>2374</v>
      </c>
      <c r="AJ1101" s="48" t="s">
        <v>2374</v>
      </c>
      <c r="AK1101" s="48">
        <v>156</v>
      </c>
      <c r="AL1101" s="48">
        <v>1970885</v>
      </c>
      <c r="AM1101" s="48" t="s">
        <v>1581</v>
      </c>
      <c r="AN1101" s="53">
        <v>1.12</v>
      </c>
      <c r="AO1101" s="58">
        <v>0.06924</v>
      </c>
      <c r="AP1101" s="58">
        <v>0.2941556833662</v>
      </c>
    </row>
    <row r="1102" spans="27:42">
      <c r="AA1102" s="48">
        <v>1100</v>
      </c>
      <c r="AB1102" s="48" t="s">
        <v>4113</v>
      </c>
      <c r="AC1102" s="48" t="s">
        <v>4114</v>
      </c>
      <c r="AD1102" s="48" t="s">
        <v>2374</v>
      </c>
      <c r="AE1102" s="48" t="s">
        <v>2522</v>
      </c>
      <c r="AF1102" s="48" t="s">
        <v>2374</v>
      </c>
      <c r="AG1102" s="48" t="s">
        <v>2374</v>
      </c>
      <c r="AH1102" s="48" t="s">
        <v>2374</v>
      </c>
      <c r="AI1102" s="48" t="s">
        <v>2374</v>
      </c>
      <c r="AJ1102" s="48" t="s">
        <v>2374</v>
      </c>
      <c r="AK1102" s="48">
        <v>126</v>
      </c>
      <c r="AL1102" s="48">
        <v>2393769</v>
      </c>
      <c r="AM1102" s="48" t="s">
        <v>1581</v>
      </c>
      <c r="AN1102" s="53">
        <v>2.71</v>
      </c>
      <c r="AO1102" s="58">
        <v>0.067922</v>
      </c>
      <c r="AP1102" s="58">
        <v>0.725562963098259</v>
      </c>
    </row>
    <row r="1103" spans="27:42">
      <c r="AA1103" s="48">
        <v>1101</v>
      </c>
      <c r="AB1103" s="48" t="s">
        <v>4115</v>
      </c>
      <c r="AC1103" s="48" t="s">
        <v>4116</v>
      </c>
      <c r="AD1103" s="48" t="s">
        <v>2374</v>
      </c>
      <c r="AE1103" s="48" t="s">
        <v>2522</v>
      </c>
      <c r="AF1103" s="48" t="s">
        <v>2374</v>
      </c>
      <c r="AG1103" s="48" t="s">
        <v>2374</v>
      </c>
      <c r="AH1103" s="48" t="s">
        <v>2374</v>
      </c>
      <c r="AI1103" s="48" t="s">
        <v>2374</v>
      </c>
      <c r="AJ1103" s="48" t="s">
        <v>2374</v>
      </c>
      <c r="AK1103" s="48">
        <v>272</v>
      </c>
      <c r="AL1103" s="48">
        <v>1166314</v>
      </c>
      <c r="AM1103" s="48" t="s">
        <v>1581</v>
      </c>
      <c r="AN1103" s="53">
        <v>1.63</v>
      </c>
      <c r="AO1103" s="58">
        <v>0.086456</v>
      </c>
      <c r="AP1103" s="58">
        <v>0.34285362549746</v>
      </c>
    </row>
    <row r="1104" spans="27:42">
      <c r="AA1104" s="48">
        <v>1102</v>
      </c>
      <c r="AB1104" s="48" t="s">
        <v>4117</v>
      </c>
      <c r="AC1104" s="48" t="s">
        <v>4118</v>
      </c>
      <c r="AD1104" s="48" t="s">
        <v>2374</v>
      </c>
      <c r="AE1104" s="48" t="s">
        <v>2522</v>
      </c>
      <c r="AF1104" s="48" t="s">
        <v>2374</v>
      </c>
      <c r="AG1104" s="48" t="s">
        <v>2374</v>
      </c>
      <c r="AH1104" s="48" t="s">
        <v>2374</v>
      </c>
      <c r="AI1104" s="48" t="s">
        <v>2374</v>
      </c>
      <c r="AJ1104" s="48" t="s">
        <v>2374</v>
      </c>
      <c r="AK1104" s="48">
        <v>131</v>
      </c>
      <c r="AL1104" s="48">
        <v>2311999</v>
      </c>
      <c r="AM1104" s="48" t="s">
        <v>1581</v>
      </c>
      <c r="AN1104" s="53" t="e">
        <v>#N/A</v>
      </c>
      <c r="AO1104" s="58" t="e">
        <v>#N/A</v>
      </c>
      <c r="AP1104" s="58" t="e">
        <v>#N/A</v>
      </c>
    </row>
    <row r="1105" spans="27:42">
      <c r="AA1105" s="48">
        <v>1103</v>
      </c>
      <c r="AB1105" s="48" t="s">
        <v>4119</v>
      </c>
      <c r="AC1105" s="48" t="s">
        <v>4120</v>
      </c>
      <c r="AD1105" s="48" t="s">
        <v>2374</v>
      </c>
      <c r="AE1105" s="48" t="s">
        <v>2522</v>
      </c>
      <c r="AF1105" s="48" t="s">
        <v>2374</v>
      </c>
      <c r="AG1105" s="48" t="s">
        <v>2374</v>
      </c>
      <c r="AH1105" s="48" t="s">
        <v>2374</v>
      </c>
      <c r="AI1105" s="48" t="s">
        <v>2374</v>
      </c>
      <c r="AJ1105" s="48" t="s">
        <v>2374</v>
      </c>
      <c r="AK1105" s="48">
        <v>1404</v>
      </c>
      <c r="AL1105" s="48">
        <v>226548</v>
      </c>
      <c r="AM1105" s="48" t="s">
        <v>1581</v>
      </c>
      <c r="AN1105" s="53">
        <v>0.45</v>
      </c>
      <c r="AO1105" s="58">
        <v>0.023975736</v>
      </c>
      <c r="AP1105" s="58">
        <v>0.341316156285942</v>
      </c>
    </row>
    <row r="1106" spans="27:42">
      <c r="AA1106" s="48">
        <v>1104</v>
      </c>
      <c r="AB1106" s="48" t="s">
        <v>4121</v>
      </c>
      <c r="AC1106" s="48" t="s">
        <v>4122</v>
      </c>
      <c r="AD1106" s="48" t="s">
        <v>2374</v>
      </c>
      <c r="AE1106" s="48" t="s">
        <v>2522</v>
      </c>
      <c r="AF1106" s="48" t="s">
        <v>2374</v>
      </c>
      <c r="AG1106" s="48" t="s">
        <v>2374</v>
      </c>
      <c r="AH1106" s="48" t="s">
        <v>2374</v>
      </c>
      <c r="AI1106" s="48" t="s">
        <v>2374</v>
      </c>
      <c r="AJ1106" s="48" t="s">
        <v>2374</v>
      </c>
      <c r="AK1106" s="48">
        <v>196</v>
      </c>
      <c r="AL1106" s="48">
        <v>1590899</v>
      </c>
      <c r="AM1106" s="48" t="s">
        <v>1581</v>
      </c>
      <c r="AN1106" s="53">
        <v>0.84</v>
      </c>
      <c r="AO1106" s="58">
        <v>0.151875</v>
      </c>
      <c r="AP1106" s="58">
        <v>0.100579454401361</v>
      </c>
    </row>
    <row r="1107" spans="27:42">
      <c r="AA1107" s="48">
        <v>1105</v>
      </c>
      <c r="AB1107" s="48" t="s">
        <v>4123</v>
      </c>
      <c r="AC1107" s="48" t="s">
        <v>4124</v>
      </c>
      <c r="AD1107" s="48" t="s">
        <v>2374</v>
      </c>
      <c r="AE1107" s="48" t="s">
        <v>2522</v>
      </c>
      <c r="AF1107" s="48" t="s">
        <v>2374</v>
      </c>
      <c r="AG1107" s="48" t="s">
        <v>2374</v>
      </c>
      <c r="AH1107" s="48" t="s">
        <v>2374</v>
      </c>
      <c r="AI1107" s="48" t="s">
        <v>2374</v>
      </c>
      <c r="AJ1107" s="48" t="s">
        <v>2374</v>
      </c>
      <c r="AK1107" s="48">
        <v>181</v>
      </c>
      <c r="AL1107" s="48">
        <v>1715333</v>
      </c>
      <c r="AM1107" s="48" t="s">
        <v>1581</v>
      </c>
      <c r="AN1107" s="53">
        <v>1.38</v>
      </c>
      <c r="AO1107" s="58">
        <v>0.189112</v>
      </c>
      <c r="AP1107" s="58">
        <v>0.132701636617362</v>
      </c>
    </row>
    <row r="1108" spans="27:42">
      <c r="AA1108" s="48">
        <v>1106</v>
      </c>
      <c r="AB1108" s="48" t="s">
        <v>4125</v>
      </c>
      <c r="AC1108" s="48" t="s">
        <v>4126</v>
      </c>
      <c r="AD1108" s="48" t="s">
        <v>2374</v>
      </c>
      <c r="AE1108" s="48" t="s">
        <v>2522</v>
      </c>
      <c r="AF1108" s="48" t="s">
        <v>2374</v>
      </c>
      <c r="AG1108" s="48" t="s">
        <v>2374</v>
      </c>
      <c r="AH1108" s="48" t="s">
        <v>2374</v>
      </c>
      <c r="AI1108" s="48" t="s">
        <v>2374</v>
      </c>
      <c r="AJ1108" s="48" t="s">
        <v>2374</v>
      </c>
      <c r="AK1108" s="48">
        <v>474</v>
      </c>
      <c r="AL1108" s="48">
        <v>677618</v>
      </c>
      <c r="AM1108" s="48" t="s">
        <v>1581</v>
      </c>
      <c r="AN1108" s="53">
        <v>0.53</v>
      </c>
      <c r="AO1108" s="58">
        <v>0.086786</v>
      </c>
      <c r="AP1108" s="58">
        <v>0.111056115284663</v>
      </c>
    </row>
    <row r="1109" spans="27:42">
      <c r="AA1109" s="48">
        <v>1107</v>
      </c>
      <c r="AB1109" s="48" t="s">
        <v>4127</v>
      </c>
      <c r="AC1109" s="48" t="s">
        <v>4128</v>
      </c>
      <c r="AD1109" s="48" t="s">
        <v>2374</v>
      </c>
      <c r="AE1109" s="48" t="s">
        <v>2522</v>
      </c>
      <c r="AF1109" s="48" t="s">
        <v>2374</v>
      </c>
      <c r="AG1109" s="48" t="s">
        <v>2374</v>
      </c>
      <c r="AH1109" s="48" t="s">
        <v>2374</v>
      </c>
      <c r="AI1109" s="48" t="s">
        <v>2374</v>
      </c>
      <c r="AJ1109" s="48" t="s">
        <v>2374</v>
      </c>
      <c r="AK1109" s="48">
        <v>212</v>
      </c>
      <c r="AL1109" s="48">
        <v>1483263</v>
      </c>
      <c r="AM1109" s="48" t="s">
        <v>1581</v>
      </c>
      <c r="AN1109" s="53">
        <v>1.53</v>
      </c>
      <c r="AO1109" s="58">
        <v>0.058355</v>
      </c>
      <c r="AP1109" s="58">
        <v>0.476792744224112</v>
      </c>
    </row>
    <row r="1110" spans="27:42">
      <c r="AA1110" s="48">
        <v>1108</v>
      </c>
      <c r="AB1110" s="48" t="s">
        <v>4129</v>
      </c>
      <c r="AC1110" s="48" t="s">
        <v>4130</v>
      </c>
      <c r="AD1110" s="48" t="s">
        <v>2374</v>
      </c>
      <c r="AE1110" s="48" t="s">
        <v>2522</v>
      </c>
      <c r="AF1110" s="48" t="s">
        <v>2374</v>
      </c>
      <c r="AG1110" s="48" t="s">
        <v>2374</v>
      </c>
      <c r="AH1110" s="48" t="s">
        <v>2374</v>
      </c>
      <c r="AI1110" s="48" t="s">
        <v>2374</v>
      </c>
      <c r="AJ1110" s="48" t="s">
        <v>2374</v>
      </c>
      <c r="AK1110" s="48">
        <v>348</v>
      </c>
      <c r="AL1110" s="48">
        <v>919116</v>
      </c>
      <c r="AM1110" s="48" t="s">
        <v>1581</v>
      </c>
      <c r="AN1110" s="53">
        <v>2.55</v>
      </c>
      <c r="AO1110" s="58">
        <v>0.234091852</v>
      </c>
      <c r="AP1110" s="58">
        <v>0.198093471654295</v>
      </c>
    </row>
    <row r="1111" spans="27:42">
      <c r="AA1111" s="48">
        <v>1109</v>
      </c>
      <c r="AB1111" s="48" t="s">
        <v>4131</v>
      </c>
      <c r="AC1111" s="48" t="s">
        <v>4132</v>
      </c>
      <c r="AD1111" s="48" t="s">
        <v>2374</v>
      </c>
      <c r="AE1111" s="48" t="s">
        <v>2522</v>
      </c>
      <c r="AF1111" s="48" t="s">
        <v>2374</v>
      </c>
      <c r="AG1111" s="48" t="s">
        <v>2374</v>
      </c>
      <c r="AH1111" s="48" t="s">
        <v>2374</v>
      </c>
      <c r="AI1111" s="48" t="s">
        <v>2374</v>
      </c>
      <c r="AJ1111" s="48" t="s">
        <v>2374</v>
      </c>
      <c r="AK1111" s="48">
        <v>959</v>
      </c>
      <c r="AL1111" s="48">
        <v>333824</v>
      </c>
      <c r="AM1111" s="48" t="s">
        <v>1581</v>
      </c>
      <c r="AN1111" s="53">
        <v>0.35</v>
      </c>
      <c r="AO1111" s="58">
        <v>0.075767217</v>
      </c>
      <c r="AP1111" s="58">
        <v>0.0840045847115666</v>
      </c>
    </row>
    <row r="1112" spans="27:42">
      <c r="AA1112" s="48">
        <v>1110</v>
      </c>
      <c r="AB1112" s="48" t="s">
        <v>4133</v>
      </c>
      <c r="AC1112" s="48" t="s">
        <v>4134</v>
      </c>
      <c r="AD1112" s="48" t="s">
        <v>2374</v>
      </c>
      <c r="AE1112" s="48" t="s">
        <v>2522</v>
      </c>
      <c r="AF1112" s="48" t="s">
        <v>2374</v>
      </c>
      <c r="AG1112" s="48" t="s">
        <v>2374</v>
      </c>
      <c r="AH1112" s="48" t="s">
        <v>2374</v>
      </c>
      <c r="AI1112" s="48" t="s">
        <v>2374</v>
      </c>
      <c r="AJ1112" s="48" t="s">
        <v>2374</v>
      </c>
      <c r="AK1112" s="48">
        <v>318</v>
      </c>
      <c r="AL1112" s="48">
        <v>1004630</v>
      </c>
      <c r="AM1112" s="48" t="s">
        <v>1581</v>
      </c>
      <c r="AN1112" s="53">
        <v>5</v>
      </c>
      <c r="AO1112" s="58">
        <v>0.026531</v>
      </c>
      <c r="AP1112" s="58">
        <v>3.42714646415576</v>
      </c>
    </row>
    <row r="1113" spans="27:42">
      <c r="AA1113" s="48">
        <v>1111</v>
      </c>
      <c r="AB1113" s="48" t="s">
        <v>4135</v>
      </c>
      <c r="AC1113" s="48" t="s">
        <v>4136</v>
      </c>
      <c r="AD1113" s="48" t="s">
        <v>2374</v>
      </c>
      <c r="AE1113" s="48" t="s">
        <v>2522</v>
      </c>
      <c r="AF1113" s="48" t="s">
        <v>2374</v>
      </c>
      <c r="AG1113" s="48" t="s">
        <v>2374</v>
      </c>
      <c r="AH1113" s="48" t="s">
        <v>2374</v>
      </c>
      <c r="AI1113" s="48" t="s">
        <v>2374</v>
      </c>
      <c r="AJ1113" s="48" t="s">
        <v>2374</v>
      </c>
      <c r="AK1113" s="48">
        <v>161</v>
      </c>
      <c r="AL1113" s="48">
        <v>1914082</v>
      </c>
      <c r="AM1113" s="48" t="s">
        <v>1581</v>
      </c>
      <c r="AN1113" s="53">
        <v>0.88</v>
      </c>
      <c r="AO1113" s="58">
        <v>0.136882</v>
      </c>
      <c r="AP1113" s="58">
        <v>0.116910255694181</v>
      </c>
    </row>
    <row r="1114" spans="27:42">
      <c r="AA1114" s="48">
        <v>1112</v>
      </c>
      <c r="AB1114" s="48" t="s">
        <v>4137</v>
      </c>
      <c r="AC1114" s="48" t="s">
        <v>3069</v>
      </c>
      <c r="AD1114" s="48" t="s">
        <v>2374</v>
      </c>
      <c r="AE1114" s="48" t="s">
        <v>2522</v>
      </c>
      <c r="AF1114" s="48" t="s">
        <v>2374</v>
      </c>
      <c r="AG1114" s="48" t="s">
        <v>2374</v>
      </c>
      <c r="AH1114" s="48" t="s">
        <v>2374</v>
      </c>
      <c r="AI1114" s="48" t="s">
        <v>2374</v>
      </c>
      <c r="AJ1114" s="48" t="s">
        <v>2374</v>
      </c>
      <c r="AK1114" s="48">
        <v>232</v>
      </c>
      <c r="AL1114" s="48">
        <v>1360313</v>
      </c>
      <c r="AM1114" s="48" t="s">
        <v>1581</v>
      </c>
      <c r="AN1114" s="53">
        <v>0.64</v>
      </c>
      <c r="AO1114" s="58">
        <v>0.103931</v>
      </c>
      <c r="AP1114" s="58">
        <v>0.111982755131636</v>
      </c>
    </row>
    <row r="1115" spans="27:42">
      <c r="AA1115" s="48">
        <v>1113</v>
      </c>
      <c r="AB1115" s="48" t="s">
        <v>4138</v>
      </c>
      <c r="AC1115" s="48" t="s">
        <v>3266</v>
      </c>
      <c r="AD1115" s="48" t="s">
        <v>2374</v>
      </c>
      <c r="AE1115" s="48" t="s">
        <v>2522</v>
      </c>
      <c r="AF1115" s="48" t="s">
        <v>2374</v>
      </c>
      <c r="AG1115" s="48" t="s">
        <v>2374</v>
      </c>
      <c r="AH1115" s="48" t="s">
        <v>2374</v>
      </c>
      <c r="AI1115" s="48" t="s">
        <v>2374</v>
      </c>
      <c r="AJ1115" s="48" t="s">
        <v>2374</v>
      </c>
      <c r="AK1115" s="48">
        <v>3676</v>
      </c>
      <c r="AL1115" s="48">
        <v>82264</v>
      </c>
      <c r="AM1115" s="48" t="s">
        <v>1581</v>
      </c>
      <c r="AN1115" s="53">
        <v>1.87</v>
      </c>
      <c r="AO1115" s="58">
        <v>0.010978132</v>
      </c>
      <c r="AP1115" s="58">
        <v>3.0976292635535</v>
      </c>
    </row>
    <row r="1116" spans="27:42">
      <c r="AA1116" s="48">
        <v>1114</v>
      </c>
      <c r="AB1116" s="48" t="s">
        <v>4139</v>
      </c>
      <c r="AC1116" s="48" t="s">
        <v>4140</v>
      </c>
      <c r="AD1116" s="48" t="s">
        <v>2374</v>
      </c>
      <c r="AE1116" s="48" t="s">
        <v>2522</v>
      </c>
      <c r="AF1116" s="48" t="s">
        <v>2374</v>
      </c>
      <c r="AG1116" s="48" t="s">
        <v>2374</v>
      </c>
      <c r="AH1116" s="48" t="s">
        <v>2374</v>
      </c>
      <c r="AI1116" s="48" t="s">
        <v>2374</v>
      </c>
      <c r="AJ1116" s="48" t="s">
        <v>2374</v>
      </c>
      <c r="AK1116" s="48">
        <v>601</v>
      </c>
      <c r="AL1116" s="48">
        <v>535931</v>
      </c>
      <c r="AM1116" s="48" t="s">
        <v>1581</v>
      </c>
      <c r="AN1116" s="53">
        <v>2.38</v>
      </c>
      <c r="AO1116" s="58">
        <v>0.067922</v>
      </c>
      <c r="AP1116" s="58">
        <v>0.637210277554928</v>
      </c>
    </row>
    <row r="1117" spans="27:42">
      <c r="AA1117" s="48">
        <v>1115</v>
      </c>
      <c r="AB1117" s="48" t="s">
        <v>4141</v>
      </c>
      <c r="AC1117" s="48" t="s">
        <v>4142</v>
      </c>
      <c r="AD1117" s="48" t="s">
        <v>2374</v>
      </c>
      <c r="AE1117" s="48" t="s">
        <v>2522</v>
      </c>
      <c r="AF1117" s="48" t="s">
        <v>2374</v>
      </c>
      <c r="AG1117" s="48" t="s">
        <v>2374</v>
      </c>
      <c r="AH1117" s="48" t="s">
        <v>2374</v>
      </c>
      <c r="AI1117" s="48" t="s">
        <v>2374</v>
      </c>
      <c r="AJ1117" s="48" t="s">
        <v>2374</v>
      </c>
      <c r="AK1117" s="48">
        <v>535</v>
      </c>
      <c r="AL1117" s="48">
        <v>601475</v>
      </c>
      <c r="AM1117" s="48" t="s">
        <v>1581</v>
      </c>
      <c r="AN1117" s="53">
        <v>0.5</v>
      </c>
      <c r="AO1117" s="58">
        <v>0.134927226</v>
      </c>
      <c r="AP1117" s="58">
        <v>0.067388640184833</v>
      </c>
    </row>
    <row r="1118" spans="27:42">
      <c r="AA1118" s="48">
        <v>1116</v>
      </c>
      <c r="AB1118" s="48" t="s">
        <v>4143</v>
      </c>
      <c r="AC1118" s="48" t="s">
        <v>3853</v>
      </c>
      <c r="AD1118" s="48" t="s">
        <v>2374</v>
      </c>
      <c r="AE1118" s="48" t="s">
        <v>2522</v>
      </c>
      <c r="AF1118" s="48" t="s">
        <v>2374</v>
      </c>
      <c r="AG1118" s="48" t="s">
        <v>2374</v>
      </c>
      <c r="AH1118" s="48" t="s">
        <v>2374</v>
      </c>
      <c r="AI1118" s="48" t="s">
        <v>2374</v>
      </c>
      <c r="AJ1118" s="48" t="s">
        <v>2374</v>
      </c>
      <c r="AK1118" s="48">
        <v>6085</v>
      </c>
      <c r="AL1118" s="48">
        <v>47179</v>
      </c>
      <c r="AM1118" s="48" t="s">
        <v>1581</v>
      </c>
      <c r="AN1118" s="53">
        <v>0.84</v>
      </c>
      <c r="AO1118" s="58">
        <v>0.031962</v>
      </c>
      <c r="AP1118" s="58">
        <v>0.477927058294436</v>
      </c>
    </row>
    <row r="1119" spans="27:42">
      <c r="AA1119" s="48">
        <v>1117</v>
      </c>
      <c r="AB1119" s="48" t="s">
        <v>4144</v>
      </c>
      <c r="AC1119" s="48" t="s">
        <v>4145</v>
      </c>
      <c r="AD1119" s="48" t="s">
        <v>2374</v>
      </c>
      <c r="AE1119" s="48" t="s">
        <v>2522</v>
      </c>
      <c r="AF1119" s="48" t="s">
        <v>2374</v>
      </c>
      <c r="AG1119" s="48" t="s">
        <v>2374</v>
      </c>
      <c r="AH1119" s="48" t="s">
        <v>2374</v>
      </c>
      <c r="AI1119" s="48" t="s">
        <v>2374</v>
      </c>
      <c r="AJ1119" s="48" t="s">
        <v>2374</v>
      </c>
      <c r="AK1119" s="48">
        <v>141</v>
      </c>
      <c r="AL1119" s="48">
        <v>2163050</v>
      </c>
      <c r="AM1119" s="48" t="s">
        <v>1581</v>
      </c>
      <c r="AN1119" s="53" t="e">
        <v>#N/A</v>
      </c>
      <c r="AO1119" s="58" t="e">
        <v>#N/A</v>
      </c>
      <c r="AP1119" s="58" t="e">
        <v>#N/A</v>
      </c>
    </row>
    <row r="1120" spans="27:42">
      <c r="AA1120" s="48">
        <v>1118</v>
      </c>
      <c r="AB1120" s="48" t="s">
        <v>4146</v>
      </c>
      <c r="AC1120" s="48" t="s">
        <v>4147</v>
      </c>
      <c r="AD1120" s="48" t="s">
        <v>2374</v>
      </c>
      <c r="AE1120" s="48" t="s">
        <v>2522</v>
      </c>
      <c r="AF1120" s="48" t="s">
        <v>2374</v>
      </c>
      <c r="AG1120" s="48" t="s">
        <v>2374</v>
      </c>
      <c r="AH1120" s="48" t="s">
        <v>2374</v>
      </c>
      <c r="AI1120" s="48" t="s">
        <v>2374</v>
      </c>
      <c r="AJ1120" s="48" t="s">
        <v>2374</v>
      </c>
      <c r="AK1120" s="48">
        <v>1338</v>
      </c>
      <c r="AL1120" s="48">
        <v>237971</v>
      </c>
      <c r="AM1120" s="48" t="s">
        <v>1581</v>
      </c>
      <c r="AN1120" s="53">
        <v>1.95</v>
      </c>
      <c r="AO1120" s="58">
        <v>0.047841732</v>
      </c>
      <c r="AP1120" s="58">
        <v>0.741214655602381</v>
      </c>
    </row>
    <row r="1121" spans="27:42">
      <c r="AA1121" s="48">
        <v>1119</v>
      </c>
      <c r="AB1121" s="48" t="s">
        <v>4148</v>
      </c>
      <c r="AC1121" s="48" t="s">
        <v>4149</v>
      </c>
      <c r="AD1121" s="48" t="s">
        <v>2374</v>
      </c>
      <c r="AE1121" s="48" t="s">
        <v>2522</v>
      </c>
      <c r="AF1121" s="48" t="s">
        <v>2374</v>
      </c>
      <c r="AG1121" s="48" t="s">
        <v>2374</v>
      </c>
      <c r="AH1121" s="48" t="s">
        <v>2374</v>
      </c>
      <c r="AI1121" s="48" t="s">
        <v>2374</v>
      </c>
      <c r="AJ1121" s="48" t="s">
        <v>2374</v>
      </c>
      <c r="AK1121" s="48">
        <v>292</v>
      </c>
      <c r="AL1121" s="48">
        <v>1088492</v>
      </c>
      <c r="AM1121" s="48" t="s">
        <v>1581</v>
      </c>
      <c r="AN1121" s="53">
        <v>1.52</v>
      </c>
      <c r="AO1121" s="58">
        <v>0.079137</v>
      </c>
      <c r="AP1121" s="58">
        <v>0.349285281771068</v>
      </c>
    </row>
    <row r="1122" spans="27:42">
      <c r="AA1122" s="48">
        <v>1120</v>
      </c>
      <c r="AB1122" s="48" t="s">
        <v>4150</v>
      </c>
      <c r="AC1122" s="48" t="s">
        <v>4151</v>
      </c>
      <c r="AD1122" s="48" t="s">
        <v>2374</v>
      </c>
      <c r="AE1122" s="48" t="s">
        <v>2522</v>
      </c>
      <c r="AF1122" s="48" t="s">
        <v>2374</v>
      </c>
      <c r="AG1122" s="48" t="s">
        <v>2374</v>
      </c>
      <c r="AH1122" s="48" t="s">
        <v>2374</v>
      </c>
      <c r="AI1122" s="48" t="s">
        <v>2374</v>
      </c>
      <c r="AJ1122" s="48" t="s">
        <v>2374</v>
      </c>
      <c r="AK1122" s="48">
        <v>212</v>
      </c>
      <c r="AL1122" s="48">
        <v>1483263</v>
      </c>
      <c r="AM1122" s="48" t="s">
        <v>1581</v>
      </c>
      <c r="AN1122" s="53">
        <v>3.35</v>
      </c>
      <c r="AO1122" s="58">
        <v>0.194377</v>
      </c>
      <c r="AP1122" s="58">
        <v>0.313412426897967</v>
      </c>
    </row>
    <row r="1123" spans="27:42">
      <c r="AA1123" s="48">
        <v>1121</v>
      </c>
      <c r="AB1123" s="48" t="s">
        <v>4152</v>
      </c>
      <c r="AC1123" s="48" t="s">
        <v>4153</v>
      </c>
      <c r="AD1123" s="48" t="s">
        <v>2374</v>
      </c>
      <c r="AE1123" s="48" t="s">
        <v>2522</v>
      </c>
      <c r="AF1123" s="48" t="s">
        <v>2374</v>
      </c>
      <c r="AG1123" s="48" t="s">
        <v>2374</v>
      </c>
      <c r="AH1123" s="48" t="s">
        <v>2374</v>
      </c>
      <c r="AI1123" s="48" t="s">
        <v>2374</v>
      </c>
      <c r="AJ1123" s="48" t="s">
        <v>2374</v>
      </c>
      <c r="AK1123" s="48">
        <v>0</v>
      </c>
      <c r="AL1123" s="48">
        <v>0</v>
      </c>
      <c r="AM1123" s="48" t="s">
        <v>1581</v>
      </c>
      <c r="AN1123" s="53">
        <v>1.96</v>
      </c>
      <c r="AO1123" s="58">
        <v>0.10776</v>
      </c>
      <c r="AP1123" s="58">
        <v>0.330761359998909</v>
      </c>
    </row>
    <row r="1124" spans="27:42">
      <c r="AA1124" s="48">
        <v>1122</v>
      </c>
      <c r="AB1124" s="48" t="s">
        <v>4154</v>
      </c>
      <c r="AC1124" s="48" t="s">
        <v>4155</v>
      </c>
      <c r="AD1124" s="48" t="s">
        <v>2374</v>
      </c>
      <c r="AE1124" s="48" t="s">
        <v>2522</v>
      </c>
      <c r="AF1124" s="48" t="s">
        <v>2374</v>
      </c>
      <c r="AG1124" s="48" t="s">
        <v>2374</v>
      </c>
      <c r="AH1124" s="48" t="s">
        <v>2374</v>
      </c>
      <c r="AI1124" s="48" t="s">
        <v>2374</v>
      </c>
      <c r="AJ1124" s="48" t="s">
        <v>2374</v>
      </c>
      <c r="AK1124" s="48">
        <v>702</v>
      </c>
      <c r="AL1124" s="48">
        <v>458152</v>
      </c>
      <c r="AM1124" s="48" t="s">
        <v>1581</v>
      </c>
      <c r="AN1124" s="53">
        <v>1.35</v>
      </c>
      <c r="AO1124" s="58">
        <v>0.001326</v>
      </c>
      <c r="AP1124" s="58">
        <v>18.5142670942228</v>
      </c>
    </row>
    <row r="1125" spans="27:42">
      <c r="AA1125" s="48">
        <v>1123</v>
      </c>
      <c r="AB1125" s="48" t="s">
        <v>4156</v>
      </c>
      <c r="AC1125" s="48" t="s">
        <v>4157</v>
      </c>
      <c r="AD1125" s="48" t="s">
        <v>2374</v>
      </c>
      <c r="AE1125" s="48" t="s">
        <v>2522</v>
      </c>
      <c r="AF1125" s="48" t="s">
        <v>2374</v>
      </c>
      <c r="AG1125" s="48" t="s">
        <v>2374</v>
      </c>
      <c r="AH1125" s="48" t="s">
        <v>2374</v>
      </c>
      <c r="AI1125" s="48" t="s">
        <v>2374</v>
      </c>
      <c r="AJ1125" s="48" t="s">
        <v>2374</v>
      </c>
      <c r="AK1125" s="48">
        <v>0</v>
      </c>
      <c r="AL1125" s="48">
        <v>0</v>
      </c>
      <c r="AM1125" s="48" t="s">
        <v>1581</v>
      </c>
      <c r="AN1125" s="53">
        <v>2.75</v>
      </c>
      <c r="AO1125" s="58">
        <v>0.049062</v>
      </c>
      <c r="AP1125" s="58">
        <v>1.01930399417643</v>
      </c>
    </row>
    <row r="1126" spans="27:42">
      <c r="AA1126" s="48">
        <v>1124</v>
      </c>
      <c r="AB1126" s="48" t="s">
        <v>4158</v>
      </c>
      <c r="AC1126" s="48" t="s">
        <v>3766</v>
      </c>
      <c r="AD1126" s="48" t="s">
        <v>2374</v>
      </c>
      <c r="AE1126" s="48" t="s">
        <v>2522</v>
      </c>
      <c r="AF1126" s="48" t="s">
        <v>2374</v>
      </c>
      <c r="AG1126" s="48" t="s">
        <v>2374</v>
      </c>
      <c r="AH1126" s="48" t="s">
        <v>2374</v>
      </c>
      <c r="AI1126" s="48" t="s">
        <v>2374</v>
      </c>
      <c r="AJ1126" s="48" t="s">
        <v>2374</v>
      </c>
      <c r="AK1126" s="48">
        <v>0</v>
      </c>
      <c r="AL1126" s="48">
        <v>0</v>
      </c>
      <c r="AM1126" s="48" t="s">
        <v>1581</v>
      </c>
      <c r="AN1126" s="53">
        <v>3.43</v>
      </c>
      <c r="AO1126" s="58">
        <v>0.061986</v>
      </c>
      <c r="AP1126" s="58">
        <v>1.00627524390337</v>
      </c>
    </row>
    <row r="1127" spans="27:42">
      <c r="AA1127" s="48">
        <v>1125</v>
      </c>
      <c r="AB1127" s="48" t="s">
        <v>4159</v>
      </c>
      <c r="AC1127" s="48" t="s">
        <v>4160</v>
      </c>
      <c r="AD1127" s="48" t="s">
        <v>2374</v>
      </c>
      <c r="AE1127" s="48" t="s">
        <v>2522</v>
      </c>
      <c r="AF1127" s="48" t="s">
        <v>2374</v>
      </c>
      <c r="AG1127" s="48" t="s">
        <v>2374</v>
      </c>
      <c r="AH1127" s="48" t="s">
        <v>2374</v>
      </c>
      <c r="AI1127" s="48" t="s">
        <v>2374</v>
      </c>
      <c r="AJ1127" s="48" t="s">
        <v>2374</v>
      </c>
      <c r="AK1127" s="48">
        <v>0</v>
      </c>
      <c r="AL1127" s="48">
        <v>0</v>
      </c>
      <c r="AM1127" s="48" t="s">
        <v>1581</v>
      </c>
      <c r="AN1127" s="53">
        <v>0.41</v>
      </c>
      <c r="AO1127" s="58">
        <v>0.087315</v>
      </c>
      <c r="AP1127" s="58">
        <v>0.0853908386064519</v>
      </c>
    </row>
    <row r="1128" spans="27:42">
      <c r="AA1128" s="48">
        <v>1126</v>
      </c>
      <c r="AB1128" s="48" t="s">
        <v>4161</v>
      </c>
      <c r="AC1128" s="48" t="s">
        <v>4162</v>
      </c>
      <c r="AD1128" s="48" t="s">
        <v>2374</v>
      </c>
      <c r="AE1128" s="48" t="s">
        <v>2522</v>
      </c>
      <c r="AF1128" s="48" t="s">
        <v>2374</v>
      </c>
      <c r="AG1128" s="48" t="s">
        <v>2374</v>
      </c>
      <c r="AH1128" s="48" t="s">
        <v>2374</v>
      </c>
      <c r="AI1128" s="48" t="s">
        <v>2374</v>
      </c>
      <c r="AJ1128" s="48" t="s">
        <v>2374</v>
      </c>
      <c r="AK1128" s="48">
        <v>1196</v>
      </c>
      <c r="AL1128" s="48">
        <v>266661</v>
      </c>
      <c r="AM1128" s="48" t="s">
        <v>1581</v>
      </c>
      <c r="AN1128" s="53">
        <v>0.35</v>
      </c>
      <c r="AO1128" s="58">
        <v>0.302766</v>
      </c>
      <c r="AP1128" s="58">
        <v>0.0210221543992263</v>
      </c>
    </row>
    <row r="1129" spans="27:42">
      <c r="AA1129" s="48">
        <v>1127</v>
      </c>
      <c r="AB1129" s="48" t="s">
        <v>4163</v>
      </c>
      <c r="AC1129" s="48" t="s">
        <v>4164</v>
      </c>
      <c r="AD1129" s="48" t="s">
        <v>2374</v>
      </c>
      <c r="AE1129" s="48" t="s">
        <v>2522</v>
      </c>
      <c r="AF1129" s="48" t="s">
        <v>2374</v>
      </c>
      <c r="AG1129" s="48" t="s">
        <v>2374</v>
      </c>
      <c r="AH1129" s="48" t="s">
        <v>2374</v>
      </c>
      <c r="AI1129" s="48" t="s">
        <v>2374</v>
      </c>
      <c r="AJ1129" s="48" t="s">
        <v>2374</v>
      </c>
      <c r="AK1129" s="48">
        <v>7318</v>
      </c>
      <c r="AL1129" s="48">
        <v>38186</v>
      </c>
      <c r="AM1129" s="48" t="s">
        <v>1581</v>
      </c>
      <c r="AN1129" s="53">
        <v>0.53</v>
      </c>
      <c r="AO1129" s="58">
        <v>0.138981391</v>
      </c>
      <c r="AP1129" s="58">
        <v>0.0693482483643781</v>
      </c>
    </row>
    <row r="1130" spans="27:42">
      <c r="AA1130" s="48">
        <v>1128</v>
      </c>
      <c r="AB1130" s="48" t="s">
        <v>4165</v>
      </c>
      <c r="AC1130" s="48" t="s">
        <v>4166</v>
      </c>
      <c r="AD1130" s="48" t="s">
        <v>2374</v>
      </c>
      <c r="AE1130" s="48" t="s">
        <v>2522</v>
      </c>
      <c r="AF1130" s="48" t="s">
        <v>2374</v>
      </c>
      <c r="AG1130" s="48" t="s">
        <v>2374</v>
      </c>
      <c r="AH1130" s="48" t="s">
        <v>2374</v>
      </c>
      <c r="AI1130" s="48" t="s">
        <v>2374</v>
      </c>
      <c r="AJ1130" s="48" t="s">
        <v>2374</v>
      </c>
      <c r="AK1130" s="48">
        <v>217</v>
      </c>
      <c r="AL1130" s="48">
        <v>1450544</v>
      </c>
      <c r="AM1130" s="48" t="s">
        <v>1581</v>
      </c>
      <c r="AN1130" s="53">
        <v>1.58</v>
      </c>
      <c r="AO1130" s="58">
        <v>0.032787</v>
      </c>
      <c r="AP1130" s="58">
        <v>0.876338085753598</v>
      </c>
    </row>
    <row r="1131" spans="27:42">
      <c r="AA1131" s="48">
        <v>1129</v>
      </c>
      <c r="AB1131" s="48" t="s">
        <v>4167</v>
      </c>
      <c r="AC1131" s="48" t="s">
        <v>4168</v>
      </c>
      <c r="AD1131" s="48" t="s">
        <v>2374</v>
      </c>
      <c r="AE1131" s="48" t="s">
        <v>2522</v>
      </c>
      <c r="AF1131" s="48" t="s">
        <v>2374</v>
      </c>
      <c r="AG1131" s="48" t="s">
        <v>2374</v>
      </c>
      <c r="AH1131" s="48" t="s">
        <v>2374</v>
      </c>
      <c r="AI1131" s="48" t="s">
        <v>2374</v>
      </c>
      <c r="AJ1131" s="48" t="s">
        <v>2374</v>
      </c>
      <c r="AK1131" s="48">
        <v>0</v>
      </c>
      <c r="AL1131" s="48">
        <v>0</v>
      </c>
      <c r="AM1131" s="48" t="s">
        <v>1581</v>
      </c>
      <c r="AN1131" s="53">
        <v>2.6</v>
      </c>
      <c r="AO1131" s="58">
        <v>0.033454</v>
      </c>
      <c r="AP1131" s="58">
        <v>1.41332348529529</v>
      </c>
    </row>
    <row r="1132" spans="27:42">
      <c r="AA1132" s="48">
        <v>1130</v>
      </c>
      <c r="AB1132" s="48" t="s">
        <v>4169</v>
      </c>
      <c r="AC1132" s="48" t="s">
        <v>4170</v>
      </c>
      <c r="AD1132" s="48" t="s">
        <v>2374</v>
      </c>
      <c r="AE1132" s="48" t="s">
        <v>2522</v>
      </c>
      <c r="AF1132" s="48" t="s">
        <v>2374</v>
      </c>
      <c r="AG1132" s="48" t="s">
        <v>2374</v>
      </c>
      <c r="AH1132" s="48" t="s">
        <v>2374</v>
      </c>
      <c r="AI1132" s="48" t="s">
        <v>2374</v>
      </c>
      <c r="AJ1132" s="48" t="s">
        <v>2374</v>
      </c>
      <c r="AK1132" s="48">
        <v>378</v>
      </c>
      <c r="AL1132" s="48">
        <v>847101</v>
      </c>
      <c r="AM1132" s="48" t="s">
        <v>1581</v>
      </c>
      <c r="AN1132" s="53">
        <v>3.48</v>
      </c>
      <c r="AO1132" s="58">
        <v>0.013717</v>
      </c>
      <c r="AP1132" s="58">
        <v>4.61356225829259</v>
      </c>
    </row>
    <row r="1133" spans="27:42">
      <c r="AA1133" s="48">
        <v>1131</v>
      </c>
      <c r="AB1133" s="48" t="s">
        <v>4171</v>
      </c>
      <c r="AC1133" s="48" t="s">
        <v>4172</v>
      </c>
      <c r="AD1133" s="48" t="s">
        <v>2374</v>
      </c>
      <c r="AE1133" s="48" t="s">
        <v>2522</v>
      </c>
      <c r="AF1133" s="48" t="s">
        <v>2374</v>
      </c>
      <c r="AG1133" s="48" t="s">
        <v>2374</v>
      </c>
      <c r="AH1133" s="48" t="s">
        <v>2374</v>
      </c>
      <c r="AI1133" s="48" t="s">
        <v>2374</v>
      </c>
      <c r="AJ1133" s="48" t="s">
        <v>2374</v>
      </c>
      <c r="AK1133" s="48">
        <v>196</v>
      </c>
      <c r="AL1133" s="48">
        <v>1590899</v>
      </c>
      <c r="AM1133" s="48" t="s">
        <v>1581</v>
      </c>
      <c r="AN1133" s="53" t="e">
        <v>#N/A</v>
      </c>
      <c r="AO1133" s="58" t="e">
        <v>#N/A</v>
      </c>
      <c r="AP1133" s="58" t="e">
        <v>#N/A</v>
      </c>
    </row>
    <row r="1134" spans="27:42">
      <c r="AA1134" s="48">
        <v>1132</v>
      </c>
      <c r="AB1134" s="48" t="s">
        <v>4173</v>
      </c>
      <c r="AC1134" s="48" t="s">
        <v>4174</v>
      </c>
      <c r="AD1134" s="48" t="s">
        <v>2374</v>
      </c>
      <c r="AE1134" s="48" t="s">
        <v>2522</v>
      </c>
      <c r="AF1134" s="48" t="s">
        <v>2374</v>
      </c>
      <c r="AG1134" s="48" t="s">
        <v>2374</v>
      </c>
      <c r="AH1134" s="48" t="s">
        <v>2374</v>
      </c>
      <c r="AI1134" s="48" t="s">
        <v>2374</v>
      </c>
      <c r="AJ1134" s="48" t="s">
        <v>2374</v>
      </c>
      <c r="AK1134" s="48">
        <v>0</v>
      </c>
      <c r="AL1134" s="48">
        <v>0</v>
      </c>
      <c r="AM1134" s="48" t="s">
        <v>1581</v>
      </c>
      <c r="AN1134" s="53">
        <v>3.61</v>
      </c>
      <c r="AO1134" s="58">
        <v>0.067922</v>
      </c>
      <c r="AP1134" s="58">
        <v>0.966524832761887</v>
      </c>
    </row>
    <row r="1135" spans="27:42">
      <c r="AA1135" s="48">
        <v>1133</v>
      </c>
      <c r="AB1135" s="48" t="s">
        <v>4175</v>
      </c>
      <c r="AC1135" s="48" t="s">
        <v>4176</v>
      </c>
      <c r="AD1135" s="48" t="s">
        <v>2374</v>
      </c>
      <c r="AE1135" s="48" t="s">
        <v>2522</v>
      </c>
      <c r="AF1135" s="48" t="s">
        <v>2374</v>
      </c>
      <c r="AG1135" s="48" t="s">
        <v>2374</v>
      </c>
      <c r="AH1135" s="48" t="s">
        <v>2374</v>
      </c>
      <c r="AI1135" s="48" t="s">
        <v>2374</v>
      </c>
      <c r="AJ1135" s="48" t="s">
        <v>2374</v>
      </c>
      <c r="AK1135" s="48">
        <v>156</v>
      </c>
      <c r="AL1135" s="48">
        <v>1970885</v>
      </c>
      <c r="AM1135" s="48" t="s">
        <v>1581</v>
      </c>
      <c r="AN1135" s="53" t="e">
        <v>#N/A</v>
      </c>
      <c r="AO1135" s="58" t="e">
        <v>#N/A</v>
      </c>
      <c r="AP1135" s="58" t="e">
        <v>#N/A</v>
      </c>
    </row>
    <row r="1136" spans="27:42">
      <c r="AA1136" s="48">
        <v>1134</v>
      </c>
      <c r="AB1136" s="48" t="s">
        <v>4177</v>
      </c>
      <c r="AC1136" s="48" t="s">
        <v>4178</v>
      </c>
      <c r="AD1136" s="48" t="s">
        <v>2374</v>
      </c>
      <c r="AE1136" s="48" t="s">
        <v>2522</v>
      </c>
      <c r="AF1136" s="48" t="s">
        <v>2374</v>
      </c>
      <c r="AG1136" s="48" t="s">
        <v>2374</v>
      </c>
      <c r="AH1136" s="48" t="s">
        <v>2374</v>
      </c>
      <c r="AI1136" s="48" t="s">
        <v>2374</v>
      </c>
      <c r="AJ1136" s="48" t="s">
        <v>2374</v>
      </c>
      <c r="AK1136" s="48">
        <v>3035</v>
      </c>
      <c r="AL1136" s="48">
        <v>100932</v>
      </c>
      <c r="AM1136" s="48" t="s">
        <v>1581</v>
      </c>
      <c r="AN1136" s="53">
        <v>1.35</v>
      </c>
      <c r="AO1136" s="58">
        <v>0.097079418</v>
      </c>
      <c r="AP1136" s="58">
        <v>0.252884892315068</v>
      </c>
    </row>
    <row r="1137" spans="27:42">
      <c r="AA1137" s="48">
        <v>1135</v>
      </c>
      <c r="AB1137" s="48" t="s">
        <v>4179</v>
      </c>
      <c r="AC1137" s="48" t="s">
        <v>4180</v>
      </c>
      <c r="AD1137" s="48" t="s">
        <v>2374</v>
      </c>
      <c r="AE1137" s="48" t="s">
        <v>2522</v>
      </c>
      <c r="AF1137" s="48" t="s">
        <v>2374</v>
      </c>
      <c r="AG1137" s="48" t="s">
        <v>2374</v>
      </c>
      <c r="AH1137" s="48" t="s">
        <v>2374</v>
      </c>
      <c r="AI1137" s="48" t="s">
        <v>2374</v>
      </c>
      <c r="AJ1137" s="48" t="s">
        <v>2374</v>
      </c>
      <c r="AK1137" s="48">
        <v>752</v>
      </c>
      <c r="AL1137" s="48">
        <v>427201</v>
      </c>
      <c r="AM1137" s="48" t="s">
        <v>1581</v>
      </c>
      <c r="AN1137" s="53">
        <v>0.68</v>
      </c>
      <c r="AO1137" s="58">
        <v>0.067521</v>
      </c>
      <c r="AP1137" s="58">
        <v>0.183141314647447</v>
      </c>
    </row>
    <row r="1138" spans="27:42">
      <c r="AA1138" s="48">
        <v>1136</v>
      </c>
      <c r="AB1138" s="48" t="s">
        <v>4181</v>
      </c>
      <c r="AC1138" s="48" t="s">
        <v>4182</v>
      </c>
      <c r="AD1138" s="48" t="s">
        <v>2374</v>
      </c>
      <c r="AE1138" s="48" t="s">
        <v>2522</v>
      </c>
      <c r="AF1138" s="48" t="s">
        <v>2374</v>
      </c>
      <c r="AG1138" s="48" t="s">
        <v>2374</v>
      </c>
      <c r="AH1138" s="48" t="s">
        <v>2374</v>
      </c>
      <c r="AI1138" s="48" t="s">
        <v>2374</v>
      </c>
      <c r="AJ1138" s="48" t="s">
        <v>2374</v>
      </c>
      <c r="AK1138" s="48">
        <v>373</v>
      </c>
      <c r="AL1138" s="48">
        <v>858442</v>
      </c>
      <c r="AM1138" s="48" t="s">
        <v>1581</v>
      </c>
      <c r="AN1138" s="53">
        <v>0.6</v>
      </c>
      <c r="AO1138" s="58">
        <v>0.111537</v>
      </c>
      <c r="AP1138" s="58">
        <v>0.0978247105522111</v>
      </c>
    </row>
    <row r="1139" spans="27:42">
      <c r="AA1139" s="48">
        <v>1137</v>
      </c>
      <c r="AB1139" s="48" t="s">
        <v>4183</v>
      </c>
      <c r="AC1139" s="48" t="s">
        <v>4184</v>
      </c>
      <c r="AD1139" s="48" t="s">
        <v>2374</v>
      </c>
      <c r="AE1139" s="48" t="s">
        <v>2522</v>
      </c>
      <c r="AF1139" s="48" t="s">
        <v>2374</v>
      </c>
      <c r="AG1139" s="48" t="s">
        <v>2374</v>
      </c>
      <c r="AH1139" s="48" t="s">
        <v>2374</v>
      </c>
      <c r="AI1139" s="48" t="s">
        <v>2374</v>
      </c>
      <c r="AJ1139" s="48" t="s">
        <v>2374</v>
      </c>
      <c r="AK1139" s="48">
        <v>202</v>
      </c>
      <c r="AL1139" s="48">
        <v>1553435</v>
      </c>
      <c r="AM1139" s="48" t="s">
        <v>1581</v>
      </c>
      <c r="AN1139" s="53">
        <v>4.97</v>
      </c>
      <c r="AO1139" s="58">
        <v>0.301435</v>
      </c>
      <c r="AP1139" s="58">
        <v>0.299832697276273</v>
      </c>
    </row>
    <row r="1140" spans="27:42">
      <c r="AA1140" s="48">
        <v>1138</v>
      </c>
      <c r="AB1140" s="48" t="s">
        <v>4185</v>
      </c>
      <c r="AC1140" s="48" t="s">
        <v>170</v>
      </c>
      <c r="AD1140" s="48" t="s">
        <v>2374</v>
      </c>
      <c r="AE1140" s="48" t="s">
        <v>2522</v>
      </c>
      <c r="AF1140" s="48" t="s">
        <v>2374</v>
      </c>
      <c r="AG1140" s="48" t="s">
        <v>2374</v>
      </c>
      <c r="AH1140" s="48" t="s">
        <v>2374</v>
      </c>
      <c r="AI1140" s="48" t="s">
        <v>2374</v>
      </c>
      <c r="AJ1140" s="48" t="s">
        <v>2374</v>
      </c>
      <c r="AK1140" s="48">
        <v>1202</v>
      </c>
      <c r="AL1140" s="48">
        <v>265538</v>
      </c>
      <c r="AM1140" s="48" t="s">
        <v>1581</v>
      </c>
      <c r="AN1140" s="53">
        <v>1.25</v>
      </c>
      <c r="AO1140" s="58">
        <v>0.174254934</v>
      </c>
      <c r="AP1140" s="58">
        <v>0.130449136723607</v>
      </c>
    </row>
    <row r="1141" spans="27:42">
      <c r="AA1141" s="48">
        <v>1139</v>
      </c>
      <c r="AB1141" s="48" t="s">
        <v>4186</v>
      </c>
      <c r="AC1141" s="48" t="s">
        <v>4187</v>
      </c>
      <c r="AD1141" s="48" t="s">
        <v>2374</v>
      </c>
      <c r="AE1141" s="48" t="s">
        <v>2522</v>
      </c>
      <c r="AF1141" s="48" t="s">
        <v>2374</v>
      </c>
      <c r="AG1141" s="48" t="s">
        <v>2374</v>
      </c>
      <c r="AH1141" s="48" t="s">
        <v>2374</v>
      </c>
      <c r="AI1141" s="48" t="s">
        <v>2374</v>
      </c>
      <c r="AJ1141" s="48" t="s">
        <v>2374</v>
      </c>
      <c r="AK1141" s="48">
        <v>373</v>
      </c>
      <c r="AL1141" s="48">
        <v>858442</v>
      </c>
      <c r="AM1141" s="48" t="s">
        <v>1581</v>
      </c>
      <c r="AN1141" s="53">
        <v>1.93</v>
      </c>
      <c r="AO1141" s="58">
        <v>0.098864</v>
      </c>
      <c r="AP1141" s="58">
        <v>0.35500576970828</v>
      </c>
    </row>
    <row r="1142" spans="27:42">
      <c r="AA1142" s="48">
        <v>1140</v>
      </c>
      <c r="AB1142" s="48" t="s">
        <v>4188</v>
      </c>
      <c r="AC1142" s="48" t="s">
        <v>4189</v>
      </c>
      <c r="AD1142" s="48" t="s">
        <v>2374</v>
      </c>
      <c r="AE1142" s="48" t="s">
        <v>2522</v>
      </c>
      <c r="AF1142" s="48" t="s">
        <v>2374</v>
      </c>
      <c r="AG1142" s="48" t="s">
        <v>2374</v>
      </c>
      <c r="AH1142" s="48" t="s">
        <v>2374</v>
      </c>
      <c r="AI1142" s="48" t="s">
        <v>2374</v>
      </c>
      <c r="AJ1142" s="48" t="s">
        <v>2374</v>
      </c>
      <c r="AK1142" s="48">
        <v>222</v>
      </c>
      <c r="AL1142" s="48">
        <v>1419130</v>
      </c>
      <c r="AM1142" s="48" t="s">
        <v>1581</v>
      </c>
      <c r="AN1142" s="53">
        <v>2.97</v>
      </c>
      <c r="AO1142" s="58">
        <v>0.078425</v>
      </c>
      <c r="AP1142" s="58">
        <v>0.688681159926895</v>
      </c>
    </row>
    <row r="1143" spans="27:42">
      <c r="AA1143" s="48">
        <v>1141</v>
      </c>
      <c r="AB1143" s="48" t="s">
        <v>4190</v>
      </c>
      <c r="AC1143" s="48" t="s">
        <v>3546</v>
      </c>
      <c r="AD1143" s="48" t="s">
        <v>2374</v>
      </c>
      <c r="AE1143" s="48" t="s">
        <v>2522</v>
      </c>
      <c r="AF1143" s="48" t="s">
        <v>2374</v>
      </c>
      <c r="AG1143" s="48" t="s">
        <v>2374</v>
      </c>
      <c r="AH1143" s="48" t="s">
        <v>2374</v>
      </c>
      <c r="AI1143" s="48" t="s">
        <v>2374</v>
      </c>
      <c r="AJ1143" s="48" t="s">
        <v>2374</v>
      </c>
      <c r="AK1143" s="48">
        <v>540</v>
      </c>
      <c r="AL1143" s="48">
        <v>595888</v>
      </c>
      <c r="AM1143" s="48" t="s">
        <v>1581</v>
      </c>
      <c r="AN1143" s="53">
        <v>2.53</v>
      </c>
      <c r="AO1143" s="58">
        <v>0.033454</v>
      </c>
      <c r="AP1143" s="58">
        <v>1.37527246838349</v>
      </c>
    </row>
    <row r="1144" spans="27:42">
      <c r="AA1144" s="48">
        <v>1142</v>
      </c>
      <c r="AB1144" s="48" t="s">
        <v>4191</v>
      </c>
      <c r="AC1144" s="48"/>
      <c r="AD1144" s="48" t="s">
        <v>2374</v>
      </c>
      <c r="AE1144" s="48" t="s">
        <v>2522</v>
      </c>
      <c r="AF1144" s="48" t="s">
        <v>2374</v>
      </c>
      <c r="AG1144" s="48" t="s">
        <v>2374</v>
      </c>
      <c r="AH1144" s="48" t="s">
        <v>2374</v>
      </c>
      <c r="AI1144" s="48" t="s">
        <v>2374</v>
      </c>
      <c r="AJ1144" s="48" t="s">
        <v>2374</v>
      </c>
      <c r="AK1144" s="48">
        <v>328</v>
      </c>
      <c r="AL1144" s="48">
        <v>974560</v>
      </c>
      <c r="AM1144" s="48" t="s">
        <v>1581</v>
      </c>
      <c r="AN1144" s="53">
        <v>1.57</v>
      </c>
      <c r="AO1144" s="58">
        <v>0.083951</v>
      </c>
      <c r="AP1144" s="58">
        <v>0.340087021857062</v>
      </c>
    </row>
    <row r="1145" spans="27:42">
      <c r="AA1145" s="48">
        <v>1143</v>
      </c>
      <c r="AB1145" s="48" t="s">
        <v>4192</v>
      </c>
      <c r="AC1145" s="48" t="s">
        <v>4193</v>
      </c>
      <c r="AD1145" s="48" t="s">
        <v>2374</v>
      </c>
      <c r="AE1145" s="48" t="s">
        <v>2522</v>
      </c>
      <c r="AF1145" s="48" t="s">
        <v>2374</v>
      </c>
      <c r="AG1145" s="48" t="s">
        <v>2374</v>
      </c>
      <c r="AH1145" s="48" t="s">
        <v>2374</v>
      </c>
      <c r="AI1145" s="48" t="s">
        <v>2374</v>
      </c>
      <c r="AJ1145" s="48" t="s">
        <v>2374</v>
      </c>
      <c r="AK1145" s="48">
        <v>0</v>
      </c>
      <c r="AL1145" s="48">
        <v>0</v>
      </c>
      <c r="AM1145" s="48" t="s">
        <v>1581</v>
      </c>
      <c r="AN1145" s="53">
        <v>1.39</v>
      </c>
      <c r="AO1145" s="58">
        <v>0.25</v>
      </c>
      <c r="AP1145" s="58">
        <v>0.101109292598654</v>
      </c>
    </row>
    <row r="1146" spans="27:42">
      <c r="AA1146" s="48">
        <v>1144</v>
      </c>
      <c r="AB1146" s="48" t="s">
        <v>4194</v>
      </c>
      <c r="AC1146" s="48" t="s">
        <v>4195</v>
      </c>
      <c r="AD1146" s="48" t="s">
        <v>2374</v>
      </c>
      <c r="AE1146" s="48" t="s">
        <v>2522</v>
      </c>
      <c r="AF1146" s="48" t="s">
        <v>2374</v>
      </c>
      <c r="AG1146" s="48" t="s">
        <v>2374</v>
      </c>
      <c r="AH1146" s="48" t="s">
        <v>2374</v>
      </c>
      <c r="AI1146" s="48" t="s">
        <v>2374</v>
      </c>
      <c r="AJ1146" s="48" t="s">
        <v>2374</v>
      </c>
      <c r="AK1146" s="48">
        <v>2611</v>
      </c>
      <c r="AL1146" s="48">
        <v>118560</v>
      </c>
      <c r="AM1146" s="48" t="s">
        <v>1581</v>
      </c>
      <c r="AN1146" s="53">
        <v>1.42</v>
      </c>
      <c r="AO1146" s="58">
        <v>0.068188598</v>
      </c>
      <c r="AP1146" s="58">
        <v>0.37869787096527</v>
      </c>
    </row>
    <row r="1147" spans="27:42">
      <c r="AA1147" s="48">
        <v>1145</v>
      </c>
      <c r="AB1147" s="48" t="s">
        <v>4196</v>
      </c>
      <c r="AC1147" s="48" t="s">
        <v>4197</v>
      </c>
      <c r="AD1147" s="48" t="s">
        <v>2374</v>
      </c>
      <c r="AE1147" s="48" t="s">
        <v>2522</v>
      </c>
      <c r="AF1147" s="48" t="s">
        <v>2374</v>
      </c>
      <c r="AG1147" s="48" t="s">
        <v>2374</v>
      </c>
      <c r="AH1147" s="48" t="s">
        <v>2374</v>
      </c>
      <c r="AI1147" s="48" t="s">
        <v>2374</v>
      </c>
      <c r="AJ1147" s="48" t="s">
        <v>2374</v>
      </c>
      <c r="AK1147" s="48">
        <v>0</v>
      </c>
      <c r="AL1147" s="48">
        <v>0</v>
      </c>
      <c r="AM1147" s="48" t="s">
        <v>1581</v>
      </c>
      <c r="AN1147" s="53" t="e">
        <v>#N/A</v>
      </c>
      <c r="AO1147" s="58" t="e">
        <v>#N/A</v>
      </c>
      <c r="AP1147" s="58" t="e">
        <v>#N/A</v>
      </c>
    </row>
    <row r="1148" spans="27:42">
      <c r="AA1148" s="48">
        <v>1146</v>
      </c>
      <c r="AB1148" s="48" t="s">
        <v>4198</v>
      </c>
      <c r="AC1148" s="48" t="s">
        <v>3760</v>
      </c>
      <c r="AD1148" s="48" t="s">
        <v>2374</v>
      </c>
      <c r="AE1148" s="48" t="s">
        <v>2522</v>
      </c>
      <c r="AF1148" s="48" t="s">
        <v>2374</v>
      </c>
      <c r="AG1148" s="48" t="s">
        <v>2374</v>
      </c>
      <c r="AH1148" s="48" t="s">
        <v>2374</v>
      </c>
      <c r="AI1148" s="48" t="s">
        <v>2374</v>
      </c>
      <c r="AJ1148" s="48" t="s">
        <v>2374</v>
      </c>
      <c r="AK1148" s="48">
        <v>318</v>
      </c>
      <c r="AL1148" s="48">
        <v>1004630</v>
      </c>
      <c r="AM1148" s="48" t="s">
        <v>1581</v>
      </c>
      <c r="AN1148" s="53">
        <v>2.44</v>
      </c>
      <c r="AO1148" s="58">
        <v>0.067922</v>
      </c>
      <c r="AP1148" s="58">
        <v>0.65327440219917</v>
      </c>
    </row>
    <row r="1149" spans="27:42">
      <c r="AA1149" s="48">
        <v>1147</v>
      </c>
      <c r="AB1149" s="48" t="s">
        <v>2867</v>
      </c>
      <c r="AC1149" s="48" t="s">
        <v>4199</v>
      </c>
      <c r="AD1149" s="48" t="s">
        <v>2374</v>
      </c>
      <c r="AE1149" s="48" t="s">
        <v>2522</v>
      </c>
      <c r="AF1149" s="48" t="s">
        <v>2374</v>
      </c>
      <c r="AG1149" s="48" t="s">
        <v>2374</v>
      </c>
      <c r="AH1149" s="48" t="s">
        <v>2374</v>
      </c>
      <c r="AI1149" s="48" t="s">
        <v>2374</v>
      </c>
      <c r="AJ1149" s="48" t="s">
        <v>2374</v>
      </c>
      <c r="AK1149" s="48">
        <v>126</v>
      </c>
      <c r="AL1149" s="48">
        <v>2393769</v>
      </c>
      <c r="AM1149" s="48" t="s">
        <v>1581</v>
      </c>
      <c r="AN1149" s="53">
        <v>3</v>
      </c>
      <c r="AO1149" s="58">
        <v>0.061325</v>
      </c>
      <c r="AP1149" s="58">
        <v>0.889610659670768</v>
      </c>
    </row>
    <row r="1150" spans="27:42">
      <c r="AA1150" s="48">
        <v>1148</v>
      </c>
      <c r="AB1150" s="48" t="s">
        <v>4200</v>
      </c>
      <c r="AC1150" s="48" t="s">
        <v>4201</v>
      </c>
      <c r="AD1150" s="48" t="s">
        <v>2374</v>
      </c>
      <c r="AE1150" s="48" t="s">
        <v>2522</v>
      </c>
      <c r="AF1150" s="48" t="s">
        <v>2374</v>
      </c>
      <c r="AG1150" s="48" t="s">
        <v>2374</v>
      </c>
      <c r="AH1150" s="48" t="s">
        <v>2374</v>
      </c>
      <c r="AI1150" s="48" t="s">
        <v>2374</v>
      </c>
      <c r="AJ1150" s="48" t="s">
        <v>2374</v>
      </c>
      <c r="AK1150" s="48">
        <v>212</v>
      </c>
      <c r="AL1150" s="48">
        <v>1483263</v>
      </c>
      <c r="AM1150" s="48" t="s">
        <v>1581</v>
      </c>
      <c r="AN1150" s="53">
        <v>2.01</v>
      </c>
      <c r="AO1150" s="58">
        <v>0.098898</v>
      </c>
      <c r="AP1150" s="58">
        <v>0.369593928915525</v>
      </c>
    </row>
    <row r="1151" spans="27:42">
      <c r="AA1151" s="48">
        <v>1149</v>
      </c>
      <c r="AB1151" s="48" t="s">
        <v>4202</v>
      </c>
      <c r="AC1151" s="48" t="s">
        <v>4203</v>
      </c>
      <c r="AD1151" s="48" t="s">
        <v>2374</v>
      </c>
      <c r="AE1151" s="48" t="s">
        <v>2522</v>
      </c>
      <c r="AF1151" s="48" t="s">
        <v>2374</v>
      </c>
      <c r="AG1151" s="48" t="s">
        <v>2374</v>
      </c>
      <c r="AH1151" s="48" t="s">
        <v>2374</v>
      </c>
      <c r="AI1151" s="48" t="s">
        <v>2374</v>
      </c>
      <c r="AJ1151" s="48" t="s">
        <v>2374</v>
      </c>
      <c r="AK1151" s="48">
        <v>151</v>
      </c>
      <c r="AL1151" s="48">
        <v>2031238</v>
      </c>
      <c r="AM1151" s="48" t="s">
        <v>1581</v>
      </c>
      <c r="AN1151" s="53">
        <v>0.47</v>
      </c>
      <c r="AO1151" s="58">
        <v>0.002558</v>
      </c>
      <c r="AP1151" s="58">
        <v>3.34128559304478</v>
      </c>
    </row>
    <row r="1152" spans="27:42">
      <c r="AA1152" s="48">
        <v>1150</v>
      </c>
      <c r="AB1152" s="48" t="s">
        <v>4204</v>
      </c>
      <c r="AC1152" s="48" t="s">
        <v>4205</v>
      </c>
      <c r="AD1152" s="48" t="s">
        <v>2374</v>
      </c>
      <c r="AE1152" s="48" t="s">
        <v>2522</v>
      </c>
      <c r="AF1152" s="48" t="s">
        <v>2374</v>
      </c>
      <c r="AG1152" s="48" t="s">
        <v>2374</v>
      </c>
      <c r="AH1152" s="48" t="s">
        <v>2374</v>
      </c>
      <c r="AI1152" s="48" t="s">
        <v>2374</v>
      </c>
      <c r="AJ1152" s="48" t="s">
        <v>2374</v>
      </c>
      <c r="AK1152" s="48">
        <v>141</v>
      </c>
      <c r="AL1152" s="48">
        <v>2163050</v>
      </c>
      <c r="AM1152" s="48" t="s">
        <v>1581</v>
      </c>
      <c r="AN1152" s="53">
        <v>1.05</v>
      </c>
      <c r="AO1152" s="58">
        <v>0.108753</v>
      </c>
      <c r="AP1152" s="58">
        <v>0.175575669604594</v>
      </c>
    </row>
    <row r="1153" spans="27:42">
      <c r="AA1153" s="48">
        <v>1151</v>
      </c>
      <c r="AB1153" s="48" t="s">
        <v>4206</v>
      </c>
      <c r="AC1153" s="48" t="s">
        <v>3588</v>
      </c>
      <c r="AD1153" s="48" t="s">
        <v>2374</v>
      </c>
      <c r="AE1153" s="48" t="s">
        <v>2522</v>
      </c>
      <c r="AF1153" s="48" t="s">
        <v>2374</v>
      </c>
      <c r="AG1153" s="48" t="s">
        <v>2374</v>
      </c>
      <c r="AH1153" s="48" t="s">
        <v>2374</v>
      </c>
      <c r="AI1153" s="48" t="s">
        <v>2374</v>
      </c>
      <c r="AJ1153" s="48" t="s">
        <v>2374</v>
      </c>
      <c r="AK1153" s="48">
        <v>343</v>
      </c>
      <c r="AL1153" s="48">
        <v>932345</v>
      </c>
      <c r="AM1153" s="48" t="s">
        <v>1581</v>
      </c>
      <c r="AN1153" s="53">
        <v>1.72</v>
      </c>
      <c r="AO1153" s="58">
        <v>0.155598</v>
      </c>
      <c r="AP1153" s="58">
        <v>0.201020670298703</v>
      </c>
    </row>
    <row r="1154" spans="27:42">
      <c r="AA1154" s="48">
        <v>1152</v>
      </c>
      <c r="AB1154" s="48" t="s">
        <v>4207</v>
      </c>
      <c r="AC1154" s="48" t="s">
        <v>4208</v>
      </c>
      <c r="AD1154" s="48" t="s">
        <v>2374</v>
      </c>
      <c r="AE1154" s="48" t="s">
        <v>2522</v>
      </c>
      <c r="AF1154" s="48" t="s">
        <v>2374</v>
      </c>
      <c r="AG1154" s="48" t="s">
        <v>2374</v>
      </c>
      <c r="AH1154" s="48" t="s">
        <v>2374</v>
      </c>
      <c r="AI1154" s="48" t="s">
        <v>2374</v>
      </c>
      <c r="AJ1154" s="48" t="s">
        <v>2374</v>
      </c>
      <c r="AK1154" s="48">
        <v>297</v>
      </c>
      <c r="AL1154" s="48">
        <v>1070767</v>
      </c>
      <c r="AM1154" s="48" t="s">
        <v>1581</v>
      </c>
      <c r="AN1154" s="53">
        <v>1.56</v>
      </c>
      <c r="AO1154" s="58">
        <v>0.112648</v>
      </c>
      <c r="AP1154" s="58">
        <v>0.251835756748821</v>
      </c>
    </row>
    <row r="1155" spans="27:42">
      <c r="AA1155" s="48">
        <v>1153</v>
      </c>
      <c r="AB1155" s="48" t="s">
        <v>4209</v>
      </c>
      <c r="AC1155" s="48" t="s">
        <v>4210</v>
      </c>
      <c r="AD1155" s="48" t="s">
        <v>2374</v>
      </c>
      <c r="AE1155" s="48" t="s">
        <v>2522</v>
      </c>
      <c r="AF1155" s="48" t="s">
        <v>2374</v>
      </c>
      <c r="AG1155" s="48" t="s">
        <v>2374</v>
      </c>
      <c r="AH1155" s="48" t="s">
        <v>2374</v>
      </c>
      <c r="AI1155" s="48" t="s">
        <v>2374</v>
      </c>
      <c r="AJ1155" s="48" t="s">
        <v>2374</v>
      </c>
      <c r="AK1155" s="48">
        <v>368</v>
      </c>
      <c r="AL1155" s="48">
        <v>870088</v>
      </c>
      <c r="AM1155" s="48" t="s">
        <v>1581</v>
      </c>
      <c r="AN1155" s="53">
        <v>0.38</v>
      </c>
      <c r="AO1155" s="58">
        <v>0.035568322</v>
      </c>
      <c r="AP1155" s="58">
        <v>0.194283760023294</v>
      </c>
    </row>
    <row r="1156" spans="27:42">
      <c r="AA1156" s="48">
        <v>1154</v>
      </c>
      <c r="AB1156" s="48" t="s">
        <v>4211</v>
      </c>
      <c r="AC1156" s="48" t="s">
        <v>4212</v>
      </c>
      <c r="AD1156" s="48" t="s">
        <v>2374</v>
      </c>
      <c r="AE1156" s="48" t="s">
        <v>2522</v>
      </c>
      <c r="AF1156" s="48" t="s">
        <v>2374</v>
      </c>
      <c r="AG1156" s="48" t="s">
        <v>2374</v>
      </c>
      <c r="AH1156" s="48" t="s">
        <v>2374</v>
      </c>
      <c r="AI1156" s="48" t="s">
        <v>2374</v>
      </c>
      <c r="AJ1156" s="48" t="s">
        <v>2374</v>
      </c>
      <c r="AK1156" s="48">
        <v>3560</v>
      </c>
      <c r="AL1156" s="48">
        <v>85167</v>
      </c>
      <c r="AM1156" s="48" t="s">
        <v>1581</v>
      </c>
      <c r="AN1156" s="53">
        <v>0.35</v>
      </c>
      <c r="AO1156" s="58">
        <v>0.080437351</v>
      </c>
      <c r="AP1156" s="58">
        <v>0.0791273397210228</v>
      </c>
    </row>
    <row r="1157" spans="27:42">
      <c r="AA1157" s="48">
        <v>1155</v>
      </c>
      <c r="AB1157" s="48" t="s">
        <v>4213</v>
      </c>
      <c r="AC1157" s="48" t="s">
        <v>4214</v>
      </c>
      <c r="AD1157" s="48" t="s">
        <v>2374</v>
      </c>
      <c r="AE1157" s="48" t="s">
        <v>2522</v>
      </c>
      <c r="AF1157" s="48" t="s">
        <v>2374</v>
      </c>
      <c r="AG1157" s="48" t="s">
        <v>2374</v>
      </c>
      <c r="AH1157" s="48" t="s">
        <v>2374</v>
      </c>
      <c r="AI1157" s="48" t="s">
        <v>2374</v>
      </c>
      <c r="AJ1157" s="48" t="s">
        <v>2374</v>
      </c>
      <c r="AK1157" s="48">
        <v>388</v>
      </c>
      <c r="AL1157" s="48">
        <v>825433</v>
      </c>
      <c r="AM1157" s="48" t="s">
        <v>1581</v>
      </c>
      <c r="AN1157" s="53">
        <v>1.1</v>
      </c>
      <c r="AO1157" s="58">
        <v>0.03621</v>
      </c>
      <c r="AP1157" s="58">
        <v>0.552434052055057</v>
      </c>
    </row>
    <row r="1158" spans="27:42">
      <c r="AA1158" s="48">
        <v>1156</v>
      </c>
      <c r="AB1158" s="48" t="s">
        <v>2351</v>
      </c>
      <c r="AC1158" s="48" t="s">
        <v>2352</v>
      </c>
      <c r="AD1158" s="48" t="s">
        <v>2374</v>
      </c>
      <c r="AE1158" s="48" t="s">
        <v>2522</v>
      </c>
      <c r="AF1158" s="48" t="s">
        <v>2374</v>
      </c>
      <c r="AG1158" s="48" t="s">
        <v>2374</v>
      </c>
      <c r="AH1158" s="48" t="s">
        <v>2374</v>
      </c>
      <c r="AI1158" s="48" t="s">
        <v>2374</v>
      </c>
      <c r="AJ1158" s="48" t="s">
        <v>2374</v>
      </c>
      <c r="AK1158" s="48">
        <v>0</v>
      </c>
      <c r="AL1158" s="48">
        <v>0</v>
      </c>
      <c r="AM1158" s="48" t="s">
        <v>1581</v>
      </c>
      <c r="AN1158" s="53">
        <v>2.86</v>
      </c>
      <c r="AO1158" s="58">
        <v>0.081352</v>
      </c>
      <c r="AP1158" s="58">
        <v>0.639313800088202</v>
      </c>
    </row>
    <row r="1159" spans="27:42">
      <c r="AA1159" s="48">
        <v>1157</v>
      </c>
      <c r="AB1159" s="48" t="s">
        <v>4215</v>
      </c>
      <c r="AC1159" s="48" t="s">
        <v>4216</v>
      </c>
      <c r="AD1159" s="48" t="s">
        <v>2374</v>
      </c>
      <c r="AE1159" s="48" t="s">
        <v>2522</v>
      </c>
      <c r="AF1159" s="48" t="s">
        <v>2374</v>
      </c>
      <c r="AG1159" s="48" t="s">
        <v>2374</v>
      </c>
      <c r="AH1159" s="48" t="s">
        <v>2374</v>
      </c>
      <c r="AI1159" s="48" t="s">
        <v>2374</v>
      </c>
      <c r="AJ1159" s="48" t="s">
        <v>2374</v>
      </c>
      <c r="AK1159" s="48">
        <v>0</v>
      </c>
      <c r="AL1159" s="48">
        <v>0</v>
      </c>
      <c r="AM1159" s="48" t="s">
        <v>1581</v>
      </c>
      <c r="AN1159" s="53" t="e">
        <v>#N/A</v>
      </c>
      <c r="AO1159" s="58" t="e">
        <v>#N/A</v>
      </c>
      <c r="AP1159" s="58" t="e">
        <v>#N/A</v>
      </c>
    </row>
    <row r="1160" spans="27:42">
      <c r="AA1160" s="48">
        <v>1158</v>
      </c>
      <c r="AB1160" s="48" t="s">
        <v>2018</v>
      </c>
      <c r="AC1160" s="48" t="s">
        <v>4217</v>
      </c>
      <c r="AD1160" s="48" t="s">
        <v>2374</v>
      </c>
      <c r="AE1160" s="48" t="s">
        <v>2522</v>
      </c>
      <c r="AF1160" s="48" t="s">
        <v>2374</v>
      </c>
      <c r="AG1160" s="48" t="s">
        <v>2374</v>
      </c>
      <c r="AH1160" s="48" t="s">
        <v>2374</v>
      </c>
      <c r="AI1160" s="48" t="s">
        <v>2374</v>
      </c>
      <c r="AJ1160" s="48" t="s">
        <v>2374</v>
      </c>
      <c r="AK1160" s="48">
        <v>611</v>
      </c>
      <c r="AL1160" s="48">
        <v>526679</v>
      </c>
      <c r="AM1160" s="48" t="s">
        <v>1581</v>
      </c>
      <c r="AN1160" s="53">
        <v>1.49</v>
      </c>
      <c r="AO1160" s="58">
        <v>0.115734134</v>
      </c>
      <c r="AP1160" s="58">
        <v>0.234121383812954</v>
      </c>
    </row>
    <row r="1161" spans="27:42">
      <c r="AA1161" s="48">
        <v>1159</v>
      </c>
      <c r="AB1161" s="48" t="s">
        <v>4218</v>
      </c>
      <c r="AC1161" s="48" t="s">
        <v>4219</v>
      </c>
      <c r="AD1161" s="48" t="s">
        <v>2374</v>
      </c>
      <c r="AE1161" s="48" t="s">
        <v>2522</v>
      </c>
      <c r="AF1161" s="48" t="s">
        <v>2374</v>
      </c>
      <c r="AG1161" s="48" t="s">
        <v>2374</v>
      </c>
      <c r="AH1161" s="48" t="s">
        <v>2374</v>
      </c>
      <c r="AI1161" s="48" t="s">
        <v>2374</v>
      </c>
      <c r="AJ1161" s="48" t="s">
        <v>2374</v>
      </c>
      <c r="AK1161" s="48">
        <v>1666</v>
      </c>
      <c r="AL1161" s="48">
        <v>189691</v>
      </c>
      <c r="AM1161" s="48" t="s">
        <v>1581</v>
      </c>
      <c r="AN1161" s="53">
        <v>3.16</v>
      </c>
      <c r="AO1161" s="58">
        <v>0.064284604</v>
      </c>
      <c r="AP1161" s="58">
        <v>0.893915339903259</v>
      </c>
    </row>
    <row r="1162" spans="27:42">
      <c r="AA1162" s="48">
        <v>1160</v>
      </c>
      <c r="AB1162" s="48" t="s">
        <v>1832</v>
      </c>
      <c r="AC1162" s="48" t="s">
        <v>4220</v>
      </c>
      <c r="AD1162" s="48" t="s">
        <v>2374</v>
      </c>
      <c r="AE1162" s="48" t="s">
        <v>2522</v>
      </c>
      <c r="AF1162" s="48" t="s">
        <v>2374</v>
      </c>
      <c r="AG1162" s="48" t="s">
        <v>2374</v>
      </c>
      <c r="AH1162" s="48" t="s">
        <v>2374</v>
      </c>
      <c r="AI1162" s="48" t="s">
        <v>2374</v>
      </c>
      <c r="AJ1162" s="48" t="s">
        <v>2374</v>
      </c>
      <c r="AK1162" s="48">
        <v>1136</v>
      </c>
      <c r="AL1162" s="48">
        <v>281151</v>
      </c>
      <c r="AM1162" s="48" t="s">
        <v>1581</v>
      </c>
      <c r="AN1162" s="53">
        <v>0.82</v>
      </c>
      <c r="AO1162" s="58">
        <v>0.121436359</v>
      </c>
      <c r="AP1162" s="58">
        <v>0.122795201277771</v>
      </c>
    </row>
    <row r="1163" spans="27:42">
      <c r="AA1163" s="48">
        <v>1161</v>
      </c>
      <c r="AB1163" s="48" t="s">
        <v>4221</v>
      </c>
      <c r="AC1163" s="48" t="s">
        <v>4222</v>
      </c>
      <c r="AD1163" s="48" t="s">
        <v>2374</v>
      </c>
      <c r="AE1163" s="48" t="s">
        <v>2522</v>
      </c>
      <c r="AF1163" s="48" t="s">
        <v>2374</v>
      </c>
      <c r="AG1163" s="48" t="s">
        <v>2374</v>
      </c>
      <c r="AH1163" s="48" t="s">
        <v>2374</v>
      </c>
      <c r="AI1163" s="48" t="s">
        <v>2374</v>
      </c>
      <c r="AJ1163" s="48" t="s">
        <v>2374</v>
      </c>
      <c r="AK1163" s="48">
        <v>560</v>
      </c>
      <c r="AL1163" s="48">
        <v>574490</v>
      </c>
      <c r="AM1163" s="48" t="s">
        <v>1581</v>
      </c>
      <c r="AN1163" s="53">
        <v>0.35</v>
      </c>
      <c r="AO1163" s="58">
        <v>0.112245</v>
      </c>
      <c r="AP1163" s="58">
        <v>0.05670447324011</v>
      </c>
    </row>
    <row r="1164" spans="27:42">
      <c r="AA1164" s="48">
        <v>1162</v>
      </c>
      <c r="AB1164" s="48" t="s">
        <v>4223</v>
      </c>
      <c r="AC1164" s="48" t="s">
        <v>4224</v>
      </c>
      <c r="AD1164" s="48" t="s">
        <v>2374</v>
      </c>
      <c r="AE1164" s="48" t="s">
        <v>2522</v>
      </c>
      <c r="AF1164" s="48" t="s">
        <v>2374</v>
      </c>
      <c r="AG1164" s="48" t="s">
        <v>2374</v>
      </c>
      <c r="AH1164" s="48" t="s">
        <v>2374</v>
      </c>
      <c r="AI1164" s="48" t="s">
        <v>2374</v>
      </c>
      <c r="AJ1164" s="48" t="s">
        <v>2374</v>
      </c>
      <c r="AK1164" s="48">
        <v>186</v>
      </c>
      <c r="AL1164" s="48">
        <v>1671777</v>
      </c>
      <c r="AM1164" s="48" t="s">
        <v>1581</v>
      </c>
      <c r="AN1164" s="53">
        <v>0.95</v>
      </c>
      <c r="AO1164" s="58">
        <v>0.051093</v>
      </c>
      <c r="AP1164" s="58">
        <v>0.33812593387936</v>
      </c>
    </row>
    <row r="1165" spans="27:42">
      <c r="AA1165" s="48">
        <v>1163</v>
      </c>
      <c r="AB1165" s="48" t="s">
        <v>4225</v>
      </c>
      <c r="AC1165" s="48" t="s">
        <v>4226</v>
      </c>
      <c r="AD1165" s="48" t="s">
        <v>2374</v>
      </c>
      <c r="AE1165" s="48" t="s">
        <v>2522</v>
      </c>
      <c r="AF1165" s="48" t="s">
        <v>2374</v>
      </c>
      <c r="AG1165" s="48" t="s">
        <v>2374</v>
      </c>
      <c r="AH1165" s="48" t="s">
        <v>2374</v>
      </c>
      <c r="AI1165" s="48" t="s">
        <v>2374</v>
      </c>
      <c r="AJ1165" s="48" t="s">
        <v>2374</v>
      </c>
      <c r="AK1165" s="48">
        <v>131</v>
      </c>
      <c r="AL1165" s="48">
        <v>2311999</v>
      </c>
      <c r="AM1165" s="48" t="s">
        <v>1581</v>
      </c>
      <c r="AN1165" s="53" t="e">
        <v>#N/A</v>
      </c>
      <c r="AO1165" s="58" t="e">
        <v>#N/A</v>
      </c>
      <c r="AP1165" s="58" t="e">
        <v>#N/A</v>
      </c>
    </row>
    <row r="1166" spans="27:42">
      <c r="AA1166" s="48">
        <v>1164</v>
      </c>
      <c r="AB1166" s="48" t="s">
        <v>4227</v>
      </c>
      <c r="AC1166" s="48" t="s">
        <v>4228</v>
      </c>
      <c r="AD1166" s="48" t="s">
        <v>2374</v>
      </c>
      <c r="AE1166" s="48" t="s">
        <v>2522</v>
      </c>
      <c r="AF1166" s="48" t="s">
        <v>2374</v>
      </c>
      <c r="AG1166" s="48" t="s">
        <v>2374</v>
      </c>
      <c r="AH1166" s="48" t="s">
        <v>2374</v>
      </c>
      <c r="AI1166" s="48" t="s">
        <v>2374</v>
      </c>
      <c r="AJ1166" s="48" t="s">
        <v>2374</v>
      </c>
      <c r="AK1166" s="48">
        <v>909</v>
      </c>
      <c r="AL1166" s="48">
        <v>352880</v>
      </c>
      <c r="AM1166" s="48" t="s">
        <v>1581</v>
      </c>
      <c r="AN1166" s="53">
        <v>6.72</v>
      </c>
      <c r="AO1166" s="58">
        <v>0.104885658</v>
      </c>
      <c r="AP1166" s="58">
        <v>1.16511675121163</v>
      </c>
    </row>
    <row r="1167" spans="27:42">
      <c r="AA1167" s="48">
        <v>1165</v>
      </c>
      <c r="AB1167" s="48" t="s">
        <v>4229</v>
      </c>
      <c r="AC1167" s="48" t="s">
        <v>3957</v>
      </c>
      <c r="AD1167" s="48" t="s">
        <v>2374</v>
      </c>
      <c r="AE1167" s="48" t="s">
        <v>2522</v>
      </c>
      <c r="AF1167" s="48" t="s">
        <v>2374</v>
      </c>
      <c r="AG1167" s="48" t="s">
        <v>2374</v>
      </c>
      <c r="AH1167" s="48" t="s">
        <v>2374</v>
      </c>
      <c r="AI1167" s="48" t="s">
        <v>2374</v>
      </c>
      <c r="AJ1167" s="48" t="s">
        <v>2374</v>
      </c>
      <c r="AK1167" s="48">
        <v>196</v>
      </c>
      <c r="AL1167" s="48">
        <v>1590899</v>
      </c>
      <c r="AM1167" s="48" t="s">
        <v>1581</v>
      </c>
      <c r="AN1167" s="53">
        <v>0.52</v>
      </c>
      <c r="AO1167" s="58">
        <v>0.288711</v>
      </c>
      <c r="AP1167" s="58">
        <v>0.0327533927540472</v>
      </c>
    </row>
    <row r="1168" spans="27:42">
      <c r="AA1168" s="48">
        <v>1166</v>
      </c>
      <c r="AB1168" s="48" t="s">
        <v>4230</v>
      </c>
      <c r="AC1168" s="48" t="s">
        <v>4231</v>
      </c>
      <c r="AD1168" s="48" t="s">
        <v>2374</v>
      </c>
      <c r="AE1168" s="48" t="s">
        <v>2522</v>
      </c>
      <c r="AF1168" s="48" t="s">
        <v>2374</v>
      </c>
      <c r="AG1168" s="48" t="s">
        <v>2374</v>
      </c>
      <c r="AH1168" s="48" t="s">
        <v>2374</v>
      </c>
      <c r="AI1168" s="48" t="s">
        <v>2374</v>
      </c>
      <c r="AJ1168" s="48" t="s">
        <v>2374</v>
      </c>
      <c r="AK1168" s="48">
        <v>297</v>
      </c>
      <c r="AL1168" s="48">
        <v>1070767</v>
      </c>
      <c r="AM1168" s="48" t="s">
        <v>1581</v>
      </c>
      <c r="AN1168" s="53">
        <v>1.1</v>
      </c>
      <c r="AO1168" s="58">
        <v>0.12331</v>
      </c>
      <c r="AP1168" s="58">
        <v>0.162222342266755</v>
      </c>
    </row>
    <row r="1169" spans="27:42">
      <c r="AA1169" s="48">
        <v>1167</v>
      </c>
      <c r="AB1169" s="48" t="s">
        <v>4232</v>
      </c>
      <c r="AC1169" s="48" t="s">
        <v>4233</v>
      </c>
      <c r="AD1169" s="48" t="s">
        <v>2374</v>
      </c>
      <c r="AE1169" s="48" t="s">
        <v>2522</v>
      </c>
      <c r="AF1169" s="48" t="s">
        <v>2374</v>
      </c>
      <c r="AG1169" s="48" t="s">
        <v>2374</v>
      </c>
      <c r="AH1169" s="48" t="s">
        <v>2374</v>
      </c>
      <c r="AI1169" s="48" t="s">
        <v>2374</v>
      </c>
      <c r="AJ1169" s="48" t="s">
        <v>2374</v>
      </c>
      <c r="AK1169" s="48">
        <v>0</v>
      </c>
      <c r="AL1169" s="48">
        <v>0</v>
      </c>
      <c r="AM1169" s="48" t="s">
        <v>1581</v>
      </c>
      <c r="AN1169" s="53">
        <v>2.8</v>
      </c>
      <c r="AO1169" s="58">
        <v>0.083951</v>
      </c>
      <c r="AP1169" s="58">
        <v>0.606524624968008</v>
      </c>
    </row>
    <row r="1170" spans="27:42">
      <c r="AA1170" s="48">
        <v>1168</v>
      </c>
      <c r="AB1170" s="48" t="s">
        <v>4234</v>
      </c>
      <c r="AC1170" s="48"/>
      <c r="AD1170" s="48" t="s">
        <v>2374</v>
      </c>
      <c r="AE1170" s="48" t="s">
        <v>2522</v>
      </c>
      <c r="AF1170" s="48" t="s">
        <v>2374</v>
      </c>
      <c r="AG1170" s="48" t="s">
        <v>2374</v>
      </c>
      <c r="AH1170" s="48" t="s">
        <v>2374</v>
      </c>
      <c r="AI1170" s="48" t="s">
        <v>2374</v>
      </c>
      <c r="AJ1170" s="48" t="s">
        <v>2374</v>
      </c>
      <c r="AK1170" s="48">
        <v>0</v>
      </c>
      <c r="AL1170" s="48">
        <v>0</v>
      </c>
      <c r="AM1170" s="48" t="s">
        <v>1581</v>
      </c>
      <c r="AN1170" s="53" t="e">
        <v>#N/A</v>
      </c>
      <c r="AO1170" s="58" t="e">
        <v>#N/A</v>
      </c>
      <c r="AP1170" s="58" t="e">
        <v>#N/A</v>
      </c>
    </row>
    <row r="1171" spans="27:42">
      <c r="AA1171" s="48">
        <v>1169</v>
      </c>
      <c r="AB1171" s="48" t="s">
        <v>4235</v>
      </c>
      <c r="AC1171" s="48" t="s">
        <v>4236</v>
      </c>
      <c r="AD1171" s="48" t="s">
        <v>2374</v>
      </c>
      <c r="AE1171" s="48" t="s">
        <v>2522</v>
      </c>
      <c r="AF1171" s="48" t="s">
        <v>2374</v>
      </c>
      <c r="AG1171" s="48" t="s">
        <v>2374</v>
      </c>
      <c r="AH1171" s="48" t="s">
        <v>2374</v>
      </c>
      <c r="AI1171" s="48" t="s">
        <v>2374</v>
      </c>
      <c r="AJ1171" s="48" t="s">
        <v>2374</v>
      </c>
      <c r="AK1171" s="48">
        <v>156</v>
      </c>
      <c r="AL1171" s="48">
        <v>1970885</v>
      </c>
      <c r="AM1171" s="48" t="s">
        <v>1581</v>
      </c>
      <c r="AN1171" s="53" t="e">
        <v>#N/A</v>
      </c>
      <c r="AO1171" s="58" t="e">
        <v>#N/A</v>
      </c>
      <c r="AP1171" s="58" t="e">
        <v>#N/A</v>
      </c>
    </row>
    <row r="1172" spans="27:42">
      <c r="AA1172" s="48">
        <v>1170</v>
      </c>
      <c r="AB1172" s="48" t="s">
        <v>4237</v>
      </c>
      <c r="AC1172" s="48" t="s">
        <v>4238</v>
      </c>
      <c r="AD1172" s="48" t="s">
        <v>2374</v>
      </c>
      <c r="AE1172" s="48" t="s">
        <v>2522</v>
      </c>
      <c r="AF1172" s="48" t="s">
        <v>2374</v>
      </c>
      <c r="AG1172" s="48" t="s">
        <v>2374</v>
      </c>
      <c r="AH1172" s="48" t="s">
        <v>2374</v>
      </c>
      <c r="AI1172" s="48" t="s">
        <v>2374</v>
      </c>
      <c r="AJ1172" s="48" t="s">
        <v>2374</v>
      </c>
      <c r="AK1172" s="48">
        <v>282</v>
      </c>
      <c r="AL1172" s="48">
        <v>1126152</v>
      </c>
      <c r="AM1172" s="48" t="s">
        <v>1581</v>
      </c>
      <c r="AN1172" s="53">
        <v>4.18</v>
      </c>
      <c r="AO1172" s="58">
        <v>0.058133</v>
      </c>
      <c r="AP1172" s="58">
        <v>1.30758468846734</v>
      </c>
    </row>
    <row r="1173" spans="27:42">
      <c r="AA1173" s="48">
        <v>1171</v>
      </c>
      <c r="AB1173" s="48" t="s">
        <v>4239</v>
      </c>
      <c r="AC1173" s="48" t="s">
        <v>4240</v>
      </c>
      <c r="AD1173" s="48" t="s">
        <v>2374</v>
      </c>
      <c r="AE1173" s="48" t="s">
        <v>2522</v>
      </c>
      <c r="AF1173" s="48" t="s">
        <v>2374</v>
      </c>
      <c r="AG1173" s="48" t="s">
        <v>2374</v>
      </c>
      <c r="AH1173" s="48" t="s">
        <v>2374</v>
      </c>
      <c r="AI1173" s="48" t="s">
        <v>2374</v>
      </c>
      <c r="AJ1173" s="48" t="s">
        <v>2374</v>
      </c>
      <c r="AK1173" s="48">
        <v>388</v>
      </c>
      <c r="AL1173" s="48">
        <v>825433</v>
      </c>
      <c r="AM1173" s="48" t="s">
        <v>1581</v>
      </c>
      <c r="AN1173" s="53">
        <v>0.35</v>
      </c>
      <c r="AO1173" s="58">
        <v>0.167407329</v>
      </c>
      <c r="AP1173" s="58">
        <v>0.0380198025788713</v>
      </c>
    </row>
    <row r="1174" spans="27:42">
      <c r="AA1174" s="48">
        <v>1172</v>
      </c>
      <c r="AB1174" s="48" t="s">
        <v>4241</v>
      </c>
      <c r="AC1174" s="48" t="s">
        <v>4242</v>
      </c>
      <c r="AD1174" s="48" t="s">
        <v>2374</v>
      </c>
      <c r="AE1174" s="48" t="s">
        <v>2522</v>
      </c>
      <c r="AF1174" s="48" t="s">
        <v>2374</v>
      </c>
      <c r="AG1174" s="48" t="s">
        <v>2374</v>
      </c>
      <c r="AH1174" s="48" t="s">
        <v>2374</v>
      </c>
      <c r="AI1174" s="48" t="s">
        <v>2374</v>
      </c>
      <c r="AJ1174" s="48" t="s">
        <v>2374</v>
      </c>
      <c r="AK1174" s="48">
        <v>227</v>
      </c>
      <c r="AL1174" s="48">
        <v>1389233</v>
      </c>
      <c r="AM1174" s="48" t="s">
        <v>1581</v>
      </c>
      <c r="AN1174" s="53">
        <v>0.5</v>
      </c>
      <c r="AO1174" s="58">
        <v>0.072753</v>
      </c>
      <c r="AP1174" s="58">
        <v>0.12497852025417</v>
      </c>
    </row>
    <row r="1175" spans="27:42">
      <c r="AA1175" s="48">
        <v>1173</v>
      </c>
      <c r="AB1175" s="48" t="s">
        <v>4243</v>
      </c>
      <c r="AC1175" s="48" t="s">
        <v>4244</v>
      </c>
      <c r="AD1175" s="48" t="s">
        <v>2374</v>
      </c>
      <c r="AE1175" s="48" t="s">
        <v>2522</v>
      </c>
      <c r="AF1175" s="48" t="s">
        <v>2374</v>
      </c>
      <c r="AG1175" s="48" t="s">
        <v>2374</v>
      </c>
      <c r="AH1175" s="48" t="s">
        <v>2374</v>
      </c>
      <c r="AI1175" s="48" t="s">
        <v>2374</v>
      </c>
      <c r="AJ1175" s="48" t="s">
        <v>2374</v>
      </c>
      <c r="AK1175" s="48">
        <v>0</v>
      </c>
      <c r="AL1175" s="48">
        <v>0</v>
      </c>
      <c r="AM1175" s="48" t="s">
        <v>1581</v>
      </c>
      <c r="AN1175" s="53">
        <v>3</v>
      </c>
      <c r="AO1175" s="58">
        <v>0.038239</v>
      </c>
      <c r="AP1175" s="58">
        <v>1.42669457110044</v>
      </c>
    </row>
    <row r="1176" spans="27:42">
      <c r="AA1176" s="48">
        <v>1174</v>
      </c>
      <c r="AB1176" s="48" t="s">
        <v>4245</v>
      </c>
      <c r="AC1176" s="48" t="s">
        <v>4246</v>
      </c>
      <c r="AD1176" s="48" t="s">
        <v>2374</v>
      </c>
      <c r="AE1176" s="48" t="s">
        <v>2522</v>
      </c>
      <c r="AF1176" s="48" t="s">
        <v>2374</v>
      </c>
      <c r="AG1176" s="48" t="s">
        <v>2374</v>
      </c>
      <c r="AH1176" s="48" t="s">
        <v>2374</v>
      </c>
      <c r="AI1176" s="48" t="s">
        <v>2374</v>
      </c>
      <c r="AJ1176" s="48" t="s">
        <v>2374</v>
      </c>
      <c r="AK1176" s="48">
        <v>1419</v>
      </c>
      <c r="AL1176" s="48">
        <v>224014</v>
      </c>
      <c r="AM1176" s="48" t="s">
        <v>1581</v>
      </c>
      <c r="AN1176" s="53">
        <v>2.96</v>
      </c>
      <c r="AO1176" s="58">
        <v>0.026260926</v>
      </c>
      <c r="AP1176" s="58">
        <v>2.04973612589235</v>
      </c>
    </row>
    <row r="1177" spans="27:42">
      <c r="AA1177" s="48">
        <v>1175</v>
      </c>
      <c r="AB1177" s="48" t="s">
        <v>4247</v>
      </c>
      <c r="AC1177" s="48" t="s">
        <v>4248</v>
      </c>
      <c r="AD1177" s="48" t="s">
        <v>2374</v>
      </c>
      <c r="AE1177" s="48" t="s">
        <v>2522</v>
      </c>
      <c r="AF1177" s="48" t="s">
        <v>2374</v>
      </c>
      <c r="AG1177" s="48" t="s">
        <v>2374</v>
      </c>
      <c r="AH1177" s="48" t="s">
        <v>2374</v>
      </c>
      <c r="AI1177" s="48" t="s">
        <v>2374</v>
      </c>
      <c r="AJ1177" s="48" t="s">
        <v>2374</v>
      </c>
      <c r="AK1177" s="48">
        <v>181</v>
      </c>
      <c r="AL1177" s="48">
        <v>1715333</v>
      </c>
      <c r="AM1177" s="48" t="s">
        <v>1581</v>
      </c>
      <c r="AN1177" s="53">
        <v>1.56</v>
      </c>
      <c r="AO1177" s="58">
        <v>0.077557</v>
      </c>
      <c r="AP1177" s="58">
        <v>0.365779933806634</v>
      </c>
    </row>
    <row r="1178" spans="27:42">
      <c r="AA1178" s="48">
        <v>1176</v>
      </c>
      <c r="AB1178" s="48" t="s">
        <v>4249</v>
      </c>
      <c r="AC1178" s="48" t="s">
        <v>3303</v>
      </c>
      <c r="AD1178" s="48" t="s">
        <v>2374</v>
      </c>
      <c r="AE1178" s="48" t="s">
        <v>2522</v>
      </c>
      <c r="AF1178" s="48" t="s">
        <v>2374</v>
      </c>
      <c r="AG1178" s="48" t="s">
        <v>2374</v>
      </c>
      <c r="AH1178" s="48" t="s">
        <v>2374</v>
      </c>
      <c r="AI1178" s="48" t="s">
        <v>2374</v>
      </c>
      <c r="AJ1178" s="48" t="s">
        <v>2374</v>
      </c>
      <c r="AK1178" s="48">
        <v>151</v>
      </c>
      <c r="AL1178" s="48">
        <v>2031238</v>
      </c>
      <c r="AM1178" s="48" t="s">
        <v>1581</v>
      </c>
      <c r="AN1178" s="53">
        <v>0.35</v>
      </c>
      <c r="AO1178" s="58">
        <v>0.13927</v>
      </c>
      <c r="AP1178" s="58">
        <v>0.0457011100656003</v>
      </c>
    </row>
    <row r="1179" spans="27:42">
      <c r="AA1179" s="48">
        <v>1177</v>
      </c>
      <c r="AB1179" s="48" t="s">
        <v>4250</v>
      </c>
      <c r="AC1179" s="48" t="s">
        <v>4251</v>
      </c>
      <c r="AD1179" s="48" t="s">
        <v>2374</v>
      </c>
      <c r="AE1179" s="48" t="s">
        <v>2522</v>
      </c>
      <c r="AF1179" s="48" t="s">
        <v>2374</v>
      </c>
      <c r="AG1179" s="48" t="s">
        <v>2374</v>
      </c>
      <c r="AH1179" s="48" t="s">
        <v>2374</v>
      </c>
      <c r="AI1179" s="48" t="s">
        <v>2374</v>
      </c>
      <c r="AJ1179" s="48" t="s">
        <v>2374</v>
      </c>
      <c r="AK1179" s="48">
        <v>146</v>
      </c>
      <c r="AL1179" s="48">
        <v>2094984</v>
      </c>
      <c r="AM1179" s="48" t="s">
        <v>1581</v>
      </c>
      <c r="AN1179" s="53" t="e">
        <v>#N/A</v>
      </c>
      <c r="AO1179" s="58" t="e">
        <v>#N/A</v>
      </c>
      <c r="AP1179" s="58" t="e">
        <v>#N/A</v>
      </c>
    </row>
    <row r="1180" spans="27:42">
      <c r="AA1180" s="48">
        <v>1178</v>
      </c>
      <c r="AB1180" s="48" t="s">
        <v>4252</v>
      </c>
      <c r="AC1180" s="48" t="s">
        <v>4253</v>
      </c>
      <c r="AD1180" s="48" t="s">
        <v>2374</v>
      </c>
      <c r="AE1180" s="48" t="s">
        <v>2522</v>
      </c>
      <c r="AF1180" s="48" t="s">
        <v>2374</v>
      </c>
      <c r="AG1180" s="48" t="s">
        <v>2374</v>
      </c>
      <c r="AH1180" s="48" t="s">
        <v>2374</v>
      </c>
      <c r="AI1180" s="48" t="s">
        <v>2374</v>
      </c>
      <c r="AJ1180" s="48" t="s">
        <v>2374</v>
      </c>
      <c r="AK1180" s="48">
        <v>6792</v>
      </c>
      <c r="AL1180" s="48">
        <v>41525</v>
      </c>
      <c r="AM1180" s="48" t="s">
        <v>1581</v>
      </c>
      <c r="AN1180" s="53">
        <v>0.4</v>
      </c>
      <c r="AO1180" s="58">
        <v>0.072181397</v>
      </c>
      <c r="AP1180" s="58">
        <v>0.100774578070875</v>
      </c>
    </row>
    <row r="1181" spans="27:42">
      <c r="AA1181" s="48">
        <v>1179</v>
      </c>
      <c r="AB1181" s="48" t="s">
        <v>2288</v>
      </c>
      <c r="AC1181" s="48" t="s">
        <v>4254</v>
      </c>
      <c r="AD1181" s="48" t="s">
        <v>2374</v>
      </c>
      <c r="AE1181" s="48" t="s">
        <v>2522</v>
      </c>
      <c r="AF1181" s="48" t="s">
        <v>2374</v>
      </c>
      <c r="AG1181" s="48" t="s">
        <v>2374</v>
      </c>
      <c r="AH1181" s="48" t="s">
        <v>2374</v>
      </c>
      <c r="AI1181" s="48" t="s">
        <v>2374</v>
      </c>
      <c r="AJ1181" s="48" t="s">
        <v>2374</v>
      </c>
      <c r="AK1181" s="48">
        <v>308</v>
      </c>
      <c r="AL1181" s="48">
        <v>1036628</v>
      </c>
      <c r="AM1181" s="48" t="s">
        <v>1581</v>
      </c>
      <c r="AN1181" s="53">
        <v>3.71</v>
      </c>
      <c r="AO1181" s="58">
        <v>0.044645</v>
      </c>
      <c r="AP1181" s="58">
        <v>1.511184055273</v>
      </c>
    </row>
    <row r="1182" spans="27:42">
      <c r="AA1182" s="48">
        <v>1180</v>
      </c>
      <c r="AB1182" s="48" t="s">
        <v>4255</v>
      </c>
      <c r="AC1182" s="48" t="s">
        <v>4256</v>
      </c>
      <c r="AD1182" s="48" t="s">
        <v>2374</v>
      </c>
      <c r="AE1182" s="48" t="s">
        <v>2522</v>
      </c>
      <c r="AF1182" s="48" t="s">
        <v>2374</v>
      </c>
      <c r="AG1182" s="48" t="s">
        <v>2374</v>
      </c>
      <c r="AH1182" s="48" t="s">
        <v>2374</v>
      </c>
      <c r="AI1182" s="48" t="s">
        <v>2374</v>
      </c>
      <c r="AJ1182" s="48" t="s">
        <v>2374</v>
      </c>
      <c r="AK1182" s="48">
        <v>0</v>
      </c>
      <c r="AL1182" s="48">
        <v>0</v>
      </c>
      <c r="AM1182" s="48" t="s">
        <v>1581</v>
      </c>
      <c r="AN1182" s="53" t="e">
        <v>#N/A</v>
      </c>
      <c r="AO1182" s="58" t="e">
        <v>#N/A</v>
      </c>
      <c r="AP1182" s="58" t="e">
        <v>#N/A</v>
      </c>
    </row>
    <row r="1183" spans="27:42">
      <c r="AA1183" s="48">
        <v>1181</v>
      </c>
      <c r="AB1183" s="48" t="s">
        <v>4257</v>
      </c>
      <c r="AC1183" s="48" t="s">
        <v>4258</v>
      </c>
      <c r="AD1183" s="48" t="s">
        <v>2374</v>
      </c>
      <c r="AE1183" s="48" t="s">
        <v>2522</v>
      </c>
      <c r="AF1183" s="48" t="s">
        <v>2374</v>
      </c>
      <c r="AG1183" s="48" t="s">
        <v>2374</v>
      </c>
      <c r="AH1183" s="48" t="s">
        <v>2374</v>
      </c>
      <c r="AI1183" s="48" t="s">
        <v>2374</v>
      </c>
      <c r="AJ1183" s="48" t="s">
        <v>2374</v>
      </c>
      <c r="AK1183" s="48">
        <v>237</v>
      </c>
      <c r="AL1183" s="48">
        <v>1332510</v>
      </c>
      <c r="AM1183" s="48" t="s">
        <v>1581</v>
      </c>
      <c r="AN1183" s="53">
        <v>1.99</v>
      </c>
      <c r="AO1183" s="58">
        <v>0.025956</v>
      </c>
      <c r="AP1183" s="58">
        <v>1.39422090809545</v>
      </c>
    </row>
    <row r="1184" spans="27:42">
      <c r="AA1184" s="48">
        <v>1182</v>
      </c>
      <c r="AB1184" s="48" t="s">
        <v>4259</v>
      </c>
      <c r="AC1184" s="48" t="s">
        <v>4260</v>
      </c>
      <c r="AD1184" s="48" t="s">
        <v>2374</v>
      </c>
      <c r="AE1184" s="48" t="s">
        <v>2522</v>
      </c>
      <c r="AF1184" s="48" t="s">
        <v>2374</v>
      </c>
      <c r="AG1184" s="48" t="s">
        <v>2374</v>
      </c>
      <c r="AH1184" s="48" t="s">
        <v>2374</v>
      </c>
      <c r="AI1184" s="48" t="s">
        <v>2374</v>
      </c>
      <c r="AJ1184" s="48" t="s">
        <v>2374</v>
      </c>
      <c r="AK1184" s="48">
        <v>666</v>
      </c>
      <c r="AL1184" s="48">
        <v>482537</v>
      </c>
      <c r="AM1184" s="48" t="s">
        <v>1581</v>
      </c>
      <c r="AN1184" s="53">
        <v>11.1</v>
      </c>
      <c r="AO1184" s="58">
        <v>0.083333</v>
      </c>
      <c r="AP1184" s="58">
        <v>2.42226828154448</v>
      </c>
    </row>
    <row r="1185" spans="27:42">
      <c r="AA1185" s="48">
        <v>1183</v>
      </c>
      <c r="AB1185" s="48" t="s">
        <v>4261</v>
      </c>
      <c r="AC1185" s="48" t="s">
        <v>4262</v>
      </c>
      <c r="AD1185" s="48" t="s">
        <v>2374</v>
      </c>
      <c r="AE1185" s="48" t="s">
        <v>2522</v>
      </c>
      <c r="AF1185" s="48" t="s">
        <v>2374</v>
      </c>
      <c r="AG1185" s="48" t="s">
        <v>2374</v>
      </c>
      <c r="AH1185" s="48" t="s">
        <v>2374</v>
      </c>
      <c r="AI1185" s="48" t="s">
        <v>2374</v>
      </c>
      <c r="AJ1185" s="48" t="s">
        <v>2374</v>
      </c>
      <c r="AK1185" s="48">
        <v>257</v>
      </c>
      <c r="AL1185" s="48">
        <v>1232165</v>
      </c>
      <c r="AM1185" s="48" t="s">
        <v>1581</v>
      </c>
      <c r="AN1185" s="53">
        <v>0.82</v>
      </c>
      <c r="AO1185" s="58">
        <v>0.22428</v>
      </c>
      <c r="AP1185" s="58">
        <v>0.0664874359989508</v>
      </c>
    </row>
    <row r="1186" spans="27:42">
      <c r="AA1186" s="48">
        <v>1184</v>
      </c>
      <c r="AB1186" s="48" t="s">
        <v>4263</v>
      </c>
      <c r="AC1186" s="48" t="s">
        <v>4264</v>
      </c>
      <c r="AD1186" s="48" t="s">
        <v>2374</v>
      </c>
      <c r="AE1186" s="48" t="s">
        <v>2522</v>
      </c>
      <c r="AF1186" s="48" t="s">
        <v>2374</v>
      </c>
      <c r="AG1186" s="48" t="s">
        <v>2374</v>
      </c>
      <c r="AH1186" s="48" t="s">
        <v>2374</v>
      </c>
      <c r="AI1186" s="48" t="s">
        <v>2374</v>
      </c>
      <c r="AJ1186" s="48" t="s">
        <v>2374</v>
      </c>
      <c r="AK1186" s="48">
        <v>156</v>
      </c>
      <c r="AL1186" s="48">
        <v>1970885</v>
      </c>
      <c r="AM1186" s="48" t="s">
        <v>1581</v>
      </c>
      <c r="AN1186" s="53">
        <v>0.47</v>
      </c>
      <c r="AO1186" s="58">
        <v>0.003058</v>
      </c>
      <c r="AP1186" s="58">
        <v>2.7949668237438</v>
      </c>
    </row>
    <row r="1187" spans="27:42">
      <c r="AA1187" s="48">
        <v>1185</v>
      </c>
      <c r="AB1187" s="48" t="s">
        <v>4265</v>
      </c>
      <c r="AC1187" s="48" t="s">
        <v>4266</v>
      </c>
      <c r="AD1187" s="48" t="s">
        <v>2374</v>
      </c>
      <c r="AE1187" s="48" t="s">
        <v>2522</v>
      </c>
      <c r="AF1187" s="48" t="s">
        <v>2374</v>
      </c>
      <c r="AG1187" s="48" t="s">
        <v>2374</v>
      </c>
      <c r="AH1187" s="48" t="s">
        <v>2374</v>
      </c>
      <c r="AI1187" s="48" t="s">
        <v>2374</v>
      </c>
      <c r="AJ1187" s="48" t="s">
        <v>2374</v>
      </c>
      <c r="AK1187" s="48">
        <v>499</v>
      </c>
      <c r="AL1187" s="48">
        <v>643548</v>
      </c>
      <c r="AM1187" s="48" t="s">
        <v>1581</v>
      </c>
      <c r="AN1187" s="53">
        <v>8.4</v>
      </c>
      <c r="AO1187" s="58">
        <v>0.132898</v>
      </c>
      <c r="AP1187" s="58">
        <v>1.14941569001842</v>
      </c>
    </row>
    <row r="1188" spans="27:42">
      <c r="AA1188" s="48">
        <v>1186</v>
      </c>
      <c r="AB1188" s="48" t="s">
        <v>4267</v>
      </c>
      <c r="AC1188" s="48" t="s">
        <v>4268</v>
      </c>
      <c r="AD1188" s="48" t="s">
        <v>2374</v>
      </c>
      <c r="AE1188" s="48" t="s">
        <v>2522</v>
      </c>
      <c r="AF1188" s="48" t="s">
        <v>2374</v>
      </c>
      <c r="AG1188" s="48" t="s">
        <v>2374</v>
      </c>
      <c r="AH1188" s="48" t="s">
        <v>2374</v>
      </c>
      <c r="AI1188" s="48" t="s">
        <v>2374</v>
      </c>
      <c r="AJ1188" s="48" t="s">
        <v>2374</v>
      </c>
      <c r="AK1188" s="48">
        <v>222</v>
      </c>
      <c r="AL1188" s="48">
        <v>1419130</v>
      </c>
      <c r="AM1188" s="48" t="s">
        <v>1581</v>
      </c>
      <c r="AN1188" s="53">
        <v>1.52</v>
      </c>
      <c r="AO1188" s="58">
        <v>0.0765</v>
      </c>
      <c r="AP1188" s="58">
        <v>0.361325350895647</v>
      </c>
    </row>
    <row r="1189" spans="27:42">
      <c r="AA1189" s="48">
        <v>1187</v>
      </c>
      <c r="AB1189" s="48" t="s">
        <v>4269</v>
      </c>
      <c r="AC1189" s="48" t="s">
        <v>4270</v>
      </c>
      <c r="AD1189" s="48" t="s">
        <v>2374</v>
      </c>
      <c r="AE1189" s="48" t="s">
        <v>2522</v>
      </c>
      <c r="AF1189" s="48" t="s">
        <v>2374</v>
      </c>
      <c r="AG1189" s="48" t="s">
        <v>2374</v>
      </c>
      <c r="AH1189" s="48" t="s">
        <v>2374</v>
      </c>
      <c r="AI1189" s="48" t="s">
        <v>2374</v>
      </c>
      <c r="AJ1189" s="48" t="s">
        <v>2374</v>
      </c>
      <c r="AK1189" s="48">
        <v>494</v>
      </c>
      <c r="AL1189" s="48">
        <v>650102</v>
      </c>
      <c r="AM1189" s="48" t="s">
        <v>1581</v>
      </c>
      <c r="AN1189" s="53">
        <v>3.56</v>
      </c>
      <c r="AO1189" s="58">
        <v>0.144758687</v>
      </c>
      <c r="AP1189" s="58">
        <v>0.447220438400686</v>
      </c>
    </row>
    <row r="1190" spans="27:42">
      <c r="AA1190" s="48">
        <v>1188</v>
      </c>
      <c r="AB1190" s="48" t="s">
        <v>4271</v>
      </c>
      <c r="AC1190" s="48" t="s">
        <v>4272</v>
      </c>
      <c r="AD1190" s="48" t="s">
        <v>2374</v>
      </c>
      <c r="AE1190" s="48" t="s">
        <v>2522</v>
      </c>
      <c r="AF1190" s="48" t="s">
        <v>2374</v>
      </c>
      <c r="AG1190" s="48" t="s">
        <v>2374</v>
      </c>
      <c r="AH1190" s="48" t="s">
        <v>2374</v>
      </c>
      <c r="AI1190" s="48" t="s">
        <v>2374</v>
      </c>
      <c r="AJ1190" s="48" t="s">
        <v>2374</v>
      </c>
      <c r="AK1190" s="48">
        <v>404</v>
      </c>
      <c r="AL1190" s="48">
        <v>794989</v>
      </c>
      <c r="AM1190" s="48" t="s">
        <v>1581</v>
      </c>
      <c r="AN1190" s="53">
        <v>0.91</v>
      </c>
      <c r="AO1190" s="58">
        <v>0.169811</v>
      </c>
      <c r="AP1190" s="58">
        <v>0.0974522460675339</v>
      </c>
    </row>
    <row r="1191" spans="27:42">
      <c r="AA1191" s="48">
        <v>1189</v>
      </c>
      <c r="AB1191" s="48" t="s">
        <v>4273</v>
      </c>
      <c r="AC1191" s="48" t="s">
        <v>4274</v>
      </c>
      <c r="AD1191" s="48" t="s">
        <v>2374</v>
      </c>
      <c r="AE1191" s="48" t="s">
        <v>2522</v>
      </c>
      <c r="AF1191" s="48" t="s">
        <v>2374</v>
      </c>
      <c r="AG1191" s="48" t="s">
        <v>2374</v>
      </c>
      <c r="AH1191" s="48" t="s">
        <v>2374</v>
      </c>
      <c r="AI1191" s="48" t="s">
        <v>2374</v>
      </c>
      <c r="AJ1191" s="48" t="s">
        <v>2374</v>
      </c>
      <c r="AK1191" s="48">
        <v>5292</v>
      </c>
      <c r="AL1191" s="48">
        <v>55131</v>
      </c>
      <c r="AM1191" s="48" t="s">
        <v>1581</v>
      </c>
      <c r="AN1191" s="53">
        <v>1.95</v>
      </c>
      <c r="AO1191" s="58">
        <v>0.195786</v>
      </c>
      <c r="AP1191" s="58">
        <v>0.181121187969525</v>
      </c>
    </row>
    <row r="1192" spans="27:42">
      <c r="AA1192" s="48">
        <v>1190</v>
      </c>
      <c r="AB1192" s="48" t="s">
        <v>4275</v>
      </c>
      <c r="AC1192" s="48" t="s">
        <v>4276</v>
      </c>
      <c r="AD1192" s="48" t="s">
        <v>2374</v>
      </c>
      <c r="AE1192" s="48" t="s">
        <v>2522</v>
      </c>
      <c r="AF1192" s="48" t="s">
        <v>2374</v>
      </c>
      <c r="AG1192" s="48" t="s">
        <v>2374</v>
      </c>
      <c r="AH1192" s="48" t="s">
        <v>2374</v>
      </c>
      <c r="AI1192" s="48" t="s">
        <v>2374</v>
      </c>
      <c r="AJ1192" s="48" t="s">
        <v>2374</v>
      </c>
      <c r="AK1192" s="48">
        <v>0</v>
      </c>
      <c r="AL1192" s="48">
        <v>0</v>
      </c>
      <c r="AM1192" s="48" t="s">
        <v>1581</v>
      </c>
      <c r="AN1192" s="53" t="e">
        <v>#N/A</v>
      </c>
      <c r="AO1192" s="58" t="e">
        <v>#N/A</v>
      </c>
      <c r="AP1192" s="58" t="e">
        <v>#N/A</v>
      </c>
    </row>
    <row r="1193" spans="27:42">
      <c r="AA1193" s="48">
        <v>1191</v>
      </c>
      <c r="AB1193" s="48" t="s">
        <v>4277</v>
      </c>
      <c r="AC1193" s="48" t="s">
        <v>4278</v>
      </c>
      <c r="AD1193" s="48" t="s">
        <v>2374</v>
      </c>
      <c r="AE1193" s="48" t="s">
        <v>2522</v>
      </c>
      <c r="AF1193" s="48" t="s">
        <v>2374</v>
      </c>
      <c r="AG1193" s="48" t="s">
        <v>2374</v>
      </c>
      <c r="AH1193" s="48" t="s">
        <v>2374</v>
      </c>
      <c r="AI1193" s="48" t="s">
        <v>2374</v>
      </c>
      <c r="AJ1193" s="48" t="s">
        <v>2374</v>
      </c>
      <c r="AK1193" s="48">
        <v>0</v>
      </c>
      <c r="AL1193" s="48">
        <v>0</v>
      </c>
      <c r="AM1193" s="48" t="s">
        <v>1581</v>
      </c>
      <c r="AN1193" s="53">
        <v>0.63</v>
      </c>
      <c r="AO1193" s="58">
        <v>0.160562</v>
      </c>
      <c r="AP1193" s="58">
        <v>0.0713532995223345</v>
      </c>
    </row>
    <row r="1194" spans="27:42">
      <c r="AA1194" s="48">
        <v>1192</v>
      </c>
      <c r="AB1194" s="48" t="s">
        <v>4279</v>
      </c>
      <c r="AC1194" s="48" t="s">
        <v>4280</v>
      </c>
      <c r="AD1194" s="48" t="s">
        <v>2374</v>
      </c>
      <c r="AE1194" s="48" t="s">
        <v>2522</v>
      </c>
      <c r="AF1194" s="48" t="s">
        <v>2374</v>
      </c>
      <c r="AG1194" s="48" t="s">
        <v>2374</v>
      </c>
      <c r="AH1194" s="48" t="s">
        <v>2374</v>
      </c>
      <c r="AI1194" s="48" t="s">
        <v>2374</v>
      </c>
      <c r="AJ1194" s="48" t="s">
        <v>2374</v>
      </c>
      <c r="AK1194" s="48">
        <v>0</v>
      </c>
      <c r="AL1194" s="48">
        <v>0</v>
      </c>
      <c r="AM1194" s="48" t="s">
        <v>1581</v>
      </c>
      <c r="AN1194" s="53" t="e">
        <v>#N/A</v>
      </c>
      <c r="AO1194" s="58" t="e">
        <v>#N/A</v>
      </c>
      <c r="AP1194" s="58" t="e">
        <v>#N/A</v>
      </c>
    </row>
    <row r="1195" spans="27:42">
      <c r="AA1195" s="48">
        <v>1193</v>
      </c>
      <c r="AB1195" s="48" t="s">
        <v>4281</v>
      </c>
      <c r="AC1195" s="48" t="s">
        <v>4282</v>
      </c>
      <c r="AD1195" s="48" t="s">
        <v>2374</v>
      </c>
      <c r="AE1195" s="48" t="s">
        <v>2522</v>
      </c>
      <c r="AF1195" s="48" t="s">
        <v>2374</v>
      </c>
      <c r="AG1195" s="48" t="s">
        <v>2374</v>
      </c>
      <c r="AH1195" s="48" t="s">
        <v>2374</v>
      </c>
      <c r="AI1195" s="48" t="s">
        <v>2374</v>
      </c>
      <c r="AJ1195" s="48" t="s">
        <v>2374</v>
      </c>
      <c r="AK1195" s="48">
        <v>439</v>
      </c>
      <c r="AL1195" s="48">
        <v>731475</v>
      </c>
      <c r="AM1195" s="48" t="s">
        <v>1581</v>
      </c>
      <c r="AN1195" s="53">
        <v>1.48</v>
      </c>
      <c r="AO1195" s="58">
        <v>0.093248</v>
      </c>
      <c r="AP1195" s="58">
        <v>0.288628006614543</v>
      </c>
    </row>
    <row r="1196" spans="27:42">
      <c r="AA1196" s="48">
        <v>1194</v>
      </c>
      <c r="AB1196" s="48" t="s">
        <v>4283</v>
      </c>
      <c r="AC1196" s="48" t="s">
        <v>4284</v>
      </c>
      <c r="AD1196" s="48" t="s">
        <v>2374</v>
      </c>
      <c r="AE1196" s="48" t="s">
        <v>2522</v>
      </c>
      <c r="AF1196" s="48" t="s">
        <v>2374</v>
      </c>
      <c r="AG1196" s="48" t="s">
        <v>2374</v>
      </c>
      <c r="AH1196" s="48" t="s">
        <v>2374</v>
      </c>
      <c r="AI1196" s="48" t="s">
        <v>2374</v>
      </c>
      <c r="AJ1196" s="48" t="s">
        <v>2374</v>
      </c>
      <c r="AK1196" s="48">
        <v>0</v>
      </c>
      <c r="AL1196" s="48">
        <v>0</v>
      </c>
      <c r="AM1196" s="48" t="s">
        <v>1581</v>
      </c>
      <c r="AN1196" s="53" t="e">
        <v>#N/A</v>
      </c>
      <c r="AO1196" s="58" t="e">
        <v>#N/A</v>
      </c>
      <c r="AP1196" s="58" t="e">
        <v>#N/A</v>
      </c>
    </row>
    <row r="1197" spans="27:42">
      <c r="AA1197" s="48">
        <v>1195</v>
      </c>
      <c r="AB1197" s="48" t="s">
        <v>4285</v>
      </c>
      <c r="AC1197" s="48" t="s">
        <v>4286</v>
      </c>
      <c r="AD1197" s="48" t="s">
        <v>2374</v>
      </c>
      <c r="AE1197" s="48" t="s">
        <v>2522</v>
      </c>
      <c r="AF1197" s="48" t="s">
        <v>2374</v>
      </c>
      <c r="AG1197" s="48" t="s">
        <v>2374</v>
      </c>
      <c r="AH1197" s="48" t="s">
        <v>2374</v>
      </c>
      <c r="AI1197" s="48" t="s">
        <v>2374</v>
      </c>
      <c r="AJ1197" s="48" t="s">
        <v>2374</v>
      </c>
      <c r="AK1197" s="48">
        <v>429</v>
      </c>
      <c r="AL1197" s="48">
        <v>748753</v>
      </c>
      <c r="AM1197" s="48" t="s">
        <v>1581</v>
      </c>
      <c r="AN1197" s="53">
        <v>2.74</v>
      </c>
      <c r="AO1197" s="58">
        <v>0.038706</v>
      </c>
      <c r="AP1197" s="58">
        <v>1.28732602998509</v>
      </c>
    </row>
    <row r="1198" spans="27:42">
      <c r="AA1198" s="48">
        <v>1196</v>
      </c>
      <c r="AB1198" s="48" t="s">
        <v>4287</v>
      </c>
      <c r="AC1198" s="48" t="s">
        <v>4288</v>
      </c>
      <c r="AD1198" s="48" t="s">
        <v>2374</v>
      </c>
      <c r="AE1198" s="48" t="s">
        <v>2522</v>
      </c>
      <c r="AF1198" s="48" t="s">
        <v>2374</v>
      </c>
      <c r="AG1198" s="48" t="s">
        <v>2374</v>
      </c>
      <c r="AH1198" s="48" t="s">
        <v>2374</v>
      </c>
      <c r="AI1198" s="48" t="s">
        <v>2374</v>
      </c>
      <c r="AJ1198" s="48" t="s">
        <v>2374</v>
      </c>
      <c r="AK1198" s="48">
        <v>176</v>
      </c>
      <c r="AL1198" s="48">
        <v>1761175</v>
      </c>
      <c r="AM1198" s="48" t="s">
        <v>1581</v>
      </c>
      <c r="AN1198" s="53">
        <v>0.79</v>
      </c>
      <c r="AO1198" s="58">
        <v>0.194588</v>
      </c>
      <c r="AP1198" s="58">
        <v>0.0738290563076942</v>
      </c>
    </row>
    <row r="1199" spans="27:42">
      <c r="AA1199" s="48">
        <v>1197</v>
      </c>
      <c r="AB1199" s="48" t="s">
        <v>4289</v>
      </c>
      <c r="AC1199" s="48" t="s">
        <v>4290</v>
      </c>
      <c r="AD1199" s="48" t="s">
        <v>2374</v>
      </c>
      <c r="AE1199" s="48" t="s">
        <v>2522</v>
      </c>
      <c r="AF1199" s="48" t="s">
        <v>2374</v>
      </c>
      <c r="AG1199" s="48" t="s">
        <v>2374</v>
      </c>
      <c r="AH1199" s="48" t="s">
        <v>2374</v>
      </c>
      <c r="AI1199" s="48" t="s">
        <v>2374</v>
      </c>
      <c r="AJ1199" s="48" t="s">
        <v>2374</v>
      </c>
      <c r="AK1199" s="48">
        <v>232</v>
      </c>
      <c r="AL1199" s="48">
        <v>1360313</v>
      </c>
      <c r="AM1199" s="48" t="s">
        <v>1581</v>
      </c>
      <c r="AN1199" s="53">
        <v>1.1</v>
      </c>
      <c r="AO1199" s="58">
        <v>0.047173421</v>
      </c>
      <c r="AP1199" s="58">
        <v>0.424044654826149</v>
      </c>
    </row>
    <row r="1200" spans="27:42">
      <c r="AA1200" s="48">
        <v>1198</v>
      </c>
      <c r="AB1200" s="48" t="s">
        <v>4291</v>
      </c>
      <c r="AC1200" s="48" t="s">
        <v>4292</v>
      </c>
      <c r="AD1200" s="48" t="s">
        <v>2374</v>
      </c>
      <c r="AE1200" s="48" t="s">
        <v>2522</v>
      </c>
      <c r="AF1200" s="48" t="s">
        <v>2374</v>
      </c>
      <c r="AG1200" s="48" t="s">
        <v>2374</v>
      </c>
      <c r="AH1200" s="48" t="s">
        <v>2374</v>
      </c>
      <c r="AI1200" s="48" t="s">
        <v>2374</v>
      </c>
      <c r="AJ1200" s="48" t="s">
        <v>2374</v>
      </c>
      <c r="AK1200" s="48">
        <v>565</v>
      </c>
      <c r="AL1200" s="48">
        <v>569370</v>
      </c>
      <c r="AM1200" s="48" t="s">
        <v>1581</v>
      </c>
      <c r="AN1200" s="53">
        <v>3.1</v>
      </c>
      <c r="AO1200" s="58">
        <v>0.061639</v>
      </c>
      <c r="AP1200" s="58">
        <v>0.914581452669904</v>
      </c>
    </row>
    <row r="1201" spans="27:42">
      <c r="AA1201" s="48">
        <v>1199</v>
      </c>
      <c r="AB1201" s="48" t="s">
        <v>4293</v>
      </c>
      <c r="AC1201" s="48" t="s">
        <v>4294</v>
      </c>
      <c r="AD1201" s="48" t="s">
        <v>2374</v>
      </c>
      <c r="AE1201" s="48" t="s">
        <v>2522</v>
      </c>
      <c r="AF1201" s="48" t="s">
        <v>2374</v>
      </c>
      <c r="AG1201" s="48" t="s">
        <v>2374</v>
      </c>
      <c r="AH1201" s="48" t="s">
        <v>2374</v>
      </c>
      <c r="AI1201" s="48" t="s">
        <v>2374</v>
      </c>
      <c r="AJ1201" s="48" t="s">
        <v>2374</v>
      </c>
      <c r="AK1201" s="48">
        <v>747</v>
      </c>
      <c r="AL1201" s="48">
        <v>430161</v>
      </c>
      <c r="AM1201" s="48" t="s">
        <v>1581</v>
      </c>
      <c r="AN1201" s="53">
        <v>1.55</v>
      </c>
      <c r="AO1201" s="58">
        <v>0.054153965</v>
      </c>
      <c r="AP1201" s="58">
        <v>0.5204963861937</v>
      </c>
    </row>
    <row r="1202" spans="27:42">
      <c r="AA1202" s="48">
        <v>1200</v>
      </c>
      <c r="AB1202" s="48" t="s">
        <v>4295</v>
      </c>
      <c r="AC1202" s="48"/>
      <c r="AD1202" s="48" t="s">
        <v>2374</v>
      </c>
      <c r="AE1202" s="48" t="s">
        <v>2522</v>
      </c>
      <c r="AF1202" s="48" t="s">
        <v>2374</v>
      </c>
      <c r="AG1202" s="48" t="s">
        <v>2374</v>
      </c>
      <c r="AH1202" s="48" t="s">
        <v>2374</v>
      </c>
      <c r="AI1202" s="48" t="s">
        <v>2374</v>
      </c>
      <c r="AJ1202" s="48" t="s">
        <v>2374</v>
      </c>
      <c r="AK1202" s="48">
        <v>151</v>
      </c>
      <c r="AL1202" s="48">
        <v>2031238</v>
      </c>
      <c r="AM1202" s="48" t="s">
        <v>1581</v>
      </c>
      <c r="AN1202" s="53">
        <v>0.37</v>
      </c>
      <c r="AO1202" s="58">
        <v>0.157889</v>
      </c>
      <c r="AP1202" s="58">
        <v>0.0426153569292238</v>
      </c>
    </row>
    <row r="1203" spans="27:42">
      <c r="AA1203" s="48">
        <v>1201</v>
      </c>
      <c r="AB1203" s="48" t="s">
        <v>2204</v>
      </c>
      <c r="AC1203" s="48" t="s">
        <v>4296</v>
      </c>
      <c r="AD1203" s="48" t="s">
        <v>2374</v>
      </c>
      <c r="AE1203" s="48" t="s">
        <v>2522</v>
      </c>
      <c r="AF1203" s="48" t="s">
        <v>2374</v>
      </c>
      <c r="AG1203" s="48" t="s">
        <v>2374</v>
      </c>
      <c r="AH1203" s="48" t="s">
        <v>2374</v>
      </c>
      <c r="AI1203" s="48" t="s">
        <v>2374</v>
      </c>
      <c r="AJ1203" s="48" t="s">
        <v>2374</v>
      </c>
      <c r="AK1203" s="48">
        <v>373</v>
      </c>
      <c r="AL1203" s="48">
        <v>858442</v>
      </c>
      <c r="AM1203" s="48" t="s">
        <v>1581</v>
      </c>
      <c r="AN1203" s="53">
        <v>0.35</v>
      </c>
      <c r="AO1203" s="58">
        <v>0.074881</v>
      </c>
      <c r="AP1203" s="58">
        <v>0.0849987793811</v>
      </c>
    </row>
    <row r="1204" spans="27:42">
      <c r="AA1204" s="48">
        <v>1202</v>
      </c>
      <c r="AB1204" s="48" t="s">
        <v>4297</v>
      </c>
      <c r="AC1204" s="48" t="s">
        <v>4298</v>
      </c>
      <c r="AD1204" s="48" t="s">
        <v>2374</v>
      </c>
      <c r="AE1204" s="48" t="s">
        <v>2522</v>
      </c>
      <c r="AF1204" s="48" t="s">
        <v>2374</v>
      </c>
      <c r="AG1204" s="48" t="s">
        <v>2374</v>
      </c>
      <c r="AH1204" s="48" t="s">
        <v>2374</v>
      </c>
      <c r="AI1204" s="48" t="s">
        <v>2374</v>
      </c>
      <c r="AJ1204" s="48" t="s">
        <v>2374</v>
      </c>
      <c r="AK1204" s="48">
        <v>1055</v>
      </c>
      <c r="AL1204" s="48">
        <v>303115</v>
      </c>
      <c r="AM1204" s="48" t="s">
        <v>1581</v>
      </c>
      <c r="AN1204" s="53">
        <v>0.35</v>
      </c>
      <c r="AO1204" s="58">
        <v>0.076901</v>
      </c>
      <c r="AP1204" s="58">
        <v>0.0827660706471457</v>
      </c>
    </row>
    <row r="1205" spans="27:42">
      <c r="AA1205" s="48">
        <v>1203</v>
      </c>
      <c r="AB1205" s="48" t="s">
        <v>4299</v>
      </c>
      <c r="AC1205" s="48" t="s">
        <v>4300</v>
      </c>
      <c r="AD1205" s="48" t="s">
        <v>2374</v>
      </c>
      <c r="AE1205" s="48" t="s">
        <v>2522</v>
      </c>
      <c r="AF1205" s="48" t="s">
        <v>2374</v>
      </c>
      <c r="AG1205" s="48" t="s">
        <v>2374</v>
      </c>
      <c r="AH1205" s="48" t="s">
        <v>2374</v>
      </c>
      <c r="AI1205" s="48" t="s">
        <v>2374</v>
      </c>
      <c r="AJ1205" s="48" t="s">
        <v>2374</v>
      </c>
      <c r="AK1205" s="48">
        <v>994</v>
      </c>
      <c r="AL1205" s="48">
        <v>321909</v>
      </c>
      <c r="AM1205" s="48" t="s">
        <v>1581</v>
      </c>
      <c r="AN1205" s="53">
        <v>1.2</v>
      </c>
      <c r="AO1205" s="58">
        <v>0.064579876</v>
      </c>
      <c r="AP1205" s="58">
        <v>0.337909436086931</v>
      </c>
    </row>
    <row r="1206" spans="27:42">
      <c r="AA1206" s="48">
        <v>1204</v>
      </c>
      <c r="AB1206" s="48" t="s">
        <v>4301</v>
      </c>
      <c r="AC1206" s="48" t="s">
        <v>1655</v>
      </c>
      <c r="AD1206" s="48" t="s">
        <v>2374</v>
      </c>
      <c r="AE1206" s="48" t="s">
        <v>2522</v>
      </c>
      <c r="AF1206" s="48" t="s">
        <v>2374</v>
      </c>
      <c r="AG1206" s="48" t="s">
        <v>2374</v>
      </c>
      <c r="AH1206" s="48" t="s">
        <v>2374</v>
      </c>
      <c r="AI1206" s="48" t="s">
        <v>2374</v>
      </c>
      <c r="AJ1206" s="48" t="s">
        <v>2374</v>
      </c>
      <c r="AK1206" s="48">
        <v>0</v>
      </c>
      <c r="AL1206" s="48">
        <v>0</v>
      </c>
      <c r="AM1206" s="48" t="s">
        <v>1581</v>
      </c>
      <c r="AN1206" s="53">
        <v>2.42</v>
      </c>
      <c r="AO1206" s="58">
        <v>0.081352</v>
      </c>
      <c r="AP1206" s="58">
        <v>0.540957830843863</v>
      </c>
    </row>
    <row r="1207" spans="27:42">
      <c r="AA1207" s="48">
        <v>1205</v>
      </c>
      <c r="AB1207" s="48" t="s">
        <v>4302</v>
      </c>
      <c r="AC1207" s="48" t="s">
        <v>4303</v>
      </c>
      <c r="AD1207" s="48" t="s">
        <v>2374</v>
      </c>
      <c r="AE1207" s="48" t="s">
        <v>2522</v>
      </c>
      <c r="AF1207" s="48" t="s">
        <v>2374</v>
      </c>
      <c r="AG1207" s="48" t="s">
        <v>2374</v>
      </c>
      <c r="AH1207" s="48" t="s">
        <v>2374</v>
      </c>
      <c r="AI1207" s="48" t="s">
        <v>2374</v>
      </c>
      <c r="AJ1207" s="48" t="s">
        <v>2374</v>
      </c>
      <c r="AK1207" s="48">
        <v>358</v>
      </c>
      <c r="AL1207" s="48">
        <v>893732</v>
      </c>
      <c r="AM1207" s="48" t="s">
        <v>1581</v>
      </c>
      <c r="AN1207" s="53">
        <v>4.55</v>
      </c>
      <c r="AO1207" s="58">
        <v>0.062373</v>
      </c>
      <c r="AP1207" s="58">
        <v>1.3265726642116</v>
      </c>
    </row>
    <row r="1208" spans="27:42">
      <c r="AA1208" s="48">
        <v>1206</v>
      </c>
      <c r="AB1208" s="48" t="s">
        <v>4304</v>
      </c>
      <c r="AC1208" s="48" t="s">
        <v>4305</v>
      </c>
      <c r="AD1208" s="48" t="s">
        <v>2374</v>
      </c>
      <c r="AE1208" s="48" t="s">
        <v>2522</v>
      </c>
      <c r="AF1208" s="48" t="s">
        <v>2374</v>
      </c>
      <c r="AG1208" s="48" t="s">
        <v>2374</v>
      </c>
      <c r="AH1208" s="48" t="s">
        <v>2374</v>
      </c>
      <c r="AI1208" s="48" t="s">
        <v>2374</v>
      </c>
      <c r="AJ1208" s="48" t="s">
        <v>2374</v>
      </c>
      <c r="AK1208" s="48">
        <v>373</v>
      </c>
      <c r="AL1208" s="48">
        <v>858442</v>
      </c>
      <c r="AM1208" s="48" t="s">
        <v>1581</v>
      </c>
      <c r="AN1208" s="53">
        <v>0.9</v>
      </c>
      <c r="AO1208" s="58">
        <v>0.250877</v>
      </c>
      <c r="AP1208" s="58">
        <v>0.065237594962045</v>
      </c>
    </row>
    <row r="1209" spans="27:42">
      <c r="AA1209" s="48">
        <v>1207</v>
      </c>
      <c r="AB1209" s="48" t="s">
        <v>4306</v>
      </c>
      <c r="AC1209" s="48" t="s">
        <v>4307</v>
      </c>
      <c r="AD1209" s="48" t="s">
        <v>2374</v>
      </c>
      <c r="AE1209" s="48" t="s">
        <v>2522</v>
      </c>
      <c r="AF1209" s="48" t="s">
        <v>2374</v>
      </c>
      <c r="AG1209" s="48" t="s">
        <v>2374</v>
      </c>
      <c r="AH1209" s="48" t="s">
        <v>2374</v>
      </c>
      <c r="AI1209" s="48" t="s">
        <v>2374</v>
      </c>
      <c r="AJ1209" s="48" t="s">
        <v>2374</v>
      </c>
      <c r="AK1209" s="48">
        <v>0</v>
      </c>
      <c r="AL1209" s="48">
        <v>0</v>
      </c>
      <c r="AM1209" s="48" t="s">
        <v>1581</v>
      </c>
      <c r="AN1209" s="53" t="e">
        <v>#N/A</v>
      </c>
      <c r="AO1209" s="58" t="e">
        <v>#N/A</v>
      </c>
      <c r="AP1209" s="58" t="e">
        <v>#N/A</v>
      </c>
    </row>
    <row r="1210" spans="27:42">
      <c r="AA1210" s="48">
        <v>1208</v>
      </c>
      <c r="AB1210" s="48" t="s">
        <v>4308</v>
      </c>
      <c r="AC1210" s="48" t="s">
        <v>3675</v>
      </c>
      <c r="AD1210" s="48" t="s">
        <v>2374</v>
      </c>
      <c r="AE1210" s="48" t="s">
        <v>2522</v>
      </c>
      <c r="AF1210" s="48" t="s">
        <v>2374</v>
      </c>
      <c r="AG1210" s="48" t="s">
        <v>2374</v>
      </c>
      <c r="AH1210" s="48" t="s">
        <v>2374</v>
      </c>
      <c r="AI1210" s="48" t="s">
        <v>2374</v>
      </c>
      <c r="AJ1210" s="48" t="s">
        <v>2374</v>
      </c>
      <c r="AK1210" s="48">
        <v>126</v>
      </c>
      <c r="AL1210" s="48">
        <v>2393769</v>
      </c>
      <c r="AM1210" s="48" t="s">
        <v>1581</v>
      </c>
      <c r="AN1210" s="53">
        <v>0.79</v>
      </c>
      <c r="AO1210" s="58">
        <v>0.13913</v>
      </c>
      <c r="AP1210" s="58">
        <v>0.103257733118677</v>
      </c>
    </row>
    <row r="1211" spans="27:42">
      <c r="AA1211" s="48">
        <v>1209</v>
      </c>
      <c r="AB1211" s="48" t="s">
        <v>4309</v>
      </c>
      <c r="AC1211" s="48" t="s">
        <v>4310</v>
      </c>
      <c r="AD1211" s="48" t="s">
        <v>2374</v>
      </c>
      <c r="AE1211" s="48" t="s">
        <v>2522</v>
      </c>
      <c r="AF1211" s="48" t="s">
        <v>2374</v>
      </c>
      <c r="AG1211" s="48" t="s">
        <v>2374</v>
      </c>
      <c r="AH1211" s="48" t="s">
        <v>2374</v>
      </c>
      <c r="AI1211" s="48" t="s">
        <v>2374</v>
      </c>
      <c r="AJ1211" s="48" t="s">
        <v>2374</v>
      </c>
      <c r="AK1211" s="48">
        <v>2585</v>
      </c>
      <c r="AL1211" s="48">
        <v>119786</v>
      </c>
      <c r="AM1211" s="48" t="s">
        <v>1581</v>
      </c>
      <c r="AN1211" s="53">
        <v>1.57</v>
      </c>
      <c r="AO1211" s="58">
        <v>0.135145542</v>
      </c>
      <c r="AP1211" s="58">
        <v>0.211258508045513</v>
      </c>
    </row>
    <row r="1212" spans="27:42">
      <c r="AA1212" s="48">
        <v>1210</v>
      </c>
      <c r="AB1212" s="48" t="s">
        <v>4311</v>
      </c>
      <c r="AC1212" s="48" t="s">
        <v>4312</v>
      </c>
      <c r="AD1212" s="48" t="s">
        <v>2374</v>
      </c>
      <c r="AE1212" s="48" t="s">
        <v>2522</v>
      </c>
      <c r="AF1212" s="48" t="s">
        <v>2374</v>
      </c>
      <c r="AG1212" s="48" t="s">
        <v>2374</v>
      </c>
      <c r="AH1212" s="48" t="s">
        <v>2374</v>
      </c>
      <c r="AI1212" s="48" t="s">
        <v>2374</v>
      </c>
      <c r="AJ1212" s="48" t="s">
        <v>2374</v>
      </c>
      <c r="AK1212" s="48">
        <v>671</v>
      </c>
      <c r="AL1212" s="48">
        <v>478827</v>
      </c>
      <c r="AM1212" s="48" t="s">
        <v>1581</v>
      </c>
      <c r="AN1212" s="53">
        <v>0.35</v>
      </c>
      <c r="AO1212" s="58">
        <v>0.130004529</v>
      </c>
      <c r="AP1212" s="58">
        <v>0.0489582451303381</v>
      </c>
    </row>
    <row r="1213" spans="27:42">
      <c r="AA1213" s="48">
        <v>1211</v>
      </c>
      <c r="AB1213" s="48" t="s">
        <v>4313</v>
      </c>
      <c r="AC1213" s="48" t="s">
        <v>4314</v>
      </c>
      <c r="AD1213" s="48" t="s">
        <v>2374</v>
      </c>
      <c r="AE1213" s="48" t="s">
        <v>2522</v>
      </c>
      <c r="AF1213" s="48" t="s">
        <v>2374</v>
      </c>
      <c r="AG1213" s="48" t="s">
        <v>2374</v>
      </c>
      <c r="AH1213" s="48" t="s">
        <v>2374</v>
      </c>
      <c r="AI1213" s="48" t="s">
        <v>2374</v>
      </c>
      <c r="AJ1213" s="48" t="s">
        <v>2374</v>
      </c>
      <c r="AK1213" s="48">
        <v>414</v>
      </c>
      <c r="AL1213" s="48">
        <v>775813</v>
      </c>
      <c r="AM1213" s="48" t="s">
        <v>1581</v>
      </c>
      <c r="AN1213" s="53">
        <v>0.35</v>
      </c>
      <c r="AO1213" s="58">
        <v>0.099027148</v>
      </c>
      <c r="AP1213" s="58">
        <v>0.064273219287666</v>
      </c>
    </row>
    <row r="1214" spans="27:42">
      <c r="AA1214" s="48">
        <v>1212</v>
      </c>
      <c r="AB1214" s="48" t="s">
        <v>4315</v>
      </c>
      <c r="AC1214" s="48" t="s">
        <v>3762</v>
      </c>
      <c r="AD1214" s="48" t="s">
        <v>2374</v>
      </c>
      <c r="AE1214" s="48" t="s">
        <v>2522</v>
      </c>
      <c r="AF1214" s="48" t="s">
        <v>2374</v>
      </c>
      <c r="AG1214" s="48" t="s">
        <v>2374</v>
      </c>
      <c r="AH1214" s="48" t="s">
        <v>2374</v>
      </c>
      <c r="AI1214" s="48" t="s">
        <v>2374</v>
      </c>
      <c r="AJ1214" s="48" t="s">
        <v>2374</v>
      </c>
      <c r="AK1214" s="48">
        <v>0</v>
      </c>
      <c r="AL1214" s="48">
        <v>0</v>
      </c>
      <c r="AM1214" s="48" t="s">
        <v>1581</v>
      </c>
      <c r="AN1214" s="53" t="e">
        <v>#N/A</v>
      </c>
      <c r="AO1214" s="58" t="e">
        <v>#N/A</v>
      </c>
      <c r="AP1214" s="58" t="e">
        <v>#N/A</v>
      </c>
    </row>
    <row r="1215" spans="27:42">
      <c r="AA1215" s="48">
        <v>1213</v>
      </c>
      <c r="AB1215" s="48" t="s">
        <v>4316</v>
      </c>
      <c r="AC1215" s="48" t="s">
        <v>4317</v>
      </c>
      <c r="AD1215" s="48" t="s">
        <v>2374</v>
      </c>
      <c r="AE1215" s="48" t="s">
        <v>2522</v>
      </c>
      <c r="AF1215" s="48" t="s">
        <v>2374</v>
      </c>
      <c r="AG1215" s="48" t="s">
        <v>2374</v>
      </c>
      <c r="AH1215" s="48" t="s">
        <v>2374</v>
      </c>
      <c r="AI1215" s="48" t="s">
        <v>2374</v>
      </c>
      <c r="AJ1215" s="48" t="s">
        <v>2374</v>
      </c>
      <c r="AK1215" s="48">
        <v>277</v>
      </c>
      <c r="AL1215" s="48">
        <v>1145885</v>
      </c>
      <c r="AM1215" s="48" t="s">
        <v>1581</v>
      </c>
      <c r="AN1215" s="53">
        <v>5.3</v>
      </c>
      <c r="AO1215" s="58">
        <v>0.125236</v>
      </c>
      <c r="AP1215" s="58">
        <v>0.76959628390357</v>
      </c>
    </row>
    <row r="1216" spans="27:42">
      <c r="AA1216" s="48">
        <v>1214</v>
      </c>
      <c r="AB1216" s="48" t="s">
        <v>4318</v>
      </c>
      <c r="AC1216" s="48" t="s">
        <v>4319</v>
      </c>
      <c r="AD1216" s="48" t="s">
        <v>2374</v>
      </c>
      <c r="AE1216" s="48" t="s">
        <v>2522</v>
      </c>
      <c r="AF1216" s="48" t="s">
        <v>2374</v>
      </c>
      <c r="AG1216" s="48" t="s">
        <v>2374</v>
      </c>
      <c r="AH1216" s="48" t="s">
        <v>2374</v>
      </c>
      <c r="AI1216" s="48" t="s">
        <v>2374</v>
      </c>
      <c r="AJ1216" s="48" t="s">
        <v>2374</v>
      </c>
      <c r="AK1216" s="48">
        <v>409</v>
      </c>
      <c r="AL1216" s="48">
        <v>785288</v>
      </c>
      <c r="AM1216" s="48" t="s">
        <v>1581</v>
      </c>
      <c r="AN1216" s="53">
        <v>0.96</v>
      </c>
      <c r="AO1216" s="58">
        <v>0.080648</v>
      </c>
      <c r="AP1216" s="58">
        <v>0.21646810318147</v>
      </c>
    </row>
    <row r="1217" spans="27:42">
      <c r="AA1217" s="48">
        <v>1215</v>
      </c>
      <c r="AB1217" s="48" t="s">
        <v>4320</v>
      </c>
      <c r="AC1217" s="48" t="s">
        <v>4321</v>
      </c>
      <c r="AD1217" s="48" t="s">
        <v>2374</v>
      </c>
      <c r="AE1217" s="48" t="s">
        <v>2522</v>
      </c>
      <c r="AF1217" s="48" t="s">
        <v>2374</v>
      </c>
      <c r="AG1217" s="48" t="s">
        <v>2374</v>
      </c>
      <c r="AH1217" s="48" t="s">
        <v>2374</v>
      </c>
      <c r="AI1217" s="48" t="s">
        <v>2374</v>
      </c>
      <c r="AJ1217" s="48" t="s">
        <v>2374</v>
      </c>
      <c r="AK1217" s="48">
        <v>161</v>
      </c>
      <c r="AL1217" s="48">
        <v>1914082</v>
      </c>
      <c r="AM1217" s="48" t="s">
        <v>1581</v>
      </c>
      <c r="AN1217" s="53">
        <v>1.99</v>
      </c>
      <c r="AO1217" s="58">
        <v>0.011402</v>
      </c>
      <c r="AP1217" s="58">
        <v>3.17386404933569</v>
      </c>
    </row>
    <row r="1218" spans="27:42">
      <c r="AA1218" s="48">
        <v>1216</v>
      </c>
      <c r="AB1218" s="48" t="s">
        <v>4322</v>
      </c>
      <c r="AC1218" s="48" t="s">
        <v>4323</v>
      </c>
      <c r="AD1218" s="48" t="s">
        <v>2374</v>
      </c>
      <c r="AE1218" s="48" t="s">
        <v>2522</v>
      </c>
      <c r="AF1218" s="48" t="s">
        <v>2374</v>
      </c>
      <c r="AG1218" s="48" t="s">
        <v>2374</v>
      </c>
      <c r="AH1218" s="48" t="s">
        <v>2374</v>
      </c>
      <c r="AI1218" s="48" t="s">
        <v>2374</v>
      </c>
      <c r="AJ1218" s="48" t="s">
        <v>2374</v>
      </c>
      <c r="AK1218" s="48">
        <v>459</v>
      </c>
      <c r="AL1218" s="48">
        <v>699704</v>
      </c>
      <c r="AM1218" s="48" t="s">
        <v>1581</v>
      </c>
      <c r="AN1218" s="53">
        <v>0.71</v>
      </c>
      <c r="AO1218" s="58">
        <v>0.219555638</v>
      </c>
      <c r="AP1218" s="58">
        <v>0.058807136819476</v>
      </c>
    </row>
    <row r="1219" spans="27:42">
      <c r="AA1219" s="48">
        <v>1217</v>
      </c>
      <c r="AB1219" s="48" t="s">
        <v>4324</v>
      </c>
      <c r="AC1219" s="48" t="s">
        <v>4325</v>
      </c>
      <c r="AD1219" s="48" t="s">
        <v>2374</v>
      </c>
      <c r="AE1219" s="48" t="s">
        <v>2522</v>
      </c>
      <c r="AF1219" s="48" t="s">
        <v>2374</v>
      </c>
      <c r="AG1219" s="48" t="s">
        <v>2374</v>
      </c>
      <c r="AH1219" s="48" t="s">
        <v>2374</v>
      </c>
      <c r="AI1219" s="48" t="s">
        <v>2374</v>
      </c>
      <c r="AJ1219" s="48" t="s">
        <v>2374</v>
      </c>
      <c r="AK1219" s="48">
        <v>2671</v>
      </c>
      <c r="AL1219" s="48">
        <v>115759</v>
      </c>
      <c r="AM1219" s="48" t="s">
        <v>1581</v>
      </c>
      <c r="AN1219" s="53">
        <v>1.16</v>
      </c>
      <c r="AO1219" s="58">
        <v>0.100930403</v>
      </c>
      <c r="AP1219" s="58">
        <v>0.209002875961962</v>
      </c>
    </row>
    <row r="1220" spans="27:42">
      <c r="AA1220" s="48">
        <v>1218</v>
      </c>
      <c r="AB1220" s="48" t="s">
        <v>4326</v>
      </c>
      <c r="AC1220" s="48" t="s">
        <v>4327</v>
      </c>
      <c r="AD1220" s="48" t="s">
        <v>2374</v>
      </c>
      <c r="AE1220" s="48" t="s">
        <v>2522</v>
      </c>
      <c r="AF1220" s="48" t="s">
        <v>2374</v>
      </c>
      <c r="AG1220" s="48" t="s">
        <v>2374</v>
      </c>
      <c r="AH1220" s="48" t="s">
        <v>2374</v>
      </c>
      <c r="AI1220" s="48" t="s">
        <v>2374</v>
      </c>
      <c r="AJ1220" s="48" t="s">
        <v>2374</v>
      </c>
      <c r="AK1220" s="48">
        <v>1378</v>
      </c>
      <c r="AL1220" s="48">
        <v>230733</v>
      </c>
      <c r="AM1220" s="48" t="s">
        <v>1581</v>
      </c>
      <c r="AN1220" s="53">
        <v>0.99</v>
      </c>
      <c r="AO1220" s="58">
        <v>0.118372595</v>
      </c>
      <c r="AP1220" s="58">
        <v>0.152089876228719</v>
      </c>
    </row>
    <row r="1221" spans="27:42">
      <c r="AA1221" s="48">
        <v>1219</v>
      </c>
      <c r="AB1221" s="48" t="s">
        <v>4328</v>
      </c>
      <c r="AC1221" s="48" t="s">
        <v>4329</v>
      </c>
      <c r="AD1221" s="48" t="s">
        <v>2374</v>
      </c>
      <c r="AE1221" s="48" t="s">
        <v>2522</v>
      </c>
      <c r="AF1221" s="48" t="s">
        <v>2374</v>
      </c>
      <c r="AG1221" s="48" t="s">
        <v>2374</v>
      </c>
      <c r="AH1221" s="48" t="s">
        <v>2374</v>
      </c>
      <c r="AI1221" s="48" t="s">
        <v>2374</v>
      </c>
      <c r="AJ1221" s="48" t="s">
        <v>2374</v>
      </c>
      <c r="AK1221" s="48">
        <v>863</v>
      </c>
      <c r="AL1221" s="48">
        <v>371903</v>
      </c>
      <c r="AM1221" s="48" t="s">
        <v>1581</v>
      </c>
      <c r="AN1221" s="53">
        <v>2.4</v>
      </c>
      <c r="AO1221" s="58">
        <v>0.065542332</v>
      </c>
      <c r="AP1221" s="58">
        <v>0.665894813804426</v>
      </c>
    </row>
    <row r="1222" spans="27:42">
      <c r="AA1222" s="48">
        <v>1220</v>
      </c>
      <c r="AB1222" s="48" t="s">
        <v>4330</v>
      </c>
      <c r="AC1222" s="48" t="s">
        <v>4331</v>
      </c>
      <c r="AD1222" s="48" t="s">
        <v>2374</v>
      </c>
      <c r="AE1222" s="48" t="s">
        <v>2522</v>
      </c>
      <c r="AF1222" s="48" t="s">
        <v>2374</v>
      </c>
      <c r="AG1222" s="48" t="s">
        <v>2374</v>
      </c>
      <c r="AH1222" s="48" t="s">
        <v>2374</v>
      </c>
      <c r="AI1222" s="48" t="s">
        <v>2374</v>
      </c>
      <c r="AJ1222" s="48" t="s">
        <v>2374</v>
      </c>
      <c r="AK1222" s="48">
        <v>0</v>
      </c>
      <c r="AL1222" s="48">
        <v>0</v>
      </c>
      <c r="AM1222" s="48" t="s">
        <v>1581</v>
      </c>
      <c r="AN1222" s="53">
        <v>3.78</v>
      </c>
      <c r="AO1222" s="58">
        <v>0.134944</v>
      </c>
      <c r="AP1222" s="58">
        <v>0.509394792413375</v>
      </c>
    </row>
    <row r="1223" spans="27:42">
      <c r="AA1223" s="48">
        <v>1221</v>
      </c>
      <c r="AB1223" s="48" t="s">
        <v>4332</v>
      </c>
      <c r="AC1223" s="48" t="s">
        <v>4333</v>
      </c>
      <c r="AD1223" s="48" t="s">
        <v>2374</v>
      </c>
      <c r="AE1223" s="48" t="s">
        <v>2522</v>
      </c>
      <c r="AF1223" s="48" t="s">
        <v>2374</v>
      </c>
      <c r="AG1223" s="48" t="s">
        <v>2374</v>
      </c>
      <c r="AH1223" s="48" t="s">
        <v>2374</v>
      </c>
      <c r="AI1223" s="48" t="s">
        <v>2374</v>
      </c>
      <c r="AJ1223" s="48" t="s">
        <v>2374</v>
      </c>
      <c r="AK1223" s="48">
        <v>419</v>
      </c>
      <c r="AL1223" s="48">
        <v>766647</v>
      </c>
      <c r="AM1223" s="48" t="s">
        <v>1581</v>
      </c>
      <c r="AN1223" s="53">
        <v>2</v>
      </c>
      <c r="AO1223" s="58">
        <v>0.02855739</v>
      </c>
      <c r="AP1223" s="58">
        <v>1.2735844955091</v>
      </c>
    </row>
    <row r="1224" spans="27:42">
      <c r="AA1224" s="48">
        <v>1222</v>
      </c>
      <c r="AB1224" s="48" t="s">
        <v>4334</v>
      </c>
      <c r="AC1224" s="48" t="s">
        <v>4335</v>
      </c>
      <c r="AD1224" s="48" t="s">
        <v>2374</v>
      </c>
      <c r="AE1224" s="48" t="s">
        <v>2522</v>
      </c>
      <c r="AF1224" s="48" t="s">
        <v>2374</v>
      </c>
      <c r="AG1224" s="48" t="s">
        <v>2374</v>
      </c>
      <c r="AH1224" s="48" t="s">
        <v>2374</v>
      </c>
      <c r="AI1224" s="48" t="s">
        <v>2374</v>
      </c>
      <c r="AJ1224" s="48" t="s">
        <v>2374</v>
      </c>
      <c r="AK1224" s="48">
        <v>156</v>
      </c>
      <c r="AL1224" s="48">
        <v>1970885</v>
      </c>
      <c r="AM1224" s="48" t="s">
        <v>1581</v>
      </c>
      <c r="AN1224" s="53">
        <v>1.69</v>
      </c>
      <c r="AO1224" s="58">
        <v>0.082587</v>
      </c>
      <c r="AP1224" s="58">
        <v>0.372127096517546</v>
      </c>
    </row>
    <row r="1225" spans="27:42">
      <c r="AA1225" s="48">
        <v>1223</v>
      </c>
      <c r="AB1225" s="48" t="s">
        <v>4336</v>
      </c>
      <c r="AC1225" s="48" t="s">
        <v>4084</v>
      </c>
      <c r="AD1225" s="48" t="s">
        <v>2374</v>
      </c>
      <c r="AE1225" s="48" t="s">
        <v>2522</v>
      </c>
      <c r="AF1225" s="48" t="s">
        <v>2374</v>
      </c>
      <c r="AG1225" s="48" t="s">
        <v>2374</v>
      </c>
      <c r="AH1225" s="48" t="s">
        <v>2374</v>
      </c>
      <c r="AI1225" s="48" t="s">
        <v>2374</v>
      </c>
      <c r="AJ1225" s="48" t="s">
        <v>2374</v>
      </c>
      <c r="AK1225" s="48">
        <v>409</v>
      </c>
      <c r="AL1225" s="48">
        <v>785288</v>
      </c>
      <c r="AM1225" s="48" t="s">
        <v>1581</v>
      </c>
      <c r="AN1225" s="53">
        <v>0.76</v>
      </c>
      <c r="AO1225" s="58">
        <v>0.076901</v>
      </c>
      <c r="AP1225" s="58">
        <v>0.179720610548088</v>
      </c>
    </row>
    <row r="1226" spans="27:42">
      <c r="AA1226" s="48">
        <v>1224</v>
      </c>
      <c r="AB1226" s="48" t="s">
        <v>4337</v>
      </c>
      <c r="AC1226" s="48" t="s">
        <v>4338</v>
      </c>
      <c r="AD1226" s="48" t="s">
        <v>2374</v>
      </c>
      <c r="AE1226" s="48" t="s">
        <v>2522</v>
      </c>
      <c r="AF1226" s="48" t="s">
        <v>2374</v>
      </c>
      <c r="AG1226" s="48" t="s">
        <v>2374</v>
      </c>
      <c r="AH1226" s="48" t="s">
        <v>2374</v>
      </c>
      <c r="AI1226" s="48" t="s">
        <v>2374</v>
      </c>
      <c r="AJ1226" s="48" t="s">
        <v>2374</v>
      </c>
      <c r="AK1226" s="48">
        <v>707</v>
      </c>
      <c r="AL1226" s="48">
        <v>454941</v>
      </c>
      <c r="AM1226" s="48" t="s">
        <v>1581</v>
      </c>
      <c r="AN1226" s="53">
        <v>4.16</v>
      </c>
      <c r="AO1226" s="58">
        <v>0.044524845</v>
      </c>
      <c r="AP1226" s="58">
        <v>1.69905404956064</v>
      </c>
    </row>
    <row r="1227" spans="27:42">
      <c r="AA1227" s="48">
        <v>1225</v>
      </c>
      <c r="AB1227" s="48" t="s">
        <v>4339</v>
      </c>
      <c r="AC1227" s="48" t="s">
        <v>4340</v>
      </c>
      <c r="AD1227" s="48" t="s">
        <v>2374</v>
      </c>
      <c r="AE1227" s="48" t="s">
        <v>2522</v>
      </c>
      <c r="AF1227" s="48" t="s">
        <v>2374</v>
      </c>
      <c r="AG1227" s="48" t="s">
        <v>2374</v>
      </c>
      <c r="AH1227" s="48" t="s">
        <v>2374</v>
      </c>
      <c r="AI1227" s="48" t="s">
        <v>2374</v>
      </c>
      <c r="AJ1227" s="48" t="s">
        <v>2374</v>
      </c>
      <c r="AK1227" s="48">
        <v>0</v>
      </c>
      <c r="AL1227" s="48">
        <v>0</v>
      </c>
      <c r="AM1227" s="48" t="s">
        <v>1581</v>
      </c>
      <c r="AN1227" s="53">
        <v>1.72</v>
      </c>
      <c r="AO1227" s="58">
        <v>0.02196</v>
      </c>
      <c r="AP1227" s="58">
        <v>1.42433580405909</v>
      </c>
    </row>
    <row r="1228" spans="27:42">
      <c r="AA1228" s="48">
        <v>1226</v>
      </c>
      <c r="AB1228" s="48" t="s">
        <v>4341</v>
      </c>
      <c r="AC1228" s="48" t="s">
        <v>4342</v>
      </c>
      <c r="AD1228" s="48" t="s">
        <v>2374</v>
      </c>
      <c r="AE1228" s="48" t="s">
        <v>2522</v>
      </c>
      <c r="AF1228" s="48" t="s">
        <v>2374</v>
      </c>
      <c r="AG1228" s="48" t="s">
        <v>2374</v>
      </c>
      <c r="AH1228" s="48" t="s">
        <v>2374</v>
      </c>
      <c r="AI1228" s="48" t="s">
        <v>2374</v>
      </c>
      <c r="AJ1228" s="48" t="s">
        <v>2374</v>
      </c>
      <c r="AK1228" s="48">
        <v>580</v>
      </c>
      <c r="AL1228" s="48">
        <v>554620</v>
      </c>
      <c r="AM1228" s="48" t="s">
        <v>1581</v>
      </c>
      <c r="AN1228" s="53">
        <v>1.39</v>
      </c>
      <c r="AO1228" s="58">
        <v>0.189444429</v>
      </c>
      <c r="AP1228" s="58">
        <v>0.133428696125256</v>
      </c>
    </row>
    <row r="1229" spans="27:42">
      <c r="AA1229" s="48">
        <v>1227</v>
      </c>
      <c r="AB1229" s="48" t="s">
        <v>4343</v>
      </c>
      <c r="AC1229" s="48" t="s">
        <v>4344</v>
      </c>
      <c r="AD1229" s="48" t="s">
        <v>2374</v>
      </c>
      <c r="AE1229" s="48" t="s">
        <v>2522</v>
      </c>
      <c r="AF1229" s="48" t="s">
        <v>2374</v>
      </c>
      <c r="AG1229" s="48" t="s">
        <v>2374</v>
      </c>
      <c r="AH1229" s="48" t="s">
        <v>2374</v>
      </c>
      <c r="AI1229" s="48" t="s">
        <v>2374</v>
      </c>
      <c r="AJ1229" s="48" t="s">
        <v>2374</v>
      </c>
      <c r="AK1229" s="48">
        <v>0</v>
      </c>
      <c r="AL1229" s="48">
        <v>0</v>
      </c>
      <c r="AM1229" s="48" t="s">
        <v>1581</v>
      </c>
      <c r="AN1229" s="53">
        <v>1.27</v>
      </c>
      <c r="AO1229" s="58">
        <v>0.264289</v>
      </c>
      <c r="AP1229" s="58">
        <v>0.0873858094793623</v>
      </c>
    </row>
    <row r="1230" spans="27:42">
      <c r="AA1230" s="48">
        <v>1228</v>
      </c>
      <c r="AB1230" s="48" t="s">
        <v>4345</v>
      </c>
      <c r="AC1230" s="48" t="s">
        <v>4346</v>
      </c>
      <c r="AD1230" s="48" t="s">
        <v>2374</v>
      </c>
      <c r="AE1230" s="48" t="s">
        <v>2522</v>
      </c>
      <c r="AF1230" s="48" t="s">
        <v>2374</v>
      </c>
      <c r="AG1230" s="48" t="s">
        <v>2374</v>
      </c>
      <c r="AH1230" s="48" t="s">
        <v>2374</v>
      </c>
      <c r="AI1230" s="48" t="s">
        <v>2374</v>
      </c>
      <c r="AJ1230" s="48" t="s">
        <v>2374</v>
      </c>
      <c r="AK1230" s="48">
        <v>252</v>
      </c>
      <c r="AL1230" s="48">
        <v>1255818</v>
      </c>
      <c r="AM1230" s="48" t="s">
        <v>1581</v>
      </c>
      <c r="AN1230" s="53">
        <v>0.74</v>
      </c>
      <c r="AO1230" s="58">
        <v>0.164671</v>
      </c>
      <c r="AP1230" s="58">
        <v>0.0817204740385158</v>
      </c>
    </row>
    <row r="1231" spans="27:42">
      <c r="AA1231" s="48">
        <v>1229</v>
      </c>
      <c r="AB1231" s="48" t="s">
        <v>4347</v>
      </c>
      <c r="AC1231" s="48" t="s">
        <v>4348</v>
      </c>
      <c r="AD1231" s="48" t="s">
        <v>2374</v>
      </c>
      <c r="AE1231" s="48" t="s">
        <v>2522</v>
      </c>
      <c r="AF1231" s="48" t="s">
        <v>2374</v>
      </c>
      <c r="AG1231" s="48" t="s">
        <v>2374</v>
      </c>
      <c r="AH1231" s="48" t="s">
        <v>2374</v>
      </c>
      <c r="AI1231" s="48" t="s">
        <v>2374</v>
      </c>
      <c r="AJ1231" s="48" t="s">
        <v>2374</v>
      </c>
      <c r="AK1231" s="48">
        <v>227</v>
      </c>
      <c r="AL1231" s="48">
        <v>1389233</v>
      </c>
      <c r="AM1231" s="48" t="s">
        <v>1581</v>
      </c>
      <c r="AN1231" s="53">
        <v>0.97</v>
      </c>
      <c r="AO1231" s="58">
        <v>0.135006</v>
      </c>
      <c r="AP1231" s="58">
        <v>0.130657680629455</v>
      </c>
    </row>
    <row r="1232" spans="27:42">
      <c r="AA1232" s="48">
        <v>1230</v>
      </c>
      <c r="AB1232" s="48" t="s">
        <v>4349</v>
      </c>
      <c r="AC1232" s="48" t="s">
        <v>4350</v>
      </c>
      <c r="AD1232" s="48" t="s">
        <v>2374</v>
      </c>
      <c r="AE1232" s="48" t="s">
        <v>2522</v>
      </c>
      <c r="AF1232" s="48" t="s">
        <v>2374</v>
      </c>
      <c r="AG1232" s="48" t="s">
        <v>2374</v>
      </c>
      <c r="AH1232" s="48" t="s">
        <v>2374</v>
      </c>
      <c r="AI1232" s="48" t="s">
        <v>2374</v>
      </c>
      <c r="AJ1232" s="48" t="s">
        <v>2374</v>
      </c>
      <c r="AK1232" s="48">
        <v>156</v>
      </c>
      <c r="AL1232" s="48">
        <v>1970885</v>
      </c>
      <c r="AM1232" s="48" t="s">
        <v>1581</v>
      </c>
      <c r="AN1232" s="53">
        <v>0.72</v>
      </c>
      <c r="AO1232" s="58">
        <v>0.101109</v>
      </c>
      <c r="AP1232" s="58">
        <v>0.129496777626466</v>
      </c>
    </row>
    <row r="1233" spans="27:42">
      <c r="AA1233" s="48">
        <v>1231</v>
      </c>
      <c r="AB1233" s="48" t="s">
        <v>2334</v>
      </c>
      <c r="AC1233" s="48" t="s">
        <v>2335</v>
      </c>
      <c r="AD1233" s="48" t="s">
        <v>2374</v>
      </c>
      <c r="AE1233" s="48" t="s">
        <v>2522</v>
      </c>
      <c r="AF1233" s="48" t="s">
        <v>2374</v>
      </c>
      <c r="AG1233" s="48" t="s">
        <v>2374</v>
      </c>
      <c r="AH1233" s="48" t="s">
        <v>2374</v>
      </c>
      <c r="AI1233" s="48" t="s">
        <v>2374</v>
      </c>
      <c r="AJ1233" s="48" t="s">
        <v>2374</v>
      </c>
      <c r="AK1233" s="48">
        <v>0</v>
      </c>
      <c r="AL1233" s="48">
        <v>0</v>
      </c>
      <c r="AM1233" s="48" t="s">
        <v>1581</v>
      </c>
      <c r="AN1233" s="53">
        <v>12.58</v>
      </c>
      <c r="AO1233" s="58">
        <v>0.047619</v>
      </c>
      <c r="AP1233" s="58">
        <v>4.80415101255254</v>
      </c>
    </row>
    <row r="1234" spans="27:42">
      <c r="AA1234" s="48">
        <v>1232</v>
      </c>
      <c r="AB1234" s="48" t="s">
        <v>4351</v>
      </c>
      <c r="AC1234" s="48" t="s">
        <v>4352</v>
      </c>
      <c r="AD1234" s="48" t="s">
        <v>2374</v>
      </c>
      <c r="AE1234" s="48" t="s">
        <v>2522</v>
      </c>
      <c r="AF1234" s="48" t="s">
        <v>2374</v>
      </c>
      <c r="AG1234" s="48" t="s">
        <v>2374</v>
      </c>
      <c r="AH1234" s="48" t="s">
        <v>2374</v>
      </c>
      <c r="AI1234" s="48" t="s">
        <v>2374</v>
      </c>
      <c r="AJ1234" s="48" t="s">
        <v>2374</v>
      </c>
      <c r="AK1234" s="48">
        <v>444</v>
      </c>
      <c r="AL1234" s="48">
        <v>723302</v>
      </c>
      <c r="AM1234" s="48" t="s">
        <v>1581</v>
      </c>
      <c r="AN1234" s="53">
        <v>0.98</v>
      </c>
      <c r="AO1234" s="58">
        <v>0.014851</v>
      </c>
      <c r="AP1234" s="58">
        <v>1.20001495365573</v>
      </c>
    </row>
    <row r="1235" spans="27:42">
      <c r="AA1235" s="48">
        <v>1233</v>
      </c>
      <c r="AB1235" s="48" t="s">
        <v>4353</v>
      </c>
      <c r="AC1235" s="48" t="s">
        <v>4354</v>
      </c>
      <c r="AD1235" s="48" t="s">
        <v>2374</v>
      </c>
      <c r="AE1235" s="48" t="s">
        <v>2522</v>
      </c>
      <c r="AF1235" s="48" t="s">
        <v>2374</v>
      </c>
      <c r="AG1235" s="48" t="s">
        <v>2374</v>
      </c>
      <c r="AH1235" s="48" t="s">
        <v>2374</v>
      </c>
      <c r="AI1235" s="48" t="s">
        <v>2374</v>
      </c>
      <c r="AJ1235" s="48" t="s">
        <v>2374</v>
      </c>
      <c r="AK1235" s="48">
        <v>0</v>
      </c>
      <c r="AL1235" s="48">
        <v>0</v>
      </c>
      <c r="AM1235" s="48" t="s">
        <v>1581</v>
      </c>
      <c r="AN1235" s="53">
        <v>0.95</v>
      </c>
      <c r="AO1235" s="58">
        <v>0.085472</v>
      </c>
      <c r="AP1235" s="58">
        <v>0.202123132016311</v>
      </c>
    </row>
    <row r="1236" spans="27:42">
      <c r="AA1236" s="48">
        <v>1234</v>
      </c>
      <c r="AB1236" s="48" t="s">
        <v>4355</v>
      </c>
      <c r="AC1236" s="48" t="s">
        <v>4356</v>
      </c>
      <c r="AD1236" s="48" t="s">
        <v>2374</v>
      </c>
      <c r="AE1236" s="48" t="s">
        <v>2522</v>
      </c>
      <c r="AF1236" s="48" t="s">
        <v>2374</v>
      </c>
      <c r="AG1236" s="48" t="s">
        <v>2374</v>
      </c>
      <c r="AH1236" s="48" t="s">
        <v>2374</v>
      </c>
      <c r="AI1236" s="48" t="s">
        <v>2374</v>
      </c>
      <c r="AJ1236" s="48" t="s">
        <v>2374</v>
      </c>
      <c r="AK1236" s="48">
        <v>292</v>
      </c>
      <c r="AL1236" s="48">
        <v>1088492</v>
      </c>
      <c r="AM1236" s="48" t="s">
        <v>1581</v>
      </c>
      <c r="AN1236" s="53">
        <v>1.19</v>
      </c>
      <c r="AO1236" s="58">
        <v>0.045746</v>
      </c>
      <c r="AP1236" s="58">
        <v>0.473053343156624</v>
      </c>
    </row>
    <row r="1237" spans="27:42">
      <c r="AA1237" s="48">
        <v>1235</v>
      </c>
      <c r="AB1237" s="48" t="s">
        <v>4357</v>
      </c>
      <c r="AC1237" s="48" t="s">
        <v>4358</v>
      </c>
      <c r="AD1237" s="48" t="s">
        <v>2374</v>
      </c>
      <c r="AE1237" s="48" t="s">
        <v>2522</v>
      </c>
      <c r="AF1237" s="48" t="s">
        <v>2374</v>
      </c>
      <c r="AG1237" s="48" t="s">
        <v>2374</v>
      </c>
      <c r="AH1237" s="48" t="s">
        <v>2374</v>
      </c>
      <c r="AI1237" s="48" t="s">
        <v>2374</v>
      </c>
      <c r="AJ1237" s="48" t="s">
        <v>2374</v>
      </c>
      <c r="AK1237" s="48">
        <v>696</v>
      </c>
      <c r="AL1237" s="48">
        <v>461418</v>
      </c>
      <c r="AM1237" s="48" t="s">
        <v>1581</v>
      </c>
      <c r="AN1237" s="53">
        <v>3.2</v>
      </c>
      <c r="AO1237" s="58">
        <v>0.144976748</v>
      </c>
      <c r="AP1237" s="58">
        <v>0.40139125356799</v>
      </c>
    </row>
    <row r="1238" spans="27:42">
      <c r="AA1238" s="48">
        <v>1236</v>
      </c>
      <c r="AB1238" s="48" t="s">
        <v>4359</v>
      </c>
      <c r="AC1238" s="48" t="s">
        <v>4360</v>
      </c>
      <c r="AD1238" s="48" t="s">
        <v>2374</v>
      </c>
      <c r="AE1238" s="48" t="s">
        <v>2522</v>
      </c>
      <c r="AF1238" s="48" t="s">
        <v>2374</v>
      </c>
      <c r="AG1238" s="48" t="s">
        <v>2374</v>
      </c>
      <c r="AH1238" s="48" t="s">
        <v>2374</v>
      </c>
      <c r="AI1238" s="48" t="s">
        <v>2374</v>
      </c>
      <c r="AJ1238" s="48" t="s">
        <v>2374</v>
      </c>
      <c r="AK1238" s="48">
        <v>0</v>
      </c>
      <c r="AL1238" s="48">
        <v>0</v>
      </c>
      <c r="AM1238" s="48" t="s">
        <v>1581</v>
      </c>
      <c r="AN1238" s="53">
        <v>0.66</v>
      </c>
      <c r="AO1238" s="58">
        <v>0.105756</v>
      </c>
      <c r="AP1238" s="58">
        <v>0.113489373793905</v>
      </c>
    </row>
    <row r="1239" spans="27:42">
      <c r="AA1239" s="48">
        <v>1237</v>
      </c>
      <c r="AB1239" s="48" t="s">
        <v>4361</v>
      </c>
      <c r="AC1239" s="48" t="s">
        <v>4362</v>
      </c>
      <c r="AD1239" s="48" t="s">
        <v>2374</v>
      </c>
      <c r="AE1239" s="48" t="s">
        <v>2522</v>
      </c>
      <c r="AF1239" s="48" t="s">
        <v>2374</v>
      </c>
      <c r="AG1239" s="48" t="s">
        <v>2374</v>
      </c>
      <c r="AH1239" s="48" t="s">
        <v>2374</v>
      </c>
      <c r="AI1239" s="48" t="s">
        <v>2374</v>
      </c>
      <c r="AJ1239" s="48" t="s">
        <v>2374</v>
      </c>
      <c r="AK1239" s="48">
        <v>0</v>
      </c>
      <c r="AL1239" s="48">
        <v>0</v>
      </c>
      <c r="AM1239" s="48" t="s">
        <v>1581</v>
      </c>
      <c r="AN1239" s="53">
        <v>1.01</v>
      </c>
      <c r="AO1239" s="58">
        <v>0.095574</v>
      </c>
      <c r="AP1239" s="58">
        <v>0.19217544325637</v>
      </c>
    </row>
    <row r="1240" spans="27:42">
      <c r="AA1240" s="48">
        <v>1238</v>
      </c>
      <c r="AB1240" s="48" t="s">
        <v>4363</v>
      </c>
      <c r="AC1240" s="48" t="s">
        <v>4364</v>
      </c>
      <c r="AD1240" s="48" t="s">
        <v>2374</v>
      </c>
      <c r="AE1240" s="48" t="s">
        <v>2522</v>
      </c>
      <c r="AF1240" s="48" t="s">
        <v>2374</v>
      </c>
      <c r="AG1240" s="48" t="s">
        <v>2374</v>
      </c>
      <c r="AH1240" s="48" t="s">
        <v>2374</v>
      </c>
      <c r="AI1240" s="48" t="s">
        <v>2374</v>
      </c>
      <c r="AJ1240" s="48" t="s">
        <v>2374</v>
      </c>
      <c r="AK1240" s="48">
        <v>479</v>
      </c>
      <c r="AL1240" s="48">
        <v>670474</v>
      </c>
      <c r="AM1240" s="48" t="s">
        <v>1581</v>
      </c>
      <c r="AN1240" s="53">
        <v>0.5</v>
      </c>
      <c r="AO1240" s="58">
        <v>0.127868843</v>
      </c>
      <c r="AP1240" s="58">
        <v>0.0711085051739433</v>
      </c>
    </row>
    <row r="1241" spans="27:42">
      <c r="AA1241" s="48">
        <v>1239</v>
      </c>
      <c r="AB1241" s="48" t="s">
        <v>4365</v>
      </c>
      <c r="AC1241" s="48"/>
      <c r="AD1241" s="48" t="s">
        <v>2374</v>
      </c>
      <c r="AE1241" s="48" t="s">
        <v>2522</v>
      </c>
      <c r="AF1241" s="48" t="s">
        <v>2374</v>
      </c>
      <c r="AG1241" s="48" t="s">
        <v>2374</v>
      </c>
      <c r="AH1241" s="48" t="s">
        <v>2374</v>
      </c>
      <c r="AI1241" s="48" t="s">
        <v>2374</v>
      </c>
      <c r="AJ1241" s="48" t="s">
        <v>2374</v>
      </c>
      <c r="AK1241" s="48">
        <v>0</v>
      </c>
      <c r="AL1241" s="48">
        <v>0</v>
      </c>
      <c r="AM1241" s="48" t="s">
        <v>1581</v>
      </c>
      <c r="AN1241" s="53" t="e">
        <v>#N/A</v>
      </c>
      <c r="AO1241" s="58" t="e">
        <v>#N/A</v>
      </c>
      <c r="AP1241" s="58" t="e">
        <v>#N/A</v>
      </c>
    </row>
    <row r="1242" spans="27:42">
      <c r="AA1242" s="48">
        <v>1240</v>
      </c>
      <c r="AB1242" s="48" t="s">
        <v>4366</v>
      </c>
      <c r="AC1242" s="48" t="s">
        <v>4367</v>
      </c>
      <c r="AD1242" s="48" t="s">
        <v>2374</v>
      </c>
      <c r="AE1242" s="48" t="s">
        <v>2522</v>
      </c>
      <c r="AF1242" s="48" t="s">
        <v>2374</v>
      </c>
      <c r="AG1242" s="48" t="s">
        <v>2374</v>
      </c>
      <c r="AH1242" s="48" t="s">
        <v>2374</v>
      </c>
      <c r="AI1242" s="48" t="s">
        <v>2374</v>
      </c>
      <c r="AJ1242" s="48" t="s">
        <v>2374</v>
      </c>
      <c r="AK1242" s="48">
        <v>0</v>
      </c>
      <c r="AL1242" s="48">
        <v>0</v>
      </c>
      <c r="AM1242" s="48" t="s">
        <v>1581</v>
      </c>
      <c r="AN1242" s="53">
        <v>2.01</v>
      </c>
      <c r="AO1242" s="58">
        <v>0.061639</v>
      </c>
      <c r="AP1242" s="58">
        <v>0.593002812860163</v>
      </c>
    </row>
    <row r="1243" spans="27:42">
      <c r="AA1243" s="48">
        <v>1241</v>
      </c>
      <c r="AB1243" s="48" t="s">
        <v>4368</v>
      </c>
      <c r="AC1243" s="48" t="s">
        <v>4369</v>
      </c>
      <c r="AD1243" s="48" t="s">
        <v>2374</v>
      </c>
      <c r="AE1243" s="48" t="s">
        <v>2522</v>
      </c>
      <c r="AF1243" s="48" t="s">
        <v>2374</v>
      </c>
      <c r="AG1243" s="48" t="s">
        <v>2374</v>
      </c>
      <c r="AH1243" s="48" t="s">
        <v>2374</v>
      </c>
      <c r="AI1243" s="48" t="s">
        <v>2374</v>
      </c>
      <c r="AJ1243" s="48" t="s">
        <v>2374</v>
      </c>
      <c r="AK1243" s="48">
        <v>131</v>
      </c>
      <c r="AL1243" s="48">
        <v>2311999</v>
      </c>
      <c r="AM1243" s="48" t="s">
        <v>1581</v>
      </c>
      <c r="AN1243" s="53" t="e">
        <v>#N/A</v>
      </c>
      <c r="AO1243" s="58" t="e">
        <v>#N/A</v>
      </c>
      <c r="AP1243" s="58" t="e">
        <v>#N/A</v>
      </c>
    </row>
    <row r="1244" spans="27:42">
      <c r="AA1244" s="48">
        <v>1242</v>
      </c>
      <c r="AB1244" s="48" t="s">
        <v>4370</v>
      </c>
      <c r="AC1244" s="48" t="s">
        <v>4371</v>
      </c>
      <c r="AD1244" s="48" t="s">
        <v>2374</v>
      </c>
      <c r="AE1244" s="48" t="s">
        <v>2522</v>
      </c>
      <c r="AF1244" s="48" t="s">
        <v>2374</v>
      </c>
      <c r="AG1244" s="48" t="s">
        <v>2374</v>
      </c>
      <c r="AH1244" s="48" t="s">
        <v>2374</v>
      </c>
      <c r="AI1244" s="48" t="s">
        <v>2374</v>
      </c>
      <c r="AJ1244" s="48" t="s">
        <v>2374</v>
      </c>
      <c r="AK1244" s="48">
        <v>181</v>
      </c>
      <c r="AL1244" s="48">
        <v>1715333</v>
      </c>
      <c r="AM1244" s="48" t="s">
        <v>1581</v>
      </c>
      <c r="AN1244" s="53">
        <v>1.41</v>
      </c>
      <c r="AO1244" s="58">
        <v>0.186513</v>
      </c>
      <c r="AP1244" s="58">
        <v>0.137475809412886</v>
      </c>
    </row>
    <row r="1245" spans="27:42">
      <c r="AA1245" s="48">
        <v>1243</v>
      </c>
      <c r="AB1245" s="48" t="s">
        <v>4372</v>
      </c>
      <c r="AC1245" s="48" t="s">
        <v>4373</v>
      </c>
      <c r="AD1245" s="48" t="s">
        <v>2374</v>
      </c>
      <c r="AE1245" s="48" t="s">
        <v>2522</v>
      </c>
      <c r="AF1245" s="48" t="s">
        <v>2374</v>
      </c>
      <c r="AG1245" s="48" t="s">
        <v>2374</v>
      </c>
      <c r="AH1245" s="48" t="s">
        <v>2374</v>
      </c>
      <c r="AI1245" s="48" t="s">
        <v>2374</v>
      </c>
      <c r="AJ1245" s="48" t="s">
        <v>2374</v>
      </c>
      <c r="AK1245" s="48">
        <v>878</v>
      </c>
      <c r="AL1245" s="48">
        <v>365287</v>
      </c>
      <c r="AM1245" s="48" t="s">
        <v>1581</v>
      </c>
      <c r="AN1245" s="53">
        <v>0.83</v>
      </c>
      <c r="AO1245" s="58">
        <v>0.007596</v>
      </c>
      <c r="AP1245" s="58">
        <v>1.98705284248627</v>
      </c>
    </row>
    <row r="1246" spans="27:42">
      <c r="AA1246" s="48">
        <v>1244</v>
      </c>
      <c r="AB1246" s="48" t="s">
        <v>4374</v>
      </c>
      <c r="AC1246" s="48" t="s">
        <v>4375</v>
      </c>
      <c r="AD1246" s="48" t="s">
        <v>2374</v>
      </c>
      <c r="AE1246" s="48" t="s">
        <v>2522</v>
      </c>
      <c r="AF1246" s="48" t="s">
        <v>2374</v>
      </c>
      <c r="AG1246" s="48" t="s">
        <v>2374</v>
      </c>
      <c r="AH1246" s="48" t="s">
        <v>2374</v>
      </c>
      <c r="AI1246" s="48" t="s">
        <v>2374</v>
      </c>
      <c r="AJ1246" s="48" t="s">
        <v>2374</v>
      </c>
      <c r="AK1246" s="48">
        <v>0</v>
      </c>
      <c r="AL1246" s="48">
        <v>0</v>
      </c>
      <c r="AM1246" s="48" t="s">
        <v>1581</v>
      </c>
      <c r="AN1246" s="53" t="e">
        <v>#N/A</v>
      </c>
      <c r="AO1246" s="58" t="e">
        <v>#N/A</v>
      </c>
      <c r="AP1246" s="58" t="e">
        <v>#N/A</v>
      </c>
    </row>
    <row r="1247" spans="27:42">
      <c r="AA1247" s="48">
        <v>1245</v>
      </c>
      <c r="AB1247" s="48" t="s">
        <v>2635</v>
      </c>
      <c r="AC1247" s="48" t="s">
        <v>4376</v>
      </c>
      <c r="AD1247" s="48" t="s">
        <v>2374</v>
      </c>
      <c r="AE1247" s="48" t="s">
        <v>2522</v>
      </c>
      <c r="AF1247" s="48" t="s">
        <v>2374</v>
      </c>
      <c r="AG1247" s="48" t="s">
        <v>2374</v>
      </c>
      <c r="AH1247" s="48" t="s">
        <v>2374</v>
      </c>
      <c r="AI1247" s="48" t="s">
        <v>2374</v>
      </c>
      <c r="AJ1247" s="48" t="s">
        <v>2374</v>
      </c>
      <c r="AK1247" s="48">
        <v>166</v>
      </c>
      <c r="AL1247" s="48">
        <v>1860299</v>
      </c>
      <c r="AM1247" s="48" t="s">
        <v>1581</v>
      </c>
      <c r="AN1247" s="53">
        <v>0.66</v>
      </c>
      <c r="AO1247" s="58">
        <v>0.08204</v>
      </c>
      <c r="AP1247" s="58">
        <v>0.146296711542518</v>
      </c>
    </row>
    <row r="1248" spans="27:42">
      <c r="AA1248" s="48">
        <v>1246</v>
      </c>
      <c r="AB1248" s="48" t="s">
        <v>4377</v>
      </c>
      <c r="AC1248" s="48" t="s">
        <v>4378</v>
      </c>
      <c r="AD1248" s="48" t="s">
        <v>2374</v>
      </c>
      <c r="AE1248" s="48" t="s">
        <v>2522</v>
      </c>
      <c r="AF1248" s="48" t="s">
        <v>2374</v>
      </c>
      <c r="AG1248" s="48" t="s">
        <v>2374</v>
      </c>
      <c r="AH1248" s="48" t="s">
        <v>2374</v>
      </c>
      <c r="AI1248" s="48" t="s">
        <v>2374</v>
      </c>
      <c r="AJ1248" s="48" t="s">
        <v>2374</v>
      </c>
      <c r="AK1248" s="48">
        <v>550</v>
      </c>
      <c r="AL1248" s="48">
        <v>585104</v>
      </c>
      <c r="AM1248" s="48" t="s">
        <v>1581</v>
      </c>
      <c r="AN1248" s="53">
        <v>1.74</v>
      </c>
      <c r="AO1248" s="58">
        <v>0.036802652</v>
      </c>
      <c r="AP1248" s="58">
        <v>0.859778168934666</v>
      </c>
    </row>
    <row r="1249" spans="27:42">
      <c r="AA1249" s="48">
        <v>1247</v>
      </c>
      <c r="AB1249" s="48" t="s">
        <v>4379</v>
      </c>
      <c r="AC1249" s="48" t="s">
        <v>4380</v>
      </c>
      <c r="AD1249" s="48" t="s">
        <v>2374</v>
      </c>
      <c r="AE1249" s="48" t="s">
        <v>2522</v>
      </c>
      <c r="AF1249" s="48" t="s">
        <v>2374</v>
      </c>
      <c r="AG1249" s="48" t="s">
        <v>2374</v>
      </c>
      <c r="AH1249" s="48" t="s">
        <v>2374</v>
      </c>
      <c r="AI1249" s="48" t="s">
        <v>2374</v>
      </c>
      <c r="AJ1249" s="48" t="s">
        <v>2374</v>
      </c>
      <c r="AK1249" s="48">
        <v>0</v>
      </c>
      <c r="AL1249" s="48">
        <v>0</v>
      </c>
      <c r="AM1249" s="48" t="s">
        <v>1581</v>
      </c>
      <c r="AN1249" s="53">
        <v>2.23</v>
      </c>
      <c r="AO1249" s="58">
        <v>0.037698</v>
      </c>
      <c r="AP1249" s="58">
        <v>1.07572889243117</v>
      </c>
    </row>
    <row r="1250" spans="27:42">
      <c r="AA1250" s="48">
        <v>1248</v>
      </c>
      <c r="AB1250" s="48" t="s">
        <v>4381</v>
      </c>
      <c r="AC1250" s="48" t="s">
        <v>4382</v>
      </c>
      <c r="AD1250" s="48" t="s">
        <v>2374</v>
      </c>
      <c r="AE1250" s="48" t="s">
        <v>2522</v>
      </c>
      <c r="AF1250" s="48" t="s">
        <v>2374</v>
      </c>
      <c r="AG1250" s="48" t="s">
        <v>2374</v>
      </c>
      <c r="AH1250" s="48" t="s">
        <v>2374</v>
      </c>
      <c r="AI1250" s="48" t="s">
        <v>2374</v>
      </c>
      <c r="AJ1250" s="48" t="s">
        <v>2374</v>
      </c>
      <c r="AK1250" s="48">
        <v>166</v>
      </c>
      <c r="AL1250" s="48">
        <v>1860299</v>
      </c>
      <c r="AM1250" s="48" t="s">
        <v>1581</v>
      </c>
      <c r="AN1250" s="53">
        <v>0.57</v>
      </c>
      <c r="AO1250" s="58">
        <v>0.154255</v>
      </c>
      <c r="AP1250" s="58">
        <v>0.0671973096743631</v>
      </c>
    </row>
    <row r="1251" spans="27:42">
      <c r="AA1251" s="48">
        <v>1249</v>
      </c>
      <c r="AB1251" s="48" t="s">
        <v>4383</v>
      </c>
      <c r="AC1251" s="48" t="s">
        <v>4384</v>
      </c>
      <c r="AD1251" s="48" t="s">
        <v>2374</v>
      </c>
      <c r="AE1251" s="48" t="s">
        <v>2522</v>
      </c>
      <c r="AF1251" s="48" t="s">
        <v>2374</v>
      </c>
      <c r="AG1251" s="48" t="s">
        <v>2374</v>
      </c>
      <c r="AH1251" s="48" t="s">
        <v>2374</v>
      </c>
      <c r="AI1251" s="48" t="s">
        <v>2374</v>
      </c>
      <c r="AJ1251" s="48" t="s">
        <v>2374</v>
      </c>
      <c r="AK1251" s="48">
        <v>262</v>
      </c>
      <c r="AL1251" s="48">
        <v>1209448</v>
      </c>
      <c r="AM1251" s="48" t="s">
        <v>1581</v>
      </c>
      <c r="AN1251" s="53">
        <v>0.99</v>
      </c>
      <c r="AO1251" s="58">
        <v>0.178637</v>
      </c>
      <c r="AP1251" s="58">
        <v>0.100781323703501</v>
      </c>
    </row>
    <row r="1252" spans="27:42">
      <c r="AA1252" s="48">
        <v>1250</v>
      </c>
      <c r="AB1252" s="48" t="s">
        <v>4385</v>
      </c>
      <c r="AC1252" s="48" t="s">
        <v>4386</v>
      </c>
      <c r="AD1252" s="48" t="s">
        <v>2374</v>
      </c>
      <c r="AE1252" s="48" t="s">
        <v>2522</v>
      </c>
      <c r="AF1252" s="48" t="s">
        <v>2374</v>
      </c>
      <c r="AG1252" s="48" t="s">
        <v>2374</v>
      </c>
      <c r="AH1252" s="48" t="s">
        <v>2374</v>
      </c>
      <c r="AI1252" s="48" t="s">
        <v>2374</v>
      </c>
      <c r="AJ1252" s="48" t="s">
        <v>2374</v>
      </c>
      <c r="AK1252" s="48">
        <v>631</v>
      </c>
      <c r="AL1252" s="48">
        <v>509864</v>
      </c>
      <c r="AM1252" s="48" t="s">
        <v>1581</v>
      </c>
      <c r="AN1252" s="53">
        <v>2.17</v>
      </c>
      <c r="AO1252" s="58">
        <v>0.02458</v>
      </c>
      <c r="AP1252" s="58">
        <v>1.60544020800586</v>
      </c>
    </row>
    <row r="1253" spans="27:42">
      <c r="AA1253" s="48">
        <v>1251</v>
      </c>
      <c r="AB1253" s="48" t="s">
        <v>4387</v>
      </c>
      <c r="AC1253" s="48" t="s">
        <v>4388</v>
      </c>
      <c r="AD1253" s="48" t="s">
        <v>2374</v>
      </c>
      <c r="AE1253" s="48" t="s">
        <v>2522</v>
      </c>
      <c r="AF1253" s="48" t="s">
        <v>2374</v>
      </c>
      <c r="AG1253" s="48" t="s">
        <v>2374</v>
      </c>
      <c r="AH1253" s="48" t="s">
        <v>2374</v>
      </c>
      <c r="AI1253" s="48" t="s">
        <v>2374</v>
      </c>
      <c r="AJ1253" s="48" t="s">
        <v>2374</v>
      </c>
      <c r="AK1253" s="48">
        <v>757</v>
      </c>
      <c r="AL1253" s="48">
        <v>424252</v>
      </c>
      <c r="AM1253" s="48" t="s">
        <v>1581</v>
      </c>
      <c r="AN1253" s="53">
        <v>2.51</v>
      </c>
      <c r="AO1253" s="58">
        <v>0.203475512</v>
      </c>
      <c r="AP1253" s="58">
        <v>0.224325090608148</v>
      </c>
    </row>
    <row r="1254" spans="27:42">
      <c r="AA1254" s="48">
        <v>1252</v>
      </c>
      <c r="AB1254" s="48" t="s">
        <v>4389</v>
      </c>
      <c r="AC1254" s="48" t="s">
        <v>3633</v>
      </c>
      <c r="AD1254" s="48" t="s">
        <v>2374</v>
      </c>
      <c r="AE1254" s="48" t="s">
        <v>2522</v>
      </c>
      <c r="AF1254" s="48" t="s">
        <v>2374</v>
      </c>
      <c r="AG1254" s="48" t="s">
        <v>2374</v>
      </c>
      <c r="AH1254" s="48" t="s">
        <v>2374</v>
      </c>
      <c r="AI1254" s="48" t="s">
        <v>2374</v>
      </c>
      <c r="AJ1254" s="48" t="s">
        <v>2374</v>
      </c>
      <c r="AK1254" s="48">
        <v>611</v>
      </c>
      <c r="AL1254" s="48">
        <v>526679</v>
      </c>
      <c r="AM1254" s="48" t="s">
        <v>1581</v>
      </c>
      <c r="AN1254" s="53">
        <v>0.5</v>
      </c>
      <c r="AO1254" s="58">
        <v>0.288419139</v>
      </c>
      <c r="AP1254" s="58">
        <v>0.0315255163564289</v>
      </c>
    </row>
    <row r="1255" spans="27:42">
      <c r="AA1255" s="48">
        <v>1253</v>
      </c>
      <c r="AB1255" s="48" t="s">
        <v>4390</v>
      </c>
      <c r="AC1255" s="48" t="s">
        <v>4391</v>
      </c>
      <c r="AD1255" s="48" t="s">
        <v>2374</v>
      </c>
      <c r="AE1255" s="48" t="s">
        <v>2522</v>
      </c>
      <c r="AF1255" s="48" t="s">
        <v>2374</v>
      </c>
      <c r="AG1255" s="48" t="s">
        <v>2374</v>
      </c>
      <c r="AH1255" s="48" t="s">
        <v>2374</v>
      </c>
      <c r="AI1255" s="48" t="s">
        <v>2374</v>
      </c>
      <c r="AJ1255" s="48" t="s">
        <v>2374</v>
      </c>
      <c r="AK1255" s="48">
        <v>439</v>
      </c>
      <c r="AL1255" s="48">
        <v>731475</v>
      </c>
      <c r="AM1255" s="48" t="s">
        <v>1581</v>
      </c>
      <c r="AN1255" s="53">
        <v>0.35</v>
      </c>
      <c r="AO1255" s="58">
        <v>0.149773</v>
      </c>
      <c r="AP1255" s="58">
        <v>0.0424962683450031</v>
      </c>
    </row>
    <row r="1256" spans="27:42">
      <c r="AA1256" s="48">
        <v>1254</v>
      </c>
      <c r="AB1256" s="48" t="s">
        <v>4392</v>
      </c>
      <c r="AC1256" s="48" t="s">
        <v>4393</v>
      </c>
      <c r="AD1256" s="48" t="s">
        <v>2374</v>
      </c>
      <c r="AE1256" s="48" t="s">
        <v>2522</v>
      </c>
      <c r="AF1256" s="48" t="s">
        <v>2374</v>
      </c>
      <c r="AG1256" s="48" t="s">
        <v>2374</v>
      </c>
      <c r="AH1256" s="48" t="s">
        <v>2374</v>
      </c>
      <c r="AI1256" s="48" t="s">
        <v>2374</v>
      </c>
      <c r="AJ1256" s="48" t="s">
        <v>2374</v>
      </c>
      <c r="AK1256" s="48">
        <v>126</v>
      </c>
      <c r="AL1256" s="48">
        <v>2393769</v>
      </c>
      <c r="AM1256" s="48" t="s">
        <v>1581</v>
      </c>
      <c r="AN1256" s="53">
        <v>2.27</v>
      </c>
      <c r="AO1256" s="58">
        <v>0.017544</v>
      </c>
      <c r="AP1256" s="58">
        <v>2.35295444423133</v>
      </c>
    </row>
    <row r="1257" spans="27:42">
      <c r="AA1257" s="48">
        <v>1255</v>
      </c>
      <c r="AB1257" s="48" t="s">
        <v>4394</v>
      </c>
      <c r="AC1257" s="48" t="s">
        <v>4395</v>
      </c>
      <c r="AD1257" s="48" t="s">
        <v>2374</v>
      </c>
      <c r="AE1257" s="48" t="s">
        <v>2522</v>
      </c>
      <c r="AF1257" s="48" t="s">
        <v>2374</v>
      </c>
      <c r="AG1257" s="48" t="s">
        <v>2374</v>
      </c>
      <c r="AH1257" s="48" t="s">
        <v>2374</v>
      </c>
      <c r="AI1257" s="48" t="s">
        <v>2374</v>
      </c>
      <c r="AJ1257" s="48" t="s">
        <v>2374</v>
      </c>
      <c r="AK1257" s="48">
        <v>247</v>
      </c>
      <c r="AL1257" s="48">
        <v>1280487</v>
      </c>
      <c r="AM1257" s="48" t="s">
        <v>1581</v>
      </c>
      <c r="AN1257" s="53">
        <v>0.67</v>
      </c>
      <c r="AO1257" s="58">
        <v>0.199743</v>
      </c>
      <c r="AP1257" s="58">
        <v>0.060998550440462</v>
      </c>
    </row>
    <row r="1258" spans="27:42">
      <c r="AA1258" s="48">
        <v>1256</v>
      </c>
      <c r="AB1258" s="48" t="s">
        <v>4396</v>
      </c>
      <c r="AC1258" s="48" t="s">
        <v>4397</v>
      </c>
      <c r="AD1258" s="48" t="s">
        <v>2374</v>
      </c>
      <c r="AE1258" s="48" t="s">
        <v>2522</v>
      </c>
      <c r="AF1258" s="48" t="s">
        <v>2374</v>
      </c>
      <c r="AG1258" s="48" t="s">
        <v>2374</v>
      </c>
      <c r="AH1258" s="48" t="s">
        <v>2374</v>
      </c>
      <c r="AI1258" s="48" t="s">
        <v>2374</v>
      </c>
      <c r="AJ1258" s="48" t="s">
        <v>2374</v>
      </c>
      <c r="AK1258" s="48">
        <v>560</v>
      </c>
      <c r="AL1258" s="48">
        <v>574490</v>
      </c>
      <c r="AM1258" s="48" t="s">
        <v>1581</v>
      </c>
      <c r="AN1258" s="53">
        <v>4.26</v>
      </c>
      <c r="AO1258" s="58">
        <v>0.065569811</v>
      </c>
      <c r="AP1258" s="58">
        <v>1.18146795726039</v>
      </c>
    </row>
    <row r="1259" spans="27:42">
      <c r="AA1259" s="48">
        <v>1257</v>
      </c>
      <c r="AB1259" s="48" t="s">
        <v>2686</v>
      </c>
      <c r="AC1259" s="48" t="s">
        <v>4398</v>
      </c>
      <c r="AD1259" s="48" t="s">
        <v>2374</v>
      </c>
      <c r="AE1259" s="48" t="s">
        <v>2522</v>
      </c>
      <c r="AF1259" s="48" t="s">
        <v>2374</v>
      </c>
      <c r="AG1259" s="48" t="s">
        <v>2374</v>
      </c>
      <c r="AH1259" s="48" t="s">
        <v>2374</v>
      </c>
      <c r="AI1259" s="48" t="s">
        <v>2374</v>
      </c>
      <c r="AJ1259" s="48" t="s">
        <v>2374</v>
      </c>
      <c r="AK1259" s="48">
        <v>156</v>
      </c>
      <c r="AL1259" s="48">
        <v>1970885</v>
      </c>
      <c r="AM1259" s="48" t="s">
        <v>1581</v>
      </c>
      <c r="AN1259" s="53">
        <v>0.66</v>
      </c>
      <c r="AO1259" s="58">
        <v>0.130659</v>
      </c>
      <c r="AP1259" s="58">
        <v>0.0918588249944372</v>
      </c>
    </row>
    <row r="1260" spans="27:42">
      <c r="AA1260" s="48">
        <v>1258</v>
      </c>
      <c r="AB1260" s="48" t="s">
        <v>4399</v>
      </c>
      <c r="AC1260" s="48" t="s">
        <v>4400</v>
      </c>
      <c r="AD1260" s="48" t="s">
        <v>2374</v>
      </c>
      <c r="AE1260" s="48" t="s">
        <v>2522</v>
      </c>
      <c r="AF1260" s="48" t="s">
        <v>2374</v>
      </c>
      <c r="AG1260" s="48" t="s">
        <v>2374</v>
      </c>
      <c r="AH1260" s="48" t="s">
        <v>2374</v>
      </c>
      <c r="AI1260" s="48" t="s">
        <v>2374</v>
      </c>
      <c r="AJ1260" s="48" t="s">
        <v>2374</v>
      </c>
      <c r="AK1260" s="48">
        <v>969</v>
      </c>
      <c r="AL1260" s="48">
        <v>330432</v>
      </c>
      <c r="AM1260" s="48" t="s">
        <v>1581</v>
      </c>
      <c r="AN1260" s="53">
        <v>1.62</v>
      </c>
      <c r="AO1260" s="58">
        <v>0.131388534</v>
      </c>
      <c r="AP1260" s="58">
        <v>0.224219731383313</v>
      </c>
    </row>
    <row r="1261" spans="27:42">
      <c r="AA1261" s="48">
        <v>1259</v>
      </c>
      <c r="AB1261" s="48" t="s">
        <v>4401</v>
      </c>
      <c r="AC1261" s="48" t="s">
        <v>4402</v>
      </c>
      <c r="AD1261" s="48" t="s">
        <v>2374</v>
      </c>
      <c r="AE1261" s="48" t="s">
        <v>2522</v>
      </c>
      <c r="AF1261" s="48" t="s">
        <v>2374</v>
      </c>
      <c r="AG1261" s="48" t="s">
        <v>2374</v>
      </c>
      <c r="AH1261" s="48" t="s">
        <v>2374</v>
      </c>
      <c r="AI1261" s="48" t="s">
        <v>2374</v>
      </c>
      <c r="AJ1261" s="48" t="s">
        <v>2374</v>
      </c>
      <c r="AK1261" s="48">
        <v>3297</v>
      </c>
      <c r="AL1261" s="48">
        <v>92285</v>
      </c>
      <c r="AM1261" s="48" t="s">
        <v>1581</v>
      </c>
      <c r="AN1261" s="53">
        <v>0.62</v>
      </c>
      <c r="AO1261" s="58">
        <v>0.016891</v>
      </c>
      <c r="AP1261" s="58">
        <v>0.667502056256233</v>
      </c>
    </row>
    <row r="1262" spans="27:42">
      <c r="AA1262" s="48">
        <v>1260</v>
      </c>
      <c r="AB1262" s="48" t="s">
        <v>4403</v>
      </c>
      <c r="AC1262" s="48" t="s">
        <v>4404</v>
      </c>
      <c r="AD1262" s="48" t="s">
        <v>2374</v>
      </c>
      <c r="AE1262" s="48" t="s">
        <v>2522</v>
      </c>
      <c r="AF1262" s="48" t="s">
        <v>2374</v>
      </c>
      <c r="AG1262" s="48" t="s">
        <v>2374</v>
      </c>
      <c r="AH1262" s="48" t="s">
        <v>2374</v>
      </c>
      <c r="AI1262" s="48" t="s">
        <v>2374</v>
      </c>
      <c r="AJ1262" s="48" t="s">
        <v>2374</v>
      </c>
      <c r="AK1262" s="48">
        <v>161</v>
      </c>
      <c r="AL1262" s="48">
        <v>1914082</v>
      </c>
      <c r="AM1262" s="48" t="s">
        <v>1581</v>
      </c>
      <c r="AN1262" s="53">
        <v>1.18</v>
      </c>
      <c r="AO1262" s="58">
        <v>0.091513</v>
      </c>
      <c r="AP1262" s="58">
        <v>0.234485231501119</v>
      </c>
    </row>
    <row r="1263" spans="27:42">
      <c r="AA1263" s="48">
        <v>1261</v>
      </c>
      <c r="AB1263" s="48" t="s">
        <v>4405</v>
      </c>
      <c r="AC1263" s="48" t="s">
        <v>4406</v>
      </c>
      <c r="AD1263" s="48" t="s">
        <v>2374</v>
      </c>
      <c r="AE1263" s="48" t="s">
        <v>2522</v>
      </c>
      <c r="AF1263" s="48" t="s">
        <v>2374</v>
      </c>
      <c r="AG1263" s="48" t="s">
        <v>2374</v>
      </c>
      <c r="AH1263" s="48" t="s">
        <v>2374</v>
      </c>
      <c r="AI1263" s="48" t="s">
        <v>2374</v>
      </c>
      <c r="AJ1263" s="48" t="s">
        <v>2374</v>
      </c>
      <c r="AK1263" s="48">
        <v>1257</v>
      </c>
      <c r="AL1263" s="48">
        <v>253424</v>
      </c>
      <c r="AM1263" s="48" t="s">
        <v>1581</v>
      </c>
      <c r="AN1263" s="53">
        <v>1.79</v>
      </c>
      <c r="AO1263" s="58">
        <v>0.049308854</v>
      </c>
      <c r="AP1263" s="58">
        <v>0.660152697462912</v>
      </c>
    </row>
    <row r="1264" spans="27:42">
      <c r="AA1264" s="48">
        <v>1262</v>
      </c>
      <c r="AB1264" s="48" t="s">
        <v>4407</v>
      </c>
      <c r="AC1264" s="48" t="s">
        <v>4028</v>
      </c>
      <c r="AD1264" s="48" t="s">
        <v>2374</v>
      </c>
      <c r="AE1264" s="48" t="s">
        <v>2522</v>
      </c>
      <c r="AF1264" s="48" t="s">
        <v>2374</v>
      </c>
      <c r="AG1264" s="48" t="s">
        <v>2374</v>
      </c>
      <c r="AH1264" s="48" t="s">
        <v>2374</v>
      </c>
      <c r="AI1264" s="48" t="s">
        <v>2374</v>
      </c>
      <c r="AJ1264" s="48" t="s">
        <v>2374</v>
      </c>
      <c r="AK1264" s="48">
        <v>131</v>
      </c>
      <c r="AL1264" s="48">
        <v>2311999</v>
      </c>
      <c r="AM1264" s="48" t="s">
        <v>1581</v>
      </c>
      <c r="AN1264" s="53">
        <v>1.53</v>
      </c>
      <c r="AO1264" s="58">
        <v>0.1793</v>
      </c>
      <c r="AP1264" s="58">
        <v>0.155177025037357</v>
      </c>
    </row>
    <row r="1265" spans="27:42">
      <c r="AA1265" s="48">
        <v>1263</v>
      </c>
      <c r="AB1265" s="48" t="s">
        <v>4408</v>
      </c>
      <c r="AC1265" s="48" t="s">
        <v>4409</v>
      </c>
      <c r="AD1265" s="48" t="s">
        <v>2374</v>
      </c>
      <c r="AE1265" s="48" t="s">
        <v>2522</v>
      </c>
      <c r="AF1265" s="48" t="s">
        <v>2374</v>
      </c>
      <c r="AG1265" s="48" t="s">
        <v>2374</v>
      </c>
      <c r="AH1265" s="48" t="s">
        <v>2374</v>
      </c>
      <c r="AI1265" s="48" t="s">
        <v>2374</v>
      </c>
      <c r="AJ1265" s="48" t="s">
        <v>2374</v>
      </c>
      <c r="AK1265" s="48">
        <v>151</v>
      </c>
      <c r="AL1265" s="48">
        <v>2031238</v>
      </c>
      <c r="AM1265" s="48" t="s">
        <v>1581</v>
      </c>
      <c r="AN1265" s="53">
        <v>0.82</v>
      </c>
      <c r="AO1265" s="58">
        <v>0.076901</v>
      </c>
      <c r="AP1265" s="58">
        <v>0.193909079801884</v>
      </c>
    </row>
    <row r="1266" spans="27:42">
      <c r="AA1266" s="48">
        <v>1264</v>
      </c>
      <c r="AB1266" s="48" t="s">
        <v>4410</v>
      </c>
      <c r="AC1266" s="48" t="s">
        <v>4411</v>
      </c>
      <c r="AD1266" s="48" t="s">
        <v>2374</v>
      </c>
      <c r="AE1266" s="48" t="s">
        <v>2522</v>
      </c>
      <c r="AF1266" s="48" t="s">
        <v>2374</v>
      </c>
      <c r="AG1266" s="48" t="s">
        <v>2374</v>
      </c>
      <c r="AH1266" s="48" t="s">
        <v>2374</v>
      </c>
      <c r="AI1266" s="48" t="s">
        <v>2374</v>
      </c>
      <c r="AJ1266" s="48" t="s">
        <v>2374</v>
      </c>
      <c r="AK1266" s="48">
        <v>474</v>
      </c>
      <c r="AL1266" s="48">
        <v>677618</v>
      </c>
      <c r="AM1266" s="48" t="s">
        <v>1581</v>
      </c>
      <c r="AN1266" s="53">
        <v>0.62</v>
      </c>
      <c r="AO1266" s="58">
        <v>0.080690302</v>
      </c>
      <c r="AP1266" s="58">
        <v>0.139729025084378</v>
      </c>
    </row>
    <row r="1267" spans="27:42">
      <c r="AA1267" s="48">
        <v>1265</v>
      </c>
      <c r="AB1267" s="48" t="s">
        <v>4412</v>
      </c>
      <c r="AC1267" s="48" t="s">
        <v>4413</v>
      </c>
      <c r="AD1267" s="48" t="s">
        <v>2374</v>
      </c>
      <c r="AE1267" s="48" t="s">
        <v>2522</v>
      </c>
      <c r="AF1267" s="48" t="s">
        <v>2374</v>
      </c>
      <c r="AG1267" s="48" t="s">
        <v>2374</v>
      </c>
      <c r="AH1267" s="48" t="s">
        <v>2374</v>
      </c>
      <c r="AI1267" s="48" t="s">
        <v>2374</v>
      </c>
      <c r="AJ1267" s="48" t="s">
        <v>2374</v>
      </c>
      <c r="AK1267" s="48">
        <v>131</v>
      </c>
      <c r="AL1267" s="48">
        <v>2311999</v>
      </c>
      <c r="AM1267" s="48" t="s">
        <v>1581</v>
      </c>
      <c r="AN1267" s="53" t="e">
        <v>#N/A</v>
      </c>
      <c r="AO1267" s="58" t="e">
        <v>#N/A</v>
      </c>
      <c r="AP1267" s="58" t="e">
        <v>#N/A</v>
      </c>
    </row>
    <row r="1268" spans="27:42">
      <c r="AA1268" s="48">
        <v>1266</v>
      </c>
      <c r="AB1268" s="48" t="s">
        <v>4414</v>
      </c>
      <c r="AC1268" s="48" t="s">
        <v>4415</v>
      </c>
      <c r="AD1268" s="48" t="s">
        <v>2374</v>
      </c>
      <c r="AE1268" s="48" t="s">
        <v>2522</v>
      </c>
      <c r="AF1268" s="48" t="s">
        <v>2374</v>
      </c>
      <c r="AG1268" s="48" t="s">
        <v>2374</v>
      </c>
      <c r="AH1268" s="48" t="s">
        <v>2374</v>
      </c>
      <c r="AI1268" s="48" t="s">
        <v>2374</v>
      </c>
      <c r="AJ1268" s="48" t="s">
        <v>2374</v>
      </c>
      <c r="AK1268" s="48">
        <v>419</v>
      </c>
      <c r="AL1268" s="48">
        <v>766647</v>
      </c>
      <c r="AM1268" s="48" t="s">
        <v>1581</v>
      </c>
      <c r="AN1268" s="53">
        <v>0.99</v>
      </c>
      <c r="AO1268" s="58">
        <v>0.120952</v>
      </c>
      <c r="AP1268" s="58">
        <v>0.148846429347363</v>
      </c>
    </row>
    <row r="1269" spans="27:42">
      <c r="AA1269" s="48">
        <v>1267</v>
      </c>
      <c r="AB1269" s="48" t="s">
        <v>4416</v>
      </c>
      <c r="AC1269" s="48" t="s">
        <v>4417</v>
      </c>
      <c r="AD1269" s="48" t="s">
        <v>2374</v>
      </c>
      <c r="AE1269" s="48" t="s">
        <v>2522</v>
      </c>
      <c r="AF1269" s="48" t="s">
        <v>2374</v>
      </c>
      <c r="AG1269" s="48" t="s">
        <v>2374</v>
      </c>
      <c r="AH1269" s="48" t="s">
        <v>2374</v>
      </c>
      <c r="AI1269" s="48" t="s">
        <v>2374</v>
      </c>
      <c r="AJ1269" s="48" t="s">
        <v>2374</v>
      </c>
      <c r="AK1269" s="48">
        <v>742</v>
      </c>
      <c r="AL1269" s="48">
        <v>433103</v>
      </c>
      <c r="AM1269" s="48" t="s">
        <v>1581</v>
      </c>
      <c r="AN1269" s="53">
        <v>1.92</v>
      </c>
      <c r="AO1269" s="58">
        <v>0.032089266</v>
      </c>
      <c r="AP1269" s="58">
        <v>1.0880722286</v>
      </c>
    </row>
    <row r="1270" spans="27:42">
      <c r="AA1270" s="48">
        <v>1268</v>
      </c>
      <c r="AB1270" s="48" t="s">
        <v>4418</v>
      </c>
      <c r="AC1270" s="48" t="s">
        <v>4419</v>
      </c>
      <c r="AD1270" s="48" t="s">
        <v>2374</v>
      </c>
      <c r="AE1270" s="48" t="s">
        <v>2522</v>
      </c>
      <c r="AF1270" s="48" t="s">
        <v>2374</v>
      </c>
      <c r="AG1270" s="48" t="s">
        <v>2374</v>
      </c>
      <c r="AH1270" s="48" t="s">
        <v>2374</v>
      </c>
      <c r="AI1270" s="48" t="s">
        <v>2374</v>
      </c>
      <c r="AJ1270" s="48" t="s">
        <v>2374</v>
      </c>
      <c r="AK1270" s="48">
        <v>0</v>
      </c>
      <c r="AL1270" s="48">
        <v>0</v>
      </c>
      <c r="AM1270" s="48" t="s">
        <v>1581</v>
      </c>
      <c r="AN1270" s="53" t="e">
        <v>#N/A</v>
      </c>
      <c r="AO1270" s="58" t="e">
        <v>#N/A</v>
      </c>
      <c r="AP1270" s="58" t="e">
        <v>#N/A</v>
      </c>
    </row>
    <row r="1271" spans="27:42">
      <c r="AA1271" s="48">
        <v>1269</v>
      </c>
      <c r="AB1271" s="48" t="s">
        <v>4420</v>
      </c>
      <c r="AC1271" s="48"/>
      <c r="AD1271" s="48" t="s">
        <v>2374</v>
      </c>
      <c r="AE1271" s="48" t="s">
        <v>2522</v>
      </c>
      <c r="AF1271" s="48" t="s">
        <v>2374</v>
      </c>
      <c r="AG1271" s="48" t="s">
        <v>2374</v>
      </c>
      <c r="AH1271" s="48" t="s">
        <v>2374</v>
      </c>
      <c r="AI1271" s="48" t="s">
        <v>2374</v>
      </c>
      <c r="AJ1271" s="48" t="s">
        <v>2374</v>
      </c>
      <c r="AK1271" s="48">
        <v>166</v>
      </c>
      <c r="AL1271" s="48">
        <v>1860299</v>
      </c>
      <c r="AM1271" s="48" t="s">
        <v>1581</v>
      </c>
      <c r="AN1271" s="53" t="e">
        <v>#N/A</v>
      </c>
      <c r="AO1271" s="58" t="e">
        <v>#N/A</v>
      </c>
      <c r="AP1271" s="58" t="e">
        <v>#N/A</v>
      </c>
    </row>
    <row r="1272" spans="27:42">
      <c r="AA1272" s="48">
        <v>1270</v>
      </c>
      <c r="AB1272" s="48" t="s">
        <v>4421</v>
      </c>
      <c r="AC1272" s="48" t="s">
        <v>4422</v>
      </c>
      <c r="AD1272" s="48" t="s">
        <v>2374</v>
      </c>
      <c r="AE1272" s="48" t="s">
        <v>2522</v>
      </c>
      <c r="AF1272" s="48" t="s">
        <v>2374</v>
      </c>
      <c r="AG1272" s="48" t="s">
        <v>2374</v>
      </c>
      <c r="AH1272" s="48" t="s">
        <v>2374</v>
      </c>
      <c r="AI1272" s="48" t="s">
        <v>2374</v>
      </c>
      <c r="AJ1272" s="48" t="s">
        <v>2374</v>
      </c>
      <c r="AK1272" s="48">
        <v>853</v>
      </c>
      <c r="AL1272" s="48">
        <v>376295</v>
      </c>
      <c r="AM1272" s="48" t="s">
        <v>1581</v>
      </c>
      <c r="AN1272" s="53">
        <v>6.75</v>
      </c>
      <c r="AO1272" s="58">
        <v>0.099625342</v>
      </c>
      <c r="AP1272" s="58">
        <v>1.23211211495462</v>
      </c>
    </row>
    <row r="1273" spans="27:42">
      <c r="AA1273" s="48">
        <v>1271</v>
      </c>
      <c r="AB1273" s="48" t="s">
        <v>4423</v>
      </c>
      <c r="AC1273" s="48" t="s">
        <v>4424</v>
      </c>
      <c r="AD1273" s="48" t="s">
        <v>2374</v>
      </c>
      <c r="AE1273" s="48" t="s">
        <v>2522</v>
      </c>
      <c r="AF1273" s="48" t="s">
        <v>2374</v>
      </c>
      <c r="AG1273" s="48" t="s">
        <v>2374</v>
      </c>
      <c r="AH1273" s="48" t="s">
        <v>2374</v>
      </c>
      <c r="AI1273" s="48" t="s">
        <v>2374</v>
      </c>
      <c r="AJ1273" s="48" t="s">
        <v>2374</v>
      </c>
      <c r="AK1273" s="48">
        <v>151</v>
      </c>
      <c r="AL1273" s="48">
        <v>2031238</v>
      </c>
      <c r="AM1273" s="48" t="s">
        <v>1581</v>
      </c>
      <c r="AN1273" s="53">
        <v>0.35</v>
      </c>
      <c r="AO1273" s="58">
        <v>0.196031</v>
      </c>
      <c r="AP1273" s="58">
        <v>0.0324683014361818</v>
      </c>
    </row>
    <row r="1274" spans="27:42">
      <c r="AA1274" s="48">
        <v>1272</v>
      </c>
      <c r="AB1274" s="48" t="s">
        <v>4425</v>
      </c>
      <c r="AC1274" s="48" t="s">
        <v>4426</v>
      </c>
      <c r="AD1274" s="48" t="s">
        <v>2374</v>
      </c>
      <c r="AE1274" s="48" t="s">
        <v>2522</v>
      </c>
      <c r="AF1274" s="48" t="s">
        <v>2374</v>
      </c>
      <c r="AG1274" s="48" t="s">
        <v>2374</v>
      </c>
      <c r="AH1274" s="48" t="s">
        <v>2374</v>
      </c>
      <c r="AI1274" s="48" t="s">
        <v>2374</v>
      </c>
      <c r="AJ1274" s="48" t="s">
        <v>2374</v>
      </c>
      <c r="AK1274" s="48">
        <v>888</v>
      </c>
      <c r="AL1274" s="48">
        <v>361124</v>
      </c>
      <c r="AM1274" s="48" t="s">
        <v>1581</v>
      </c>
      <c r="AN1274" s="53">
        <v>2.44</v>
      </c>
      <c r="AO1274" s="58">
        <v>0.017683781</v>
      </c>
      <c r="AP1274" s="58">
        <v>2.50917515582058</v>
      </c>
    </row>
    <row r="1275" spans="27:42">
      <c r="AA1275" s="48">
        <v>1273</v>
      </c>
      <c r="AB1275" s="48" t="s">
        <v>4427</v>
      </c>
      <c r="AC1275" s="48" t="s">
        <v>4428</v>
      </c>
      <c r="AD1275" s="48" t="s">
        <v>2374</v>
      </c>
      <c r="AE1275" s="48" t="s">
        <v>2522</v>
      </c>
      <c r="AF1275" s="48" t="s">
        <v>2374</v>
      </c>
      <c r="AG1275" s="48" t="s">
        <v>2374</v>
      </c>
      <c r="AH1275" s="48" t="s">
        <v>2374</v>
      </c>
      <c r="AI1275" s="48" t="s">
        <v>2374</v>
      </c>
      <c r="AJ1275" s="48" t="s">
        <v>2374</v>
      </c>
      <c r="AK1275" s="48">
        <v>131</v>
      </c>
      <c r="AL1275" s="48">
        <v>2311999</v>
      </c>
      <c r="AM1275" s="48" t="s">
        <v>1581</v>
      </c>
      <c r="AN1275" s="53">
        <v>3.01</v>
      </c>
      <c r="AO1275" s="58">
        <v>0.117834</v>
      </c>
      <c r="AP1275" s="58">
        <v>0.464528276643336</v>
      </c>
    </row>
    <row r="1276" spans="27:42">
      <c r="AA1276" s="48">
        <v>1274</v>
      </c>
      <c r="AB1276" s="48" t="s">
        <v>4429</v>
      </c>
      <c r="AC1276" s="48" t="s">
        <v>4430</v>
      </c>
      <c r="AD1276" s="48" t="s">
        <v>2374</v>
      </c>
      <c r="AE1276" s="48" t="s">
        <v>2522</v>
      </c>
      <c r="AF1276" s="48" t="s">
        <v>2374</v>
      </c>
      <c r="AG1276" s="48" t="s">
        <v>2374</v>
      </c>
      <c r="AH1276" s="48" t="s">
        <v>2374</v>
      </c>
      <c r="AI1276" s="48" t="s">
        <v>2374</v>
      </c>
      <c r="AJ1276" s="48" t="s">
        <v>2374</v>
      </c>
      <c r="AK1276" s="48">
        <v>404</v>
      </c>
      <c r="AL1276" s="48">
        <v>794989</v>
      </c>
      <c r="AM1276" s="48" t="s">
        <v>1581</v>
      </c>
      <c r="AN1276" s="53">
        <v>0.76</v>
      </c>
      <c r="AO1276" s="58">
        <v>0.174356386</v>
      </c>
      <c r="AP1276" s="58">
        <v>0.0792669255702427</v>
      </c>
    </row>
    <row r="1277" spans="27:42">
      <c r="AA1277" s="48">
        <v>1275</v>
      </c>
      <c r="AB1277" s="48" t="s">
        <v>4431</v>
      </c>
      <c r="AC1277" s="48" t="s">
        <v>4432</v>
      </c>
      <c r="AD1277" s="48" t="s">
        <v>2374</v>
      </c>
      <c r="AE1277" s="48" t="s">
        <v>2522</v>
      </c>
      <c r="AF1277" s="48" t="s">
        <v>2374</v>
      </c>
      <c r="AG1277" s="48" t="s">
        <v>2374</v>
      </c>
      <c r="AH1277" s="48" t="s">
        <v>2374</v>
      </c>
      <c r="AI1277" s="48" t="s">
        <v>2374</v>
      </c>
      <c r="AJ1277" s="48" t="s">
        <v>2374</v>
      </c>
      <c r="AK1277" s="48">
        <v>565</v>
      </c>
      <c r="AL1277" s="48">
        <v>569370</v>
      </c>
      <c r="AM1277" s="48" t="s">
        <v>1581</v>
      </c>
      <c r="AN1277" s="53">
        <v>1.16</v>
      </c>
      <c r="AO1277" s="58">
        <v>0.130757434</v>
      </c>
      <c r="AP1277" s="58">
        <v>0.161327305482301</v>
      </c>
    </row>
    <row r="1278" spans="27:42">
      <c r="AA1278" s="48">
        <v>1276</v>
      </c>
      <c r="AB1278" s="48" t="s">
        <v>4433</v>
      </c>
      <c r="AC1278" s="48" t="s">
        <v>4434</v>
      </c>
      <c r="AD1278" s="48" t="s">
        <v>2374</v>
      </c>
      <c r="AE1278" s="48" t="s">
        <v>2522</v>
      </c>
      <c r="AF1278" s="48" t="s">
        <v>2374</v>
      </c>
      <c r="AG1278" s="48" t="s">
        <v>2374</v>
      </c>
      <c r="AH1278" s="48" t="s">
        <v>2374</v>
      </c>
      <c r="AI1278" s="48" t="s">
        <v>2374</v>
      </c>
      <c r="AJ1278" s="48" t="s">
        <v>2374</v>
      </c>
      <c r="AK1278" s="48">
        <v>257</v>
      </c>
      <c r="AL1278" s="48">
        <v>1232165</v>
      </c>
      <c r="AM1278" s="48" t="s">
        <v>1581</v>
      </c>
      <c r="AN1278" s="53">
        <v>2.55</v>
      </c>
      <c r="AO1278" s="58">
        <v>0.033454</v>
      </c>
      <c r="AP1278" s="58">
        <v>1.38614418750115</v>
      </c>
    </row>
    <row r="1279" spans="27:42">
      <c r="AA1279" s="48">
        <v>1277</v>
      </c>
      <c r="AB1279" s="48" t="s">
        <v>4435</v>
      </c>
      <c r="AC1279" s="48" t="s">
        <v>4436</v>
      </c>
      <c r="AD1279" s="48" t="s">
        <v>2374</v>
      </c>
      <c r="AE1279" s="48" t="s">
        <v>2522</v>
      </c>
      <c r="AF1279" s="48" t="s">
        <v>2374</v>
      </c>
      <c r="AG1279" s="48" t="s">
        <v>2374</v>
      </c>
      <c r="AH1279" s="48" t="s">
        <v>2374</v>
      </c>
      <c r="AI1279" s="48" t="s">
        <v>2374</v>
      </c>
      <c r="AJ1279" s="48" t="s">
        <v>2374</v>
      </c>
      <c r="AK1279" s="48">
        <v>292</v>
      </c>
      <c r="AL1279" s="48">
        <v>1088492</v>
      </c>
      <c r="AM1279" s="48" t="s">
        <v>1581</v>
      </c>
      <c r="AN1279" s="53">
        <v>0.5</v>
      </c>
      <c r="AO1279" s="58">
        <v>0.19714</v>
      </c>
      <c r="AP1279" s="58">
        <v>0.0461223611852067</v>
      </c>
    </row>
    <row r="1280" spans="27:42">
      <c r="AA1280" s="48">
        <v>1278</v>
      </c>
      <c r="AB1280" s="48" t="s">
        <v>4437</v>
      </c>
      <c r="AC1280" s="48" t="s">
        <v>4438</v>
      </c>
      <c r="AD1280" s="48" t="s">
        <v>2374</v>
      </c>
      <c r="AE1280" s="48" t="s">
        <v>2522</v>
      </c>
      <c r="AF1280" s="48" t="s">
        <v>2374</v>
      </c>
      <c r="AG1280" s="48" t="s">
        <v>2374</v>
      </c>
      <c r="AH1280" s="48" t="s">
        <v>2374</v>
      </c>
      <c r="AI1280" s="48" t="s">
        <v>2374</v>
      </c>
      <c r="AJ1280" s="48" t="s">
        <v>2374</v>
      </c>
      <c r="AK1280" s="48">
        <v>732</v>
      </c>
      <c r="AL1280" s="48">
        <v>439073</v>
      </c>
      <c r="AM1280" s="48" t="s">
        <v>1581</v>
      </c>
      <c r="AN1280" s="53">
        <v>0.76</v>
      </c>
      <c r="AO1280" s="58">
        <v>0.086167</v>
      </c>
      <c r="AP1280" s="58">
        <v>0.160394288669195</v>
      </c>
    </row>
    <row r="1281" spans="27:42">
      <c r="AA1281" s="48">
        <v>1279</v>
      </c>
      <c r="AB1281" s="48" t="s">
        <v>4439</v>
      </c>
      <c r="AC1281" s="48" t="s">
        <v>4440</v>
      </c>
      <c r="AD1281" s="48" t="s">
        <v>2374</v>
      </c>
      <c r="AE1281" s="48" t="s">
        <v>2522</v>
      </c>
      <c r="AF1281" s="48" t="s">
        <v>2374</v>
      </c>
      <c r="AG1281" s="48" t="s">
        <v>2374</v>
      </c>
      <c r="AH1281" s="48" t="s">
        <v>2374</v>
      </c>
      <c r="AI1281" s="48" t="s">
        <v>2374</v>
      </c>
      <c r="AJ1281" s="48" t="s">
        <v>2374</v>
      </c>
      <c r="AK1281" s="48">
        <v>2095</v>
      </c>
      <c r="AL1281" s="48">
        <v>149282</v>
      </c>
      <c r="AM1281" s="48" t="s">
        <v>1581</v>
      </c>
      <c r="AN1281" s="53">
        <v>0.35</v>
      </c>
      <c r="AO1281" s="58">
        <v>0.033246708</v>
      </c>
      <c r="AP1281" s="58">
        <v>0.191441318004662</v>
      </c>
    </row>
    <row r="1282" spans="27:42">
      <c r="AA1282" s="48">
        <v>1280</v>
      </c>
      <c r="AB1282" s="48" t="s">
        <v>4441</v>
      </c>
      <c r="AC1282" s="48" t="s">
        <v>4442</v>
      </c>
      <c r="AD1282" s="48" t="s">
        <v>2374</v>
      </c>
      <c r="AE1282" s="48" t="s">
        <v>2522</v>
      </c>
      <c r="AF1282" s="48" t="s">
        <v>2374</v>
      </c>
      <c r="AG1282" s="48" t="s">
        <v>2374</v>
      </c>
      <c r="AH1282" s="48" t="s">
        <v>2374</v>
      </c>
      <c r="AI1282" s="48" t="s">
        <v>2374</v>
      </c>
      <c r="AJ1282" s="48" t="s">
        <v>2374</v>
      </c>
      <c r="AK1282" s="48">
        <v>404</v>
      </c>
      <c r="AL1282" s="48">
        <v>794989</v>
      </c>
      <c r="AM1282" s="48" t="s">
        <v>1581</v>
      </c>
      <c r="AN1282" s="53">
        <v>1.15</v>
      </c>
      <c r="AO1282" s="58">
        <v>0.351801</v>
      </c>
      <c r="AP1282" s="58">
        <v>0.0594452353839778</v>
      </c>
    </row>
    <row r="1283" spans="27:42">
      <c r="AA1283" s="48">
        <v>1281</v>
      </c>
      <c r="AB1283" s="48" t="s">
        <v>4443</v>
      </c>
      <c r="AC1283" s="48" t="s">
        <v>4444</v>
      </c>
      <c r="AD1283" s="48" t="s">
        <v>2374</v>
      </c>
      <c r="AE1283" s="48" t="s">
        <v>2522</v>
      </c>
      <c r="AF1283" s="48" t="s">
        <v>2374</v>
      </c>
      <c r="AG1283" s="48" t="s">
        <v>2374</v>
      </c>
      <c r="AH1283" s="48" t="s">
        <v>2374</v>
      </c>
      <c r="AI1283" s="48" t="s">
        <v>2374</v>
      </c>
      <c r="AJ1283" s="48" t="s">
        <v>2374</v>
      </c>
      <c r="AK1283" s="48">
        <v>156</v>
      </c>
      <c r="AL1283" s="48">
        <v>1970885</v>
      </c>
      <c r="AM1283" s="48" t="s">
        <v>1581</v>
      </c>
      <c r="AN1283" s="53" t="e">
        <v>#N/A</v>
      </c>
      <c r="AO1283" s="58" t="e">
        <v>#N/A</v>
      </c>
      <c r="AP1283" s="58" t="e">
        <v>#N/A</v>
      </c>
    </row>
    <row r="1284" spans="27:42">
      <c r="AA1284" s="48">
        <v>1282</v>
      </c>
      <c r="AB1284" s="48" t="s">
        <v>4445</v>
      </c>
      <c r="AC1284" s="48" t="s">
        <v>4446</v>
      </c>
      <c r="AD1284" s="48" t="s">
        <v>2374</v>
      </c>
      <c r="AE1284" s="48" t="s">
        <v>2522</v>
      </c>
      <c r="AF1284" s="48" t="s">
        <v>2374</v>
      </c>
      <c r="AG1284" s="48" t="s">
        <v>2374</v>
      </c>
      <c r="AH1284" s="48" t="s">
        <v>2374</v>
      </c>
      <c r="AI1284" s="48" t="s">
        <v>2374</v>
      </c>
      <c r="AJ1284" s="48" t="s">
        <v>2374</v>
      </c>
      <c r="AK1284" s="48">
        <v>136</v>
      </c>
      <c r="AL1284" s="48">
        <v>2235033</v>
      </c>
      <c r="AM1284" s="48" t="s">
        <v>1581</v>
      </c>
      <c r="AN1284" s="53" t="e">
        <v>#N/A</v>
      </c>
      <c r="AO1284" s="58" t="e">
        <v>#N/A</v>
      </c>
      <c r="AP1284" s="58" t="e">
        <v>#N/A</v>
      </c>
    </row>
    <row r="1285" spans="27:42">
      <c r="AA1285" s="48">
        <v>1283</v>
      </c>
      <c r="AB1285" s="48" t="s">
        <v>4447</v>
      </c>
      <c r="AC1285" s="48" t="s">
        <v>4448</v>
      </c>
      <c r="AD1285" s="48" t="s">
        <v>2374</v>
      </c>
      <c r="AE1285" s="48" t="s">
        <v>2522</v>
      </c>
      <c r="AF1285" s="48" t="s">
        <v>2374</v>
      </c>
      <c r="AG1285" s="48" t="s">
        <v>2374</v>
      </c>
      <c r="AH1285" s="48" t="s">
        <v>2374</v>
      </c>
      <c r="AI1285" s="48" t="s">
        <v>2374</v>
      </c>
      <c r="AJ1285" s="48" t="s">
        <v>2374</v>
      </c>
      <c r="AK1285" s="48">
        <v>378</v>
      </c>
      <c r="AL1285" s="48">
        <v>847101</v>
      </c>
      <c r="AM1285" s="48" t="s">
        <v>1581</v>
      </c>
      <c r="AN1285" s="53">
        <v>0.51</v>
      </c>
      <c r="AO1285" s="58">
        <v>0.183369</v>
      </c>
      <c r="AP1285" s="58">
        <v>0.0505778704673782</v>
      </c>
    </row>
    <row r="1286" spans="27:42">
      <c r="AA1286" s="48">
        <v>1284</v>
      </c>
      <c r="AB1286" s="48" t="s">
        <v>4449</v>
      </c>
      <c r="AC1286" s="48"/>
      <c r="AD1286" s="48" t="s">
        <v>2374</v>
      </c>
      <c r="AE1286" s="48" t="s">
        <v>2522</v>
      </c>
      <c r="AF1286" s="48" t="s">
        <v>2374</v>
      </c>
      <c r="AG1286" s="48" t="s">
        <v>2374</v>
      </c>
      <c r="AH1286" s="48" t="s">
        <v>2374</v>
      </c>
      <c r="AI1286" s="48" t="s">
        <v>2374</v>
      </c>
      <c r="AJ1286" s="48" t="s">
        <v>2374</v>
      </c>
      <c r="AK1286" s="48">
        <v>126</v>
      </c>
      <c r="AL1286" s="48">
        <v>2393769</v>
      </c>
      <c r="AM1286" s="48" t="s">
        <v>1581</v>
      </c>
      <c r="AN1286" s="53">
        <v>1.33</v>
      </c>
      <c r="AO1286" s="58">
        <v>0.120183</v>
      </c>
      <c r="AP1286" s="58">
        <v>0.201244898825769</v>
      </c>
    </row>
    <row r="1287" spans="27:42">
      <c r="AA1287" s="48">
        <v>1285</v>
      </c>
      <c r="AB1287" s="48" t="s">
        <v>2475</v>
      </c>
      <c r="AC1287" s="48" t="s">
        <v>4450</v>
      </c>
      <c r="AD1287" s="48" t="s">
        <v>2374</v>
      </c>
      <c r="AE1287" s="48" t="s">
        <v>2522</v>
      </c>
      <c r="AF1287" s="48" t="s">
        <v>2374</v>
      </c>
      <c r="AG1287" s="48" t="s">
        <v>2374</v>
      </c>
      <c r="AH1287" s="48" t="s">
        <v>2374</v>
      </c>
      <c r="AI1287" s="48" t="s">
        <v>2374</v>
      </c>
      <c r="AJ1287" s="48" t="s">
        <v>2374</v>
      </c>
      <c r="AK1287" s="48">
        <v>217</v>
      </c>
      <c r="AL1287" s="48">
        <v>1450544</v>
      </c>
      <c r="AM1287" s="48" t="s">
        <v>1581</v>
      </c>
      <c r="AN1287" s="53">
        <v>0.35</v>
      </c>
      <c r="AO1287" s="58">
        <v>0.097898</v>
      </c>
      <c r="AP1287" s="58">
        <v>0.0650145416539271</v>
      </c>
    </row>
    <row r="1288" spans="27:42">
      <c r="AA1288" s="48">
        <v>1286</v>
      </c>
      <c r="AB1288" s="48" t="s">
        <v>4451</v>
      </c>
      <c r="AC1288" s="48" t="s">
        <v>3913</v>
      </c>
      <c r="AD1288" s="48" t="s">
        <v>2374</v>
      </c>
      <c r="AE1288" s="48" t="s">
        <v>2522</v>
      </c>
      <c r="AF1288" s="48" t="s">
        <v>2374</v>
      </c>
      <c r="AG1288" s="48" t="s">
        <v>2374</v>
      </c>
      <c r="AH1288" s="48" t="s">
        <v>2374</v>
      </c>
      <c r="AI1288" s="48" t="s">
        <v>2374</v>
      </c>
      <c r="AJ1288" s="48" t="s">
        <v>2374</v>
      </c>
      <c r="AK1288" s="48">
        <v>949</v>
      </c>
      <c r="AL1288" s="48">
        <v>337497</v>
      </c>
      <c r="AM1288" s="48" t="s">
        <v>1581</v>
      </c>
      <c r="AN1288" s="53">
        <v>1.02</v>
      </c>
      <c r="AO1288" s="58">
        <v>0.101355006</v>
      </c>
      <c r="AP1288" s="58">
        <v>0.183008494513486</v>
      </c>
    </row>
    <row r="1289" spans="27:42">
      <c r="AA1289" s="48">
        <v>1287</v>
      </c>
      <c r="AB1289" s="48" t="s">
        <v>4452</v>
      </c>
      <c r="AC1289" s="48" t="s">
        <v>4453</v>
      </c>
      <c r="AD1289" s="48" t="s">
        <v>2374</v>
      </c>
      <c r="AE1289" s="48" t="s">
        <v>2522</v>
      </c>
      <c r="AF1289" s="48" t="s">
        <v>2374</v>
      </c>
      <c r="AG1289" s="48" t="s">
        <v>2374</v>
      </c>
      <c r="AH1289" s="48" t="s">
        <v>2374</v>
      </c>
      <c r="AI1289" s="48" t="s">
        <v>2374</v>
      </c>
      <c r="AJ1289" s="48" t="s">
        <v>2374</v>
      </c>
      <c r="AK1289" s="48">
        <v>383</v>
      </c>
      <c r="AL1289" s="48">
        <v>836302</v>
      </c>
      <c r="AM1289" s="48" t="s">
        <v>1581</v>
      </c>
      <c r="AN1289" s="53">
        <v>0.51</v>
      </c>
      <c r="AO1289" s="58">
        <v>0.168145603</v>
      </c>
      <c r="AP1289" s="58">
        <v>0.0551570386870757</v>
      </c>
    </row>
    <row r="1290" spans="27:42">
      <c r="AA1290" s="48">
        <v>1288</v>
      </c>
      <c r="AB1290" s="48" t="s">
        <v>4454</v>
      </c>
      <c r="AC1290" s="48" t="s">
        <v>4455</v>
      </c>
      <c r="AD1290" s="48" t="s">
        <v>2374</v>
      </c>
      <c r="AE1290" s="48" t="s">
        <v>2522</v>
      </c>
      <c r="AF1290" s="48" t="s">
        <v>2374</v>
      </c>
      <c r="AG1290" s="48" t="s">
        <v>2374</v>
      </c>
      <c r="AH1290" s="48" t="s">
        <v>2374</v>
      </c>
      <c r="AI1290" s="48" t="s">
        <v>2374</v>
      </c>
      <c r="AJ1290" s="48" t="s">
        <v>2374</v>
      </c>
      <c r="AK1290" s="48">
        <v>313</v>
      </c>
      <c r="AL1290" s="48">
        <v>1020314</v>
      </c>
      <c r="AM1290" s="48" t="s">
        <v>1581</v>
      </c>
      <c r="AN1290" s="53">
        <v>1.64</v>
      </c>
      <c r="AO1290" s="58">
        <v>0.081056</v>
      </c>
      <c r="AP1290" s="58">
        <v>0.367938268501892</v>
      </c>
    </row>
    <row r="1291" spans="27:42">
      <c r="AA1291" s="48">
        <v>1289</v>
      </c>
      <c r="AB1291" s="48" t="s">
        <v>2080</v>
      </c>
      <c r="AC1291" s="48" t="s">
        <v>4254</v>
      </c>
      <c r="AD1291" s="48" t="s">
        <v>2374</v>
      </c>
      <c r="AE1291" s="48" t="s">
        <v>2522</v>
      </c>
      <c r="AF1291" s="48" t="s">
        <v>2374</v>
      </c>
      <c r="AG1291" s="48" t="s">
        <v>2374</v>
      </c>
      <c r="AH1291" s="48" t="s">
        <v>2374</v>
      </c>
      <c r="AI1291" s="48" t="s">
        <v>2374</v>
      </c>
      <c r="AJ1291" s="48" t="s">
        <v>2374</v>
      </c>
      <c r="AK1291" s="48">
        <v>499</v>
      </c>
      <c r="AL1291" s="48">
        <v>643548</v>
      </c>
      <c r="AM1291" s="48" t="s">
        <v>1581</v>
      </c>
      <c r="AN1291" s="53">
        <v>2.48</v>
      </c>
      <c r="AO1291" s="58">
        <v>0.06557823</v>
      </c>
      <c r="AP1291" s="58">
        <v>0.687714641412191</v>
      </c>
    </row>
    <row r="1292" spans="27:42">
      <c r="AA1292" s="48">
        <v>1290</v>
      </c>
      <c r="AB1292" s="48" t="s">
        <v>4456</v>
      </c>
      <c r="AC1292" s="48" t="s">
        <v>4457</v>
      </c>
      <c r="AD1292" s="48" t="s">
        <v>2374</v>
      </c>
      <c r="AE1292" s="48" t="s">
        <v>2522</v>
      </c>
      <c r="AF1292" s="48" t="s">
        <v>2374</v>
      </c>
      <c r="AG1292" s="48" t="s">
        <v>2374</v>
      </c>
      <c r="AH1292" s="48" t="s">
        <v>2374</v>
      </c>
      <c r="AI1292" s="48" t="s">
        <v>2374</v>
      </c>
      <c r="AJ1292" s="48" t="s">
        <v>2374</v>
      </c>
      <c r="AK1292" s="48">
        <v>1318</v>
      </c>
      <c r="AL1292" s="48">
        <v>241636</v>
      </c>
      <c r="AM1292" s="48" t="s">
        <v>1581</v>
      </c>
      <c r="AN1292" s="53">
        <v>0.53</v>
      </c>
      <c r="AO1292" s="58">
        <v>0.012095807</v>
      </c>
      <c r="AP1292" s="58">
        <v>0.796814633458912</v>
      </c>
    </row>
    <row r="1293" spans="27:42">
      <c r="AA1293" s="48">
        <v>1291</v>
      </c>
      <c r="AB1293" s="48" t="s">
        <v>4458</v>
      </c>
      <c r="AC1293" s="48" t="s">
        <v>4459</v>
      </c>
      <c r="AD1293" s="48" t="s">
        <v>2374</v>
      </c>
      <c r="AE1293" s="48" t="s">
        <v>2522</v>
      </c>
      <c r="AF1293" s="48" t="s">
        <v>2374</v>
      </c>
      <c r="AG1293" s="48" t="s">
        <v>2374</v>
      </c>
      <c r="AH1293" s="48" t="s">
        <v>2374</v>
      </c>
      <c r="AI1293" s="48" t="s">
        <v>2374</v>
      </c>
      <c r="AJ1293" s="48" t="s">
        <v>2374</v>
      </c>
      <c r="AK1293" s="48">
        <v>398</v>
      </c>
      <c r="AL1293" s="48">
        <v>804895</v>
      </c>
      <c r="AM1293" s="48" t="s">
        <v>1581</v>
      </c>
      <c r="AN1293" s="53">
        <v>1.26</v>
      </c>
      <c r="AO1293" s="58">
        <v>0.12681362</v>
      </c>
      <c r="AP1293" s="58">
        <v>0.180684511299418</v>
      </c>
    </row>
    <row r="1294" spans="27:42">
      <c r="AA1294" s="48">
        <v>1292</v>
      </c>
      <c r="AB1294" s="48" t="s">
        <v>4460</v>
      </c>
      <c r="AC1294" s="48" t="s">
        <v>4461</v>
      </c>
      <c r="AD1294" s="48" t="s">
        <v>2374</v>
      </c>
      <c r="AE1294" s="48" t="s">
        <v>2522</v>
      </c>
      <c r="AF1294" s="48" t="s">
        <v>2374</v>
      </c>
      <c r="AG1294" s="48" t="s">
        <v>2374</v>
      </c>
      <c r="AH1294" s="48" t="s">
        <v>2374</v>
      </c>
      <c r="AI1294" s="48" t="s">
        <v>2374</v>
      </c>
      <c r="AJ1294" s="48" t="s">
        <v>2374</v>
      </c>
      <c r="AK1294" s="48">
        <v>141</v>
      </c>
      <c r="AL1294" s="48">
        <v>2163050</v>
      </c>
      <c r="AM1294" s="48" t="s">
        <v>1581</v>
      </c>
      <c r="AN1294" s="53">
        <v>0.46</v>
      </c>
      <c r="AO1294" s="58">
        <v>0.229426</v>
      </c>
      <c r="AP1294" s="58">
        <v>0.0364612437183559</v>
      </c>
    </row>
    <row r="1295" spans="27:42">
      <c r="AA1295" s="48">
        <v>1293</v>
      </c>
      <c r="AB1295" s="48" t="s">
        <v>4462</v>
      </c>
      <c r="AC1295" s="48" t="s">
        <v>4463</v>
      </c>
      <c r="AD1295" s="48" t="s">
        <v>2374</v>
      </c>
      <c r="AE1295" s="48" t="s">
        <v>2522</v>
      </c>
      <c r="AF1295" s="48" t="s">
        <v>2374</v>
      </c>
      <c r="AG1295" s="48" t="s">
        <v>2374</v>
      </c>
      <c r="AH1295" s="48" t="s">
        <v>2374</v>
      </c>
      <c r="AI1295" s="48" t="s">
        <v>2374</v>
      </c>
      <c r="AJ1295" s="48" t="s">
        <v>2374</v>
      </c>
      <c r="AK1295" s="48">
        <v>237</v>
      </c>
      <c r="AL1295" s="48">
        <v>1332510</v>
      </c>
      <c r="AM1295" s="48" t="s">
        <v>1581</v>
      </c>
      <c r="AN1295" s="53">
        <v>0.76</v>
      </c>
      <c r="AO1295" s="58">
        <v>0.143211305</v>
      </c>
      <c r="AP1295" s="58">
        <v>0.0965056122612562</v>
      </c>
    </row>
    <row r="1296" spans="27:42">
      <c r="AA1296" s="48">
        <v>1294</v>
      </c>
      <c r="AB1296" s="48" t="s">
        <v>4464</v>
      </c>
      <c r="AC1296" s="48" t="s">
        <v>4465</v>
      </c>
      <c r="AD1296" s="48" t="s">
        <v>2374</v>
      </c>
      <c r="AE1296" s="48" t="s">
        <v>2522</v>
      </c>
      <c r="AF1296" s="48" t="s">
        <v>2374</v>
      </c>
      <c r="AG1296" s="48" t="s">
        <v>2374</v>
      </c>
      <c r="AH1296" s="48" t="s">
        <v>2374</v>
      </c>
      <c r="AI1296" s="48" t="s">
        <v>2374</v>
      </c>
      <c r="AJ1296" s="48" t="s">
        <v>2374</v>
      </c>
      <c r="AK1296" s="48">
        <v>0</v>
      </c>
      <c r="AL1296" s="48">
        <v>0</v>
      </c>
      <c r="AM1296" s="48" t="s">
        <v>1581</v>
      </c>
      <c r="AN1296" s="53">
        <v>1.2</v>
      </c>
      <c r="AO1296" s="58">
        <v>0.073934</v>
      </c>
      <c r="AP1296" s="58">
        <v>0.295157160193199</v>
      </c>
    </row>
    <row r="1297" spans="27:42">
      <c r="AA1297" s="48">
        <v>1295</v>
      </c>
      <c r="AB1297" s="48" t="s">
        <v>4466</v>
      </c>
      <c r="AC1297" s="48" t="s">
        <v>4467</v>
      </c>
      <c r="AD1297" s="48" t="s">
        <v>2374</v>
      </c>
      <c r="AE1297" s="48" t="s">
        <v>2522</v>
      </c>
      <c r="AF1297" s="48" t="s">
        <v>2374</v>
      </c>
      <c r="AG1297" s="48" t="s">
        <v>2374</v>
      </c>
      <c r="AH1297" s="48" t="s">
        <v>2374</v>
      </c>
      <c r="AI1297" s="48" t="s">
        <v>2374</v>
      </c>
      <c r="AJ1297" s="48" t="s">
        <v>2374</v>
      </c>
      <c r="AK1297" s="48">
        <v>1585</v>
      </c>
      <c r="AL1297" s="48">
        <v>199743</v>
      </c>
      <c r="AM1297" s="48" t="s">
        <v>1581</v>
      </c>
      <c r="AN1297" s="53">
        <v>3.21</v>
      </c>
      <c r="AO1297" s="58">
        <v>0.059244</v>
      </c>
      <c r="AP1297" s="58">
        <v>0.985319186138876</v>
      </c>
    </row>
    <row r="1298" spans="27:42">
      <c r="AA1298" s="48">
        <v>1296</v>
      </c>
      <c r="AB1298" s="48" t="s">
        <v>4468</v>
      </c>
      <c r="AC1298" s="48" t="s">
        <v>3810</v>
      </c>
      <c r="AD1298" s="48" t="s">
        <v>2374</v>
      </c>
      <c r="AE1298" s="48" t="s">
        <v>2522</v>
      </c>
      <c r="AF1298" s="48" t="s">
        <v>2374</v>
      </c>
      <c r="AG1298" s="48" t="s">
        <v>2374</v>
      </c>
      <c r="AH1298" s="48" t="s">
        <v>2374</v>
      </c>
      <c r="AI1298" s="48" t="s">
        <v>2374</v>
      </c>
      <c r="AJ1298" s="48" t="s">
        <v>2374</v>
      </c>
      <c r="AK1298" s="48">
        <v>651</v>
      </c>
      <c r="AL1298" s="48">
        <v>493900</v>
      </c>
      <c r="AM1298" s="48" t="s">
        <v>1581</v>
      </c>
      <c r="AN1298" s="53">
        <v>2.19</v>
      </c>
      <c r="AO1298" s="58">
        <v>0.011814</v>
      </c>
      <c r="AP1298" s="58">
        <v>3.37103629627105</v>
      </c>
    </row>
    <row r="1299" spans="27:42">
      <c r="AA1299" s="48">
        <v>1297</v>
      </c>
      <c r="AB1299" s="48" t="s">
        <v>4469</v>
      </c>
      <c r="AC1299" s="48" t="s">
        <v>4470</v>
      </c>
      <c r="AD1299" s="48" t="s">
        <v>2374</v>
      </c>
      <c r="AE1299" s="48" t="s">
        <v>2522</v>
      </c>
      <c r="AF1299" s="48" t="s">
        <v>2374</v>
      </c>
      <c r="AG1299" s="48" t="s">
        <v>2374</v>
      </c>
      <c r="AH1299" s="48" t="s">
        <v>2374</v>
      </c>
      <c r="AI1299" s="48" t="s">
        <v>2374</v>
      </c>
      <c r="AJ1299" s="48" t="s">
        <v>2374</v>
      </c>
      <c r="AK1299" s="48">
        <v>0</v>
      </c>
      <c r="AL1299" s="48">
        <v>0</v>
      </c>
      <c r="AM1299" s="48" t="s">
        <v>1581</v>
      </c>
      <c r="AN1299" s="53">
        <v>0.35</v>
      </c>
      <c r="AO1299" s="58">
        <v>0.024498</v>
      </c>
      <c r="AP1299" s="58">
        <v>0.259808702703737</v>
      </c>
    </row>
    <row r="1300" spans="27:42">
      <c r="AA1300" s="48">
        <v>1298</v>
      </c>
      <c r="AB1300" s="48" t="s">
        <v>4471</v>
      </c>
      <c r="AC1300" s="48" t="s">
        <v>4472</v>
      </c>
      <c r="AD1300" s="48" t="s">
        <v>2374</v>
      </c>
      <c r="AE1300" s="48" t="s">
        <v>2522</v>
      </c>
      <c r="AF1300" s="48" t="s">
        <v>2374</v>
      </c>
      <c r="AG1300" s="48" t="s">
        <v>2374</v>
      </c>
      <c r="AH1300" s="48" t="s">
        <v>2374</v>
      </c>
      <c r="AI1300" s="48" t="s">
        <v>2374</v>
      </c>
      <c r="AJ1300" s="48" t="s">
        <v>2374</v>
      </c>
      <c r="AK1300" s="48">
        <v>0</v>
      </c>
      <c r="AL1300" s="48">
        <v>0</v>
      </c>
      <c r="AM1300" s="48" t="s">
        <v>1581</v>
      </c>
      <c r="AN1300" s="53">
        <v>0.96</v>
      </c>
      <c r="AO1300" s="58">
        <v>0.217391</v>
      </c>
      <c r="AP1300" s="58">
        <v>0.0803056225206157</v>
      </c>
    </row>
    <row r="1301" spans="27:42">
      <c r="AA1301" s="48">
        <v>1299</v>
      </c>
      <c r="AB1301" s="48" t="s">
        <v>4473</v>
      </c>
      <c r="AC1301" s="48" t="s">
        <v>4474</v>
      </c>
      <c r="AD1301" s="48" t="s">
        <v>2374</v>
      </c>
      <c r="AE1301" s="48" t="s">
        <v>2522</v>
      </c>
      <c r="AF1301" s="48" t="s">
        <v>2374</v>
      </c>
      <c r="AG1301" s="48" t="s">
        <v>2374</v>
      </c>
      <c r="AH1301" s="48" t="s">
        <v>2374</v>
      </c>
      <c r="AI1301" s="48" t="s">
        <v>2374</v>
      </c>
      <c r="AJ1301" s="48" t="s">
        <v>2374</v>
      </c>
      <c r="AK1301" s="48">
        <v>747</v>
      </c>
      <c r="AL1301" s="48">
        <v>430161</v>
      </c>
      <c r="AM1301" s="48" t="s">
        <v>1581</v>
      </c>
      <c r="AN1301" s="53">
        <v>1.02</v>
      </c>
      <c r="AO1301" s="58">
        <v>0.050967225</v>
      </c>
      <c r="AP1301" s="58">
        <v>0.363936374002417</v>
      </c>
    </row>
    <row r="1302" spans="27:42">
      <c r="AA1302" s="48">
        <v>1300</v>
      </c>
      <c r="AB1302" s="48" t="s">
        <v>4475</v>
      </c>
      <c r="AC1302" s="48" t="s">
        <v>4476</v>
      </c>
      <c r="AD1302" s="48" t="s">
        <v>2374</v>
      </c>
      <c r="AE1302" s="48" t="s">
        <v>2522</v>
      </c>
      <c r="AF1302" s="48" t="s">
        <v>2374</v>
      </c>
      <c r="AG1302" s="48" t="s">
        <v>2374</v>
      </c>
      <c r="AH1302" s="48" t="s">
        <v>2374</v>
      </c>
      <c r="AI1302" s="48" t="s">
        <v>2374</v>
      </c>
      <c r="AJ1302" s="48" t="s">
        <v>2374</v>
      </c>
      <c r="AK1302" s="48">
        <v>656</v>
      </c>
      <c r="AL1302" s="48">
        <v>490114</v>
      </c>
      <c r="AM1302" s="48" t="s">
        <v>1581</v>
      </c>
      <c r="AN1302" s="53">
        <v>0.85</v>
      </c>
      <c r="AO1302" s="58">
        <v>0.119928199</v>
      </c>
      <c r="AP1302" s="58">
        <v>0.128888418335106</v>
      </c>
    </row>
    <row r="1303" spans="27:42">
      <c r="AA1303" s="48">
        <v>1301</v>
      </c>
      <c r="AB1303" s="48" t="s">
        <v>4477</v>
      </c>
      <c r="AC1303" s="48" t="s">
        <v>4478</v>
      </c>
      <c r="AD1303" s="48" t="s">
        <v>2374</v>
      </c>
      <c r="AE1303" s="48" t="s">
        <v>2522</v>
      </c>
      <c r="AF1303" s="48" t="s">
        <v>2374</v>
      </c>
      <c r="AG1303" s="48" t="s">
        <v>2374</v>
      </c>
      <c r="AH1303" s="48" t="s">
        <v>2374</v>
      </c>
      <c r="AI1303" s="48" t="s">
        <v>2374</v>
      </c>
      <c r="AJ1303" s="48" t="s">
        <v>2374</v>
      </c>
      <c r="AK1303" s="48">
        <v>0</v>
      </c>
      <c r="AL1303" s="48">
        <v>0</v>
      </c>
      <c r="AM1303" s="48" t="s">
        <v>1581</v>
      </c>
      <c r="AN1303" s="53" t="e">
        <v>#N/A</v>
      </c>
      <c r="AO1303" s="58" t="e">
        <v>#N/A</v>
      </c>
      <c r="AP1303" s="58" t="e">
        <v>#N/A</v>
      </c>
    </row>
    <row r="1304" spans="27:42">
      <c r="AA1304" s="48">
        <v>1302</v>
      </c>
      <c r="AB1304" s="48" t="s">
        <v>4479</v>
      </c>
      <c r="AC1304" s="48" t="s">
        <v>4480</v>
      </c>
      <c r="AD1304" s="48" t="s">
        <v>2374</v>
      </c>
      <c r="AE1304" s="48" t="s">
        <v>2522</v>
      </c>
      <c r="AF1304" s="48" t="s">
        <v>2374</v>
      </c>
      <c r="AG1304" s="48" t="s">
        <v>2374</v>
      </c>
      <c r="AH1304" s="48" t="s">
        <v>2374</v>
      </c>
      <c r="AI1304" s="48" t="s">
        <v>2374</v>
      </c>
      <c r="AJ1304" s="48" t="s">
        <v>2374</v>
      </c>
      <c r="AK1304" s="48">
        <v>1181</v>
      </c>
      <c r="AL1304" s="48">
        <v>270221</v>
      </c>
      <c r="AM1304" s="48" t="s">
        <v>1581</v>
      </c>
      <c r="AN1304" s="53">
        <v>0.84</v>
      </c>
      <c r="AO1304" s="58">
        <v>0.102604057</v>
      </c>
      <c r="AP1304" s="58">
        <v>0.148878173864088</v>
      </c>
    </row>
    <row r="1305" spans="27:42">
      <c r="AA1305" s="48">
        <v>1303</v>
      </c>
      <c r="AB1305" s="48" t="s">
        <v>2243</v>
      </c>
      <c r="AC1305" s="48" t="s">
        <v>4481</v>
      </c>
      <c r="AD1305" s="48" t="s">
        <v>2374</v>
      </c>
      <c r="AE1305" s="48" t="s">
        <v>2522</v>
      </c>
      <c r="AF1305" s="48" t="s">
        <v>2374</v>
      </c>
      <c r="AG1305" s="48" t="s">
        <v>2374</v>
      </c>
      <c r="AH1305" s="48" t="s">
        <v>2374</v>
      </c>
      <c r="AI1305" s="48" t="s">
        <v>2374</v>
      </c>
      <c r="AJ1305" s="48" t="s">
        <v>2374</v>
      </c>
      <c r="AK1305" s="48">
        <v>333</v>
      </c>
      <c r="AL1305" s="48">
        <v>960105</v>
      </c>
      <c r="AM1305" s="48" t="s">
        <v>1581</v>
      </c>
      <c r="AN1305" s="53">
        <v>2.22</v>
      </c>
      <c r="AO1305" s="58">
        <v>0.033454</v>
      </c>
      <c r="AP1305" s="58">
        <v>1.20676082205982</v>
      </c>
    </row>
    <row r="1306" spans="27:42">
      <c r="AA1306" s="48">
        <v>1304</v>
      </c>
      <c r="AB1306" s="48" t="s">
        <v>4482</v>
      </c>
      <c r="AC1306" s="48" t="s">
        <v>4483</v>
      </c>
      <c r="AD1306" s="48" t="s">
        <v>2374</v>
      </c>
      <c r="AE1306" s="48" t="s">
        <v>2522</v>
      </c>
      <c r="AF1306" s="48" t="s">
        <v>2374</v>
      </c>
      <c r="AG1306" s="48" t="s">
        <v>2374</v>
      </c>
      <c r="AH1306" s="48" t="s">
        <v>2374</v>
      </c>
      <c r="AI1306" s="48" t="s">
        <v>2374</v>
      </c>
      <c r="AJ1306" s="48" t="s">
        <v>2374</v>
      </c>
      <c r="AK1306" s="48">
        <v>141</v>
      </c>
      <c r="AL1306" s="48">
        <v>2163050</v>
      </c>
      <c r="AM1306" s="48" t="s">
        <v>1581</v>
      </c>
      <c r="AN1306" s="53">
        <v>0.5</v>
      </c>
      <c r="AO1306" s="58">
        <v>0.19082</v>
      </c>
      <c r="AP1306" s="58">
        <v>0.0476499438426352</v>
      </c>
    </row>
    <row r="1307" spans="27:42">
      <c r="AA1307" s="48">
        <v>1305</v>
      </c>
      <c r="AB1307" s="48" t="s">
        <v>4484</v>
      </c>
      <c r="AC1307" s="48" t="s">
        <v>4485</v>
      </c>
      <c r="AD1307" s="48" t="s">
        <v>2374</v>
      </c>
      <c r="AE1307" s="48" t="s">
        <v>2522</v>
      </c>
      <c r="AF1307" s="48" t="s">
        <v>2374</v>
      </c>
      <c r="AG1307" s="48" t="s">
        <v>2374</v>
      </c>
      <c r="AH1307" s="48" t="s">
        <v>2374</v>
      </c>
      <c r="AI1307" s="48" t="s">
        <v>2374</v>
      </c>
      <c r="AJ1307" s="48" t="s">
        <v>2374</v>
      </c>
      <c r="AK1307" s="48">
        <v>0</v>
      </c>
      <c r="AL1307" s="48">
        <v>0</v>
      </c>
      <c r="AM1307" s="48" t="s">
        <v>1581</v>
      </c>
      <c r="AN1307" s="53" t="e">
        <v>#N/A</v>
      </c>
      <c r="AO1307" s="58" t="e">
        <v>#N/A</v>
      </c>
      <c r="AP1307" s="58" t="e">
        <v>#N/A</v>
      </c>
    </row>
    <row r="1308" spans="27:42">
      <c r="AA1308" s="48">
        <v>1306</v>
      </c>
      <c r="AB1308" s="48" t="s">
        <v>4486</v>
      </c>
      <c r="AC1308" s="48" t="s">
        <v>4487</v>
      </c>
      <c r="AD1308" s="48" t="s">
        <v>2374</v>
      </c>
      <c r="AE1308" s="48" t="s">
        <v>2522</v>
      </c>
      <c r="AF1308" s="48" t="s">
        <v>2374</v>
      </c>
      <c r="AG1308" s="48" t="s">
        <v>2374</v>
      </c>
      <c r="AH1308" s="48" t="s">
        <v>2374</v>
      </c>
      <c r="AI1308" s="48" t="s">
        <v>2374</v>
      </c>
      <c r="AJ1308" s="48" t="s">
        <v>2374</v>
      </c>
      <c r="AK1308" s="48">
        <v>0</v>
      </c>
      <c r="AL1308" s="48">
        <v>0</v>
      </c>
      <c r="AM1308" s="48" t="s">
        <v>1581</v>
      </c>
      <c r="AN1308" s="53">
        <v>1.06</v>
      </c>
      <c r="AO1308" s="58">
        <v>0.008858</v>
      </c>
      <c r="AP1308" s="58">
        <v>2.17613818493898</v>
      </c>
    </row>
    <row r="1309" spans="27:42">
      <c r="AA1309" s="48">
        <v>1307</v>
      </c>
      <c r="AB1309" s="48" t="s">
        <v>4488</v>
      </c>
      <c r="AC1309" s="48"/>
      <c r="AD1309" s="48" t="s">
        <v>2374</v>
      </c>
      <c r="AE1309" s="48" t="s">
        <v>2522</v>
      </c>
      <c r="AF1309" s="48" t="s">
        <v>2374</v>
      </c>
      <c r="AG1309" s="48" t="s">
        <v>2374</v>
      </c>
      <c r="AH1309" s="48" t="s">
        <v>2374</v>
      </c>
      <c r="AI1309" s="48" t="s">
        <v>2374</v>
      </c>
      <c r="AJ1309" s="48" t="s">
        <v>2374</v>
      </c>
      <c r="AK1309" s="48">
        <v>166</v>
      </c>
      <c r="AL1309" s="48">
        <v>1860299</v>
      </c>
      <c r="AM1309" s="48" t="s">
        <v>1581</v>
      </c>
      <c r="AN1309" s="53">
        <v>0.79</v>
      </c>
      <c r="AO1309" s="58">
        <v>0.065318</v>
      </c>
      <c r="AP1309" s="58">
        <v>0.219943176594531</v>
      </c>
    </row>
    <row r="1310" spans="27:42">
      <c r="AA1310" s="48">
        <v>1308</v>
      </c>
      <c r="AB1310" s="48" t="s">
        <v>4489</v>
      </c>
      <c r="AC1310" s="48" t="s">
        <v>4490</v>
      </c>
      <c r="AD1310" s="48" t="s">
        <v>2374</v>
      </c>
      <c r="AE1310" s="48" t="s">
        <v>2522</v>
      </c>
      <c r="AF1310" s="48" t="s">
        <v>2374</v>
      </c>
      <c r="AG1310" s="48" t="s">
        <v>2374</v>
      </c>
      <c r="AH1310" s="48" t="s">
        <v>2374</v>
      </c>
      <c r="AI1310" s="48" t="s">
        <v>2374</v>
      </c>
      <c r="AJ1310" s="48" t="s">
        <v>2374</v>
      </c>
      <c r="AK1310" s="48">
        <v>136</v>
      </c>
      <c r="AL1310" s="48">
        <v>2235033</v>
      </c>
      <c r="AM1310" s="48" t="s">
        <v>1581</v>
      </c>
      <c r="AN1310" s="53">
        <v>1.43</v>
      </c>
      <c r="AO1310" s="58">
        <v>0.067922</v>
      </c>
      <c r="AP1310" s="58">
        <v>0.382861637354432</v>
      </c>
    </row>
    <row r="1311" spans="27:42">
      <c r="AA1311" s="48">
        <v>1309</v>
      </c>
      <c r="AB1311" s="48" t="s">
        <v>4491</v>
      </c>
      <c r="AC1311" s="48" t="s">
        <v>4492</v>
      </c>
      <c r="AD1311" s="48" t="s">
        <v>2374</v>
      </c>
      <c r="AE1311" s="48" t="s">
        <v>2522</v>
      </c>
      <c r="AF1311" s="48" t="s">
        <v>2374</v>
      </c>
      <c r="AG1311" s="48" t="s">
        <v>2374</v>
      </c>
      <c r="AH1311" s="48" t="s">
        <v>2374</v>
      </c>
      <c r="AI1311" s="48" t="s">
        <v>2374</v>
      </c>
      <c r="AJ1311" s="48" t="s">
        <v>2374</v>
      </c>
      <c r="AK1311" s="48">
        <v>0</v>
      </c>
      <c r="AL1311" s="48">
        <v>0</v>
      </c>
      <c r="AM1311" s="48" t="s">
        <v>1581</v>
      </c>
      <c r="AN1311" s="53">
        <v>1.42</v>
      </c>
      <c r="AO1311" s="58">
        <v>0.082299</v>
      </c>
      <c r="AP1311" s="58">
        <v>0.313769023763432</v>
      </c>
    </row>
    <row r="1312" spans="27:42">
      <c r="AA1312" s="48">
        <v>1310</v>
      </c>
      <c r="AB1312" s="48" t="s">
        <v>4493</v>
      </c>
      <c r="AC1312" s="48" t="s">
        <v>4494</v>
      </c>
      <c r="AD1312" s="48" t="s">
        <v>2374</v>
      </c>
      <c r="AE1312" s="48" t="s">
        <v>2522</v>
      </c>
      <c r="AF1312" s="48" t="s">
        <v>2374</v>
      </c>
      <c r="AG1312" s="48" t="s">
        <v>2374</v>
      </c>
      <c r="AH1312" s="48" t="s">
        <v>2374</v>
      </c>
      <c r="AI1312" s="48" t="s">
        <v>2374</v>
      </c>
      <c r="AJ1312" s="48" t="s">
        <v>2374</v>
      </c>
      <c r="AK1312" s="48">
        <v>318</v>
      </c>
      <c r="AL1312" s="48">
        <v>1004630</v>
      </c>
      <c r="AM1312" s="48" t="s">
        <v>1581</v>
      </c>
      <c r="AN1312" s="53">
        <v>2.23</v>
      </c>
      <c r="AO1312" s="58">
        <v>0.065877</v>
      </c>
      <c r="AP1312" s="58">
        <v>0.615584009394331</v>
      </c>
    </row>
    <row r="1313" spans="27:42">
      <c r="AA1313" s="48">
        <v>1311</v>
      </c>
      <c r="AB1313" s="48" t="s">
        <v>4495</v>
      </c>
      <c r="AC1313" s="48" t="s">
        <v>4496</v>
      </c>
      <c r="AD1313" s="48" t="s">
        <v>2374</v>
      </c>
      <c r="AE1313" s="48" t="s">
        <v>2522</v>
      </c>
      <c r="AF1313" s="48" t="s">
        <v>2374</v>
      </c>
      <c r="AG1313" s="48" t="s">
        <v>2374</v>
      </c>
      <c r="AH1313" s="48" t="s">
        <v>2374</v>
      </c>
      <c r="AI1313" s="48" t="s">
        <v>2374</v>
      </c>
      <c r="AJ1313" s="48" t="s">
        <v>2374</v>
      </c>
      <c r="AK1313" s="48">
        <v>257</v>
      </c>
      <c r="AL1313" s="48">
        <v>1232165</v>
      </c>
      <c r="AM1313" s="48" t="s">
        <v>1581</v>
      </c>
      <c r="AN1313" s="53">
        <v>1.45</v>
      </c>
      <c r="AO1313" s="58">
        <v>0.084677</v>
      </c>
      <c r="AP1313" s="58">
        <v>0.311400151443128</v>
      </c>
    </row>
    <row r="1314" spans="27:42">
      <c r="AA1314" s="48">
        <v>1312</v>
      </c>
      <c r="AB1314" s="48" t="s">
        <v>4497</v>
      </c>
      <c r="AC1314" s="48" t="s">
        <v>4498</v>
      </c>
      <c r="AD1314" s="48" t="s">
        <v>2374</v>
      </c>
      <c r="AE1314" s="48" t="s">
        <v>2522</v>
      </c>
      <c r="AF1314" s="48" t="s">
        <v>2374</v>
      </c>
      <c r="AG1314" s="48" t="s">
        <v>2374</v>
      </c>
      <c r="AH1314" s="48" t="s">
        <v>2374</v>
      </c>
      <c r="AI1314" s="48" t="s">
        <v>2374</v>
      </c>
      <c r="AJ1314" s="48" t="s">
        <v>2374</v>
      </c>
      <c r="AK1314" s="48">
        <v>393</v>
      </c>
      <c r="AL1314" s="48">
        <v>815053</v>
      </c>
      <c r="AM1314" s="48" t="s">
        <v>1581</v>
      </c>
      <c r="AN1314" s="53">
        <v>0.76</v>
      </c>
      <c r="AO1314" s="58">
        <v>0.093074766</v>
      </c>
      <c r="AP1314" s="58">
        <v>0.148490243550637</v>
      </c>
    </row>
    <row r="1315" spans="27:42">
      <c r="AA1315" s="48">
        <v>1313</v>
      </c>
      <c r="AB1315" s="48" t="s">
        <v>4499</v>
      </c>
      <c r="AC1315" s="48" t="s">
        <v>3016</v>
      </c>
      <c r="AD1315" s="48" t="s">
        <v>2374</v>
      </c>
      <c r="AE1315" s="48" t="s">
        <v>2522</v>
      </c>
      <c r="AF1315" s="48" t="s">
        <v>2374</v>
      </c>
      <c r="AG1315" s="48" t="s">
        <v>2374</v>
      </c>
      <c r="AH1315" s="48" t="s">
        <v>2374</v>
      </c>
      <c r="AI1315" s="48" t="s">
        <v>2374</v>
      </c>
      <c r="AJ1315" s="48" t="s">
        <v>2374</v>
      </c>
      <c r="AK1315" s="48">
        <v>1222</v>
      </c>
      <c r="AL1315" s="48">
        <v>261110</v>
      </c>
      <c r="AM1315" s="48" t="s">
        <v>1581</v>
      </c>
      <c r="AN1315" s="53">
        <v>1.88</v>
      </c>
      <c r="AO1315" s="58">
        <v>0.025147336</v>
      </c>
      <c r="AP1315" s="58">
        <v>1.3595091817294</v>
      </c>
    </row>
    <row r="1316" spans="27:42">
      <c r="AA1316" s="48">
        <v>1314</v>
      </c>
      <c r="AB1316" s="48" t="s">
        <v>4500</v>
      </c>
      <c r="AC1316" s="48" t="s">
        <v>4501</v>
      </c>
      <c r="AD1316" s="48" t="s">
        <v>2374</v>
      </c>
      <c r="AE1316" s="48" t="s">
        <v>2522</v>
      </c>
      <c r="AF1316" s="48" t="s">
        <v>2374</v>
      </c>
      <c r="AG1316" s="48" t="s">
        <v>2374</v>
      </c>
      <c r="AH1316" s="48" t="s">
        <v>2374</v>
      </c>
      <c r="AI1316" s="48" t="s">
        <v>2374</v>
      </c>
      <c r="AJ1316" s="48" t="s">
        <v>2374</v>
      </c>
      <c r="AK1316" s="48">
        <v>151</v>
      </c>
      <c r="AL1316" s="48">
        <v>2031238</v>
      </c>
      <c r="AM1316" s="48" t="s">
        <v>1581</v>
      </c>
      <c r="AN1316" s="53">
        <v>2.26</v>
      </c>
      <c r="AO1316" s="58">
        <v>0.205074</v>
      </c>
      <c r="AP1316" s="58">
        <v>0.200407567628824</v>
      </c>
    </row>
    <row r="1317" spans="27:42">
      <c r="AA1317" s="48">
        <v>1315</v>
      </c>
      <c r="AB1317" s="48" t="s">
        <v>4502</v>
      </c>
      <c r="AC1317" s="48" t="s">
        <v>4503</v>
      </c>
      <c r="AD1317" s="48" t="s">
        <v>2374</v>
      </c>
      <c r="AE1317" s="48" t="s">
        <v>2522</v>
      </c>
      <c r="AF1317" s="48" t="s">
        <v>2374</v>
      </c>
      <c r="AG1317" s="48" t="s">
        <v>2374</v>
      </c>
      <c r="AH1317" s="48" t="s">
        <v>2374</v>
      </c>
      <c r="AI1317" s="48" t="s">
        <v>2374</v>
      </c>
      <c r="AJ1317" s="48" t="s">
        <v>2374</v>
      </c>
      <c r="AK1317" s="48">
        <v>141</v>
      </c>
      <c r="AL1317" s="48">
        <v>2163050</v>
      </c>
      <c r="AM1317" s="48" t="s">
        <v>1581</v>
      </c>
      <c r="AN1317" s="53">
        <v>1.83</v>
      </c>
      <c r="AO1317" s="58">
        <v>0.035228</v>
      </c>
      <c r="AP1317" s="58">
        <v>0.94466838763566</v>
      </c>
    </row>
    <row r="1318" spans="27:42">
      <c r="AA1318" s="48">
        <v>1316</v>
      </c>
      <c r="AB1318" s="48" t="s">
        <v>4504</v>
      </c>
      <c r="AC1318" s="48" t="s">
        <v>4505</v>
      </c>
      <c r="AD1318" s="48" t="s">
        <v>2374</v>
      </c>
      <c r="AE1318" s="48" t="s">
        <v>2522</v>
      </c>
      <c r="AF1318" s="48" t="s">
        <v>2374</v>
      </c>
      <c r="AG1318" s="48" t="s">
        <v>2374</v>
      </c>
      <c r="AH1318" s="48" t="s">
        <v>2374</v>
      </c>
      <c r="AI1318" s="48" t="s">
        <v>2374</v>
      </c>
      <c r="AJ1318" s="48" t="s">
        <v>2374</v>
      </c>
      <c r="AK1318" s="48">
        <v>156</v>
      </c>
      <c r="AL1318" s="48">
        <v>1970885</v>
      </c>
      <c r="AM1318" s="48" t="s">
        <v>1581</v>
      </c>
      <c r="AN1318" s="53">
        <v>0.77</v>
      </c>
      <c r="AO1318" s="58">
        <v>0.145997</v>
      </c>
      <c r="AP1318" s="58">
        <v>0.0959098194993016</v>
      </c>
    </row>
    <row r="1319" spans="27:42">
      <c r="AA1319" s="48">
        <v>1317</v>
      </c>
      <c r="AB1319" s="48" t="s">
        <v>4506</v>
      </c>
      <c r="AC1319" s="48" t="s">
        <v>4507</v>
      </c>
      <c r="AD1319" s="48" t="s">
        <v>2374</v>
      </c>
      <c r="AE1319" s="48" t="s">
        <v>2522</v>
      </c>
      <c r="AF1319" s="48" t="s">
        <v>2374</v>
      </c>
      <c r="AG1319" s="48" t="s">
        <v>2374</v>
      </c>
      <c r="AH1319" s="48" t="s">
        <v>2374</v>
      </c>
      <c r="AI1319" s="48" t="s">
        <v>2374</v>
      </c>
      <c r="AJ1319" s="48" t="s">
        <v>2374</v>
      </c>
      <c r="AK1319" s="48">
        <v>202</v>
      </c>
      <c r="AL1319" s="48">
        <v>1553435</v>
      </c>
      <c r="AM1319" s="48" t="s">
        <v>1581</v>
      </c>
      <c r="AN1319" s="53">
        <v>3.16</v>
      </c>
      <c r="AO1319" s="58">
        <v>0.176945</v>
      </c>
      <c r="AP1319" s="58">
        <v>0.324761895703221</v>
      </c>
    </row>
    <row r="1320" spans="27:42">
      <c r="AA1320" s="48">
        <v>1318</v>
      </c>
      <c r="AB1320" s="48" t="s">
        <v>4508</v>
      </c>
      <c r="AC1320" s="48" t="s">
        <v>159</v>
      </c>
      <c r="AD1320" s="48" t="s">
        <v>2374</v>
      </c>
      <c r="AE1320" s="48" t="s">
        <v>2522</v>
      </c>
      <c r="AF1320" s="48" t="s">
        <v>2374</v>
      </c>
      <c r="AG1320" s="48" t="s">
        <v>2374</v>
      </c>
      <c r="AH1320" s="48" t="s">
        <v>2374</v>
      </c>
      <c r="AI1320" s="48" t="s">
        <v>2374</v>
      </c>
      <c r="AJ1320" s="48" t="s">
        <v>2374</v>
      </c>
      <c r="AK1320" s="48">
        <v>651</v>
      </c>
      <c r="AL1320" s="48">
        <v>493900</v>
      </c>
      <c r="AM1320" s="48" t="s">
        <v>1581</v>
      </c>
      <c r="AN1320" s="53">
        <v>0.48</v>
      </c>
      <c r="AO1320" s="58">
        <v>0.033454</v>
      </c>
      <c r="AP1320" s="58">
        <v>0.260921258823745</v>
      </c>
    </row>
    <row r="1321" spans="27:42">
      <c r="AA1321" s="48">
        <v>1319</v>
      </c>
      <c r="AB1321" s="48" t="s">
        <v>4509</v>
      </c>
      <c r="AC1321" s="48" t="s">
        <v>4510</v>
      </c>
      <c r="AD1321" s="48" t="s">
        <v>2374</v>
      </c>
      <c r="AE1321" s="48" t="s">
        <v>2522</v>
      </c>
      <c r="AF1321" s="48" t="s">
        <v>2374</v>
      </c>
      <c r="AG1321" s="48" t="s">
        <v>2374</v>
      </c>
      <c r="AH1321" s="48" t="s">
        <v>2374</v>
      </c>
      <c r="AI1321" s="48" t="s">
        <v>2374</v>
      </c>
      <c r="AJ1321" s="48" t="s">
        <v>2374</v>
      </c>
      <c r="AK1321" s="48">
        <v>16176</v>
      </c>
      <c r="AL1321" s="48">
        <v>15090</v>
      </c>
      <c r="AM1321" s="48" t="s">
        <v>1581</v>
      </c>
      <c r="AN1321" s="53">
        <v>0.35</v>
      </c>
      <c r="AO1321" s="58">
        <v>0.011511527</v>
      </c>
      <c r="AP1321" s="58">
        <v>0.552906108706182</v>
      </c>
    </row>
    <row r="1322" spans="27:42">
      <c r="AA1322" s="48">
        <v>1320</v>
      </c>
      <c r="AB1322" s="48" t="s">
        <v>4511</v>
      </c>
      <c r="AC1322" s="48" t="s">
        <v>4512</v>
      </c>
      <c r="AD1322" s="48" t="s">
        <v>2374</v>
      </c>
      <c r="AE1322" s="48" t="s">
        <v>2522</v>
      </c>
      <c r="AF1322" s="48" t="s">
        <v>2374</v>
      </c>
      <c r="AG1322" s="48" t="s">
        <v>2374</v>
      </c>
      <c r="AH1322" s="48" t="s">
        <v>2374</v>
      </c>
      <c r="AI1322" s="48" t="s">
        <v>2374</v>
      </c>
      <c r="AJ1322" s="48" t="s">
        <v>2374</v>
      </c>
      <c r="AK1322" s="48">
        <v>186</v>
      </c>
      <c r="AL1322" s="48">
        <v>1671777</v>
      </c>
      <c r="AM1322" s="48" t="s">
        <v>1581</v>
      </c>
      <c r="AN1322" s="53">
        <v>0.59</v>
      </c>
      <c r="AO1322" s="58">
        <v>0.141095</v>
      </c>
      <c r="AP1322" s="58">
        <v>0.0760425493120305</v>
      </c>
    </row>
    <row r="1323" spans="27:42">
      <c r="AA1323" s="48">
        <v>1321</v>
      </c>
      <c r="AB1323" s="48" t="s">
        <v>2220</v>
      </c>
      <c r="AC1323" s="48" t="s">
        <v>4254</v>
      </c>
      <c r="AD1323" s="48" t="s">
        <v>2374</v>
      </c>
      <c r="AE1323" s="48" t="s">
        <v>2522</v>
      </c>
      <c r="AF1323" s="48" t="s">
        <v>2374</v>
      </c>
      <c r="AG1323" s="48" t="s">
        <v>2374</v>
      </c>
      <c r="AH1323" s="48" t="s">
        <v>2374</v>
      </c>
      <c r="AI1323" s="48" t="s">
        <v>2374</v>
      </c>
      <c r="AJ1323" s="48" t="s">
        <v>2374</v>
      </c>
      <c r="AK1323" s="48">
        <v>358</v>
      </c>
      <c r="AL1323" s="48">
        <v>893732</v>
      </c>
      <c r="AM1323" s="48" t="s">
        <v>1581</v>
      </c>
      <c r="AN1323" s="53">
        <v>3.62</v>
      </c>
      <c r="AO1323" s="58">
        <v>0.062873565</v>
      </c>
      <c r="AP1323" s="58">
        <v>1.04702430880981</v>
      </c>
    </row>
    <row r="1324" spans="27:42">
      <c r="AA1324" s="48">
        <v>1322</v>
      </c>
      <c r="AB1324" s="48" t="s">
        <v>4513</v>
      </c>
      <c r="AC1324" s="48" t="s">
        <v>4514</v>
      </c>
      <c r="AD1324" s="48" t="s">
        <v>2374</v>
      </c>
      <c r="AE1324" s="48" t="s">
        <v>2522</v>
      </c>
      <c r="AF1324" s="48" t="s">
        <v>2374</v>
      </c>
      <c r="AG1324" s="48" t="s">
        <v>2374</v>
      </c>
      <c r="AH1324" s="48" t="s">
        <v>2374</v>
      </c>
      <c r="AI1324" s="48" t="s">
        <v>2374</v>
      </c>
      <c r="AJ1324" s="48" t="s">
        <v>2374</v>
      </c>
      <c r="AK1324" s="48">
        <v>141</v>
      </c>
      <c r="AL1324" s="48">
        <v>2163050</v>
      </c>
      <c r="AM1324" s="48" t="s">
        <v>1581</v>
      </c>
      <c r="AN1324" s="53">
        <v>2.2</v>
      </c>
      <c r="AO1324" s="58">
        <v>0.067922</v>
      </c>
      <c r="AP1324" s="58">
        <v>0.589017903622203</v>
      </c>
    </row>
    <row r="1325" spans="27:42">
      <c r="AA1325" s="48">
        <v>1323</v>
      </c>
      <c r="AB1325" s="48" t="s">
        <v>4515</v>
      </c>
      <c r="AC1325" s="48" t="s">
        <v>4516</v>
      </c>
      <c r="AD1325" s="48" t="s">
        <v>2374</v>
      </c>
      <c r="AE1325" s="48" t="s">
        <v>2522</v>
      </c>
      <c r="AF1325" s="48" t="s">
        <v>2374</v>
      </c>
      <c r="AG1325" s="48" t="s">
        <v>2374</v>
      </c>
      <c r="AH1325" s="48" t="s">
        <v>2374</v>
      </c>
      <c r="AI1325" s="48" t="s">
        <v>2374</v>
      </c>
      <c r="AJ1325" s="48" t="s">
        <v>2374</v>
      </c>
      <c r="AK1325" s="48">
        <v>515</v>
      </c>
      <c r="AL1325" s="48">
        <v>624750</v>
      </c>
      <c r="AM1325" s="48" t="s">
        <v>1581</v>
      </c>
      <c r="AN1325" s="53">
        <v>5.44</v>
      </c>
      <c r="AO1325" s="58">
        <v>0.030367</v>
      </c>
      <c r="AP1325" s="58">
        <v>3.25771652288609</v>
      </c>
    </row>
    <row r="1326" spans="27:42">
      <c r="AA1326" s="48">
        <v>1324</v>
      </c>
      <c r="AB1326" s="48" t="s">
        <v>4517</v>
      </c>
      <c r="AC1326" s="48"/>
      <c r="AD1326" s="48" t="s">
        <v>2374</v>
      </c>
      <c r="AE1326" s="48" t="s">
        <v>2522</v>
      </c>
      <c r="AF1326" s="48" t="s">
        <v>2374</v>
      </c>
      <c r="AG1326" s="48" t="s">
        <v>2374</v>
      </c>
      <c r="AH1326" s="48" t="s">
        <v>2374</v>
      </c>
      <c r="AI1326" s="48" t="s">
        <v>2374</v>
      </c>
      <c r="AJ1326" s="48" t="s">
        <v>2374</v>
      </c>
      <c r="AK1326" s="48">
        <v>0</v>
      </c>
      <c r="AL1326" s="48">
        <v>0</v>
      </c>
      <c r="AM1326" s="48" t="s">
        <v>1581</v>
      </c>
      <c r="AN1326" s="53" t="e">
        <v>#N/A</v>
      </c>
      <c r="AO1326" s="58" t="e">
        <v>#N/A</v>
      </c>
      <c r="AP1326" s="58" t="e">
        <v>#N/A</v>
      </c>
    </row>
    <row r="1327" spans="27:42">
      <c r="AA1327" s="48">
        <v>1325</v>
      </c>
      <c r="AB1327" s="48" t="s">
        <v>4518</v>
      </c>
      <c r="AC1327" s="48" t="s">
        <v>4519</v>
      </c>
      <c r="AD1327" s="48" t="s">
        <v>2374</v>
      </c>
      <c r="AE1327" s="48" t="s">
        <v>2522</v>
      </c>
      <c r="AF1327" s="48" t="s">
        <v>2374</v>
      </c>
      <c r="AG1327" s="48" t="s">
        <v>2374</v>
      </c>
      <c r="AH1327" s="48" t="s">
        <v>2374</v>
      </c>
      <c r="AI1327" s="48" t="s">
        <v>2374</v>
      </c>
      <c r="AJ1327" s="48" t="s">
        <v>2374</v>
      </c>
      <c r="AK1327" s="48">
        <v>323</v>
      </c>
      <c r="AL1327" s="48">
        <v>989230</v>
      </c>
      <c r="AM1327" s="48" t="s">
        <v>1581</v>
      </c>
      <c r="AN1327" s="53">
        <v>2.56</v>
      </c>
      <c r="AO1327" s="58">
        <v>0.023826476</v>
      </c>
      <c r="AP1327" s="58">
        <v>1.95387345129613</v>
      </c>
    </row>
    <row r="1328" spans="27:42">
      <c r="AA1328" s="48">
        <v>1326</v>
      </c>
      <c r="AB1328" s="48" t="s">
        <v>4520</v>
      </c>
      <c r="AC1328" s="48" t="s">
        <v>4521</v>
      </c>
      <c r="AD1328" s="48" t="s">
        <v>2374</v>
      </c>
      <c r="AE1328" s="48" t="s">
        <v>2522</v>
      </c>
      <c r="AF1328" s="48" t="s">
        <v>2374</v>
      </c>
      <c r="AG1328" s="48" t="s">
        <v>2374</v>
      </c>
      <c r="AH1328" s="48" t="s">
        <v>2374</v>
      </c>
      <c r="AI1328" s="48" t="s">
        <v>2374</v>
      </c>
      <c r="AJ1328" s="48" t="s">
        <v>2374</v>
      </c>
      <c r="AK1328" s="48">
        <v>434</v>
      </c>
      <c r="AL1328" s="48">
        <v>740039</v>
      </c>
      <c r="AM1328" s="48" t="s">
        <v>1581</v>
      </c>
      <c r="AN1328" s="53">
        <v>5.25</v>
      </c>
      <c r="AO1328" s="58">
        <v>0.045743</v>
      </c>
      <c r="AP1328" s="58">
        <v>2.08713691674228</v>
      </c>
    </row>
    <row r="1329" spans="27:42">
      <c r="AA1329" s="48">
        <v>1327</v>
      </c>
      <c r="AB1329" s="48" t="s">
        <v>4522</v>
      </c>
      <c r="AC1329" s="48" t="s">
        <v>3735</v>
      </c>
      <c r="AD1329" s="48" t="s">
        <v>2374</v>
      </c>
      <c r="AE1329" s="48" t="s">
        <v>2522</v>
      </c>
      <c r="AF1329" s="48" t="s">
        <v>2374</v>
      </c>
      <c r="AG1329" s="48" t="s">
        <v>2374</v>
      </c>
      <c r="AH1329" s="48" t="s">
        <v>2374</v>
      </c>
      <c r="AI1329" s="48" t="s">
        <v>2374</v>
      </c>
      <c r="AJ1329" s="48" t="s">
        <v>2374</v>
      </c>
      <c r="AK1329" s="48">
        <v>348</v>
      </c>
      <c r="AL1329" s="48">
        <v>919116</v>
      </c>
      <c r="AM1329" s="48" t="s">
        <v>1581</v>
      </c>
      <c r="AN1329" s="53">
        <v>0.62</v>
      </c>
      <c r="AO1329" s="58">
        <v>0.078929</v>
      </c>
      <c r="AP1329" s="58">
        <v>0.142847080695613</v>
      </c>
    </row>
    <row r="1330" spans="27:42">
      <c r="AA1330" s="48">
        <v>1328</v>
      </c>
      <c r="AB1330" s="48" t="s">
        <v>4523</v>
      </c>
      <c r="AC1330" s="48" t="s">
        <v>4524</v>
      </c>
      <c r="AD1330" s="48" t="s">
        <v>2374</v>
      </c>
      <c r="AE1330" s="48" t="s">
        <v>2522</v>
      </c>
      <c r="AF1330" s="48" t="s">
        <v>2374</v>
      </c>
      <c r="AG1330" s="48" t="s">
        <v>2374</v>
      </c>
      <c r="AH1330" s="48" t="s">
        <v>2374</v>
      </c>
      <c r="AI1330" s="48" t="s">
        <v>2374</v>
      </c>
      <c r="AJ1330" s="48" t="s">
        <v>2374</v>
      </c>
      <c r="AK1330" s="48">
        <v>318</v>
      </c>
      <c r="AL1330" s="48">
        <v>1004630</v>
      </c>
      <c r="AM1330" s="48" t="s">
        <v>1581</v>
      </c>
      <c r="AN1330" s="53">
        <v>1.69</v>
      </c>
      <c r="AO1330" s="58">
        <v>0.075931</v>
      </c>
      <c r="AP1330" s="58">
        <v>0.404747211548571</v>
      </c>
    </row>
    <row r="1331" spans="27:42">
      <c r="AA1331" s="48">
        <v>1329</v>
      </c>
      <c r="AB1331" s="48" t="s">
        <v>4525</v>
      </c>
      <c r="AC1331" s="48" t="s">
        <v>4526</v>
      </c>
      <c r="AD1331" s="48" t="s">
        <v>2374</v>
      </c>
      <c r="AE1331" s="48" t="s">
        <v>2522</v>
      </c>
      <c r="AF1331" s="48" t="s">
        <v>2374</v>
      </c>
      <c r="AG1331" s="48" t="s">
        <v>2374</v>
      </c>
      <c r="AH1331" s="48" t="s">
        <v>2374</v>
      </c>
      <c r="AI1331" s="48" t="s">
        <v>2374</v>
      </c>
      <c r="AJ1331" s="48" t="s">
        <v>2374</v>
      </c>
      <c r="AK1331" s="48">
        <v>3121</v>
      </c>
      <c r="AL1331" s="48">
        <v>97985</v>
      </c>
      <c r="AM1331" s="48" t="s">
        <v>1581</v>
      </c>
      <c r="AN1331" s="53">
        <v>1.98</v>
      </c>
      <c r="AO1331" s="58">
        <v>0.044322973</v>
      </c>
      <c r="AP1331" s="58">
        <v>0.812367587455032</v>
      </c>
    </row>
    <row r="1332" spans="27:42">
      <c r="AA1332" s="48">
        <v>1330</v>
      </c>
      <c r="AB1332" s="48" t="s">
        <v>4527</v>
      </c>
      <c r="AC1332" s="48" t="s">
        <v>4528</v>
      </c>
      <c r="AD1332" s="48" t="s">
        <v>2374</v>
      </c>
      <c r="AE1332" s="48" t="s">
        <v>2522</v>
      </c>
      <c r="AF1332" s="48" t="s">
        <v>2374</v>
      </c>
      <c r="AG1332" s="48" t="s">
        <v>2374</v>
      </c>
      <c r="AH1332" s="48" t="s">
        <v>2374</v>
      </c>
      <c r="AI1332" s="48" t="s">
        <v>2374</v>
      </c>
      <c r="AJ1332" s="48" t="s">
        <v>2374</v>
      </c>
      <c r="AK1332" s="48">
        <v>393</v>
      </c>
      <c r="AL1332" s="48">
        <v>815053</v>
      </c>
      <c r="AM1332" s="48" t="s">
        <v>1581</v>
      </c>
      <c r="AN1332" s="53">
        <v>0.7</v>
      </c>
      <c r="AO1332" s="58">
        <v>0.023664137</v>
      </c>
      <c r="AP1332" s="58">
        <v>0.537927379209827</v>
      </c>
    </row>
    <row r="1333" spans="27:42">
      <c r="AA1333" s="48">
        <v>1331</v>
      </c>
      <c r="AB1333" s="48" t="s">
        <v>4529</v>
      </c>
      <c r="AC1333" s="48" t="s">
        <v>4530</v>
      </c>
      <c r="AD1333" s="48" t="s">
        <v>2374</v>
      </c>
      <c r="AE1333" s="48" t="s">
        <v>2522</v>
      </c>
      <c r="AF1333" s="48" t="s">
        <v>2374</v>
      </c>
      <c r="AG1333" s="48" t="s">
        <v>2374</v>
      </c>
      <c r="AH1333" s="48" t="s">
        <v>2374</v>
      </c>
      <c r="AI1333" s="48" t="s">
        <v>2374</v>
      </c>
      <c r="AJ1333" s="48" t="s">
        <v>2374</v>
      </c>
      <c r="AK1333" s="48">
        <v>1707</v>
      </c>
      <c r="AL1333" s="48">
        <v>184996</v>
      </c>
      <c r="AM1333" s="48" t="s">
        <v>1581</v>
      </c>
      <c r="AN1333" s="53">
        <v>0.48</v>
      </c>
      <c r="AO1333" s="58">
        <v>0.057573902</v>
      </c>
      <c r="AP1333" s="58">
        <v>0.151611398384803</v>
      </c>
    </row>
    <row r="1334" spans="27:42">
      <c r="AA1334" s="48">
        <v>1332</v>
      </c>
      <c r="AB1334" s="48" t="s">
        <v>4531</v>
      </c>
      <c r="AC1334" s="48" t="s">
        <v>4532</v>
      </c>
      <c r="AD1334" s="48" t="s">
        <v>2374</v>
      </c>
      <c r="AE1334" s="48" t="s">
        <v>2522</v>
      </c>
      <c r="AF1334" s="48" t="s">
        <v>2374</v>
      </c>
      <c r="AG1334" s="48" t="s">
        <v>2374</v>
      </c>
      <c r="AH1334" s="48" t="s">
        <v>2374</v>
      </c>
      <c r="AI1334" s="48" t="s">
        <v>2374</v>
      </c>
      <c r="AJ1334" s="48" t="s">
        <v>2374</v>
      </c>
      <c r="AK1334" s="48">
        <v>1272</v>
      </c>
      <c r="AL1334" s="48">
        <v>250355</v>
      </c>
      <c r="AM1334" s="48" t="s">
        <v>1581</v>
      </c>
      <c r="AN1334" s="53">
        <v>4.89</v>
      </c>
      <c r="AO1334" s="58">
        <v>0.063425</v>
      </c>
      <c r="AP1334" s="58">
        <v>1.40205375069807</v>
      </c>
    </row>
    <row r="1335" spans="27:42">
      <c r="AA1335" s="48">
        <v>1333</v>
      </c>
      <c r="AB1335" s="48" t="s">
        <v>4533</v>
      </c>
      <c r="AC1335" s="48" t="s">
        <v>4534</v>
      </c>
      <c r="AD1335" s="48" t="s">
        <v>2374</v>
      </c>
      <c r="AE1335" s="48" t="s">
        <v>2522</v>
      </c>
      <c r="AF1335" s="48" t="s">
        <v>2374</v>
      </c>
      <c r="AG1335" s="48" t="s">
        <v>2374</v>
      </c>
      <c r="AH1335" s="48" t="s">
        <v>2374</v>
      </c>
      <c r="AI1335" s="48" t="s">
        <v>2374</v>
      </c>
      <c r="AJ1335" s="48" t="s">
        <v>2374</v>
      </c>
      <c r="AK1335" s="48">
        <v>277</v>
      </c>
      <c r="AL1335" s="48">
        <v>1145885</v>
      </c>
      <c r="AM1335" s="48" t="s">
        <v>1581</v>
      </c>
      <c r="AN1335" s="53">
        <v>0.95</v>
      </c>
      <c r="AO1335" s="58">
        <v>0.146416437</v>
      </c>
      <c r="AP1335" s="58">
        <v>0.117991317735031</v>
      </c>
    </row>
    <row r="1336" spans="27:42">
      <c r="AA1336" s="48">
        <v>1334</v>
      </c>
      <c r="AB1336" s="48" t="s">
        <v>4535</v>
      </c>
      <c r="AC1336" s="48" t="s">
        <v>4536</v>
      </c>
      <c r="AD1336" s="48" t="s">
        <v>2374</v>
      </c>
      <c r="AE1336" s="48" t="s">
        <v>2522</v>
      </c>
      <c r="AF1336" s="48" t="s">
        <v>2374</v>
      </c>
      <c r="AG1336" s="48" t="s">
        <v>2374</v>
      </c>
      <c r="AH1336" s="48" t="s">
        <v>2374</v>
      </c>
      <c r="AI1336" s="48" t="s">
        <v>2374</v>
      </c>
      <c r="AJ1336" s="48" t="s">
        <v>2374</v>
      </c>
      <c r="AK1336" s="48">
        <v>1883</v>
      </c>
      <c r="AL1336" s="48">
        <v>166968</v>
      </c>
      <c r="AM1336" s="48" t="s">
        <v>1581</v>
      </c>
      <c r="AN1336" s="53">
        <v>2.3</v>
      </c>
      <c r="AO1336" s="58">
        <v>0.080074609</v>
      </c>
      <c r="AP1336" s="58">
        <v>0.522335195000922</v>
      </c>
    </row>
    <row r="1337" spans="27:42">
      <c r="AA1337" s="48">
        <v>1335</v>
      </c>
      <c r="AB1337" s="48" t="s">
        <v>4537</v>
      </c>
      <c r="AC1337" s="48" t="s">
        <v>4538</v>
      </c>
      <c r="AD1337" s="48" t="s">
        <v>2374</v>
      </c>
      <c r="AE1337" s="48" t="s">
        <v>2522</v>
      </c>
      <c r="AF1337" s="48" t="s">
        <v>2374</v>
      </c>
      <c r="AG1337" s="48" t="s">
        <v>2374</v>
      </c>
      <c r="AH1337" s="48" t="s">
        <v>2374</v>
      </c>
      <c r="AI1337" s="48" t="s">
        <v>2374</v>
      </c>
      <c r="AJ1337" s="48" t="s">
        <v>2374</v>
      </c>
      <c r="AK1337" s="48">
        <v>156</v>
      </c>
      <c r="AL1337" s="48">
        <v>1970885</v>
      </c>
      <c r="AM1337" s="48" t="s">
        <v>1581</v>
      </c>
      <c r="AN1337" s="53">
        <v>0.5</v>
      </c>
      <c r="AO1337" s="58">
        <v>0.155858</v>
      </c>
      <c r="AP1337" s="58">
        <v>0.0583387588962494</v>
      </c>
    </row>
    <row r="1338" spans="27:42">
      <c r="AA1338" s="48">
        <v>1336</v>
      </c>
      <c r="AB1338" s="48" t="s">
        <v>4539</v>
      </c>
      <c r="AC1338" s="48" t="s">
        <v>4540</v>
      </c>
      <c r="AD1338" s="48" t="s">
        <v>2374</v>
      </c>
      <c r="AE1338" s="48" t="s">
        <v>2522</v>
      </c>
      <c r="AF1338" s="48" t="s">
        <v>2374</v>
      </c>
      <c r="AG1338" s="48" t="s">
        <v>2374</v>
      </c>
      <c r="AH1338" s="48" t="s">
        <v>2374</v>
      </c>
      <c r="AI1338" s="48" t="s">
        <v>2374</v>
      </c>
      <c r="AJ1338" s="48" t="s">
        <v>2374</v>
      </c>
      <c r="AK1338" s="48">
        <v>247</v>
      </c>
      <c r="AL1338" s="48">
        <v>1280487</v>
      </c>
      <c r="AM1338" s="48" t="s">
        <v>1581</v>
      </c>
      <c r="AN1338" s="53">
        <v>2.4</v>
      </c>
      <c r="AO1338" s="58">
        <v>0.058111</v>
      </c>
      <c r="AP1338" s="58">
        <v>0.751050557785065</v>
      </c>
    </row>
    <row r="1339" spans="27:42">
      <c r="AA1339" s="48">
        <v>1337</v>
      </c>
      <c r="AB1339" s="48" t="s">
        <v>4541</v>
      </c>
      <c r="AC1339" s="48" t="s">
        <v>4542</v>
      </c>
      <c r="AD1339" s="48" t="s">
        <v>2374</v>
      </c>
      <c r="AE1339" s="48" t="s">
        <v>2522</v>
      </c>
      <c r="AF1339" s="48" t="s">
        <v>2374</v>
      </c>
      <c r="AG1339" s="48" t="s">
        <v>2374</v>
      </c>
      <c r="AH1339" s="48" t="s">
        <v>2374</v>
      </c>
      <c r="AI1339" s="48" t="s">
        <v>2374</v>
      </c>
      <c r="AJ1339" s="48" t="s">
        <v>2374</v>
      </c>
      <c r="AK1339" s="48">
        <v>393</v>
      </c>
      <c r="AL1339" s="48">
        <v>815053</v>
      </c>
      <c r="AM1339" s="48" t="s">
        <v>1581</v>
      </c>
      <c r="AN1339" s="53">
        <v>3.09</v>
      </c>
      <c r="AO1339" s="58">
        <v>0.140065</v>
      </c>
      <c r="AP1339" s="58">
        <v>0.401185413311242</v>
      </c>
    </row>
    <row r="1340" spans="27:42">
      <c r="AA1340" s="48">
        <v>1338</v>
      </c>
      <c r="AB1340" s="48" t="s">
        <v>4543</v>
      </c>
      <c r="AC1340" s="48" t="s">
        <v>4544</v>
      </c>
      <c r="AD1340" s="48" t="s">
        <v>2374</v>
      </c>
      <c r="AE1340" s="48" t="s">
        <v>2522</v>
      </c>
      <c r="AF1340" s="48" t="s">
        <v>2374</v>
      </c>
      <c r="AG1340" s="48" t="s">
        <v>2374</v>
      </c>
      <c r="AH1340" s="48" t="s">
        <v>2374</v>
      </c>
      <c r="AI1340" s="48" t="s">
        <v>2374</v>
      </c>
      <c r="AJ1340" s="48" t="s">
        <v>2374</v>
      </c>
      <c r="AK1340" s="48">
        <v>272</v>
      </c>
      <c r="AL1340" s="48">
        <v>1166314</v>
      </c>
      <c r="AM1340" s="48" t="s">
        <v>1581</v>
      </c>
      <c r="AN1340" s="53">
        <v>0.35</v>
      </c>
      <c r="AO1340" s="58">
        <v>0.272171</v>
      </c>
      <c r="AP1340" s="58">
        <v>0.0233852746943508</v>
      </c>
    </row>
    <row r="1341" spans="27:42">
      <c r="AA1341" s="48">
        <v>1339</v>
      </c>
      <c r="AB1341" s="48" t="s">
        <v>4545</v>
      </c>
      <c r="AC1341" s="48" t="s">
        <v>4546</v>
      </c>
      <c r="AD1341" s="48" t="s">
        <v>2374</v>
      </c>
      <c r="AE1341" s="48" t="s">
        <v>2522</v>
      </c>
      <c r="AF1341" s="48" t="s">
        <v>2374</v>
      </c>
      <c r="AG1341" s="48" t="s">
        <v>2374</v>
      </c>
      <c r="AH1341" s="48" t="s">
        <v>2374</v>
      </c>
      <c r="AI1341" s="48" t="s">
        <v>2374</v>
      </c>
      <c r="AJ1341" s="48" t="s">
        <v>2374</v>
      </c>
      <c r="AK1341" s="48">
        <v>207</v>
      </c>
      <c r="AL1341" s="48">
        <v>1517492</v>
      </c>
      <c r="AM1341" s="48" t="s">
        <v>1581</v>
      </c>
      <c r="AN1341" s="53">
        <v>0.69</v>
      </c>
      <c r="AO1341" s="58">
        <v>0.214048</v>
      </c>
      <c r="AP1341" s="58">
        <v>0.0586211314844861</v>
      </c>
    </row>
    <row r="1342" spans="27:42">
      <c r="AA1342" s="48">
        <v>1340</v>
      </c>
      <c r="AB1342" s="48" t="s">
        <v>4547</v>
      </c>
      <c r="AC1342" s="48" t="s">
        <v>4548</v>
      </c>
      <c r="AD1342" s="48" t="s">
        <v>2374</v>
      </c>
      <c r="AE1342" s="48" t="s">
        <v>2522</v>
      </c>
      <c r="AF1342" s="48" t="s">
        <v>2374</v>
      </c>
      <c r="AG1342" s="48" t="s">
        <v>2374</v>
      </c>
      <c r="AH1342" s="48" t="s">
        <v>2374</v>
      </c>
      <c r="AI1342" s="48" t="s">
        <v>2374</v>
      </c>
      <c r="AJ1342" s="48" t="s">
        <v>2374</v>
      </c>
      <c r="AK1342" s="48">
        <v>282</v>
      </c>
      <c r="AL1342" s="48">
        <v>1126152</v>
      </c>
      <c r="AM1342" s="48" t="s">
        <v>1581</v>
      </c>
      <c r="AN1342" s="53">
        <v>1.43</v>
      </c>
      <c r="AO1342" s="58">
        <v>0.129142</v>
      </c>
      <c r="AP1342" s="58">
        <v>0.20136538176881</v>
      </c>
    </row>
    <row r="1343" spans="27:42">
      <c r="AA1343" s="48">
        <v>1341</v>
      </c>
      <c r="AB1343" s="48" t="s">
        <v>4549</v>
      </c>
      <c r="AC1343" s="48" t="s">
        <v>4550</v>
      </c>
      <c r="AD1343" s="48" t="s">
        <v>2374</v>
      </c>
      <c r="AE1343" s="48" t="s">
        <v>2522</v>
      </c>
      <c r="AF1343" s="48" t="s">
        <v>2374</v>
      </c>
      <c r="AG1343" s="48" t="s">
        <v>2374</v>
      </c>
      <c r="AH1343" s="48" t="s">
        <v>2374</v>
      </c>
      <c r="AI1343" s="48" t="s">
        <v>2374</v>
      </c>
      <c r="AJ1343" s="48" t="s">
        <v>2374</v>
      </c>
      <c r="AK1343" s="48">
        <v>590</v>
      </c>
      <c r="AL1343" s="48">
        <v>545128</v>
      </c>
      <c r="AM1343" s="48" t="s">
        <v>1581</v>
      </c>
      <c r="AN1343" s="53">
        <v>1.18</v>
      </c>
      <c r="AO1343" s="58">
        <v>0.116721393</v>
      </c>
      <c r="AP1343" s="58">
        <v>0.183843307887543</v>
      </c>
    </row>
    <row r="1344" spans="27:42">
      <c r="AA1344" s="48">
        <v>1342</v>
      </c>
      <c r="AB1344" s="48" t="s">
        <v>4551</v>
      </c>
      <c r="AC1344" s="48" t="s">
        <v>4552</v>
      </c>
      <c r="AD1344" s="48" t="s">
        <v>2374</v>
      </c>
      <c r="AE1344" s="48" t="s">
        <v>2522</v>
      </c>
      <c r="AF1344" s="48" t="s">
        <v>2374</v>
      </c>
      <c r="AG1344" s="48" t="s">
        <v>2374</v>
      </c>
      <c r="AH1344" s="48" t="s">
        <v>2374</v>
      </c>
      <c r="AI1344" s="48" t="s">
        <v>2374</v>
      </c>
      <c r="AJ1344" s="48" t="s">
        <v>2374</v>
      </c>
      <c r="AK1344" s="48">
        <v>272</v>
      </c>
      <c r="AL1344" s="48">
        <v>1166314</v>
      </c>
      <c r="AM1344" s="48" t="s">
        <v>1581</v>
      </c>
      <c r="AN1344" s="53">
        <v>0.4</v>
      </c>
      <c r="AO1344" s="58">
        <v>0.087179</v>
      </c>
      <c r="AP1344" s="58">
        <v>0.083438096643014</v>
      </c>
    </row>
    <row r="1345" spans="27:42">
      <c r="AA1345" s="48">
        <v>1343</v>
      </c>
      <c r="AB1345" s="48" t="s">
        <v>4553</v>
      </c>
      <c r="AC1345" s="48" t="s">
        <v>4554</v>
      </c>
      <c r="AD1345" s="48" t="s">
        <v>2374</v>
      </c>
      <c r="AE1345" s="48" t="s">
        <v>2522</v>
      </c>
      <c r="AF1345" s="48" t="s">
        <v>2374</v>
      </c>
      <c r="AG1345" s="48" t="s">
        <v>2374</v>
      </c>
      <c r="AH1345" s="48" t="s">
        <v>2374</v>
      </c>
      <c r="AI1345" s="48" t="s">
        <v>2374</v>
      </c>
      <c r="AJ1345" s="48" t="s">
        <v>2374</v>
      </c>
      <c r="AK1345" s="48">
        <v>146</v>
      </c>
      <c r="AL1345" s="48">
        <v>2094984</v>
      </c>
      <c r="AM1345" s="48" t="s">
        <v>1581</v>
      </c>
      <c r="AN1345" s="53" t="e">
        <v>#N/A</v>
      </c>
      <c r="AO1345" s="58" t="e">
        <v>#N/A</v>
      </c>
      <c r="AP1345" s="58" t="e">
        <v>#N/A</v>
      </c>
    </row>
    <row r="1346" spans="27:42">
      <c r="AA1346" s="48">
        <v>1344</v>
      </c>
      <c r="AB1346" s="48" t="s">
        <v>4555</v>
      </c>
      <c r="AC1346" s="48" t="s">
        <v>4556</v>
      </c>
      <c r="AD1346" s="48" t="s">
        <v>2374</v>
      </c>
      <c r="AE1346" s="48" t="s">
        <v>2522</v>
      </c>
      <c r="AF1346" s="48" t="s">
        <v>2374</v>
      </c>
      <c r="AG1346" s="48" t="s">
        <v>2374</v>
      </c>
      <c r="AH1346" s="48" t="s">
        <v>2374</v>
      </c>
      <c r="AI1346" s="48" t="s">
        <v>2374</v>
      </c>
      <c r="AJ1346" s="48" t="s">
        <v>2374</v>
      </c>
      <c r="AK1346" s="48">
        <v>1308</v>
      </c>
      <c r="AL1346" s="48">
        <v>243481</v>
      </c>
      <c r="AM1346" s="48" t="s">
        <v>1581</v>
      </c>
      <c r="AN1346" s="53">
        <v>1.91</v>
      </c>
      <c r="AO1346" s="58">
        <v>0.257643</v>
      </c>
      <c r="AP1346" s="58">
        <v>0.134812853153694</v>
      </c>
    </row>
    <row r="1347" spans="27:42">
      <c r="AA1347" s="48">
        <v>1345</v>
      </c>
      <c r="AB1347" s="48" t="s">
        <v>4557</v>
      </c>
      <c r="AC1347" s="48" t="s">
        <v>4558</v>
      </c>
      <c r="AD1347" s="48" t="s">
        <v>2374</v>
      </c>
      <c r="AE1347" s="48" t="s">
        <v>2522</v>
      </c>
      <c r="AF1347" s="48" t="s">
        <v>2374</v>
      </c>
      <c r="AG1347" s="48" t="s">
        <v>2374</v>
      </c>
      <c r="AH1347" s="48" t="s">
        <v>2374</v>
      </c>
      <c r="AI1347" s="48" t="s">
        <v>2374</v>
      </c>
      <c r="AJ1347" s="48" t="s">
        <v>2374</v>
      </c>
      <c r="AK1347" s="48">
        <v>1318</v>
      </c>
      <c r="AL1347" s="48">
        <v>241636</v>
      </c>
      <c r="AM1347" s="48" t="s">
        <v>1581</v>
      </c>
      <c r="AN1347" s="53">
        <v>1.12</v>
      </c>
      <c r="AO1347" s="58">
        <v>0.221868846</v>
      </c>
      <c r="AP1347" s="58">
        <v>0.091799005959925</v>
      </c>
    </row>
    <row r="1348" spans="27:42">
      <c r="AA1348" s="48">
        <v>1346</v>
      </c>
      <c r="AB1348" s="48" t="s">
        <v>1790</v>
      </c>
      <c r="AC1348" s="48" t="s">
        <v>4559</v>
      </c>
      <c r="AD1348" s="48" t="s">
        <v>2374</v>
      </c>
      <c r="AE1348" s="48" t="s">
        <v>2522</v>
      </c>
      <c r="AF1348" s="48" t="s">
        <v>2374</v>
      </c>
      <c r="AG1348" s="48" t="s">
        <v>2374</v>
      </c>
      <c r="AH1348" s="48" t="s">
        <v>2374</v>
      </c>
      <c r="AI1348" s="48" t="s">
        <v>2374</v>
      </c>
      <c r="AJ1348" s="48" t="s">
        <v>2374</v>
      </c>
      <c r="AK1348" s="48">
        <v>1510</v>
      </c>
      <c r="AL1348" s="48">
        <v>210135</v>
      </c>
      <c r="AM1348" s="48" t="s">
        <v>1581</v>
      </c>
      <c r="AN1348" s="53">
        <v>0.55</v>
      </c>
      <c r="AO1348" s="58">
        <v>0.042928</v>
      </c>
      <c r="AP1348" s="58">
        <v>0.232990554240981</v>
      </c>
    </row>
    <row r="1349" spans="27:42">
      <c r="AA1349" s="48">
        <v>1347</v>
      </c>
      <c r="AB1349" s="48" t="s">
        <v>4560</v>
      </c>
      <c r="AC1349" s="48" t="s">
        <v>4561</v>
      </c>
      <c r="AD1349" s="48" t="s">
        <v>2374</v>
      </c>
      <c r="AE1349" s="48" t="s">
        <v>2522</v>
      </c>
      <c r="AF1349" s="48" t="s">
        <v>2374</v>
      </c>
      <c r="AG1349" s="48" t="s">
        <v>2374</v>
      </c>
      <c r="AH1349" s="48" t="s">
        <v>2374</v>
      </c>
      <c r="AI1349" s="48" t="s">
        <v>2374</v>
      </c>
      <c r="AJ1349" s="48" t="s">
        <v>2374</v>
      </c>
      <c r="AK1349" s="48">
        <v>292</v>
      </c>
      <c r="AL1349" s="48">
        <v>1088492</v>
      </c>
      <c r="AM1349" s="48" t="s">
        <v>1581</v>
      </c>
      <c r="AN1349" s="53">
        <v>1.91</v>
      </c>
      <c r="AO1349" s="58">
        <v>0.244692</v>
      </c>
      <c r="AP1349" s="58">
        <v>0.141948195793394</v>
      </c>
    </row>
    <row r="1350" spans="27:42">
      <c r="AA1350" s="48">
        <v>1348</v>
      </c>
      <c r="AB1350" s="48" t="s">
        <v>4562</v>
      </c>
      <c r="AC1350" s="48" t="s">
        <v>4563</v>
      </c>
      <c r="AD1350" s="48" t="s">
        <v>2374</v>
      </c>
      <c r="AE1350" s="48" t="s">
        <v>2522</v>
      </c>
      <c r="AF1350" s="48" t="s">
        <v>2374</v>
      </c>
      <c r="AG1350" s="48" t="s">
        <v>2374</v>
      </c>
      <c r="AH1350" s="48" t="s">
        <v>2374</v>
      </c>
      <c r="AI1350" s="48" t="s">
        <v>2374</v>
      </c>
      <c r="AJ1350" s="48" t="s">
        <v>2374</v>
      </c>
      <c r="AK1350" s="48">
        <v>131</v>
      </c>
      <c r="AL1350" s="48">
        <v>2311999</v>
      </c>
      <c r="AM1350" s="48" t="s">
        <v>1581</v>
      </c>
      <c r="AN1350" s="53">
        <v>0.83</v>
      </c>
      <c r="AO1350" s="58">
        <v>0.364211</v>
      </c>
      <c r="AP1350" s="58">
        <v>0.0414420580145183</v>
      </c>
    </row>
    <row r="1351" spans="27:42">
      <c r="AA1351" s="48">
        <v>1349</v>
      </c>
      <c r="AB1351" s="48" t="s">
        <v>4564</v>
      </c>
      <c r="AC1351" s="48" t="s">
        <v>4565</v>
      </c>
      <c r="AD1351" s="48" t="s">
        <v>2374</v>
      </c>
      <c r="AE1351" s="48" t="s">
        <v>2522</v>
      </c>
      <c r="AF1351" s="48" t="s">
        <v>2374</v>
      </c>
      <c r="AG1351" s="48" t="s">
        <v>2374</v>
      </c>
      <c r="AH1351" s="48" t="s">
        <v>2374</v>
      </c>
      <c r="AI1351" s="48" t="s">
        <v>2374</v>
      </c>
      <c r="AJ1351" s="48" t="s">
        <v>2374</v>
      </c>
      <c r="AK1351" s="48">
        <v>287</v>
      </c>
      <c r="AL1351" s="48">
        <v>1107036</v>
      </c>
      <c r="AM1351" s="48" t="s">
        <v>1581</v>
      </c>
      <c r="AN1351" s="53">
        <v>3.49</v>
      </c>
      <c r="AO1351" s="58">
        <v>0.048904</v>
      </c>
      <c r="AP1351" s="58">
        <v>1.29776878665713</v>
      </c>
    </row>
    <row r="1352" spans="27:42">
      <c r="AA1352" s="48">
        <v>1350</v>
      </c>
      <c r="AB1352" s="48" t="s">
        <v>4566</v>
      </c>
      <c r="AC1352" s="48" t="s">
        <v>4567</v>
      </c>
      <c r="AD1352" s="48" t="s">
        <v>2374</v>
      </c>
      <c r="AE1352" s="48" t="s">
        <v>2522</v>
      </c>
      <c r="AF1352" s="48" t="s">
        <v>2374</v>
      </c>
      <c r="AG1352" s="48" t="s">
        <v>2374</v>
      </c>
      <c r="AH1352" s="48" t="s">
        <v>2374</v>
      </c>
      <c r="AI1352" s="48" t="s">
        <v>2374</v>
      </c>
      <c r="AJ1352" s="48" t="s">
        <v>2374</v>
      </c>
      <c r="AK1352" s="48">
        <v>237</v>
      </c>
      <c r="AL1352" s="48">
        <v>1332510</v>
      </c>
      <c r="AM1352" s="48" t="s">
        <v>1581</v>
      </c>
      <c r="AN1352" s="53">
        <v>1.49</v>
      </c>
      <c r="AO1352" s="58">
        <v>0.069686</v>
      </c>
      <c r="AP1352" s="58">
        <v>0.388827535035357</v>
      </c>
    </row>
    <row r="1353" spans="27:42">
      <c r="AA1353" s="48">
        <v>1351</v>
      </c>
      <c r="AB1353" s="48" t="s">
        <v>4568</v>
      </c>
      <c r="AC1353" s="48" t="s">
        <v>4569</v>
      </c>
      <c r="AD1353" s="48" t="s">
        <v>2374</v>
      </c>
      <c r="AE1353" s="48" t="s">
        <v>2522</v>
      </c>
      <c r="AF1353" s="48" t="s">
        <v>2374</v>
      </c>
      <c r="AG1353" s="48" t="s">
        <v>2374</v>
      </c>
      <c r="AH1353" s="48" t="s">
        <v>2374</v>
      </c>
      <c r="AI1353" s="48" t="s">
        <v>2374</v>
      </c>
      <c r="AJ1353" s="48" t="s">
        <v>2374</v>
      </c>
      <c r="AK1353" s="48">
        <v>146</v>
      </c>
      <c r="AL1353" s="48">
        <v>2094984</v>
      </c>
      <c r="AM1353" s="48" t="s">
        <v>1581</v>
      </c>
      <c r="AN1353" s="53">
        <v>1.5</v>
      </c>
      <c r="AO1353" s="58">
        <v>0.060102</v>
      </c>
      <c r="AP1353" s="58">
        <v>0.453856558053891</v>
      </c>
    </row>
    <row r="1354" spans="27:42">
      <c r="AA1354" s="48">
        <v>1352</v>
      </c>
      <c r="AB1354" s="48" t="s">
        <v>4570</v>
      </c>
      <c r="AC1354" s="48" t="s">
        <v>4571</v>
      </c>
      <c r="AD1354" s="48" t="s">
        <v>2374</v>
      </c>
      <c r="AE1354" s="48" t="s">
        <v>2522</v>
      </c>
      <c r="AF1354" s="48" t="s">
        <v>2374</v>
      </c>
      <c r="AG1354" s="48" t="s">
        <v>2374</v>
      </c>
      <c r="AH1354" s="48" t="s">
        <v>2374</v>
      </c>
      <c r="AI1354" s="48" t="s">
        <v>2374</v>
      </c>
      <c r="AJ1354" s="48" t="s">
        <v>2374</v>
      </c>
      <c r="AK1354" s="48">
        <v>368</v>
      </c>
      <c r="AL1354" s="48">
        <v>870088</v>
      </c>
      <c r="AM1354" s="48" t="s">
        <v>1581</v>
      </c>
      <c r="AN1354" s="53">
        <v>1.47</v>
      </c>
      <c r="AO1354" s="58">
        <v>0.037545985</v>
      </c>
      <c r="AP1354" s="58">
        <v>0.711983801067194</v>
      </c>
    </row>
    <row r="1355" spans="27:42">
      <c r="AA1355" s="48">
        <v>1353</v>
      </c>
      <c r="AB1355" s="48" t="s">
        <v>4572</v>
      </c>
      <c r="AC1355" s="48" t="s">
        <v>4573</v>
      </c>
      <c r="AD1355" s="48" t="s">
        <v>2374</v>
      </c>
      <c r="AE1355" s="48" t="s">
        <v>2522</v>
      </c>
      <c r="AF1355" s="48" t="s">
        <v>2374</v>
      </c>
      <c r="AG1355" s="48" t="s">
        <v>2374</v>
      </c>
      <c r="AH1355" s="48" t="s">
        <v>2374</v>
      </c>
      <c r="AI1355" s="48" t="s">
        <v>2374</v>
      </c>
      <c r="AJ1355" s="48" t="s">
        <v>2374</v>
      </c>
      <c r="AK1355" s="48">
        <v>146</v>
      </c>
      <c r="AL1355" s="48">
        <v>2094984</v>
      </c>
      <c r="AM1355" s="48" t="s">
        <v>1581</v>
      </c>
      <c r="AN1355" s="53">
        <v>1.79</v>
      </c>
      <c r="AO1355" s="58">
        <v>0.054645</v>
      </c>
      <c r="AP1355" s="58">
        <v>0.595688040569218</v>
      </c>
    </row>
    <row r="1356" spans="27:42">
      <c r="AA1356" s="48">
        <v>1354</v>
      </c>
      <c r="AB1356" s="48" t="s">
        <v>4574</v>
      </c>
      <c r="AC1356" s="48" t="s">
        <v>4575</v>
      </c>
      <c r="AD1356" s="48" t="s">
        <v>2374</v>
      </c>
      <c r="AE1356" s="48" t="s">
        <v>2522</v>
      </c>
      <c r="AF1356" s="48" t="s">
        <v>2374</v>
      </c>
      <c r="AG1356" s="48" t="s">
        <v>2374</v>
      </c>
      <c r="AH1356" s="48" t="s">
        <v>2374</v>
      </c>
      <c r="AI1356" s="48" t="s">
        <v>2374</v>
      </c>
      <c r="AJ1356" s="48" t="s">
        <v>2374</v>
      </c>
      <c r="AK1356" s="48">
        <v>1080</v>
      </c>
      <c r="AL1356" s="48">
        <v>295806</v>
      </c>
      <c r="AM1356" s="48" t="s">
        <v>1581</v>
      </c>
      <c r="AN1356" s="53">
        <v>0.35</v>
      </c>
      <c r="AO1356" s="58">
        <v>0.069881972</v>
      </c>
      <c r="AP1356" s="58">
        <v>0.0910791927685749</v>
      </c>
    </row>
    <row r="1357" spans="27:42">
      <c r="AA1357" s="48">
        <v>1355</v>
      </c>
      <c r="AB1357" s="48" t="s">
        <v>4576</v>
      </c>
      <c r="AC1357" s="48" t="s">
        <v>4577</v>
      </c>
      <c r="AD1357" s="48" t="s">
        <v>2374</v>
      </c>
      <c r="AE1357" s="48" t="s">
        <v>2522</v>
      </c>
      <c r="AF1357" s="48" t="s">
        <v>2374</v>
      </c>
      <c r="AG1357" s="48" t="s">
        <v>2374</v>
      </c>
      <c r="AH1357" s="48" t="s">
        <v>2374</v>
      </c>
      <c r="AI1357" s="48" t="s">
        <v>2374</v>
      </c>
      <c r="AJ1357" s="48" t="s">
        <v>2374</v>
      </c>
      <c r="AK1357" s="48">
        <v>252</v>
      </c>
      <c r="AL1357" s="48">
        <v>1255818</v>
      </c>
      <c r="AM1357" s="48" t="s">
        <v>1581</v>
      </c>
      <c r="AN1357" s="53">
        <v>1.01</v>
      </c>
      <c r="AO1357" s="58">
        <v>0.158661</v>
      </c>
      <c r="AP1357" s="58">
        <v>0.115762385298116</v>
      </c>
    </row>
    <row r="1358" spans="27:42">
      <c r="AA1358" s="48">
        <v>1356</v>
      </c>
      <c r="AB1358" s="48" t="s">
        <v>4578</v>
      </c>
      <c r="AC1358" s="48" t="s">
        <v>4579</v>
      </c>
      <c r="AD1358" s="48" t="s">
        <v>2374</v>
      </c>
      <c r="AE1358" s="48" t="s">
        <v>2522</v>
      </c>
      <c r="AF1358" s="48" t="s">
        <v>2374</v>
      </c>
      <c r="AG1358" s="48" t="s">
        <v>2374</v>
      </c>
      <c r="AH1358" s="48" t="s">
        <v>2374</v>
      </c>
      <c r="AI1358" s="48" t="s">
        <v>2374</v>
      </c>
      <c r="AJ1358" s="48" t="s">
        <v>2374</v>
      </c>
      <c r="AK1358" s="48">
        <v>590</v>
      </c>
      <c r="AL1358" s="48">
        <v>545128</v>
      </c>
      <c r="AM1358" s="48" t="s">
        <v>1581</v>
      </c>
      <c r="AN1358" s="53">
        <v>1.29</v>
      </c>
      <c r="AO1358" s="58">
        <v>0.058678797</v>
      </c>
      <c r="AP1358" s="58">
        <v>0.399783429316952</v>
      </c>
    </row>
    <row r="1359" spans="27:42">
      <c r="AA1359" s="48">
        <v>1357</v>
      </c>
      <c r="AB1359" s="48" t="s">
        <v>4580</v>
      </c>
      <c r="AC1359" s="48"/>
      <c r="AD1359" s="48" t="s">
        <v>2374</v>
      </c>
      <c r="AE1359" s="48" t="s">
        <v>2522</v>
      </c>
      <c r="AF1359" s="48" t="s">
        <v>2374</v>
      </c>
      <c r="AG1359" s="48" t="s">
        <v>2374</v>
      </c>
      <c r="AH1359" s="48" t="s">
        <v>2374</v>
      </c>
      <c r="AI1359" s="48" t="s">
        <v>2374</v>
      </c>
      <c r="AJ1359" s="48" t="s">
        <v>2374</v>
      </c>
      <c r="AK1359" s="48">
        <v>0</v>
      </c>
      <c r="AL1359" s="48">
        <v>0</v>
      </c>
      <c r="AM1359" s="48" t="s">
        <v>1581</v>
      </c>
      <c r="AN1359" s="53" t="e">
        <v>#N/A</v>
      </c>
      <c r="AO1359" s="58" t="e">
        <v>#N/A</v>
      </c>
      <c r="AP1359" s="58" t="e">
        <v>#N/A</v>
      </c>
    </row>
    <row r="1360" spans="27:42">
      <c r="AA1360" s="48">
        <v>1358</v>
      </c>
      <c r="AB1360" s="48" t="s">
        <v>4581</v>
      </c>
      <c r="AC1360" s="48" t="s">
        <v>4582</v>
      </c>
      <c r="AD1360" s="48" t="s">
        <v>2374</v>
      </c>
      <c r="AE1360" s="48" t="s">
        <v>2522</v>
      </c>
      <c r="AF1360" s="48" t="s">
        <v>2374</v>
      </c>
      <c r="AG1360" s="48" t="s">
        <v>2374</v>
      </c>
      <c r="AH1360" s="48" t="s">
        <v>2374</v>
      </c>
      <c r="AI1360" s="48" t="s">
        <v>2374</v>
      </c>
      <c r="AJ1360" s="48" t="s">
        <v>2374</v>
      </c>
      <c r="AK1360" s="48">
        <v>570</v>
      </c>
      <c r="AL1360" s="48">
        <v>564374</v>
      </c>
      <c r="AM1360" s="48" t="s">
        <v>1581</v>
      </c>
      <c r="AN1360" s="53">
        <v>1</v>
      </c>
      <c r="AO1360" s="58">
        <v>0.595728</v>
      </c>
      <c r="AP1360" s="58">
        <v>0.0305258852498175</v>
      </c>
    </row>
    <row r="1361" spans="27:42">
      <c r="AA1361" s="48">
        <v>1359</v>
      </c>
      <c r="AB1361" s="48" t="s">
        <v>4583</v>
      </c>
      <c r="AC1361" s="48"/>
      <c r="AD1361" s="48" t="s">
        <v>2374</v>
      </c>
      <c r="AE1361" s="48" t="s">
        <v>2522</v>
      </c>
      <c r="AF1361" s="48" t="s">
        <v>2374</v>
      </c>
      <c r="AG1361" s="48" t="s">
        <v>2374</v>
      </c>
      <c r="AH1361" s="48" t="s">
        <v>2374</v>
      </c>
      <c r="AI1361" s="48" t="s">
        <v>2374</v>
      </c>
      <c r="AJ1361" s="48" t="s">
        <v>2374</v>
      </c>
      <c r="AK1361" s="48">
        <v>0</v>
      </c>
      <c r="AL1361" s="48">
        <v>0</v>
      </c>
      <c r="AM1361" s="48" t="s">
        <v>1581</v>
      </c>
      <c r="AN1361" s="53" t="e">
        <v>#N/A</v>
      </c>
      <c r="AO1361" s="58" t="e">
        <v>#N/A</v>
      </c>
      <c r="AP1361" s="58" t="e">
        <v>#N/A</v>
      </c>
    </row>
    <row r="1362" spans="27:42">
      <c r="AA1362" s="48">
        <v>1360</v>
      </c>
      <c r="AB1362" s="48" t="s">
        <v>4584</v>
      </c>
      <c r="AC1362" s="48" t="s">
        <v>4585</v>
      </c>
      <c r="AD1362" s="48" t="s">
        <v>2374</v>
      </c>
      <c r="AE1362" s="48" t="s">
        <v>2522</v>
      </c>
      <c r="AF1362" s="48" t="s">
        <v>2374</v>
      </c>
      <c r="AG1362" s="48" t="s">
        <v>2374</v>
      </c>
      <c r="AH1362" s="48" t="s">
        <v>2374</v>
      </c>
      <c r="AI1362" s="48" t="s">
        <v>2374</v>
      </c>
      <c r="AJ1362" s="48" t="s">
        <v>2374</v>
      </c>
      <c r="AK1362" s="48">
        <v>0</v>
      </c>
      <c r="AL1362" s="48">
        <v>0</v>
      </c>
      <c r="AM1362" s="48" t="s">
        <v>1581</v>
      </c>
      <c r="AN1362" s="53" t="e">
        <v>#N/A</v>
      </c>
      <c r="AO1362" s="58" t="e">
        <v>#N/A</v>
      </c>
      <c r="AP1362" s="58" t="e">
        <v>#N/A</v>
      </c>
    </row>
    <row r="1363" spans="27:42">
      <c r="AA1363" s="48">
        <v>1361</v>
      </c>
      <c r="AB1363" s="48" t="s">
        <v>4586</v>
      </c>
      <c r="AC1363" s="48" t="s">
        <v>4587</v>
      </c>
      <c r="AD1363" s="48" t="s">
        <v>2374</v>
      </c>
      <c r="AE1363" s="48" t="s">
        <v>2522</v>
      </c>
      <c r="AF1363" s="48" t="s">
        <v>2374</v>
      </c>
      <c r="AG1363" s="48" t="s">
        <v>2374</v>
      </c>
      <c r="AH1363" s="48" t="s">
        <v>2374</v>
      </c>
      <c r="AI1363" s="48" t="s">
        <v>2374</v>
      </c>
      <c r="AJ1363" s="48" t="s">
        <v>2374</v>
      </c>
      <c r="AK1363" s="48">
        <v>555</v>
      </c>
      <c r="AL1363" s="48">
        <v>579826</v>
      </c>
      <c r="AM1363" s="48" t="s">
        <v>1581</v>
      </c>
      <c r="AN1363" s="53">
        <v>1.12</v>
      </c>
      <c r="AO1363" s="58">
        <v>0.038273</v>
      </c>
      <c r="AP1363" s="58">
        <v>0.532159473160601</v>
      </c>
    </row>
    <row r="1364" spans="27:42">
      <c r="AA1364" s="48">
        <v>1362</v>
      </c>
      <c r="AB1364" s="48" t="s">
        <v>4588</v>
      </c>
      <c r="AC1364" s="48" t="s">
        <v>4589</v>
      </c>
      <c r="AD1364" s="48" t="s">
        <v>2374</v>
      </c>
      <c r="AE1364" s="48" t="s">
        <v>2522</v>
      </c>
      <c r="AF1364" s="48" t="s">
        <v>2374</v>
      </c>
      <c r="AG1364" s="48" t="s">
        <v>2374</v>
      </c>
      <c r="AH1364" s="48" t="s">
        <v>2374</v>
      </c>
      <c r="AI1364" s="48" t="s">
        <v>2374</v>
      </c>
      <c r="AJ1364" s="48" t="s">
        <v>2374</v>
      </c>
      <c r="AK1364" s="48">
        <v>146</v>
      </c>
      <c r="AL1364" s="48">
        <v>2094984</v>
      </c>
      <c r="AM1364" s="48" t="s">
        <v>1581</v>
      </c>
      <c r="AN1364" s="53">
        <v>2.45</v>
      </c>
      <c r="AO1364" s="58">
        <v>0.067922</v>
      </c>
      <c r="AP1364" s="58">
        <v>0.655951756306544</v>
      </c>
    </row>
    <row r="1365" spans="27:42">
      <c r="AA1365" s="48">
        <v>1363</v>
      </c>
      <c r="AB1365" s="48" t="s">
        <v>4590</v>
      </c>
      <c r="AC1365" s="48" t="s">
        <v>3981</v>
      </c>
      <c r="AD1365" s="48" t="s">
        <v>2374</v>
      </c>
      <c r="AE1365" s="48" t="s">
        <v>2522</v>
      </c>
      <c r="AF1365" s="48" t="s">
        <v>2374</v>
      </c>
      <c r="AG1365" s="48" t="s">
        <v>2374</v>
      </c>
      <c r="AH1365" s="48" t="s">
        <v>2374</v>
      </c>
      <c r="AI1365" s="48" t="s">
        <v>2374</v>
      </c>
      <c r="AJ1365" s="48" t="s">
        <v>2374</v>
      </c>
      <c r="AK1365" s="48">
        <v>237</v>
      </c>
      <c r="AL1365" s="48">
        <v>1332510</v>
      </c>
      <c r="AM1365" s="48" t="s">
        <v>1581</v>
      </c>
      <c r="AN1365" s="53">
        <v>0.72</v>
      </c>
      <c r="AO1365" s="58">
        <v>0.242972</v>
      </c>
      <c r="AP1365" s="58">
        <v>0.0538880598959319</v>
      </c>
    </row>
    <row r="1366" spans="27:42">
      <c r="AA1366" s="48">
        <v>1364</v>
      </c>
      <c r="AB1366" s="48" t="s">
        <v>4591</v>
      </c>
      <c r="AC1366" s="48" t="s">
        <v>4592</v>
      </c>
      <c r="AD1366" s="48" t="s">
        <v>2374</v>
      </c>
      <c r="AE1366" s="48" t="s">
        <v>2522</v>
      </c>
      <c r="AF1366" s="48" t="s">
        <v>2374</v>
      </c>
      <c r="AG1366" s="48" t="s">
        <v>2374</v>
      </c>
      <c r="AH1366" s="48" t="s">
        <v>2374</v>
      </c>
      <c r="AI1366" s="48" t="s">
        <v>2374</v>
      </c>
      <c r="AJ1366" s="48" t="s">
        <v>2374</v>
      </c>
      <c r="AK1366" s="48">
        <v>0</v>
      </c>
      <c r="AL1366" s="48">
        <v>0</v>
      </c>
      <c r="AM1366" s="48" t="s">
        <v>1581</v>
      </c>
      <c r="AN1366" s="53">
        <v>1.23</v>
      </c>
      <c r="AO1366" s="58">
        <v>0.078665</v>
      </c>
      <c r="AP1366" s="58">
        <v>0.284341234586755</v>
      </c>
    </row>
    <row r="1367" spans="27:42">
      <c r="AA1367" s="48">
        <v>1365</v>
      </c>
      <c r="AB1367" s="48" t="s">
        <v>4593</v>
      </c>
      <c r="AC1367" s="48" t="s">
        <v>4594</v>
      </c>
      <c r="AD1367" s="48" t="s">
        <v>2374</v>
      </c>
      <c r="AE1367" s="48" t="s">
        <v>2522</v>
      </c>
      <c r="AF1367" s="48" t="s">
        <v>2374</v>
      </c>
      <c r="AG1367" s="48" t="s">
        <v>2374</v>
      </c>
      <c r="AH1367" s="48" t="s">
        <v>2374</v>
      </c>
      <c r="AI1367" s="48" t="s">
        <v>2374</v>
      </c>
      <c r="AJ1367" s="48" t="s">
        <v>2374</v>
      </c>
      <c r="AK1367" s="48">
        <v>1489</v>
      </c>
      <c r="AL1367" s="48">
        <v>213079</v>
      </c>
      <c r="AM1367" s="48" t="s">
        <v>1581</v>
      </c>
      <c r="AN1367" s="53">
        <v>0.67</v>
      </c>
      <c r="AO1367" s="58">
        <v>0.027963561</v>
      </c>
      <c r="AP1367" s="58">
        <v>0.435711083457118</v>
      </c>
    </row>
    <row r="1368" spans="27:42">
      <c r="AA1368" s="48">
        <v>1366</v>
      </c>
      <c r="AB1368" s="48" t="s">
        <v>4595</v>
      </c>
      <c r="AC1368" s="48" t="s">
        <v>4596</v>
      </c>
      <c r="AD1368" s="48" t="s">
        <v>2374</v>
      </c>
      <c r="AE1368" s="48" t="s">
        <v>2522</v>
      </c>
      <c r="AF1368" s="48" t="s">
        <v>2374</v>
      </c>
      <c r="AG1368" s="48" t="s">
        <v>2374</v>
      </c>
      <c r="AH1368" s="48" t="s">
        <v>2374</v>
      </c>
      <c r="AI1368" s="48" t="s">
        <v>2374</v>
      </c>
      <c r="AJ1368" s="48" t="s">
        <v>2374</v>
      </c>
      <c r="AK1368" s="48">
        <v>303</v>
      </c>
      <c r="AL1368" s="48">
        <v>1053443</v>
      </c>
      <c r="AM1368" s="48" t="s">
        <v>1581</v>
      </c>
      <c r="AN1368" s="53">
        <v>0.67</v>
      </c>
      <c r="AO1368" s="58">
        <v>0.170088</v>
      </c>
      <c r="AP1368" s="58">
        <v>0.0716337040862918</v>
      </c>
    </row>
    <row r="1369" spans="27:42">
      <c r="AA1369" s="48">
        <v>1367</v>
      </c>
      <c r="AB1369" s="48" t="s">
        <v>1858</v>
      </c>
      <c r="AC1369" s="48" t="s">
        <v>4597</v>
      </c>
      <c r="AD1369" s="48" t="s">
        <v>2374</v>
      </c>
      <c r="AE1369" s="48" t="s">
        <v>2522</v>
      </c>
      <c r="AF1369" s="48" t="s">
        <v>2374</v>
      </c>
      <c r="AG1369" s="48" t="s">
        <v>2374</v>
      </c>
      <c r="AH1369" s="48" t="s">
        <v>2374</v>
      </c>
      <c r="AI1369" s="48" t="s">
        <v>2374</v>
      </c>
      <c r="AJ1369" s="48" t="s">
        <v>2374</v>
      </c>
      <c r="AK1369" s="48">
        <v>1045</v>
      </c>
      <c r="AL1369" s="48">
        <v>306199</v>
      </c>
      <c r="AM1369" s="48" t="s">
        <v>1581</v>
      </c>
      <c r="AN1369" s="53">
        <v>0.72</v>
      </c>
      <c r="AO1369" s="58">
        <v>0.129873848</v>
      </c>
      <c r="AP1369" s="58">
        <v>0.100815444299721</v>
      </c>
    </row>
    <row r="1370" spans="27:42">
      <c r="AA1370" s="48">
        <v>1368</v>
      </c>
      <c r="AB1370" s="48" t="s">
        <v>4598</v>
      </c>
      <c r="AC1370" s="48" t="s">
        <v>4298</v>
      </c>
      <c r="AD1370" s="48" t="s">
        <v>2374</v>
      </c>
      <c r="AE1370" s="48" t="s">
        <v>2522</v>
      </c>
      <c r="AF1370" s="48" t="s">
        <v>2374</v>
      </c>
      <c r="AG1370" s="48" t="s">
        <v>2374</v>
      </c>
      <c r="AH1370" s="48" t="s">
        <v>2374</v>
      </c>
      <c r="AI1370" s="48" t="s">
        <v>2374</v>
      </c>
      <c r="AJ1370" s="48" t="s">
        <v>2374</v>
      </c>
      <c r="AK1370" s="48">
        <v>803</v>
      </c>
      <c r="AL1370" s="48">
        <v>399879</v>
      </c>
      <c r="AM1370" s="48" t="s">
        <v>1581</v>
      </c>
      <c r="AN1370" s="53">
        <v>0.36</v>
      </c>
      <c r="AO1370" s="58">
        <v>0.076901</v>
      </c>
      <c r="AP1370" s="58">
        <v>0.0851308155227784</v>
      </c>
    </row>
    <row r="1371" spans="27:42">
      <c r="AA1371" s="48">
        <v>1369</v>
      </c>
      <c r="AB1371" s="48" t="s">
        <v>4599</v>
      </c>
      <c r="AC1371" s="48" t="s">
        <v>4155</v>
      </c>
      <c r="AD1371" s="48" t="s">
        <v>2374</v>
      </c>
      <c r="AE1371" s="48" t="s">
        <v>2522</v>
      </c>
      <c r="AF1371" s="48" t="s">
        <v>2374</v>
      </c>
      <c r="AG1371" s="48" t="s">
        <v>2374</v>
      </c>
      <c r="AH1371" s="48" t="s">
        <v>2374</v>
      </c>
      <c r="AI1371" s="48" t="s">
        <v>2374</v>
      </c>
      <c r="AJ1371" s="48" t="s">
        <v>2374</v>
      </c>
      <c r="AK1371" s="48">
        <v>1287</v>
      </c>
      <c r="AL1371" s="48">
        <v>247365</v>
      </c>
      <c r="AM1371" s="48" t="s">
        <v>1581</v>
      </c>
      <c r="AN1371" s="53">
        <v>0.79</v>
      </c>
      <c r="AO1371" s="58">
        <v>0.00278</v>
      </c>
      <c r="AP1371" s="58">
        <v>5.16771525496461</v>
      </c>
    </row>
    <row r="1372" spans="27:42">
      <c r="AA1372" s="48">
        <v>1370</v>
      </c>
      <c r="AB1372" s="48" t="s">
        <v>4600</v>
      </c>
      <c r="AC1372" s="48" t="s">
        <v>4601</v>
      </c>
      <c r="AD1372" s="48" t="s">
        <v>2374</v>
      </c>
      <c r="AE1372" s="48" t="s">
        <v>2522</v>
      </c>
      <c r="AF1372" s="48" t="s">
        <v>2374</v>
      </c>
      <c r="AG1372" s="48" t="s">
        <v>2374</v>
      </c>
      <c r="AH1372" s="48" t="s">
        <v>2374</v>
      </c>
      <c r="AI1372" s="48" t="s">
        <v>2374</v>
      </c>
      <c r="AJ1372" s="48" t="s">
        <v>2374</v>
      </c>
      <c r="AK1372" s="48">
        <v>1176</v>
      </c>
      <c r="AL1372" s="48">
        <v>271339</v>
      </c>
      <c r="AM1372" s="48" t="s">
        <v>1581</v>
      </c>
      <c r="AN1372" s="53">
        <v>2.27</v>
      </c>
      <c r="AO1372" s="58">
        <v>0.012662086</v>
      </c>
      <c r="AP1372" s="58">
        <v>3.26014471624932</v>
      </c>
    </row>
    <row r="1373" spans="27:42">
      <c r="AA1373" s="48">
        <v>1371</v>
      </c>
      <c r="AB1373" s="48" t="s">
        <v>4602</v>
      </c>
      <c r="AC1373" s="48" t="s">
        <v>4603</v>
      </c>
      <c r="AD1373" s="48" t="s">
        <v>2374</v>
      </c>
      <c r="AE1373" s="48" t="s">
        <v>2522</v>
      </c>
      <c r="AF1373" s="48" t="s">
        <v>2374</v>
      </c>
      <c r="AG1373" s="48" t="s">
        <v>2374</v>
      </c>
      <c r="AH1373" s="48" t="s">
        <v>2374</v>
      </c>
      <c r="AI1373" s="48" t="s">
        <v>2374</v>
      </c>
      <c r="AJ1373" s="48" t="s">
        <v>2374</v>
      </c>
      <c r="AK1373" s="48">
        <v>0</v>
      </c>
      <c r="AL1373" s="48">
        <v>0</v>
      </c>
      <c r="AM1373" s="48" t="s">
        <v>1581</v>
      </c>
      <c r="AN1373" s="53">
        <v>1.96</v>
      </c>
      <c r="AO1373" s="58">
        <v>0.091717</v>
      </c>
      <c r="AP1373" s="58">
        <v>0.38861764071527</v>
      </c>
    </row>
    <row r="1374" spans="27:42">
      <c r="AA1374" s="48">
        <v>1372</v>
      </c>
      <c r="AB1374" s="48" t="s">
        <v>4604</v>
      </c>
      <c r="AC1374" s="48" t="s">
        <v>4605</v>
      </c>
      <c r="AD1374" s="48" t="s">
        <v>2374</v>
      </c>
      <c r="AE1374" s="48" t="s">
        <v>2522</v>
      </c>
      <c r="AF1374" s="48" t="s">
        <v>2374</v>
      </c>
      <c r="AG1374" s="48" t="s">
        <v>2374</v>
      </c>
      <c r="AH1374" s="48" t="s">
        <v>2374</v>
      </c>
      <c r="AI1374" s="48" t="s">
        <v>2374</v>
      </c>
      <c r="AJ1374" s="48" t="s">
        <v>2374</v>
      </c>
      <c r="AK1374" s="48">
        <v>181</v>
      </c>
      <c r="AL1374" s="48">
        <v>1715333</v>
      </c>
      <c r="AM1374" s="48" t="s">
        <v>1581</v>
      </c>
      <c r="AN1374" s="53">
        <v>2.56</v>
      </c>
      <c r="AO1374" s="58">
        <v>0.004761</v>
      </c>
      <c r="AP1374" s="58">
        <v>9.77818082216854</v>
      </c>
    </row>
    <row r="1375" spans="27:42">
      <c r="AA1375" s="48">
        <v>1373</v>
      </c>
      <c r="AB1375" s="48" t="s">
        <v>4606</v>
      </c>
      <c r="AC1375" s="48" t="s">
        <v>4607</v>
      </c>
      <c r="AD1375" s="48" t="s">
        <v>2374</v>
      </c>
      <c r="AE1375" s="48" t="s">
        <v>2522</v>
      </c>
      <c r="AF1375" s="48" t="s">
        <v>2374</v>
      </c>
      <c r="AG1375" s="48" t="s">
        <v>2374</v>
      </c>
      <c r="AH1375" s="48" t="s">
        <v>2374</v>
      </c>
      <c r="AI1375" s="48" t="s">
        <v>2374</v>
      </c>
      <c r="AJ1375" s="48" t="s">
        <v>2374</v>
      </c>
      <c r="AK1375" s="48">
        <v>353</v>
      </c>
      <c r="AL1375" s="48">
        <v>906155</v>
      </c>
      <c r="AM1375" s="48" t="s">
        <v>1581</v>
      </c>
      <c r="AN1375" s="53">
        <v>2.86</v>
      </c>
      <c r="AO1375" s="58">
        <v>0.037355</v>
      </c>
      <c r="AP1375" s="58">
        <v>1.39230240301902</v>
      </c>
    </row>
    <row r="1376" spans="27:42">
      <c r="AA1376" s="48">
        <v>1374</v>
      </c>
      <c r="AB1376" s="48" t="s">
        <v>4608</v>
      </c>
      <c r="AC1376" s="48" t="s">
        <v>4298</v>
      </c>
      <c r="AD1376" s="48" t="s">
        <v>2374</v>
      </c>
      <c r="AE1376" s="48" t="s">
        <v>2522</v>
      </c>
      <c r="AF1376" s="48" t="s">
        <v>2374</v>
      </c>
      <c r="AG1376" s="48" t="s">
        <v>2374</v>
      </c>
      <c r="AH1376" s="48" t="s">
        <v>2374</v>
      </c>
      <c r="AI1376" s="48" t="s">
        <v>2374</v>
      </c>
      <c r="AJ1376" s="48" t="s">
        <v>2374</v>
      </c>
      <c r="AK1376" s="48">
        <v>18616</v>
      </c>
      <c r="AL1376" s="48">
        <v>12658</v>
      </c>
      <c r="AM1376" s="48" t="s">
        <v>1581</v>
      </c>
      <c r="AN1376" s="53">
        <v>0.98</v>
      </c>
      <c r="AO1376" s="58">
        <v>0.068793728</v>
      </c>
      <c r="AP1376" s="58">
        <v>0.259055913887109</v>
      </c>
    </row>
    <row r="1377" spans="27:42">
      <c r="AA1377" s="48">
        <v>1375</v>
      </c>
      <c r="AB1377" s="48" t="s">
        <v>4609</v>
      </c>
      <c r="AC1377" s="48" t="s">
        <v>4610</v>
      </c>
      <c r="AD1377" s="48" t="s">
        <v>2374</v>
      </c>
      <c r="AE1377" s="48" t="s">
        <v>2522</v>
      </c>
      <c r="AF1377" s="48" t="s">
        <v>2374</v>
      </c>
      <c r="AG1377" s="48" t="s">
        <v>2374</v>
      </c>
      <c r="AH1377" s="48" t="s">
        <v>2374</v>
      </c>
      <c r="AI1377" s="48" t="s">
        <v>2374</v>
      </c>
      <c r="AJ1377" s="48" t="s">
        <v>2374</v>
      </c>
      <c r="AK1377" s="48">
        <v>0</v>
      </c>
      <c r="AL1377" s="48">
        <v>0</v>
      </c>
      <c r="AM1377" s="48" t="s">
        <v>1581</v>
      </c>
      <c r="AN1377" s="53">
        <v>2.61</v>
      </c>
      <c r="AO1377" s="58">
        <v>0.054762</v>
      </c>
      <c r="AP1377" s="58">
        <v>0.866717342733092</v>
      </c>
    </row>
    <row r="1378" spans="27:42">
      <c r="AA1378" s="48">
        <v>1376</v>
      </c>
      <c r="AB1378" s="48" t="s">
        <v>4611</v>
      </c>
      <c r="AC1378" s="48" t="s">
        <v>4612</v>
      </c>
      <c r="AD1378" s="48" t="s">
        <v>2374</v>
      </c>
      <c r="AE1378" s="48" t="s">
        <v>2522</v>
      </c>
      <c r="AF1378" s="48" t="s">
        <v>2374</v>
      </c>
      <c r="AG1378" s="48" t="s">
        <v>2374</v>
      </c>
      <c r="AH1378" s="48" t="s">
        <v>2374</v>
      </c>
      <c r="AI1378" s="48" t="s">
        <v>2374</v>
      </c>
      <c r="AJ1378" s="48" t="s">
        <v>2374</v>
      </c>
      <c r="AK1378" s="48">
        <v>227</v>
      </c>
      <c r="AL1378" s="48">
        <v>1389233</v>
      </c>
      <c r="AM1378" s="48" t="s">
        <v>1581</v>
      </c>
      <c r="AN1378" s="53">
        <v>2.4</v>
      </c>
      <c r="AO1378" s="58">
        <v>0.033454</v>
      </c>
      <c r="AP1378" s="58">
        <v>1.30460629411873</v>
      </c>
    </row>
    <row r="1379" spans="27:42">
      <c r="AA1379" s="48">
        <v>1377</v>
      </c>
      <c r="AB1379" s="48" t="s">
        <v>4613</v>
      </c>
      <c r="AC1379" s="48" t="s">
        <v>4614</v>
      </c>
      <c r="AD1379" s="48" t="s">
        <v>2374</v>
      </c>
      <c r="AE1379" s="48" t="s">
        <v>2522</v>
      </c>
      <c r="AF1379" s="48" t="s">
        <v>2374</v>
      </c>
      <c r="AG1379" s="48" t="s">
        <v>2374</v>
      </c>
      <c r="AH1379" s="48" t="s">
        <v>2374</v>
      </c>
      <c r="AI1379" s="48" t="s">
        <v>2374</v>
      </c>
      <c r="AJ1379" s="48" t="s">
        <v>2374</v>
      </c>
      <c r="AK1379" s="48">
        <v>449</v>
      </c>
      <c r="AL1379" s="48">
        <v>715189</v>
      </c>
      <c r="AM1379" s="48" t="s">
        <v>1581</v>
      </c>
      <c r="AN1379" s="53">
        <v>4.8</v>
      </c>
      <c r="AO1379" s="58">
        <v>0.046105327</v>
      </c>
      <c r="AP1379" s="58">
        <v>1.89324322386643</v>
      </c>
    </row>
    <row r="1380" spans="27:42">
      <c r="AA1380" s="48">
        <v>1378</v>
      </c>
      <c r="AB1380" s="48" t="s">
        <v>2524</v>
      </c>
      <c r="AC1380" s="48" t="s">
        <v>4615</v>
      </c>
      <c r="AD1380" s="48" t="s">
        <v>2374</v>
      </c>
      <c r="AE1380" s="48" t="s">
        <v>2522</v>
      </c>
      <c r="AF1380" s="48" t="s">
        <v>2374</v>
      </c>
      <c r="AG1380" s="48" t="s">
        <v>2374</v>
      </c>
      <c r="AH1380" s="48" t="s">
        <v>2374</v>
      </c>
      <c r="AI1380" s="48" t="s">
        <v>2374</v>
      </c>
      <c r="AJ1380" s="48" t="s">
        <v>2374</v>
      </c>
      <c r="AK1380" s="48">
        <v>191</v>
      </c>
      <c r="AL1380" s="48">
        <v>1630212</v>
      </c>
      <c r="AM1380" s="48" t="s">
        <v>1581</v>
      </c>
      <c r="AN1380" s="53">
        <v>0.66</v>
      </c>
      <c r="AO1380" s="58">
        <v>0.156849</v>
      </c>
      <c r="AP1380" s="58">
        <v>0.0765206167393364</v>
      </c>
    </row>
    <row r="1381" spans="27:42">
      <c r="AA1381" s="48">
        <v>1379</v>
      </c>
      <c r="AB1381" s="48" t="s">
        <v>4616</v>
      </c>
      <c r="AC1381" s="48"/>
      <c r="AD1381" s="48" t="s">
        <v>2374</v>
      </c>
      <c r="AE1381" s="48" t="s">
        <v>2522</v>
      </c>
      <c r="AF1381" s="48" t="s">
        <v>2374</v>
      </c>
      <c r="AG1381" s="48" t="s">
        <v>2374</v>
      </c>
      <c r="AH1381" s="48" t="s">
        <v>2374</v>
      </c>
      <c r="AI1381" s="48" t="s">
        <v>2374</v>
      </c>
      <c r="AJ1381" s="48" t="s">
        <v>2374</v>
      </c>
      <c r="AK1381" s="48">
        <v>515</v>
      </c>
      <c r="AL1381" s="48">
        <v>624750</v>
      </c>
      <c r="AM1381" s="48" t="s">
        <v>1581</v>
      </c>
      <c r="AN1381" s="53">
        <v>12.58</v>
      </c>
      <c r="AO1381" s="58">
        <v>0.162074</v>
      </c>
      <c r="AP1381" s="58">
        <v>1.41150873716166</v>
      </c>
    </row>
    <row r="1382" spans="27:42">
      <c r="AA1382" s="48">
        <v>1380</v>
      </c>
      <c r="AB1382" s="48" t="s">
        <v>4617</v>
      </c>
      <c r="AC1382" s="48" t="s">
        <v>4618</v>
      </c>
      <c r="AD1382" s="48" t="s">
        <v>2374</v>
      </c>
      <c r="AE1382" s="48" t="s">
        <v>2522</v>
      </c>
      <c r="AF1382" s="48" t="s">
        <v>2374</v>
      </c>
      <c r="AG1382" s="48" t="s">
        <v>2374</v>
      </c>
      <c r="AH1382" s="48" t="s">
        <v>2374</v>
      </c>
      <c r="AI1382" s="48" t="s">
        <v>2374</v>
      </c>
      <c r="AJ1382" s="48" t="s">
        <v>2374</v>
      </c>
      <c r="AK1382" s="48">
        <v>843</v>
      </c>
      <c r="AL1382" s="48">
        <v>380831</v>
      </c>
      <c r="AM1382" s="48" t="s">
        <v>1581</v>
      </c>
      <c r="AN1382" s="53">
        <v>1.52</v>
      </c>
      <c r="AO1382" s="58">
        <v>0.109144</v>
      </c>
      <c r="AP1382" s="58">
        <v>0.253256150988758</v>
      </c>
    </row>
    <row r="1383" spans="27:42">
      <c r="AA1383" s="48">
        <v>1381</v>
      </c>
      <c r="AB1383" s="48" t="s">
        <v>4619</v>
      </c>
      <c r="AC1383" s="48"/>
      <c r="AD1383" s="48" t="s">
        <v>2374</v>
      </c>
      <c r="AE1383" s="48" t="s">
        <v>2522</v>
      </c>
      <c r="AF1383" s="48" t="s">
        <v>2374</v>
      </c>
      <c r="AG1383" s="48" t="s">
        <v>2374</v>
      </c>
      <c r="AH1383" s="48" t="s">
        <v>2374</v>
      </c>
      <c r="AI1383" s="48" t="s">
        <v>2374</v>
      </c>
      <c r="AJ1383" s="48" t="s">
        <v>2374</v>
      </c>
      <c r="AK1383" s="48">
        <v>141</v>
      </c>
      <c r="AL1383" s="48">
        <v>2163050</v>
      </c>
      <c r="AM1383" s="48" t="s">
        <v>1581</v>
      </c>
      <c r="AN1383" s="53">
        <v>0</v>
      </c>
      <c r="AO1383" s="58">
        <v>0.071638</v>
      </c>
      <c r="AP1383" s="58">
        <v>0</v>
      </c>
    </row>
    <row r="1384" spans="27:42">
      <c r="AA1384" s="48">
        <v>1382</v>
      </c>
      <c r="AB1384" s="48" t="s">
        <v>4620</v>
      </c>
      <c r="AC1384" s="48" t="s">
        <v>4620</v>
      </c>
      <c r="AD1384" s="48" t="s">
        <v>2374</v>
      </c>
      <c r="AE1384" s="48" t="s">
        <v>2522</v>
      </c>
      <c r="AF1384" s="48" t="s">
        <v>2374</v>
      </c>
      <c r="AG1384" s="48" t="s">
        <v>2374</v>
      </c>
      <c r="AH1384" s="48" t="s">
        <v>2374</v>
      </c>
      <c r="AI1384" s="48" t="s">
        <v>2374</v>
      </c>
      <c r="AJ1384" s="48" t="s">
        <v>2374</v>
      </c>
      <c r="AK1384" s="48">
        <v>151</v>
      </c>
      <c r="AL1384" s="48">
        <v>2031238</v>
      </c>
      <c r="AM1384" s="48" t="s">
        <v>1581</v>
      </c>
      <c r="AN1384" s="53">
        <v>0.35</v>
      </c>
      <c r="AO1384" s="58">
        <v>0.160805</v>
      </c>
      <c r="AP1384" s="58">
        <v>0.0395808189971465</v>
      </c>
    </row>
    <row r="1385" spans="27:42">
      <c r="AA1385" s="48">
        <v>1383</v>
      </c>
      <c r="AB1385" s="48" t="s">
        <v>4621</v>
      </c>
      <c r="AC1385" s="48" t="s">
        <v>4622</v>
      </c>
      <c r="AD1385" s="48" t="s">
        <v>2374</v>
      </c>
      <c r="AE1385" s="48" t="s">
        <v>2522</v>
      </c>
      <c r="AF1385" s="48" t="s">
        <v>2374</v>
      </c>
      <c r="AG1385" s="48" t="s">
        <v>2374</v>
      </c>
      <c r="AH1385" s="48" t="s">
        <v>2374</v>
      </c>
      <c r="AI1385" s="48" t="s">
        <v>2374</v>
      </c>
      <c r="AJ1385" s="48" t="s">
        <v>2374</v>
      </c>
      <c r="AK1385" s="48">
        <v>479</v>
      </c>
      <c r="AL1385" s="48">
        <v>670474</v>
      </c>
      <c r="AM1385" s="48" t="s">
        <v>1581</v>
      </c>
      <c r="AN1385" s="53">
        <v>0.35</v>
      </c>
      <c r="AO1385" s="58">
        <v>0.190290908</v>
      </c>
      <c r="AP1385" s="58">
        <v>0.0334477020774747</v>
      </c>
    </row>
    <row r="1386" spans="27:42">
      <c r="AA1386" s="48">
        <v>1384</v>
      </c>
      <c r="AB1386" s="48" t="s">
        <v>4623</v>
      </c>
      <c r="AC1386" s="48" t="s">
        <v>4624</v>
      </c>
      <c r="AD1386" s="48" t="s">
        <v>2374</v>
      </c>
      <c r="AE1386" s="48" t="s">
        <v>2522</v>
      </c>
      <c r="AF1386" s="48" t="s">
        <v>2374</v>
      </c>
      <c r="AG1386" s="48" t="s">
        <v>2374</v>
      </c>
      <c r="AH1386" s="48" t="s">
        <v>2374</v>
      </c>
      <c r="AI1386" s="48" t="s">
        <v>2374</v>
      </c>
      <c r="AJ1386" s="48" t="s">
        <v>2374</v>
      </c>
      <c r="AK1386" s="48">
        <v>732</v>
      </c>
      <c r="AL1386" s="48">
        <v>439073</v>
      </c>
      <c r="AM1386" s="48" t="s">
        <v>1581</v>
      </c>
      <c r="AN1386" s="53">
        <v>0.35</v>
      </c>
      <c r="AO1386" s="58">
        <v>0.149005</v>
      </c>
      <c r="AP1386" s="58">
        <v>0.0427153021632573</v>
      </c>
    </row>
    <row r="1387" spans="27:42">
      <c r="AA1387" s="48">
        <v>1385</v>
      </c>
      <c r="AB1387" s="48" t="s">
        <v>4625</v>
      </c>
      <c r="AC1387" s="48" t="s">
        <v>4298</v>
      </c>
      <c r="AD1387" s="48" t="s">
        <v>2374</v>
      </c>
      <c r="AE1387" s="48" t="s">
        <v>2522</v>
      </c>
      <c r="AF1387" s="48" t="s">
        <v>2374</v>
      </c>
      <c r="AG1387" s="48" t="s">
        <v>2374</v>
      </c>
      <c r="AH1387" s="48" t="s">
        <v>2374</v>
      </c>
      <c r="AI1387" s="48" t="s">
        <v>2374</v>
      </c>
      <c r="AJ1387" s="48" t="s">
        <v>2374</v>
      </c>
      <c r="AK1387" s="48">
        <v>217</v>
      </c>
      <c r="AL1387" s="48">
        <v>1450544</v>
      </c>
      <c r="AM1387" s="48" t="s">
        <v>1581</v>
      </c>
      <c r="AN1387" s="53">
        <v>0.51</v>
      </c>
      <c r="AO1387" s="58">
        <v>0.080344</v>
      </c>
      <c r="AP1387" s="58">
        <v>0.115433803765467</v>
      </c>
    </row>
    <row r="1388" spans="27:42">
      <c r="AA1388" s="48">
        <v>1386</v>
      </c>
      <c r="AB1388" s="48" t="s">
        <v>4626</v>
      </c>
      <c r="AC1388" s="48" t="s">
        <v>4627</v>
      </c>
      <c r="AD1388" s="48" t="s">
        <v>2374</v>
      </c>
      <c r="AE1388" s="48" t="s">
        <v>2522</v>
      </c>
      <c r="AF1388" s="48" t="s">
        <v>2374</v>
      </c>
      <c r="AG1388" s="48" t="s">
        <v>2374</v>
      </c>
      <c r="AH1388" s="48" t="s">
        <v>2374</v>
      </c>
      <c r="AI1388" s="48" t="s">
        <v>2374</v>
      </c>
      <c r="AJ1388" s="48" t="s">
        <v>2374</v>
      </c>
      <c r="AK1388" s="48">
        <v>540</v>
      </c>
      <c r="AL1388" s="48">
        <v>595888</v>
      </c>
      <c r="AM1388" s="48" t="s">
        <v>1581</v>
      </c>
      <c r="AN1388" s="53">
        <v>1.81</v>
      </c>
      <c r="AO1388" s="58">
        <v>0.069002659</v>
      </c>
      <c r="AP1388" s="58">
        <v>0.477011697016878</v>
      </c>
    </row>
    <row r="1389" spans="27:42">
      <c r="AA1389" s="48">
        <v>1387</v>
      </c>
      <c r="AB1389" s="48" t="s">
        <v>4628</v>
      </c>
      <c r="AC1389" s="48" t="s">
        <v>4298</v>
      </c>
      <c r="AD1389" s="48" t="s">
        <v>2374</v>
      </c>
      <c r="AE1389" s="48" t="s">
        <v>2522</v>
      </c>
      <c r="AF1389" s="48" t="s">
        <v>2374</v>
      </c>
      <c r="AG1389" s="48" t="s">
        <v>2374</v>
      </c>
      <c r="AH1389" s="48" t="s">
        <v>2374</v>
      </c>
      <c r="AI1389" s="48" t="s">
        <v>2374</v>
      </c>
      <c r="AJ1389" s="48" t="s">
        <v>2374</v>
      </c>
      <c r="AK1389" s="48">
        <v>2808</v>
      </c>
      <c r="AL1389" s="48">
        <v>109587</v>
      </c>
      <c r="AM1389" s="48" t="s">
        <v>1581</v>
      </c>
      <c r="AN1389" s="53">
        <v>0.77</v>
      </c>
      <c r="AO1389" s="58">
        <v>0.076901</v>
      </c>
      <c r="AP1389" s="58">
        <v>0.182085355423721</v>
      </c>
    </row>
    <row r="1390" spans="27:42">
      <c r="AA1390" s="48">
        <v>1388</v>
      </c>
      <c r="AB1390" s="48" t="s">
        <v>4629</v>
      </c>
      <c r="AC1390" s="48" t="s">
        <v>4630</v>
      </c>
      <c r="AD1390" s="48" t="s">
        <v>2374</v>
      </c>
      <c r="AE1390" s="48" t="s">
        <v>2522</v>
      </c>
      <c r="AF1390" s="48" t="s">
        <v>2374</v>
      </c>
      <c r="AG1390" s="48" t="s">
        <v>2374</v>
      </c>
      <c r="AH1390" s="48" t="s">
        <v>2374</v>
      </c>
      <c r="AI1390" s="48" t="s">
        <v>2374</v>
      </c>
      <c r="AJ1390" s="48" t="s">
        <v>2374</v>
      </c>
      <c r="AK1390" s="48">
        <v>0</v>
      </c>
      <c r="AL1390" s="48">
        <v>0</v>
      </c>
      <c r="AM1390" s="48" t="s">
        <v>1581</v>
      </c>
      <c r="AN1390" s="53" t="e">
        <v>#N/A</v>
      </c>
      <c r="AO1390" s="58" t="e">
        <v>#N/A</v>
      </c>
      <c r="AP1390" s="58" t="e">
        <v>#N/A</v>
      </c>
    </row>
    <row r="1391" spans="27:42">
      <c r="AA1391" s="48">
        <v>1389</v>
      </c>
      <c r="AB1391" s="48" t="s">
        <v>2239</v>
      </c>
      <c r="AC1391" s="48" t="s">
        <v>4631</v>
      </c>
      <c r="AD1391" s="48" t="s">
        <v>2374</v>
      </c>
      <c r="AE1391" s="48" t="s">
        <v>2522</v>
      </c>
      <c r="AF1391" s="48" t="s">
        <v>2374</v>
      </c>
      <c r="AG1391" s="48" t="s">
        <v>2374</v>
      </c>
      <c r="AH1391" s="48" t="s">
        <v>2374</v>
      </c>
      <c r="AI1391" s="48" t="s">
        <v>2374</v>
      </c>
      <c r="AJ1391" s="48" t="s">
        <v>2374</v>
      </c>
      <c r="AK1391" s="48">
        <v>333</v>
      </c>
      <c r="AL1391" s="48">
        <v>960105</v>
      </c>
      <c r="AM1391" s="48" t="s">
        <v>1581</v>
      </c>
      <c r="AN1391" s="53">
        <v>1.99</v>
      </c>
      <c r="AO1391" s="58">
        <v>0.127655</v>
      </c>
      <c r="AP1391" s="58">
        <v>0.283485941722029</v>
      </c>
    </row>
    <row r="1392" spans="27:42">
      <c r="AA1392" s="48">
        <v>1390</v>
      </c>
      <c r="AB1392" s="48" t="s">
        <v>4632</v>
      </c>
      <c r="AC1392" s="48" t="s">
        <v>4633</v>
      </c>
      <c r="AD1392" s="48" t="s">
        <v>2374</v>
      </c>
      <c r="AE1392" s="48" t="s">
        <v>2522</v>
      </c>
      <c r="AF1392" s="48" t="s">
        <v>2374</v>
      </c>
      <c r="AG1392" s="48" t="s">
        <v>2374</v>
      </c>
      <c r="AH1392" s="48" t="s">
        <v>2374</v>
      </c>
      <c r="AI1392" s="48" t="s">
        <v>2374</v>
      </c>
      <c r="AJ1392" s="48" t="s">
        <v>2374</v>
      </c>
      <c r="AK1392" s="48">
        <v>0</v>
      </c>
      <c r="AL1392" s="48">
        <v>0</v>
      </c>
      <c r="AM1392" s="48" t="s">
        <v>1581</v>
      </c>
      <c r="AN1392" s="53">
        <v>1.38</v>
      </c>
      <c r="AO1392" s="58">
        <v>0.196667</v>
      </c>
      <c r="AP1392" s="58">
        <v>0.12760387814927</v>
      </c>
    </row>
    <row r="1393" spans="27:42">
      <c r="AA1393" s="48">
        <v>1391</v>
      </c>
      <c r="AB1393" s="48" t="s">
        <v>1963</v>
      </c>
      <c r="AC1393" s="48" t="s">
        <v>4634</v>
      </c>
      <c r="AD1393" s="48" t="s">
        <v>2374</v>
      </c>
      <c r="AE1393" s="48" t="s">
        <v>2522</v>
      </c>
      <c r="AF1393" s="48" t="s">
        <v>2374</v>
      </c>
      <c r="AG1393" s="48" t="s">
        <v>2374</v>
      </c>
      <c r="AH1393" s="48" t="s">
        <v>2374</v>
      </c>
      <c r="AI1393" s="48" t="s">
        <v>2374</v>
      </c>
      <c r="AJ1393" s="48" t="s">
        <v>2374</v>
      </c>
      <c r="AK1393" s="48">
        <v>727</v>
      </c>
      <c r="AL1393" s="48">
        <v>442126</v>
      </c>
      <c r="AM1393" s="48" t="s">
        <v>1581</v>
      </c>
      <c r="AN1393" s="53">
        <v>3.3</v>
      </c>
      <c r="AO1393" s="58">
        <v>0.029135307</v>
      </c>
      <c r="AP1393" s="58">
        <v>2.05973155095777</v>
      </c>
    </row>
    <row r="1394" spans="27:42">
      <c r="AA1394" s="48">
        <v>1392</v>
      </c>
      <c r="AB1394" s="48" t="s">
        <v>4635</v>
      </c>
      <c r="AC1394" s="48" t="s">
        <v>4636</v>
      </c>
      <c r="AD1394" s="48" t="s">
        <v>2374</v>
      </c>
      <c r="AE1394" s="48" t="s">
        <v>2522</v>
      </c>
      <c r="AF1394" s="48" t="s">
        <v>2374</v>
      </c>
      <c r="AG1394" s="48" t="s">
        <v>2374</v>
      </c>
      <c r="AH1394" s="48" t="s">
        <v>2374</v>
      </c>
      <c r="AI1394" s="48" t="s">
        <v>2374</v>
      </c>
      <c r="AJ1394" s="48" t="s">
        <v>2374</v>
      </c>
      <c r="AK1394" s="48">
        <v>459</v>
      </c>
      <c r="AL1394" s="48">
        <v>699704</v>
      </c>
      <c r="AM1394" s="48" t="s">
        <v>1581</v>
      </c>
      <c r="AN1394" s="53">
        <v>0.79</v>
      </c>
      <c r="AO1394" s="58">
        <v>0.088641192</v>
      </c>
      <c r="AP1394" s="58">
        <v>0.16207192259781</v>
      </c>
    </row>
    <row r="1395" spans="27:42">
      <c r="AA1395" s="48">
        <v>1393</v>
      </c>
      <c r="AB1395" s="48" t="s">
        <v>4637</v>
      </c>
      <c r="AC1395" s="48" t="s">
        <v>4638</v>
      </c>
      <c r="AD1395" s="48" t="s">
        <v>2374</v>
      </c>
      <c r="AE1395" s="48" t="s">
        <v>2522</v>
      </c>
      <c r="AF1395" s="48" t="s">
        <v>2374</v>
      </c>
      <c r="AG1395" s="48" t="s">
        <v>2374</v>
      </c>
      <c r="AH1395" s="48" t="s">
        <v>2374</v>
      </c>
      <c r="AI1395" s="48" t="s">
        <v>2374</v>
      </c>
      <c r="AJ1395" s="48" t="s">
        <v>2374</v>
      </c>
      <c r="AK1395" s="48">
        <v>0</v>
      </c>
      <c r="AL1395" s="48">
        <v>0</v>
      </c>
      <c r="AM1395" s="48" t="s">
        <v>1581</v>
      </c>
      <c r="AN1395" s="53">
        <v>2.78</v>
      </c>
      <c r="AO1395" s="58">
        <v>0.199187</v>
      </c>
      <c r="AP1395" s="58">
        <v>0.253804948612747</v>
      </c>
    </row>
    <row r="1396" spans="27:42">
      <c r="AA1396" s="48">
        <v>1394</v>
      </c>
      <c r="AB1396" s="48" t="s">
        <v>4639</v>
      </c>
      <c r="AC1396" s="48" t="s">
        <v>4640</v>
      </c>
      <c r="AD1396" s="48" t="s">
        <v>2374</v>
      </c>
      <c r="AE1396" s="48" t="s">
        <v>2522</v>
      </c>
      <c r="AF1396" s="48" t="s">
        <v>2374</v>
      </c>
      <c r="AG1396" s="48" t="s">
        <v>2374</v>
      </c>
      <c r="AH1396" s="48" t="s">
        <v>2374</v>
      </c>
      <c r="AI1396" s="48" t="s">
        <v>2374</v>
      </c>
      <c r="AJ1396" s="48" t="s">
        <v>2374</v>
      </c>
      <c r="AK1396" s="48">
        <v>818</v>
      </c>
      <c r="AL1396" s="48">
        <v>392497</v>
      </c>
      <c r="AM1396" s="48" t="s">
        <v>1581</v>
      </c>
      <c r="AN1396" s="53">
        <v>0.35</v>
      </c>
      <c r="AO1396" s="58">
        <v>0.063216758</v>
      </c>
      <c r="AP1396" s="58">
        <v>0.100682062797908</v>
      </c>
    </row>
    <row r="1397" spans="27:42">
      <c r="AA1397" s="48">
        <v>1395</v>
      </c>
      <c r="AB1397" s="48" t="s">
        <v>4641</v>
      </c>
      <c r="AC1397" s="48" t="s">
        <v>4642</v>
      </c>
      <c r="AD1397" s="48" t="s">
        <v>2374</v>
      </c>
      <c r="AE1397" s="48" t="s">
        <v>2522</v>
      </c>
      <c r="AF1397" s="48" t="s">
        <v>2374</v>
      </c>
      <c r="AG1397" s="48" t="s">
        <v>2374</v>
      </c>
      <c r="AH1397" s="48" t="s">
        <v>2374</v>
      </c>
      <c r="AI1397" s="48" t="s">
        <v>2374</v>
      </c>
      <c r="AJ1397" s="48" t="s">
        <v>2374</v>
      </c>
      <c r="AK1397" s="48">
        <v>191</v>
      </c>
      <c r="AL1397" s="48">
        <v>1630212</v>
      </c>
      <c r="AM1397" s="48" t="s">
        <v>1581</v>
      </c>
      <c r="AN1397" s="53">
        <v>1.7</v>
      </c>
      <c r="AO1397" s="58">
        <v>0.176817</v>
      </c>
      <c r="AP1397" s="58">
        <v>0.174840155447585</v>
      </c>
    </row>
    <row r="1398" spans="27:42">
      <c r="AA1398" s="48">
        <v>1396</v>
      </c>
      <c r="AB1398" s="48" t="s">
        <v>4643</v>
      </c>
      <c r="AC1398" s="48" t="s">
        <v>4644</v>
      </c>
      <c r="AD1398" s="48" t="s">
        <v>2374</v>
      </c>
      <c r="AE1398" s="48" t="s">
        <v>2522</v>
      </c>
      <c r="AF1398" s="48" t="s">
        <v>2374</v>
      </c>
      <c r="AG1398" s="48" t="s">
        <v>2374</v>
      </c>
      <c r="AH1398" s="48" t="s">
        <v>2374</v>
      </c>
      <c r="AI1398" s="48" t="s">
        <v>2374</v>
      </c>
      <c r="AJ1398" s="48" t="s">
        <v>2374</v>
      </c>
      <c r="AK1398" s="48">
        <v>6939</v>
      </c>
      <c r="AL1398" s="48">
        <v>40541</v>
      </c>
      <c r="AM1398" s="48" t="s">
        <v>1581</v>
      </c>
      <c r="AN1398" s="53">
        <v>2.59</v>
      </c>
      <c r="AO1398" s="58">
        <v>0.133351931</v>
      </c>
      <c r="AP1398" s="58">
        <v>0.353196779965545</v>
      </c>
    </row>
    <row r="1399" spans="27:42">
      <c r="AA1399" s="48">
        <v>1397</v>
      </c>
      <c r="AB1399" s="48" t="s">
        <v>4645</v>
      </c>
      <c r="AC1399" s="48" t="s">
        <v>4646</v>
      </c>
      <c r="AD1399" s="48" t="s">
        <v>2374</v>
      </c>
      <c r="AE1399" s="48" t="s">
        <v>2522</v>
      </c>
      <c r="AF1399" s="48" t="s">
        <v>2374</v>
      </c>
      <c r="AG1399" s="48" t="s">
        <v>2374</v>
      </c>
      <c r="AH1399" s="48" t="s">
        <v>2374</v>
      </c>
      <c r="AI1399" s="48" t="s">
        <v>2374</v>
      </c>
      <c r="AJ1399" s="48" t="s">
        <v>2374</v>
      </c>
      <c r="AK1399" s="48">
        <v>409</v>
      </c>
      <c r="AL1399" s="48">
        <v>785288</v>
      </c>
      <c r="AM1399" s="48" t="s">
        <v>1581</v>
      </c>
      <c r="AN1399" s="53">
        <v>4.07</v>
      </c>
      <c r="AO1399" s="58">
        <v>0.221244408</v>
      </c>
      <c r="AP1399" s="58">
        <v>0.334532554568251</v>
      </c>
    </row>
    <row r="1400" spans="27:42">
      <c r="AA1400" s="48">
        <v>1398</v>
      </c>
      <c r="AB1400" s="48" t="s">
        <v>4647</v>
      </c>
      <c r="AC1400" s="48" t="s">
        <v>4648</v>
      </c>
      <c r="AD1400" s="48" t="s">
        <v>2374</v>
      </c>
      <c r="AE1400" s="48" t="s">
        <v>2522</v>
      </c>
      <c r="AF1400" s="48" t="s">
        <v>2374</v>
      </c>
      <c r="AG1400" s="48" t="s">
        <v>2374</v>
      </c>
      <c r="AH1400" s="48" t="s">
        <v>2374</v>
      </c>
      <c r="AI1400" s="48" t="s">
        <v>2374</v>
      </c>
      <c r="AJ1400" s="48" t="s">
        <v>2374</v>
      </c>
      <c r="AK1400" s="48">
        <v>813</v>
      </c>
      <c r="AL1400" s="48">
        <v>394944</v>
      </c>
      <c r="AM1400" s="48" t="s">
        <v>1581</v>
      </c>
      <c r="AN1400" s="53">
        <v>1.88</v>
      </c>
      <c r="AO1400" s="58">
        <v>0.026265324</v>
      </c>
      <c r="AP1400" s="58">
        <v>1.30164144131762</v>
      </c>
    </row>
    <row r="1401" spans="27:42">
      <c r="AA1401" s="48">
        <v>1399</v>
      </c>
      <c r="AB1401" s="48" t="s">
        <v>4649</v>
      </c>
      <c r="AC1401" s="48" t="s">
        <v>4650</v>
      </c>
      <c r="AD1401" s="48" t="s">
        <v>2374</v>
      </c>
      <c r="AE1401" s="48" t="s">
        <v>2522</v>
      </c>
      <c r="AF1401" s="48" t="s">
        <v>2374</v>
      </c>
      <c r="AG1401" s="48" t="s">
        <v>2374</v>
      </c>
      <c r="AH1401" s="48" t="s">
        <v>2374</v>
      </c>
      <c r="AI1401" s="48" t="s">
        <v>2374</v>
      </c>
      <c r="AJ1401" s="48" t="s">
        <v>2374</v>
      </c>
      <c r="AK1401" s="48">
        <v>202</v>
      </c>
      <c r="AL1401" s="48">
        <v>1553435</v>
      </c>
      <c r="AM1401" s="48" t="s">
        <v>1581</v>
      </c>
      <c r="AN1401" s="53">
        <v>0.7</v>
      </c>
      <c r="AO1401" s="58">
        <v>0.102787</v>
      </c>
      <c r="AP1401" s="58">
        <v>0.123844330486076</v>
      </c>
    </row>
    <row r="1402" spans="27:42">
      <c r="AA1402" s="48">
        <v>1400</v>
      </c>
      <c r="AB1402" s="48" t="s">
        <v>4651</v>
      </c>
      <c r="AC1402" s="48"/>
      <c r="AD1402" s="48" t="s">
        <v>2374</v>
      </c>
      <c r="AE1402" s="48" t="s">
        <v>2522</v>
      </c>
      <c r="AF1402" s="48" t="s">
        <v>2374</v>
      </c>
      <c r="AG1402" s="48" t="s">
        <v>2374</v>
      </c>
      <c r="AH1402" s="48" t="s">
        <v>2374</v>
      </c>
      <c r="AI1402" s="48" t="s">
        <v>2374</v>
      </c>
      <c r="AJ1402" s="48" t="s">
        <v>2374</v>
      </c>
      <c r="AK1402" s="48">
        <v>0</v>
      </c>
      <c r="AL1402" s="48">
        <v>0</v>
      </c>
      <c r="AM1402" s="48" t="s">
        <v>1581</v>
      </c>
      <c r="AN1402" s="53">
        <v>1.23</v>
      </c>
      <c r="AO1402" s="58">
        <v>0.080561</v>
      </c>
      <c r="AP1402" s="58">
        <v>0.277649274695784</v>
      </c>
    </row>
    <row r="1403" spans="27:42">
      <c r="AA1403" s="48">
        <v>1401</v>
      </c>
      <c r="AB1403" s="48" t="s">
        <v>4652</v>
      </c>
      <c r="AC1403" s="48" t="s">
        <v>4653</v>
      </c>
      <c r="AD1403" s="48" t="s">
        <v>2374</v>
      </c>
      <c r="AE1403" s="48" t="s">
        <v>2522</v>
      </c>
      <c r="AF1403" s="48" t="s">
        <v>2374</v>
      </c>
      <c r="AG1403" s="48" t="s">
        <v>2374</v>
      </c>
      <c r="AH1403" s="48" t="s">
        <v>2374</v>
      </c>
      <c r="AI1403" s="48" t="s">
        <v>2374</v>
      </c>
      <c r="AJ1403" s="48" t="s">
        <v>2374</v>
      </c>
      <c r="AK1403" s="48">
        <v>0</v>
      </c>
      <c r="AL1403" s="48">
        <v>0</v>
      </c>
      <c r="AM1403" s="48" t="s">
        <v>1581</v>
      </c>
      <c r="AN1403" s="53" t="e">
        <v>#N/A</v>
      </c>
      <c r="AO1403" s="58" t="e">
        <v>#N/A</v>
      </c>
      <c r="AP1403" s="58" t="e">
        <v>#N/A</v>
      </c>
    </row>
    <row r="1404" spans="27:42">
      <c r="AA1404" s="48">
        <v>1402</v>
      </c>
      <c r="AB1404" s="48" t="s">
        <v>4654</v>
      </c>
      <c r="AC1404" s="48" t="s">
        <v>4655</v>
      </c>
      <c r="AD1404" s="48" t="s">
        <v>2374</v>
      </c>
      <c r="AE1404" s="48" t="s">
        <v>2522</v>
      </c>
      <c r="AF1404" s="48" t="s">
        <v>2374</v>
      </c>
      <c r="AG1404" s="48" t="s">
        <v>2374</v>
      </c>
      <c r="AH1404" s="48" t="s">
        <v>2374</v>
      </c>
      <c r="AI1404" s="48" t="s">
        <v>2374</v>
      </c>
      <c r="AJ1404" s="48" t="s">
        <v>2374</v>
      </c>
      <c r="AK1404" s="48">
        <v>1823</v>
      </c>
      <c r="AL1404" s="48">
        <v>172730</v>
      </c>
      <c r="AM1404" s="48" t="s">
        <v>1581</v>
      </c>
      <c r="AN1404" s="53">
        <v>0.35</v>
      </c>
      <c r="AO1404" s="58">
        <v>0.020461525</v>
      </c>
      <c r="AP1404" s="58">
        <v>0.311061545942258</v>
      </c>
    </row>
    <row r="1405" spans="27:42">
      <c r="AA1405" s="48">
        <v>1403</v>
      </c>
      <c r="AB1405" s="48" t="s">
        <v>4656</v>
      </c>
      <c r="AC1405" s="48" t="s">
        <v>4657</v>
      </c>
      <c r="AD1405" s="48" t="s">
        <v>2374</v>
      </c>
      <c r="AE1405" s="48" t="s">
        <v>2522</v>
      </c>
      <c r="AF1405" s="48" t="s">
        <v>2374</v>
      </c>
      <c r="AG1405" s="48" t="s">
        <v>2374</v>
      </c>
      <c r="AH1405" s="48" t="s">
        <v>2374</v>
      </c>
      <c r="AI1405" s="48" t="s">
        <v>2374</v>
      </c>
      <c r="AJ1405" s="48" t="s">
        <v>2374</v>
      </c>
      <c r="AK1405" s="48">
        <v>499</v>
      </c>
      <c r="AL1405" s="48">
        <v>643548</v>
      </c>
      <c r="AM1405" s="48" t="s">
        <v>1581</v>
      </c>
      <c r="AN1405" s="53">
        <v>0.39</v>
      </c>
      <c r="AO1405" s="58">
        <v>0.128607322</v>
      </c>
      <c r="AP1405" s="58">
        <v>0.0551461493114699</v>
      </c>
    </row>
    <row r="1406" spans="27:42">
      <c r="AA1406" s="48">
        <v>1404</v>
      </c>
      <c r="AB1406" s="48" t="s">
        <v>4658</v>
      </c>
      <c r="AC1406" s="48" t="s">
        <v>4659</v>
      </c>
      <c r="AD1406" s="48" t="s">
        <v>2374</v>
      </c>
      <c r="AE1406" s="48" t="s">
        <v>2522</v>
      </c>
      <c r="AF1406" s="48" t="s">
        <v>2374</v>
      </c>
      <c r="AG1406" s="48" t="s">
        <v>2374</v>
      </c>
      <c r="AH1406" s="48" t="s">
        <v>2374</v>
      </c>
      <c r="AI1406" s="48" t="s">
        <v>2374</v>
      </c>
      <c r="AJ1406" s="48" t="s">
        <v>2374</v>
      </c>
      <c r="AK1406" s="48">
        <v>0</v>
      </c>
      <c r="AL1406" s="48">
        <v>0</v>
      </c>
      <c r="AM1406" s="48" t="s">
        <v>1581</v>
      </c>
      <c r="AN1406" s="53">
        <v>1.37</v>
      </c>
      <c r="AO1406" s="58">
        <v>0.108527</v>
      </c>
      <c r="AP1406" s="58">
        <v>0.229561497676168</v>
      </c>
    </row>
    <row r="1407" spans="27:42">
      <c r="AA1407" s="48">
        <v>1405</v>
      </c>
      <c r="AB1407" s="48" t="s">
        <v>4660</v>
      </c>
      <c r="AC1407" s="48" t="s">
        <v>4661</v>
      </c>
      <c r="AD1407" s="48" t="s">
        <v>2374</v>
      </c>
      <c r="AE1407" s="48" t="s">
        <v>2522</v>
      </c>
      <c r="AF1407" s="48" t="s">
        <v>2374</v>
      </c>
      <c r="AG1407" s="48" t="s">
        <v>2374</v>
      </c>
      <c r="AH1407" s="48" t="s">
        <v>2374</v>
      </c>
      <c r="AI1407" s="48" t="s">
        <v>2374</v>
      </c>
      <c r="AJ1407" s="48" t="s">
        <v>2374</v>
      </c>
      <c r="AK1407" s="48">
        <v>237</v>
      </c>
      <c r="AL1407" s="48">
        <v>1332510</v>
      </c>
      <c r="AM1407" s="48" t="s">
        <v>1581</v>
      </c>
      <c r="AN1407" s="53">
        <v>1.2</v>
      </c>
      <c r="AO1407" s="58">
        <v>0.139892</v>
      </c>
      <c r="AP1407" s="58">
        <v>0.155992833626826</v>
      </c>
    </row>
    <row r="1408" spans="27:42">
      <c r="AA1408" s="48">
        <v>1406</v>
      </c>
      <c r="AB1408" s="48" t="s">
        <v>4662</v>
      </c>
      <c r="AC1408" s="48" t="s">
        <v>4663</v>
      </c>
      <c r="AD1408" s="48" t="s">
        <v>2374</v>
      </c>
      <c r="AE1408" s="48" t="s">
        <v>2522</v>
      </c>
      <c r="AF1408" s="48" t="s">
        <v>2374</v>
      </c>
      <c r="AG1408" s="48" t="s">
        <v>2374</v>
      </c>
      <c r="AH1408" s="48" t="s">
        <v>2374</v>
      </c>
      <c r="AI1408" s="48" t="s">
        <v>2374</v>
      </c>
      <c r="AJ1408" s="48" t="s">
        <v>2374</v>
      </c>
      <c r="AK1408" s="48">
        <v>186</v>
      </c>
      <c r="AL1408" s="48">
        <v>1671777</v>
      </c>
      <c r="AM1408" s="48" t="s">
        <v>1581</v>
      </c>
      <c r="AN1408" s="53">
        <v>2.55</v>
      </c>
      <c r="AO1408" s="58">
        <v>0.067922</v>
      </c>
      <c r="AP1408" s="58">
        <v>0.68272529738028</v>
      </c>
    </row>
    <row r="1409" spans="27:42">
      <c r="AA1409" s="48">
        <v>1407</v>
      </c>
      <c r="AB1409" s="48" t="s">
        <v>4664</v>
      </c>
      <c r="AC1409" s="48" t="s">
        <v>4665</v>
      </c>
      <c r="AD1409" s="48" t="s">
        <v>2374</v>
      </c>
      <c r="AE1409" s="48" t="s">
        <v>2522</v>
      </c>
      <c r="AF1409" s="48" t="s">
        <v>2374</v>
      </c>
      <c r="AG1409" s="48" t="s">
        <v>2374</v>
      </c>
      <c r="AH1409" s="48" t="s">
        <v>2374</v>
      </c>
      <c r="AI1409" s="48" t="s">
        <v>2374</v>
      </c>
      <c r="AJ1409" s="48" t="s">
        <v>2374</v>
      </c>
      <c r="AK1409" s="48">
        <v>308</v>
      </c>
      <c r="AL1409" s="48">
        <v>1036628</v>
      </c>
      <c r="AM1409" s="48" t="s">
        <v>1581</v>
      </c>
      <c r="AN1409" s="53">
        <v>0.35</v>
      </c>
      <c r="AO1409" s="58">
        <v>0.02045177</v>
      </c>
      <c r="AP1409" s="58">
        <v>0.31120991478176</v>
      </c>
    </row>
    <row r="1410" spans="27:42">
      <c r="AA1410" s="48">
        <v>1408</v>
      </c>
      <c r="AB1410" s="48" t="s">
        <v>4666</v>
      </c>
      <c r="AC1410" s="48" t="s">
        <v>4667</v>
      </c>
      <c r="AD1410" s="48" t="s">
        <v>2374</v>
      </c>
      <c r="AE1410" s="48" t="s">
        <v>2522</v>
      </c>
      <c r="AF1410" s="48" t="s">
        <v>2374</v>
      </c>
      <c r="AG1410" s="48" t="s">
        <v>2374</v>
      </c>
      <c r="AH1410" s="48" t="s">
        <v>2374</v>
      </c>
      <c r="AI1410" s="48" t="s">
        <v>2374</v>
      </c>
      <c r="AJ1410" s="48" t="s">
        <v>2374</v>
      </c>
      <c r="AK1410" s="48">
        <v>186</v>
      </c>
      <c r="AL1410" s="48">
        <v>1671777</v>
      </c>
      <c r="AM1410" s="48" t="s">
        <v>1581</v>
      </c>
      <c r="AN1410" s="53">
        <v>0.35</v>
      </c>
      <c r="AO1410" s="58">
        <v>0.113882</v>
      </c>
      <c r="AP1410" s="58">
        <v>0.0558893732006476</v>
      </c>
    </row>
    <row r="1411" spans="27:42">
      <c r="AA1411" s="48">
        <v>1409</v>
      </c>
      <c r="AB1411" s="48" t="s">
        <v>4668</v>
      </c>
      <c r="AC1411" s="48"/>
      <c r="AD1411" s="48" t="s">
        <v>2374</v>
      </c>
      <c r="AE1411" s="48" t="s">
        <v>2522</v>
      </c>
      <c r="AF1411" s="48" t="s">
        <v>2374</v>
      </c>
      <c r="AG1411" s="48" t="s">
        <v>2374</v>
      </c>
      <c r="AH1411" s="48" t="s">
        <v>2374</v>
      </c>
      <c r="AI1411" s="48" t="s">
        <v>2374</v>
      </c>
      <c r="AJ1411" s="48" t="s">
        <v>2374</v>
      </c>
      <c r="AK1411" s="48">
        <v>0</v>
      </c>
      <c r="AL1411" s="48">
        <v>0</v>
      </c>
      <c r="AM1411" s="48" t="s">
        <v>1581</v>
      </c>
      <c r="AN1411" s="53" t="e">
        <v>#N/A</v>
      </c>
      <c r="AO1411" s="58" t="e">
        <v>#N/A</v>
      </c>
      <c r="AP1411" s="58" t="e">
        <v>#N/A</v>
      </c>
    </row>
    <row r="1412" spans="27:42">
      <c r="AA1412" s="48">
        <v>1410</v>
      </c>
      <c r="AB1412" s="48" t="s">
        <v>4669</v>
      </c>
      <c r="AC1412" s="48" t="s">
        <v>4670</v>
      </c>
      <c r="AD1412" s="48" t="s">
        <v>2374</v>
      </c>
      <c r="AE1412" s="48" t="s">
        <v>2522</v>
      </c>
      <c r="AF1412" s="48" t="s">
        <v>2374</v>
      </c>
      <c r="AG1412" s="48" t="s">
        <v>2374</v>
      </c>
      <c r="AH1412" s="48" t="s">
        <v>2374</v>
      </c>
      <c r="AI1412" s="48" t="s">
        <v>2374</v>
      </c>
      <c r="AJ1412" s="48" t="s">
        <v>2374</v>
      </c>
      <c r="AK1412" s="48">
        <v>0</v>
      </c>
      <c r="AL1412" s="48">
        <v>0</v>
      </c>
      <c r="AM1412" s="48" t="s">
        <v>1581</v>
      </c>
      <c r="AN1412" s="53" t="e">
        <v>#N/A</v>
      </c>
      <c r="AO1412" s="58" t="e">
        <v>#N/A</v>
      </c>
      <c r="AP1412" s="58" t="e">
        <v>#N/A</v>
      </c>
    </row>
    <row r="1413" spans="27:42">
      <c r="AA1413" s="48">
        <v>1411</v>
      </c>
      <c r="AB1413" s="48" t="s">
        <v>4671</v>
      </c>
      <c r="AC1413" s="48" t="s">
        <v>4672</v>
      </c>
      <c r="AD1413" s="48" t="s">
        <v>2374</v>
      </c>
      <c r="AE1413" s="48" t="s">
        <v>2522</v>
      </c>
      <c r="AF1413" s="48" t="s">
        <v>2374</v>
      </c>
      <c r="AG1413" s="48" t="s">
        <v>2374</v>
      </c>
      <c r="AH1413" s="48" t="s">
        <v>2374</v>
      </c>
      <c r="AI1413" s="48" t="s">
        <v>2374</v>
      </c>
      <c r="AJ1413" s="48" t="s">
        <v>2374</v>
      </c>
      <c r="AK1413" s="48">
        <v>141</v>
      </c>
      <c r="AL1413" s="48">
        <v>2163050</v>
      </c>
      <c r="AM1413" s="48" t="s">
        <v>1581</v>
      </c>
      <c r="AN1413" s="53">
        <v>0.88</v>
      </c>
      <c r="AO1413" s="58">
        <v>0.098841</v>
      </c>
      <c r="AP1413" s="58">
        <v>0.161905581893454</v>
      </c>
    </row>
    <row r="1414" spans="27:42">
      <c r="AA1414" s="48">
        <v>1412</v>
      </c>
      <c r="AB1414" s="48" t="s">
        <v>2224</v>
      </c>
      <c r="AC1414" s="48" t="s">
        <v>4673</v>
      </c>
      <c r="AD1414" s="48" t="s">
        <v>2374</v>
      </c>
      <c r="AE1414" s="48" t="s">
        <v>2522</v>
      </c>
      <c r="AF1414" s="48" t="s">
        <v>2374</v>
      </c>
      <c r="AG1414" s="48" t="s">
        <v>2374</v>
      </c>
      <c r="AH1414" s="48" t="s">
        <v>2374</v>
      </c>
      <c r="AI1414" s="48" t="s">
        <v>2374</v>
      </c>
      <c r="AJ1414" s="48" t="s">
        <v>2374</v>
      </c>
      <c r="AK1414" s="48">
        <v>348</v>
      </c>
      <c r="AL1414" s="48">
        <v>919116</v>
      </c>
      <c r="AM1414" s="48" t="s">
        <v>1581</v>
      </c>
      <c r="AN1414" s="53">
        <v>0.54</v>
      </c>
      <c r="AO1414" s="58">
        <v>0.162933</v>
      </c>
      <c r="AP1414" s="58">
        <v>0.060269971502248</v>
      </c>
    </row>
    <row r="1415" spans="27:42">
      <c r="AA1415" s="48">
        <v>1413</v>
      </c>
      <c r="AB1415" s="48" t="s">
        <v>2314</v>
      </c>
      <c r="AC1415" s="48" t="s">
        <v>4360</v>
      </c>
      <c r="AD1415" s="48" t="s">
        <v>2374</v>
      </c>
      <c r="AE1415" s="48" t="s">
        <v>2522</v>
      </c>
      <c r="AF1415" s="48" t="s">
        <v>2374</v>
      </c>
      <c r="AG1415" s="48" t="s">
        <v>2374</v>
      </c>
      <c r="AH1415" s="48" t="s">
        <v>2374</v>
      </c>
      <c r="AI1415" s="48" t="s">
        <v>2374</v>
      </c>
      <c r="AJ1415" s="48" t="s">
        <v>2374</v>
      </c>
      <c r="AK1415" s="48">
        <v>292</v>
      </c>
      <c r="AL1415" s="48">
        <v>1088492</v>
      </c>
      <c r="AM1415" s="48" t="s">
        <v>1581</v>
      </c>
      <c r="AN1415" s="53">
        <v>0.35</v>
      </c>
      <c r="AO1415" s="58">
        <v>0.104432</v>
      </c>
      <c r="AP1415" s="58">
        <v>0.0609467749237413</v>
      </c>
    </row>
    <row r="1416" spans="27:42">
      <c r="AA1416" s="48">
        <v>1414</v>
      </c>
      <c r="AB1416" s="48" t="s">
        <v>4674</v>
      </c>
      <c r="AC1416" s="48" t="s">
        <v>3615</v>
      </c>
      <c r="AD1416" s="48" t="s">
        <v>2374</v>
      </c>
      <c r="AE1416" s="48" t="s">
        <v>2522</v>
      </c>
      <c r="AF1416" s="48" t="s">
        <v>2374</v>
      </c>
      <c r="AG1416" s="48" t="s">
        <v>2374</v>
      </c>
      <c r="AH1416" s="48" t="s">
        <v>2374</v>
      </c>
      <c r="AI1416" s="48" t="s">
        <v>2374</v>
      </c>
      <c r="AJ1416" s="48" t="s">
        <v>2374</v>
      </c>
      <c r="AK1416" s="48">
        <v>343</v>
      </c>
      <c r="AL1416" s="48">
        <v>932345</v>
      </c>
      <c r="AM1416" s="48" t="s">
        <v>1581</v>
      </c>
      <c r="AN1416" s="53">
        <v>1.22</v>
      </c>
      <c r="AO1416" s="58">
        <v>0.047884</v>
      </c>
      <c r="AP1416" s="58">
        <v>0.463324951405188</v>
      </c>
    </row>
    <row r="1417" spans="27:42">
      <c r="AA1417" s="48">
        <v>1415</v>
      </c>
      <c r="AB1417" s="48" t="s">
        <v>4675</v>
      </c>
      <c r="AC1417" s="48" t="s">
        <v>4298</v>
      </c>
      <c r="AD1417" s="48" t="s">
        <v>2374</v>
      </c>
      <c r="AE1417" s="48" t="s">
        <v>2522</v>
      </c>
      <c r="AF1417" s="48" t="s">
        <v>2374</v>
      </c>
      <c r="AG1417" s="48" t="s">
        <v>2374</v>
      </c>
      <c r="AH1417" s="48" t="s">
        <v>2374</v>
      </c>
      <c r="AI1417" s="48" t="s">
        <v>2374</v>
      </c>
      <c r="AJ1417" s="48" t="s">
        <v>2374</v>
      </c>
      <c r="AK1417" s="48">
        <v>1909</v>
      </c>
      <c r="AL1417" s="48">
        <v>164726</v>
      </c>
      <c r="AM1417" s="48" t="s">
        <v>1581</v>
      </c>
      <c r="AN1417" s="53">
        <v>0.66</v>
      </c>
      <c r="AO1417" s="58">
        <v>0.076901</v>
      </c>
      <c r="AP1417" s="58">
        <v>0.15607316179176</v>
      </c>
    </row>
    <row r="1418" spans="27:42">
      <c r="AA1418" s="48">
        <v>1416</v>
      </c>
      <c r="AB1418" s="48" t="s">
        <v>4676</v>
      </c>
      <c r="AC1418" s="48" t="s">
        <v>4677</v>
      </c>
      <c r="AD1418" s="48" t="s">
        <v>2374</v>
      </c>
      <c r="AE1418" s="48" t="s">
        <v>2522</v>
      </c>
      <c r="AF1418" s="48" t="s">
        <v>2374</v>
      </c>
      <c r="AG1418" s="48" t="s">
        <v>2374</v>
      </c>
      <c r="AH1418" s="48" t="s">
        <v>2374</v>
      </c>
      <c r="AI1418" s="48" t="s">
        <v>2374</v>
      </c>
      <c r="AJ1418" s="48" t="s">
        <v>2374</v>
      </c>
      <c r="AK1418" s="48">
        <v>212</v>
      </c>
      <c r="AL1418" s="48">
        <v>1483263</v>
      </c>
      <c r="AM1418" s="48" t="s">
        <v>1581</v>
      </c>
      <c r="AN1418" s="53">
        <v>1.74</v>
      </c>
      <c r="AO1418" s="58">
        <v>0.081352</v>
      </c>
      <c r="AP1418" s="58">
        <v>0.388953151102612</v>
      </c>
    </row>
    <row r="1419" spans="27:42">
      <c r="AA1419" s="48">
        <v>1417</v>
      </c>
      <c r="AB1419" s="48" t="s">
        <v>4678</v>
      </c>
      <c r="AC1419" s="48" t="s">
        <v>4679</v>
      </c>
      <c r="AD1419" s="48" t="s">
        <v>2374</v>
      </c>
      <c r="AE1419" s="48" t="s">
        <v>2522</v>
      </c>
      <c r="AF1419" s="48" t="s">
        <v>2374</v>
      </c>
      <c r="AG1419" s="48" t="s">
        <v>2374</v>
      </c>
      <c r="AH1419" s="48" t="s">
        <v>2374</v>
      </c>
      <c r="AI1419" s="48" t="s">
        <v>2374</v>
      </c>
      <c r="AJ1419" s="48" t="s">
        <v>2374</v>
      </c>
      <c r="AK1419" s="48">
        <v>141</v>
      </c>
      <c r="AL1419" s="48">
        <v>2163050</v>
      </c>
      <c r="AM1419" s="48" t="s">
        <v>1581</v>
      </c>
      <c r="AN1419" s="53">
        <v>1.17</v>
      </c>
      <c r="AO1419" s="58">
        <v>0.137026</v>
      </c>
      <c r="AP1419" s="58">
        <v>0.155274150487359</v>
      </c>
    </row>
    <row r="1420" spans="27:42">
      <c r="AA1420" s="48">
        <v>1418</v>
      </c>
      <c r="AB1420" s="48" t="s">
        <v>4680</v>
      </c>
      <c r="AC1420" s="48" t="s">
        <v>4166</v>
      </c>
      <c r="AD1420" s="48" t="s">
        <v>2374</v>
      </c>
      <c r="AE1420" s="48" t="s">
        <v>2522</v>
      </c>
      <c r="AF1420" s="48" t="s">
        <v>2374</v>
      </c>
      <c r="AG1420" s="48" t="s">
        <v>2374</v>
      </c>
      <c r="AH1420" s="48" t="s">
        <v>2374</v>
      </c>
      <c r="AI1420" s="48" t="s">
        <v>2374</v>
      </c>
      <c r="AJ1420" s="48" t="s">
        <v>2374</v>
      </c>
      <c r="AK1420" s="48">
        <v>156</v>
      </c>
      <c r="AL1420" s="48">
        <v>1970885</v>
      </c>
      <c r="AM1420" s="48" t="s">
        <v>1581</v>
      </c>
      <c r="AN1420" s="53">
        <v>1.58</v>
      </c>
      <c r="AO1420" s="58">
        <v>0.020649</v>
      </c>
      <c r="AP1420" s="58">
        <v>1.39147158785429</v>
      </c>
    </row>
    <row r="1421" spans="27:42">
      <c r="AA1421" s="48">
        <v>1419</v>
      </c>
      <c r="AB1421" s="48" t="s">
        <v>4681</v>
      </c>
      <c r="AC1421" s="48" t="s">
        <v>4682</v>
      </c>
      <c r="AD1421" s="48" t="s">
        <v>2374</v>
      </c>
      <c r="AE1421" s="48" t="s">
        <v>2522</v>
      </c>
      <c r="AF1421" s="48" t="s">
        <v>2374</v>
      </c>
      <c r="AG1421" s="48" t="s">
        <v>2374</v>
      </c>
      <c r="AH1421" s="48" t="s">
        <v>2374</v>
      </c>
      <c r="AI1421" s="48" t="s">
        <v>2374</v>
      </c>
      <c r="AJ1421" s="48" t="s">
        <v>2374</v>
      </c>
      <c r="AK1421" s="48">
        <v>1126</v>
      </c>
      <c r="AL1421" s="48">
        <v>283688</v>
      </c>
      <c r="AM1421" s="48" t="s">
        <v>1581</v>
      </c>
      <c r="AN1421" s="53">
        <v>0.35</v>
      </c>
      <c r="AO1421" s="58">
        <v>0.064041</v>
      </c>
      <c r="AP1421" s="58">
        <v>0.0993862306777869</v>
      </c>
    </row>
    <row r="1422" spans="27:42">
      <c r="AA1422" s="48">
        <v>1420</v>
      </c>
      <c r="AB1422" s="48" t="s">
        <v>4683</v>
      </c>
      <c r="AC1422" s="48" t="s">
        <v>4684</v>
      </c>
      <c r="AD1422" s="48" t="s">
        <v>2374</v>
      </c>
      <c r="AE1422" s="48" t="s">
        <v>2522</v>
      </c>
      <c r="AF1422" s="48" t="s">
        <v>2374</v>
      </c>
      <c r="AG1422" s="48" t="s">
        <v>2374</v>
      </c>
      <c r="AH1422" s="48" t="s">
        <v>2374</v>
      </c>
      <c r="AI1422" s="48" t="s">
        <v>2374</v>
      </c>
      <c r="AJ1422" s="48" t="s">
        <v>2374</v>
      </c>
      <c r="AK1422" s="48">
        <v>0</v>
      </c>
      <c r="AL1422" s="48">
        <v>0</v>
      </c>
      <c r="AM1422" s="48" t="s">
        <v>1581</v>
      </c>
      <c r="AN1422" s="53" t="e">
        <v>#N/A</v>
      </c>
      <c r="AO1422" s="58" t="e">
        <v>#N/A</v>
      </c>
      <c r="AP1422" s="58" t="e">
        <v>#N/A</v>
      </c>
    </row>
    <row r="1423" spans="27:42">
      <c r="AA1423" s="48">
        <v>1421</v>
      </c>
      <c r="AB1423" s="48" t="s">
        <v>4685</v>
      </c>
      <c r="AC1423" s="48" t="s">
        <v>4686</v>
      </c>
      <c r="AD1423" s="48" t="s">
        <v>2374</v>
      </c>
      <c r="AE1423" s="48" t="s">
        <v>2522</v>
      </c>
      <c r="AF1423" s="48" t="s">
        <v>2374</v>
      </c>
      <c r="AG1423" s="48" t="s">
        <v>2374</v>
      </c>
      <c r="AH1423" s="48" t="s">
        <v>2374</v>
      </c>
      <c r="AI1423" s="48" t="s">
        <v>2374</v>
      </c>
      <c r="AJ1423" s="48" t="s">
        <v>2374</v>
      </c>
      <c r="AK1423" s="48">
        <v>0</v>
      </c>
      <c r="AL1423" s="48">
        <v>0</v>
      </c>
      <c r="AM1423" s="48" t="s">
        <v>1581</v>
      </c>
      <c r="AN1423" s="53" t="e">
        <v>#N/A</v>
      </c>
      <c r="AO1423" s="58" t="e">
        <v>#N/A</v>
      </c>
      <c r="AP1423" s="58" t="e">
        <v>#N/A</v>
      </c>
    </row>
    <row r="1424" spans="27:42">
      <c r="AA1424" s="48">
        <v>1422</v>
      </c>
      <c r="AB1424" s="48" t="s">
        <v>4687</v>
      </c>
      <c r="AC1424" s="48" t="s">
        <v>3303</v>
      </c>
      <c r="AD1424" s="48" t="s">
        <v>2374</v>
      </c>
      <c r="AE1424" s="48" t="s">
        <v>2522</v>
      </c>
      <c r="AF1424" s="48" t="s">
        <v>2374</v>
      </c>
      <c r="AG1424" s="48" t="s">
        <v>2374</v>
      </c>
      <c r="AH1424" s="48" t="s">
        <v>2374</v>
      </c>
      <c r="AI1424" s="48" t="s">
        <v>2374</v>
      </c>
      <c r="AJ1424" s="48" t="s">
        <v>2374</v>
      </c>
      <c r="AK1424" s="48">
        <v>1540</v>
      </c>
      <c r="AL1424" s="48">
        <v>205908</v>
      </c>
      <c r="AM1424" s="48" t="s">
        <v>1581</v>
      </c>
      <c r="AN1424" s="53">
        <v>2.5</v>
      </c>
      <c r="AO1424" s="58">
        <v>0.076311076</v>
      </c>
      <c r="AP1424" s="58">
        <v>0.595756393478952</v>
      </c>
    </row>
    <row r="1425" spans="27:42">
      <c r="AA1425" s="48">
        <v>1423</v>
      </c>
      <c r="AB1425" s="48" t="s">
        <v>4688</v>
      </c>
      <c r="AC1425" s="48" t="s">
        <v>4689</v>
      </c>
      <c r="AD1425" s="48" t="s">
        <v>2374</v>
      </c>
      <c r="AE1425" s="48" t="s">
        <v>2522</v>
      </c>
      <c r="AF1425" s="48" t="s">
        <v>2374</v>
      </c>
      <c r="AG1425" s="48" t="s">
        <v>2374</v>
      </c>
      <c r="AH1425" s="48" t="s">
        <v>2374</v>
      </c>
      <c r="AI1425" s="48" t="s">
        <v>2374</v>
      </c>
      <c r="AJ1425" s="48" t="s">
        <v>2374</v>
      </c>
      <c r="AK1425" s="48">
        <v>3843</v>
      </c>
      <c r="AL1425" s="48">
        <v>78391</v>
      </c>
      <c r="AM1425" s="48" t="s">
        <v>1581</v>
      </c>
      <c r="AN1425" s="53">
        <v>2</v>
      </c>
      <c r="AO1425" s="58">
        <v>0.047064</v>
      </c>
      <c r="AP1425" s="58">
        <v>0.772782788037706</v>
      </c>
    </row>
    <row r="1426" spans="27:42">
      <c r="AA1426" s="48">
        <v>1424</v>
      </c>
      <c r="AB1426" s="48" t="s">
        <v>4690</v>
      </c>
      <c r="AC1426" s="48" t="s">
        <v>4691</v>
      </c>
      <c r="AD1426" s="48" t="s">
        <v>2374</v>
      </c>
      <c r="AE1426" s="48" t="s">
        <v>2522</v>
      </c>
      <c r="AF1426" s="48" t="s">
        <v>2374</v>
      </c>
      <c r="AG1426" s="48" t="s">
        <v>2374</v>
      </c>
      <c r="AH1426" s="48" t="s">
        <v>2374</v>
      </c>
      <c r="AI1426" s="48" t="s">
        <v>2374</v>
      </c>
      <c r="AJ1426" s="48" t="s">
        <v>2374</v>
      </c>
      <c r="AK1426" s="48">
        <v>1303</v>
      </c>
      <c r="AL1426" s="48">
        <v>244442</v>
      </c>
      <c r="AM1426" s="48" t="s">
        <v>1581</v>
      </c>
      <c r="AN1426" s="53">
        <v>1.42</v>
      </c>
      <c r="AO1426" s="58">
        <v>0.426211</v>
      </c>
      <c r="AP1426" s="58">
        <v>0.060587072803627</v>
      </c>
    </row>
    <row r="1427" spans="27:42">
      <c r="AA1427" s="48">
        <v>1425</v>
      </c>
      <c r="AB1427" s="48" t="s">
        <v>4692</v>
      </c>
      <c r="AC1427" s="48" t="s">
        <v>4693</v>
      </c>
      <c r="AD1427" s="48" t="s">
        <v>2374</v>
      </c>
      <c r="AE1427" s="48" t="s">
        <v>2522</v>
      </c>
      <c r="AF1427" s="48" t="s">
        <v>2374</v>
      </c>
      <c r="AG1427" s="48" t="s">
        <v>2374</v>
      </c>
      <c r="AH1427" s="48" t="s">
        <v>2374</v>
      </c>
      <c r="AI1427" s="48" t="s">
        <v>2374</v>
      </c>
      <c r="AJ1427" s="48" t="s">
        <v>2374</v>
      </c>
      <c r="AK1427" s="48">
        <v>247</v>
      </c>
      <c r="AL1427" s="48">
        <v>1280487</v>
      </c>
      <c r="AM1427" s="48" t="s">
        <v>1581</v>
      </c>
      <c r="AN1427" s="53">
        <v>2.19</v>
      </c>
      <c r="AO1427" s="58">
        <v>0.055306</v>
      </c>
      <c r="AP1427" s="58">
        <v>0.720092264928691</v>
      </c>
    </row>
    <row r="1428" spans="27:42">
      <c r="AA1428" s="48">
        <v>1426</v>
      </c>
      <c r="AB1428" s="48" t="s">
        <v>2760</v>
      </c>
      <c r="AC1428" s="48" t="s">
        <v>3136</v>
      </c>
      <c r="AD1428" s="48" t="s">
        <v>2374</v>
      </c>
      <c r="AE1428" s="48" t="s">
        <v>2522</v>
      </c>
      <c r="AF1428" s="48" t="s">
        <v>2374</v>
      </c>
      <c r="AG1428" s="48" t="s">
        <v>2374</v>
      </c>
      <c r="AH1428" s="48" t="s">
        <v>2374</v>
      </c>
      <c r="AI1428" s="48" t="s">
        <v>2374</v>
      </c>
      <c r="AJ1428" s="48" t="s">
        <v>2374</v>
      </c>
      <c r="AK1428" s="48">
        <v>141</v>
      </c>
      <c r="AL1428" s="48">
        <v>2163050</v>
      </c>
      <c r="AM1428" s="48" t="s">
        <v>1581</v>
      </c>
      <c r="AN1428" s="53">
        <v>0.5</v>
      </c>
      <c r="AO1428" s="58">
        <v>0.107932</v>
      </c>
      <c r="AP1428" s="58">
        <v>0.084243433680944</v>
      </c>
    </row>
    <row r="1429" spans="27:42">
      <c r="AA1429" s="48">
        <v>1427</v>
      </c>
      <c r="AB1429" s="48" t="s">
        <v>4694</v>
      </c>
      <c r="AC1429" s="48" t="s">
        <v>4695</v>
      </c>
      <c r="AD1429" s="48" t="s">
        <v>2374</v>
      </c>
      <c r="AE1429" s="48" t="s">
        <v>2522</v>
      </c>
      <c r="AF1429" s="48" t="s">
        <v>2374</v>
      </c>
      <c r="AG1429" s="48" t="s">
        <v>2374</v>
      </c>
      <c r="AH1429" s="48" t="s">
        <v>2374</v>
      </c>
      <c r="AI1429" s="48" t="s">
        <v>2374</v>
      </c>
      <c r="AJ1429" s="48" t="s">
        <v>2374</v>
      </c>
      <c r="AK1429" s="48">
        <v>368</v>
      </c>
      <c r="AL1429" s="48">
        <v>870088</v>
      </c>
      <c r="AM1429" s="48" t="s">
        <v>1581</v>
      </c>
      <c r="AN1429" s="53">
        <v>0.35</v>
      </c>
      <c r="AO1429" s="58">
        <v>0.10445619</v>
      </c>
      <c r="AP1429" s="58">
        <v>0.0609326608488798</v>
      </c>
    </row>
    <row r="1430" spans="27:42">
      <c r="AA1430" s="48">
        <v>1428</v>
      </c>
      <c r="AB1430" s="48" t="s">
        <v>4696</v>
      </c>
      <c r="AC1430" s="48" t="s">
        <v>4697</v>
      </c>
      <c r="AD1430" s="48" t="s">
        <v>2374</v>
      </c>
      <c r="AE1430" s="48" t="s">
        <v>2522</v>
      </c>
      <c r="AF1430" s="48" t="s">
        <v>2374</v>
      </c>
      <c r="AG1430" s="48" t="s">
        <v>2374</v>
      </c>
      <c r="AH1430" s="48" t="s">
        <v>2374</v>
      </c>
      <c r="AI1430" s="48" t="s">
        <v>2374</v>
      </c>
      <c r="AJ1430" s="48" t="s">
        <v>2374</v>
      </c>
      <c r="AK1430" s="48">
        <v>0</v>
      </c>
      <c r="AL1430" s="48">
        <v>0</v>
      </c>
      <c r="AM1430" s="48" t="s">
        <v>1581</v>
      </c>
      <c r="AN1430" s="53">
        <v>2.22</v>
      </c>
      <c r="AO1430" s="58">
        <v>0.067246</v>
      </c>
      <c r="AP1430" s="58">
        <v>0.600347627237149</v>
      </c>
    </row>
    <row r="1431" spans="27:42">
      <c r="AA1431" s="48">
        <v>1429</v>
      </c>
      <c r="AB1431" s="48" t="s">
        <v>4698</v>
      </c>
      <c r="AC1431" s="48" t="s">
        <v>4699</v>
      </c>
      <c r="AD1431" s="48" t="s">
        <v>2374</v>
      </c>
      <c r="AE1431" s="48" t="s">
        <v>2522</v>
      </c>
      <c r="AF1431" s="48" t="s">
        <v>2374</v>
      </c>
      <c r="AG1431" s="48" t="s">
        <v>2374</v>
      </c>
      <c r="AH1431" s="48" t="s">
        <v>2374</v>
      </c>
      <c r="AI1431" s="48" t="s">
        <v>2374</v>
      </c>
      <c r="AJ1431" s="48" t="s">
        <v>2374</v>
      </c>
      <c r="AK1431" s="48">
        <v>0</v>
      </c>
      <c r="AL1431" s="48">
        <v>0</v>
      </c>
      <c r="AM1431" s="48" t="s">
        <v>1581</v>
      </c>
      <c r="AN1431" s="53">
        <v>2.38</v>
      </c>
      <c r="AO1431" s="58">
        <v>0.03168</v>
      </c>
      <c r="AP1431" s="58">
        <v>1.36618044419463</v>
      </c>
    </row>
    <row r="1432" spans="27:42">
      <c r="AA1432" s="48">
        <v>1430</v>
      </c>
      <c r="AB1432" s="48" t="s">
        <v>4700</v>
      </c>
      <c r="AC1432" s="48" t="s">
        <v>4701</v>
      </c>
      <c r="AD1432" s="48" t="s">
        <v>2374</v>
      </c>
      <c r="AE1432" s="48" t="s">
        <v>2522</v>
      </c>
      <c r="AF1432" s="48" t="s">
        <v>2374</v>
      </c>
      <c r="AG1432" s="48" t="s">
        <v>2374</v>
      </c>
      <c r="AH1432" s="48" t="s">
        <v>2374</v>
      </c>
      <c r="AI1432" s="48" t="s">
        <v>2374</v>
      </c>
      <c r="AJ1432" s="48" t="s">
        <v>2374</v>
      </c>
      <c r="AK1432" s="48">
        <v>2035</v>
      </c>
      <c r="AL1432" s="48">
        <v>153973</v>
      </c>
      <c r="AM1432" s="48" t="s">
        <v>1581</v>
      </c>
      <c r="AN1432" s="53">
        <v>0.35</v>
      </c>
      <c r="AO1432" s="58">
        <v>0.189980305</v>
      </c>
      <c r="AP1432" s="58">
        <v>0.0335023864649346</v>
      </c>
    </row>
    <row r="1433" spans="27:42">
      <c r="AA1433" s="48">
        <v>1431</v>
      </c>
      <c r="AB1433" s="48" t="s">
        <v>4702</v>
      </c>
      <c r="AC1433" s="48" t="s">
        <v>4703</v>
      </c>
      <c r="AD1433" s="48" t="s">
        <v>2374</v>
      </c>
      <c r="AE1433" s="48" t="s">
        <v>2522</v>
      </c>
      <c r="AF1433" s="48" t="s">
        <v>2374</v>
      </c>
      <c r="AG1433" s="48" t="s">
        <v>2374</v>
      </c>
      <c r="AH1433" s="48" t="s">
        <v>2374</v>
      </c>
      <c r="AI1433" s="48" t="s">
        <v>2374</v>
      </c>
      <c r="AJ1433" s="48" t="s">
        <v>2374</v>
      </c>
      <c r="AK1433" s="48">
        <v>0</v>
      </c>
      <c r="AL1433" s="48">
        <v>0</v>
      </c>
      <c r="AM1433" s="48" t="s">
        <v>1581</v>
      </c>
      <c r="AN1433" s="53" t="e">
        <v>#N/A</v>
      </c>
      <c r="AO1433" s="58" t="e">
        <v>#N/A</v>
      </c>
      <c r="AP1433" s="58" t="e">
        <v>#N/A</v>
      </c>
    </row>
    <row r="1434" spans="27:42">
      <c r="AA1434" s="48">
        <v>1432</v>
      </c>
      <c r="AB1434" s="48" t="s">
        <v>4704</v>
      </c>
      <c r="AC1434" s="48" t="s">
        <v>4705</v>
      </c>
      <c r="AD1434" s="48" t="s">
        <v>2374</v>
      </c>
      <c r="AE1434" s="48" t="s">
        <v>2522</v>
      </c>
      <c r="AF1434" s="48" t="s">
        <v>2374</v>
      </c>
      <c r="AG1434" s="48" t="s">
        <v>2374</v>
      </c>
      <c r="AH1434" s="48" t="s">
        <v>2374</v>
      </c>
      <c r="AI1434" s="48" t="s">
        <v>2374</v>
      </c>
      <c r="AJ1434" s="48" t="s">
        <v>2374</v>
      </c>
      <c r="AK1434" s="48">
        <v>6111</v>
      </c>
      <c r="AL1434" s="48">
        <v>46944</v>
      </c>
      <c r="AM1434" s="48" t="s">
        <v>1581</v>
      </c>
      <c r="AN1434" s="53">
        <v>0.43</v>
      </c>
      <c r="AO1434" s="58">
        <v>0.035047951</v>
      </c>
      <c r="AP1434" s="58">
        <v>0.223111575460843</v>
      </c>
    </row>
    <row r="1435" spans="27:42">
      <c r="AA1435" s="48">
        <v>1433</v>
      </c>
      <c r="AB1435" s="48" t="s">
        <v>4706</v>
      </c>
      <c r="AC1435" s="48" t="s">
        <v>3266</v>
      </c>
      <c r="AD1435" s="48" t="s">
        <v>2374</v>
      </c>
      <c r="AE1435" s="48" t="s">
        <v>2522</v>
      </c>
      <c r="AF1435" s="48" t="s">
        <v>2374</v>
      </c>
      <c r="AG1435" s="48" t="s">
        <v>2374</v>
      </c>
      <c r="AH1435" s="48" t="s">
        <v>2374</v>
      </c>
      <c r="AI1435" s="48" t="s">
        <v>2374</v>
      </c>
      <c r="AJ1435" s="48" t="s">
        <v>2374</v>
      </c>
      <c r="AK1435" s="48">
        <v>207</v>
      </c>
      <c r="AL1435" s="48">
        <v>1517492</v>
      </c>
      <c r="AM1435" s="48" t="s">
        <v>1581</v>
      </c>
      <c r="AN1435" s="53">
        <v>1.11</v>
      </c>
      <c r="AO1435" s="58">
        <v>0.033454</v>
      </c>
      <c r="AP1435" s="58">
        <v>0.603380411029911</v>
      </c>
    </row>
    <row r="1436" spans="27:42">
      <c r="AA1436" s="48">
        <v>1434</v>
      </c>
      <c r="AB1436" s="48" t="s">
        <v>4707</v>
      </c>
      <c r="AC1436" s="48" t="s">
        <v>4708</v>
      </c>
      <c r="AD1436" s="48" t="s">
        <v>2374</v>
      </c>
      <c r="AE1436" s="48" t="s">
        <v>2522</v>
      </c>
      <c r="AF1436" s="48" t="s">
        <v>2374</v>
      </c>
      <c r="AG1436" s="48" t="s">
        <v>2374</v>
      </c>
      <c r="AH1436" s="48" t="s">
        <v>2374</v>
      </c>
      <c r="AI1436" s="48" t="s">
        <v>2374</v>
      </c>
      <c r="AJ1436" s="48" t="s">
        <v>2374</v>
      </c>
      <c r="AK1436" s="48">
        <v>21222</v>
      </c>
      <c r="AL1436" s="48">
        <v>10640</v>
      </c>
      <c r="AM1436" s="48" t="s">
        <v>1581</v>
      </c>
      <c r="AN1436" s="53">
        <v>2.06</v>
      </c>
      <c r="AO1436" s="58">
        <v>0.066698718</v>
      </c>
      <c r="AP1436" s="58">
        <v>0.561650324527868</v>
      </c>
    </row>
    <row r="1437" spans="27:42">
      <c r="AA1437" s="48">
        <v>1435</v>
      </c>
      <c r="AB1437" s="48" t="s">
        <v>2745</v>
      </c>
      <c r="AC1437" s="48" t="s">
        <v>4709</v>
      </c>
      <c r="AD1437" s="48" t="s">
        <v>2374</v>
      </c>
      <c r="AE1437" s="48" t="s">
        <v>2522</v>
      </c>
      <c r="AF1437" s="48" t="s">
        <v>2374</v>
      </c>
      <c r="AG1437" s="48" t="s">
        <v>2374</v>
      </c>
      <c r="AH1437" s="48" t="s">
        <v>2374</v>
      </c>
      <c r="AI1437" s="48" t="s">
        <v>2374</v>
      </c>
      <c r="AJ1437" s="48" t="s">
        <v>2374</v>
      </c>
      <c r="AK1437" s="48">
        <v>141</v>
      </c>
      <c r="AL1437" s="48">
        <v>2163050</v>
      </c>
      <c r="AM1437" s="48" t="s">
        <v>1581</v>
      </c>
      <c r="AN1437" s="53">
        <v>0.42</v>
      </c>
      <c r="AO1437" s="58">
        <v>0.057377</v>
      </c>
      <c r="AP1437" s="58">
        <v>0.133115225937281</v>
      </c>
    </row>
    <row r="1438" spans="27:42">
      <c r="AA1438" s="48">
        <v>1436</v>
      </c>
      <c r="AB1438" s="48" t="s">
        <v>4710</v>
      </c>
      <c r="AC1438" s="48" t="s">
        <v>3957</v>
      </c>
      <c r="AD1438" s="48" t="s">
        <v>2374</v>
      </c>
      <c r="AE1438" s="48" t="s">
        <v>2522</v>
      </c>
      <c r="AF1438" s="48" t="s">
        <v>2374</v>
      </c>
      <c r="AG1438" s="48" t="s">
        <v>2374</v>
      </c>
      <c r="AH1438" s="48" t="s">
        <v>2374</v>
      </c>
      <c r="AI1438" s="48" t="s">
        <v>2374</v>
      </c>
      <c r="AJ1438" s="48" t="s">
        <v>2374</v>
      </c>
      <c r="AK1438" s="48">
        <v>227</v>
      </c>
      <c r="AL1438" s="48">
        <v>1389233</v>
      </c>
      <c r="AM1438" s="48" t="s">
        <v>1581</v>
      </c>
      <c r="AN1438" s="53">
        <v>0.74</v>
      </c>
      <c r="AO1438" s="58">
        <v>0.274445</v>
      </c>
      <c r="AP1438" s="58">
        <v>0.0490334754883362</v>
      </c>
    </row>
    <row r="1439" spans="27:42">
      <c r="AA1439" s="48">
        <v>1437</v>
      </c>
      <c r="AB1439" s="48" t="s">
        <v>4711</v>
      </c>
      <c r="AC1439" s="48" t="s">
        <v>4712</v>
      </c>
      <c r="AD1439" s="48" t="s">
        <v>2374</v>
      </c>
      <c r="AE1439" s="48" t="s">
        <v>2522</v>
      </c>
      <c r="AF1439" s="48" t="s">
        <v>2374</v>
      </c>
      <c r="AG1439" s="48" t="s">
        <v>2374</v>
      </c>
      <c r="AH1439" s="48" t="s">
        <v>2374</v>
      </c>
      <c r="AI1439" s="48" t="s">
        <v>2374</v>
      </c>
      <c r="AJ1439" s="48" t="s">
        <v>2374</v>
      </c>
      <c r="AK1439" s="48">
        <v>292</v>
      </c>
      <c r="AL1439" s="48">
        <v>1088492</v>
      </c>
      <c r="AM1439" s="48" t="s">
        <v>1581</v>
      </c>
      <c r="AN1439" s="53">
        <v>1.36</v>
      </c>
      <c r="AO1439" s="58">
        <v>0.033454</v>
      </c>
      <c r="AP1439" s="58">
        <v>0.739276900000612</v>
      </c>
    </row>
    <row r="1440" spans="27:42">
      <c r="AA1440" s="48">
        <v>1438</v>
      </c>
      <c r="AB1440" s="48" t="s">
        <v>4713</v>
      </c>
      <c r="AC1440" s="48" t="s">
        <v>4714</v>
      </c>
      <c r="AD1440" s="48" t="s">
        <v>2374</v>
      </c>
      <c r="AE1440" s="48" t="s">
        <v>2522</v>
      </c>
      <c r="AF1440" s="48" t="s">
        <v>2374</v>
      </c>
      <c r="AG1440" s="48" t="s">
        <v>2374</v>
      </c>
      <c r="AH1440" s="48" t="s">
        <v>2374</v>
      </c>
      <c r="AI1440" s="48" t="s">
        <v>2374</v>
      </c>
      <c r="AJ1440" s="48" t="s">
        <v>2374</v>
      </c>
      <c r="AK1440" s="48">
        <v>267</v>
      </c>
      <c r="AL1440" s="48">
        <v>1187531</v>
      </c>
      <c r="AM1440" s="48" t="s">
        <v>1581</v>
      </c>
      <c r="AN1440" s="53">
        <v>1.16</v>
      </c>
      <c r="AO1440" s="58">
        <v>0.059108864</v>
      </c>
      <c r="AP1440" s="58">
        <v>0.356879545155864</v>
      </c>
    </row>
    <row r="1441" spans="27:42">
      <c r="AA1441" s="48">
        <v>1439</v>
      </c>
      <c r="AB1441" s="48" t="s">
        <v>4715</v>
      </c>
      <c r="AC1441" s="48" t="s">
        <v>4716</v>
      </c>
      <c r="AD1441" s="48" t="s">
        <v>2374</v>
      </c>
      <c r="AE1441" s="48" t="s">
        <v>2522</v>
      </c>
      <c r="AF1441" s="48" t="s">
        <v>2374</v>
      </c>
      <c r="AG1441" s="48" t="s">
        <v>2374</v>
      </c>
      <c r="AH1441" s="48" t="s">
        <v>2374</v>
      </c>
      <c r="AI1441" s="48" t="s">
        <v>2374</v>
      </c>
      <c r="AJ1441" s="48" t="s">
        <v>2374</v>
      </c>
      <c r="AK1441" s="48">
        <v>146</v>
      </c>
      <c r="AL1441" s="48">
        <v>2094984</v>
      </c>
      <c r="AM1441" s="48" t="s">
        <v>1581</v>
      </c>
      <c r="AN1441" s="53">
        <v>0.35</v>
      </c>
      <c r="AO1441" s="58">
        <v>0.107392</v>
      </c>
      <c r="AP1441" s="58">
        <v>0.0592669248997705</v>
      </c>
    </row>
    <row r="1442" spans="27:42">
      <c r="AA1442" s="48">
        <v>1440</v>
      </c>
      <c r="AB1442" s="48" t="s">
        <v>4717</v>
      </c>
      <c r="AC1442" s="48" t="s">
        <v>4718</v>
      </c>
      <c r="AD1442" s="48" t="s">
        <v>2374</v>
      </c>
      <c r="AE1442" s="48" t="s">
        <v>2522</v>
      </c>
      <c r="AF1442" s="48" t="s">
        <v>2374</v>
      </c>
      <c r="AG1442" s="48" t="s">
        <v>2374</v>
      </c>
      <c r="AH1442" s="48" t="s">
        <v>2374</v>
      </c>
      <c r="AI1442" s="48" t="s">
        <v>2374</v>
      </c>
      <c r="AJ1442" s="48" t="s">
        <v>2374</v>
      </c>
      <c r="AK1442" s="48">
        <v>348</v>
      </c>
      <c r="AL1442" s="48">
        <v>919116</v>
      </c>
      <c r="AM1442" s="48" t="s">
        <v>1581</v>
      </c>
      <c r="AN1442" s="53">
        <v>0.75</v>
      </c>
      <c r="AO1442" s="58">
        <v>0.002773</v>
      </c>
      <c r="AP1442" s="58">
        <v>4.91844335596014</v>
      </c>
    </row>
    <row r="1443" spans="27:42">
      <c r="AA1443" s="48">
        <v>1441</v>
      </c>
      <c r="AB1443" s="48" t="s">
        <v>4719</v>
      </c>
      <c r="AC1443" s="48" t="s">
        <v>4720</v>
      </c>
      <c r="AD1443" s="48" t="s">
        <v>2374</v>
      </c>
      <c r="AE1443" s="48" t="s">
        <v>2522</v>
      </c>
      <c r="AF1443" s="48" t="s">
        <v>2374</v>
      </c>
      <c r="AG1443" s="48" t="s">
        <v>2374</v>
      </c>
      <c r="AH1443" s="48" t="s">
        <v>2374</v>
      </c>
      <c r="AI1443" s="48" t="s">
        <v>2374</v>
      </c>
      <c r="AJ1443" s="48" t="s">
        <v>2374</v>
      </c>
      <c r="AK1443" s="48">
        <v>328</v>
      </c>
      <c r="AL1443" s="48">
        <v>974560</v>
      </c>
      <c r="AM1443" s="48" t="s">
        <v>1581</v>
      </c>
      <c r="AN1443" s="53">
        <v>0.7</v>
      </c>
      <c r="AO1443" s="58">
        <v>0.119167792</v>
      </c>
      <c r="AP1443" s="58">
        <v>0.106820702003712</v>
      </c>
    </row>
    <row r="1444" spans="27:42">
      <c r="AA1444" s="48">
        <v>1442</v>
      </c>
      <c r="AB1444" s="48" t="s">
        <v>4721</v>
      </c>
      <c r="AC1444" s="48" t="s">
        <v>4722</v>
      </c>
      <c r="AD1444" s="48" t="s">
        <v>2374</v>
      </c>
      <c r="AE1444" s="48" t="s">
        <v>2522</v>
      </c>
      <c r="AF1444" s="48" t="s">
        <v>2374</v>
      </c>
      <c r="AG1444" s="48" t="s">
        <v>2374</v>
      </c>
      <c r="AH1444" s="48" t="s">
        <v>2374</v>
      </c>
      <c r="AI1444" s="48" t="s">
        <v>2374</v>
      </c>
      <c r="AJ1444" s="48" t="s">
        <v>2374</v>
      </c>
      <c r="AK1444" s="48">
        <v>171</v>
      </c>
      <c r="AL1444" s="48">
        <v>1809308</v>
      </c>
      <c r="AM1444" s="48" t="s">
        <v>1581</v>
      </c>
      <c r="AN1444" s="53" t="e">
        <v>#N/A</v>
      </c>
      <c r="AO1444" s="58" t="e">
        <v>#N/A</v>
      </c>
      <c r="AP1444" s="58" t="e">
        <v>#N/A</v>
      </c>
    </row>
    <row r="1445" spans="27:42">
      <c r="AA1445" s="48">
        <v>1443</v>
      </c>
      <c r="AB1445" s="48" t="s">
        <v>4723</v>
      </c>
      <c r="AC1445" s="48" t="s">
        <v>4724</v>
      </c>
      <c r="AD1445" s="48" t="s">
        <v>2374</v>
      </c>
      <c r="AE1445" s="48" t="s">
        <v>2522</v>
      </c>
      <c r="AF1445" s="48" t="s">
        <v>2374</v>
      </c>
      <c r="AG1445" s="48" t="s">
        <v>2374</v>
      </c>
      <c r="AH1445" s="48" t="s">
        <v>2374</v>
      </c>
      <c r="AI1445" s="48" t="s">
        <v>2374</v>
      </c>
      <c r="AJ1445" s="48" t="s">
        <v>2374</v>
      </c>
      <c r="AK1445" s="48">
        <v>227</v>
      </c>
      <c r="AL1445" s="48">
        <v>1389233</v>
      </c>
      <c r="AM1445" s="48" t="s">
        <v>1581</v>
      </c>
      <c r="AN1445" s="53">
        <v>1.53</v>
      </c>
      <c r="AO1445" s="58">
        <v>0.039785</v>
      </c>
      <c r="AP1445" s="58">
        <v>0.69933996705286</v>
      </c>
    </row>
    <row r="1446" spans="27:42">
      <c r="AA1446" s="48">
        <v>1444</v>
      </c>
      <c r="AB1446" s="48" t="s">
        <v>4725</v>
      </c>
      <c r="AC1446" s="48" t="s">
        <v>4726</v>
      </c>
      <c r="AD1446" s="48" t="s">
        <v>2374</v>
      </c>
      <c r="AE1446" s="48" t="s">
        <v>2522</v>
      </c>
      <c r="AF1446" s="48" t="s">
        <v>2374</v>
      </c>
      <c r="AG1446" s="48" t="s">
        <v>2374</v>
      </c>
      <c r="AH1446" s="48" t="s">
        <v>2374</v>
      </c>
      <c r="AI1446" s="48" t="s">
        <v>2374</v>
      </c>
      <c r="AJ1446" s="48" t="s">
        <v>2374</v>
      </c>
      <c r="AK1446" s="48">
        <v>484</v>
      </c>
      <c r="AL1446" s="48">
        <v>663610</v>
      </c>
      <c r="AM1446" s="48" t="s">
        <v>1581</v>
      </c>
      <c r="AN1446" s="53">
        <v>3.34</v>
      </c>
      <c r="AO1446" s="58">
        <v>0.044905</v>
      </c>
      <c r="AP1446" s="58">
        <v>1.35259583693275</v>
      </c>
    </row>
    <row r="1447" spans="27:42">
      <c r="AA1447" s="48">
        <v>1445</v>
      </c>
      <c r="AB1447" s="48" t="s">
        <v>4727</v>
      </c>
      <c r="AC1447" s="48" t="s">
        <v>4728</v>
      </c>
      <c r="AD1447" s="48" t="s">
        <v>2374</v>
      </c>
      <c r="AE1447" s="48" t="s">
        <v>2522</v>
      </c>
      <c r="AF1447" s="48" t="s">
        <v>2374</v>
      </c>
      <c r="AG1447" s="48" t="s">
        <v>2374</v>
      </c>
      <c r="AH1447" s="48" t="s">
        <v>2374</v>
      </c>
      <c r="AI1447" s="48" t="s">
        <v>2374</v>
      </c>
      <c r="AJ1447" s="48" t="s">
        <v>2374</v>
      </c>
      <c r="AK1447" s="48">
        <v>439</v>
      </c>
      <c r="AL1447" s="48">
        <v>731475</v>
      </c>
      <c r="AM1447" s="48" t="s">
        <v>1581</v>
      </c>
      <c r="AN1447" s="53">
        <v>1.58</v>
      </c>
      <c r="AO1447" s="58">
        <v>0.011058725</v>
      </c>
      <c r="AP1447" s="58">
        <v>2.59817445660356</v>
      </c>
    </row>
    <row r="1448" spans="27:42">
      <c r="AA1448" s="48">
        <v>1446</v>
      </c>
      <c r="AB1448" s="48" t="s">
        <v>4729</v>
      </c>
      <c r="AC1448" s="48" t="s">
        <v>4730</v>
      </c>
      <c r="AD1448" s="48" t="s">
        <v>2374</v>
      </c>
      <c r="AE1448" s="48" t="s">
        <v>2522</v>
      </c>
      <c r="AF1448" s="48" t="s">
        <v>2374</v>
      </c>
      <c r="AG1448" s="48" t="s">
        <v>2374</v>
      </c>
      <c r="AH1448" s="48" t="s">
        <v>2374</v>
      </c>
      <c r="AI1448" s="48" t="s">
        <v>2374</v>
      </c>
      <c r="AJ1448" s="48" t="s">
        <v>2374</v>
      </c>
      <c r="AK1448" s="48">
        <v>580</v>
      </c>
      <c r="AL1448" s="48">
        <v>554620</v>
      </c>
      <c r="AM1448" s="48" t="s">
        <v>1581</v>
      </c>
      <c r="AN1448" s="53">
        <v>0.81</v>
      </c>
      <c r="AO1448" s="58">
        <v>0.078744424</v>
      </c>
      <c r="AP1448" s="58">
        <v>0.187060240610353</v>
      </c>
    </row>
    <row r="1449" spans="27:42">
      <c r="AA1449" s="48">
        <v>1447</v>
      </c>
      <c r="AB1449" s="48" t="s">
        <v>4731</v>
      </c>
      <c r="AC1449" s="48" t="s">
        <v>4732</v>
      </c>
      <c r="AD1449" s="48" t="s">
        <v>2374</v>
      </c>
      <c r="AE1449" s="48" t="s">
        <v>2522</v>
      </c>
      <c r="AF1449" s="48" t="s">
        <v>2374</v>
      </c>
      <c r="AG1449" s="48" t="s">
        <v>2374</v>
      </c>
      <c r="AH1449" s="48" t="s">
        <v>2374</v>
      </c>
      <c r="AI1449" s="48" t="s">
        <v>2374</v>
      </c>
      <c r="AJ1449" s="48" t="s">
        <v>2374</v>
      </c>
      <c r="AK1449" s="48">
        <v>5358</v>
      </c>
      <c r="AL1449" s="48">
        <v>54368</v>
      </c>
      <c r="AM1449" s="48" t="s">
        <v>1581</v>
      </c>
      <c r="AN1449" s="53">
        <v>2.39</v>
      </c>
      <c r="AO1449" s="58">
        <v>0.019742124</v>
      </c>
      <c r="AP1449" s="58">
        <v>2.20150819221715</v>
      </c>
    </row>
    <row r="1450" spans="27:42">
      <c r="AA1450" s="48">
        <v>1448</v>
      </c>
      <c r="AB1450" s="48" t="s">
        <v>4733</v>
      </c>
      <c r="AC1450" s="48" t="s">
        <v>4734</v>
      </c>
      <c r="AD1450" s="48" t="s">
        <v>2374</v>
      </c>
      <c r="AE1450" s="48" t="s">
        <v>2522</v>
      </c>
      <c r="AF1450" s="48" t="s">
        <v>2374</v>
      </c>
      <c r="AG1450" s="48" t="s">
        <v>2374</v>
      </c>
      <c r="AH1450" s="48" t="s">
        <v>2374</v>
      </c>
      <c r="AI1450" s="48" t="s">
        <v>2374</v>
      </c>
      <c r="AJ1450" s="48" t="s">
        <v>2374</v>
      </c>
      <c r="AK1450" s="48">
        <v>0</v>
      </c>
      <c r="AL1450" s="48">
        <v>0</v>
      </c>
      <c r="AM1450" s="48" t="s">
        <v>1581</v>
      </c>
      <c r="AN1450" s="53" t="e">
        <v>#N/A</v>
      </c>
      <c r="AO1450" s="58" t="e">
        <v>#N/A</v>
      </c>
      <c r="AP1450" s="58" t="e">
        <v>#N/A</v>
      </c>
    </row>
    <row r="1451" spans="27:42">
      <c r="AA1451" s="48">
        <v>1449</v>
      </c>
      <c r="AB1451" s="48" t="s">
        <v>4735</v>
      </c>
      <c r="AC1451" s="48" t="s">
        <v>3416</v>
      </c>
      <c r="AD1451" s="48" t="s">
        <v>2374</v>
      </c>
      <c r="AE1451" s="48" t="s">
        <v>2522</v>
      </c>
      <c r="AF1451" s="48" t="s">
        <v>2374</v>
      </c>
      <c r="AG1451" s="48" t="s">
        <v>2374</v>
      </c>
      <c r="AH1451" s="48" t="s">
        <v>2374</v>
      </c>
      <c r="AI1451" s="48" t="s">
        <v>2374</v>
      </c>
      <c r="AJ1451" s="48" t="s">
        <v>2374</v>
      </c>
      <c r="AK1451" s="48">
        <v>318</v>
      </c>
      <c r="AL1451" s="48">
        <v>1004630</v>
      </c>
      <c r="AM1451" s="48" t="s">
        <v>1581</v>
      </c>
      <c r="AN1451" s="53">
        <v>3.51</v>
      </c>
      <c r="AO1451" s="58">
        <v>0.067922</v>
      </c>
      <c r="AP1451" s="58">
        <v>0.93975129168815</v>
      </c>
    </row>
    <row r="1452" spans="27:42">
      <c r="AA1452" s="48">
        <v>1450</v>
      </c>
      <c r="AB1452" s="48" t="s">
        <v>2424</v>
      </c>
      <c r="AC1452" s="48" t="s">
        <v>4736</v>
      </c>
      <c r="AD1452" s="48" t="s">
        <v>2374</v>
      </c>
      <c r="AE1452" s="48" t="s">
        <v>2522</v>
      </c>
      <c r="AF1452" s="48" t="s">
        <v>2374</v>
      </c>
      <c r="AG1452" s="48" t="s">
        <v>2374</v>
      </c>
      <c r="AH1452" s="48" t="s">
        <v>2374</v>
      </c>
      <c r="AI1452" s="48" t="s">
        <v>2374</v>
      </c>
      <c r="AJ1452" s="48" t="s">
        <v>2374</v>
      </c>
      <c r="AK1452" s="48">
        <v>247</v>
      </c>
      <c r="AL1452" s="48">
        <v>1280487</v>
      </c>
      <c r="AM1452" s="48" t="s">
        <v>1581</v>
      </c>
      <c r="AN1452" s="53">
        <v>0.61</v>
      </c>
      <c r="AO1452" s="58">
        <v>0.119667</v>
      </c>
      <c r="AP1452" s="58">
        <v>0.0926982876360484</v>
      </c>
    </row>
    <row r="1453" spans="27:42">
      <c r="AA1453" s="48">
        <v>1451</v>
      </c>
      <c r="AB1453" s="48" t="s">
        <v>4737</v>
      </c>
      <c r="AC1453" s="48" t="s">
        <v>160</v>
      </c>
      <c r="AD1453" s="48" t="s">
        <v>2374</v>
      </c>
      <c r="AE1453" s="48" t="s">
        <v>2522</v>
      </c>
      <c r="AF1453" s="48" t="s">
        <v>2374</v>
      </c>
      <c r="AG1453" s="48" t="s">
        <v>2374</v>
      </c>
      <c r="AH1453" s="48" t="s">
        <v>2374</v>
      </c>
      <c r="AI1453" s="48" t="s">
        <v>2374</v>
      </c>
      <c r="AJ1453" s="48" t="s">
        <v>2374</v>
      </c>
      <c r="AK1453" s="48">
        <v>136</v>
      </c>
      <c r="AL1453" s="48">
        <v>2235033</v>
      </c>
      <c r="AM1453" s="48" t="s">
        <v>1581</v>
      </c>
      <c r="AN1453" s="53">
        <v>1.05</v>
      </c>
      <c r="AO1453" s="58">
        <v>0.071986</v>
      </c>
      <c r="AP1453" s="58">
        <v>0.265251309928437</v>
      </c>
    </row>
    <row r="1454" spans="27:42">
      <c r="AA1454" s="48">
        <v>1452</v>
      </c>
      <c r="AB1454" s="48" t="s">
        <v>4738</v>
      </c>
      <c r="AC1454" s="48" t="s">
        <v>3957</v>
      </c>
      <c r="AD1454" s="48" t="s">
        <v>2374</v>
      </c>
      <c r="AE1454" s="48" t="s">
        <v>2522</v>
      </c>
      <c r="AF1454" s="48" t="s">
        <v>2374</v>
      </c>
      <c r="AG1454" s="48" t="s">
        <v>2374</v>
      </c>
      <c r="AH1454" s="48" t="s">
        <v>2374</v>
      </c>
      <c r="AI1454" s="48" t="s">
        <v>2374</v>
      </c>
      <c r="AJ1454" s="48" t="s">
        <v>2374</v>
      </c>
      <c r="AK1454" s="48">
        <v>227</v>
      </c>
      <c r="AL1454" s="48">
        <v>1389233</v>
      </c>
      <c r="AM1454" s="48" t="s">
        <v>1581</v>
      </c>
      <c r="AN1454" s="53">
        <v>1.44</v>
      </c>
      <c r="AO1454" s="58">
        <v>0.297944</v>
      </c>
      <c r="AP1454" s="58">
        <v>0.0878909438621645</v>
      </c>
    </row>
    <row r="1455" spans="27:42">
      <c r="AA1455" s="48">
        <v>1453</v>
      </c>
      <c r="AB1455" s="48" t="s">
        <v>4739</v>
      </c>
      <c r="AC1455" s="48" t="s">
        <v>3500</v>
      </c>
      <c r="AD1455" s="48" t="s">
        <v>2374</v>
      </c>
      <c r="AE1455" s="48" t="s">
        <v>2522</v>
      </c>
      <c r="AF1455" s="48" t="s">
        <v>2374</v>
      </c>
      <c r="AG1455" s="48" t="s">
        <v>2374</v>
      </c>
      <c r="AH1455" s="48" t="s">
        <v>2374</v>
      </c>
      <c r="AI1455" s="48" t="s">
        <v>2374</v>
      </c>
      <c r="AJ1455" s="48" t="s">
        <v>2374</v>
      </c>
      <c r="AK1455" s="48">
        <v>964</v>
      </c>
      <c r="AL1455" s="48">
        <v>332095</v>
      </c>
      <c r="AM1455" s="48" t="s">
        <v>1581</v>
      </c>
      <c r="AN1455" s="53">
        <v>0.7</v>
      </c>
      <c r="AO1455" s="58">
        <v>0.081683</v>
      </c>
      <c r="AP1455" s="58">
        <v>0.155841328032422</v>
      </c>
    </row>
    <row r="1456" spans="27:42">
      <c r="AA1456" s="48">
        <v>1454</v>
      </c>
      <c r="AB1456" s="48" t="s">
        <v>4740</v>
      </c>
      <c r="AC1456" s="48" t="s">
        <v>4741</v>
      </c>
      <c r="AD1456" s="48" t="s">
        <v>2374</v>
      </c>
      <c r="AE1456" s="48" t="s">
        <v>2522</v>
      </c>
      <c r="AF1456" s="48" t="s">
        <v>2374</v>
      </c>
      <c r="AG1456" s="48" t="s">
        <v>2374</v>
      </c>
      <c r="AH1456" s="48" t="s">
        <v>2374</v>
      </c>
      <c r="AI1456" s="48" t="s">
        <v>2374</v>
      </c>
      <c r="AJ1456" s="48" t="s">
        <v>2374</v>
      </c>
      <c r="AK1456" s="48">
        <v>489</v>
      </c>
      <c r="AL1456" s="48">
        <v>656742</v>
      </c>
      <c r="AM1456" s="48" t="s">
        <v>1581</v>
      </c>
      <c r="AN1456" s="53">
        <v>2.86</v>
      </c>
      <c r="AO1456" s="58">
        <v>0.098668144</v>
      </c>
      <c r="AP1456" s="58">
        <v>0.527114975070124</v>
      </c>
    </row>
    <row r="1457" spans="27:42">
      <c r="AA1457" s="48">
        <v>1455</v>
      </c>
      <c r="AB1457" s="48" t="s">
        <v>4742</v>
      </c>
      <c r="AC1457" s="48"/>
      <c r="AD1457" s="48" t="s">
        <v>2374</v>
      </c>
      <c r="AE1457" s="48" t="s">
        <v>2522</v>
      </c>
      <c r="AF1457" s="48" t="s">
        <v>2374</v>
      </c>
      <c r="AG1457" s="48" t="s">
        <v>2374</v>
      </c>
      <c r="AH1457" s="48" t="s">
        <v>2374</v>
      </c>
      <c r="AI1457" s="48" t="s">
        <v>2374</v>
      </c>
      <c r="AJ1457" s="48" t="s">
        <v>2374</v>
      </c>
      <c r="AK1457" s="48">
        <v>0</v>
      </c>
      <c r="AL1457" s="48">
        <v>0</v>
      </c>
      <c r="AM1457" s="48" t="s">
        <v>1581</v>
      </c>
      <c r="AN1457" s="53" t="e">
        <v>#N/A</v>
      </c>
      <c r="AO1457" s="58" t="e">
        <v>#N/A</v>
      </c>
      <c r="AP1457" s="58" t="e">
        <v>#N/A</v>
      </c>
    </row>
    <row r="1458" spans="27:42">
      <c r="AA1458" s="48">
        <v>1456</v>
      </c>
      <c r="AB1458" s="48" t="s">
        <v>4743</v>
      </c>
      <c r="AC1458" s="48" t="s">
        <v>4744</v>
      </c>
      <c r="AD1458" s="48" t="s">
        <v>2374</v>
      </c>
      <c r="AE1458" s="48" t="s">
        <v>2522</v>
      </c>
      <c r="AF1458" s="48" t="s">
        <v>2374</v>
      </c>
      <c r="AG1458" s="48" t="s">
        <v>2374</v>
      </c>
      <c r="AH1458" s="48" t="s">
        <v>2374</v>
      </c>
      <c r="AI1458" s="48" t="s">
        <v>2374</v>
      </c>
      <c r="AJ1458" s="48" t="s">
        <v>2374</v>
      </c>
      <c r="AK1458" s="48">
        <v>146</v>
      </c>
      <c r="AL1458" s="48">
        <v>2094984</v>
      </c>
      <c r="AM1458" s="48" t="s">
        <v>1581</v>
      </c>
      <c r="AN1458" s="53">
        <v>3</v>
      </c>
      <c r="AO1458" s="58">
        <v>0.069567</v>
      </c>
      <c r="AP1458" s="58">
        <v>0.78421340153104</v>
      </c>
    </row>
    <row r="1459" spans="27:42">
      <c r="AA1459" s="48">
        <v>1457</v>
      </c>
      <c r="AB1459" s="48" t="s">
        <v>4745</v>
      </c>
      <c r="AC1459" s="48" t="s">
        <v>4746</v>
      </c>
      <c r="AD1459" s="48" t="s">
        <v>2374</v>
      </c>
      <c r="AE1459" s="48" t="s">
        <v>2522</v>
      </c>
      <c r="AF1459" s="48" t="s">
        <v>2374</v>
      </c>
      <c r="AG1459" s="48" t="s">
        <v>2374</v>
      </c>
      <c r="AH1459" s="48" t="s">
        <v>2374</v>
      </c>
      <c r="AI1459" s="48" t="s">
        <v>2374</v>
      </c>
      <c r="AJ1459" s="48" t="s">
        <v>2374</v>
      </c>
      <c r="AK1459" s="48">
        <v>222</v>
      </c>
      <c r="AL1459" s="48">
        <v>1419130</v>
      </c>
      <c r="AM1459" s="48" t="s">
        <v>1581</v>
      </c>
      <c r="AN1459" s="53">
        <v>0.71</v>
      </c>
      <c r="AO1459" s="58">
        <v>0.112827</v>
      </c>
      <c r="AP1459" s="58">
        <v>0.114435715239733</v>
      </c>
    </row>
    <row r="1460" spans="27:42">
      <c r="AA1460" s="48">
        <v>1458</v>
      </c>
      <c r="AB1460" s="48" t="s">
        <v>4747</v>
      </c>
      <c r="AC1460" s="48" t="s">
        <v>4748</v>
      </c>
      <c r="AD1460" s="48" t="s">
        <v>2374</v>
      </c>
      <c r="AE1460" s="48" t="s">
        <v>2522</v>
      </c>
      <c r="AF1460" s="48" t="s">
        <v>2374</v>
      </c>
      <c r="AG1460" s="48" t="s">
        <v>2374</v>
      </c>
      <c r="AH1460" s="48" t="s">
        <v>2374</v>
      </c>
      <c r="AI1460" s="48" t="s">
        <v>2374</v>
      </c>
      <c r="AJ1460" s="48" t="s">
        <v>2374</v>
      </c>
      <c r="AK1460" s="48">
        <v>752</v>
      </c>
      <c r="AL1460" s="48">
        <v>427201</v>
      </c>
      <c r="AM1460" s="48" t="s">
        <v>1581</v>
      </c>
      <c r="AN1460" s="53">
        <v>1.34</v>
      </c>
      <c r="AO1460" s="58">
        <v>0.16581</v>
      </c>
      <c r="AP1460" s="58">
        <v>0.146963795436092</v>
      </c>
    </row>
    <row r="1461" spans="27:42">
      <c r="AA1461" s="48">
        <v>1459</v>
      </c>
      <c r="AB1461" s="48" t="s">
        <v>4749</v>
      </c>
      <c r="AC1461" s="48" t="s">
        <v>4750</v>
      </c>
      <c r="AD1461" s="48" t="s">
        <v>2374</v>
      </c>
      <c r="AE1461" s="48" t="s">
        <v>2522</v>
      </c>
      <c r="AF1461" s="48" t="s">
        <v>2374</v>
      </c>
      <c r="AG1461" s="48" t="s">
        <v>2374</v>
      </c>
      <c r="AH1461" s="48" t="s">
        <v>2374</v>
      </c>
      <c r="AI1461" s="48" t="s">
        <v>2374</v>
      </c>
      <c r="AJ1461" s="48" t="s">
        <v>2374</v>
      </c>
      <c r="AK1461" s="48">
        <v>12818</v>
      </c>
      <c r="AL1461" s="48">
        <v>19932</v>
      </c>
      <c r="AM1461" s="48" t="s">
        <v>1581</v>
      </c>
      <c r="AN1461" s="53">
        <v>1.68</v>
      </c>
      <c r="AO1461" s="58">
        <v>0.083940603</v>
      </c>
      <c r="AP1461" s="58">
        <v>0.363959849971694</v>
      </c>
    </row>
    <row r="1462" spans="27:42">
      <c r="AA1462" s="48">
        <v>1460</v>
      </c>
      <c r="AB1462" s="48" t="s">
        <v>4751</v>
      </c>
      <c r="AC1462" s="48" t="s">
        <v>4752</v>
      </c>
      <c r="AD1462" s="48" t="s">
        <v>2374</v>
      </c>
      <c r="AE1462" s="48" t="s">
        <v>2522</v>
      </c>
      <c r="AF1462" s="48" t="s">
        <v>2374</v>
      </c>
      <c r="AG1462" s="48" t="s">
        <v>2374</v>
      </c>
      <c r="AH1462" s="48" t="s">
        <v>2374</v>
      </c>
      <c r="AI1462" s="48" t="s">
        <v>2374</v>
      </c>
      <c r="AJ1462" s="48" t="s">
        <v>2374</v>
      </c>
      <c r="AK1462" s="48">
        <v>1095</v>
      </c>
      <c r="AL1462" s="48">
        <v>291700</v>
      </c>
      <c r="AM1462" s="48" t="s">
        <v>1581</v>
      </c>
      <c r="AN1462" s="53">
        <v>3.88</v>
      </c>
      <c r="AO1462" s="58">
        <v>0.095545839</v>
      </c>
      <c r="AP1462" s="58">
        <v>0.738475731258593</v>
      </c>
    </row>
    <row r="1463" spans="27:42">
      <c r="AA1463" s="48">
        <v>1461</v>
      </c>
      <c r="AB1463" s="48" t="s">
        <v>4753</v>
      </c>
      <c r="AC1463" s="48" t="s">
        <v>4754</v>
      </c>
      <c r="AD1463" s="48" t="s">
        <v>2374</v>
      </c>
      <c r="AE1463" s="48" t="s">
        <v>2522</v>
      </c>
      <c r="AF1463" s="48" t="s">
        <v>2374</v>
      </c>
      <c r="AG1463" s="48" t="s">
        <v>2374</v>
      </c>
      <c r="AH1463" s="48" t="s">
        <v>2374</v>
      </c>
      <c r="AI1463" s="48" t="s">
        <v>2374</v>
      </c>
      <c r="AJ1463" s="48" t="s">
        <v>2374</v>
      </c>
      <c r="AK1463" s="48">
        <v>176</v>
      </c>
      <c r="AL1463" s="48">
        <v>1761175</v>
      </c>
      <c r="AM1463" s="48" t="s">
        <v>1581</v>
      </c>
      <c r="AN1463" s="53">
        <v>0.68</v>
      </c>
      <c r="AO1463" s="58">
        <v>0.016916</v>
      </c>
      <c r="AP1463" s="58">
        <v>0.731017067055465</v>
      </c>
    </row>
    <row r="1464" spans="27:42">
      <c r="AA1464" s="48">
        <v>1462</v>
      </c>
      <c r="AB1464" s="48" t="s">
        <v>4755</v>
      </c>
      <c r="AC1464" s="48" t="s">
        <v>3853</v>
      </c>
      <c r="AD1464" s="48" t="s">
        <v>2374</v>
      </c>
      <c r="AE1464" s="48" t="s">
        <v>2522</v>
      </c>
      <c r="AF1464" s="48" t="s">
        <v>2374</v>
      </c>
      <c r="AG1464" s="48" t="s">
        <v>2374</v>
      </c>
      <c r="AH1464" s="48" t="s">
        <v>2374</v>
      </c>
      <c r="AI1464" s="48" t="s">
        <v>2374</v>
      </c>
      <c r="AJ1464" s="48" t="s">
        <v>2374</v>
      </c>
      <c r="AK1464" s="48">
        <v>3090</v>
      </c>
      <c r="AL1464" s="48">
        <v>99041</v>
      </c>
      <c r="AM1464" s="48" t="s">
        <v>1581</v>
      </c>
      <c r="AN1464" s="53">
        <v>0.65</v>
      </c>
      <c r="AO1464" s="58">
        <v>0.083568</v>
      </c>
      <c r="AP1464" s="58">
        <v>0.141445660650813</v>
      </c>
    </row>
    <row r="1465" spans="27:42">
      <c r="AA1465" s="48">
        <v>1463</v>
      </c>
      <c r="AB1465" s="48" t="s">
        <v>4756</v>
      </c>
      <c r="AC1465" s="48" t="s">
        <v>4757</v>
      </c>
      <c r="AD1465" s="48" t="s">
        <v>2374</v>
      </c>
      <c r="AE1465" s="48" t="s">
        <v>2522</v>
      </c>
      <c r="AF1465" s="48" t="s">
        <v>2374</v>
      </c>
      <c r="AG1465" s="48" t="s">
        <v>2374</v>
      </c>
      <c r="AH1465" s="48" t="s">
        <v>2374</v>
      </c>
      <c r="AI1465" s="48" t="s">
        <v>2374</v>
      </c>
      <c r="AJ1465" s="48" t="s">
        <v>2374</v>
      </c>
      <c r="AK1465" s="48">
        <v>0</v>
      </c>
      <c r="AL1465" s="48">
        <v>0</v>
      </c>
      <c r="AM1465" s="48" t="s">
        <v>1581</v>
      </c>
      <c r="AN1465" s="53" t="e">
        <v>#N/A</v>
      </c>
      <c r="AO1465" s="58" t="e">
        <v>#N/A</v>
      </c>
      <c r="AP1465" s="58" t="e">
        <v>#N/A</v>
      </c>
    </row>
    <row r="1466" spans="27:42">
      <c r="AA1466" s="48">
        <v>1464</v>
      </c>
      <c r="AB1466" s="48" t="s">
        <v>4758</v>
      </c>
      <c r="AC1466" s="48" t="s">
        <v>4759</v>
      </c>
      <c r="AD1466" s="48" t="s">
        <v>2374</v>
      </c>
      <c r="AE1466" s="48" t="s">
        <v>2522</v>
      </c>
      <c r="AF1466" s="48" t="s">
        <v>2374</v>
      </c>
      <c r="AG1466" s="48" t="s">
        <v>2374</v>
      </c>
      <c r="AH1466" s="48" t="s">
        <v>2374</v>
      </c>
      <c r="AI1466" s="48" t="s">
        <v>2374</v>
      </c>
      <c r="AJ1466" s="48" t="s">
        <v>2374</v>
      </c>
      <c r="AK1466" s="48">
        <v>227</v>
      </c>
      <c r="AL1466" s="48">
        <v>1389233</v>
      </c>
      <c r="AM1466" s="48" t="s">
        <v>1581</v>
      </c>
      <c r="AN1466" s="53">
        <v>0.58</v>
      </c>
      <c r="AO1466" s="58">
        <v>0.192623</v>
      </c>
      <c r="AP1466" s="58">
        <v>0.0547565568467935</v>
      </c>
    </row>
    <row r="1467" spans="27:42">
      <c r="AA1467" s="48">
        <v>1465</v>
      </c>
      <c r="AB1467" s="48" t="s">
        <v>1905</v>
      </c>
      <c r="AC1467" s="48" t="s">
        <v>4760</v>
      </c>
      <c r="AD1467" s="48" t="s">
        <v>2374</v>
      </c>
      <c r="AE1467" s="48" t="s">
        <v>2522</v>
      </c>
      <c r="AF1467" s="48" t="s">
        <v>2374</v>
      </c>
      <c r="AG1467" s="48" t="s">
        <v>2374</v>
      </c>
      <c r="AH1467" s="48" t="s">
        <v>2374</v>
      </c>
      <c r="AI1467" s="48" t="s">
        <v>2374</v>
      </c>
      <c r="AJ1467" s="48" t="s">
        <v>2374</v>
      </c>
      <c r="AK1467" s="48">
        <v>873</v>
      </c>
      <c r="AL1467" s="48">
        <v>367432</v>
      </c>
      <c r="AM1467" s="48" t="s">
        <v>1581</v>
      </c>
      <c r="AN1467" s="53">
        <v>0.45</v>
      </c>
      <c r="AO1467" s="58">
        <v>0.037289903</v>
      </c>
      <c r="AP1467" s="58">
        <v>0.219450987996576</v>
      </c>
    </row>
    <row r="1468" spans="27:42">
      <c r="AA1468" s="48">
        <v>1466</v>
      </c>
      <c r="AB1468" s="48" t="s">
        <v>4761</v>
      </c>
      <c r="AC1468" s="48"/>
      <c r="AD1468" s="48" t="s">
        <v>2374</v>
      </c>
      <c r="AE1468" s="48" t="s">
        <v>2522</v>
      </c>
      <c r="AF1468" s="48" t="s">
        <v>2374</v>
      </c>
      <c r="AG1468" s="48" t="s">
        <v>2374</v>
      </c>
      <c r="AH1468" s="48" t="s">
        <v>2374</v>
      </c>
      <c r="AI1468" s="48" t="s">
        <v>2374</v>
      </c>
      <c r="AJ1468" s="48" t="s">
        <v>2374</v>
      </c>
      <c r="AK1468" s="48">
        <v>388</v>
      </c>
      <c r="AL1468" s="48">
        <v>825433</v>
      </c>
      <c r="AM1468" s="48" t="s">
        <v>1581</v>
      </c>
      <c r="AN1468" s="53">
        <v>0.36</v>
      </c>
      <c r="AO1468" s="58">
        <v>0.136308</v>
      </c>
      <c r="AP1468" s="58">
        <v>0.0480283244161545</v>
      </c>
    </row>
    <row r="1469" spans="27:42">
      <c r="AA1469" s="48">
        <v>1467</v>
      </c>
      <c r="AB1469" s="48" t="s">
        <v>4762</v>
      </c>
      <c r="AC1469" s="48" t="s">
        <v>4763</v>
      </c>
      <c r="AD1469" s="48" t="s">
        <v>2374</v>
      </c>
      <c r="AE1469" s="48" t="s">
        <v>2522</v>
      </c>
      <c r="AF1469" s="48" t="s">
        <v>2374</v>
      </c>
      <c r="AG1469" s="48" t="s">
        <v>2374</v>
      </c>
      <c r="AH1469" s="48" t="s">
        <v>2374</v>
      </c>
      <c r="AI1469" s="48" t="s">
        <v>2374</v>
      </c>
      <c r="AJ1469" s="48" t="s">
        <v>2374</v>
      </c>
      <c r="AK1469" s="48">
        <v>368</v>
      </c>
      <c r="AL1469" s="48">
        <v>870088</v>
      </c>
      <c r="AM1469" s="48" t="s">
        <v>1581</v>
      </c>
      <c r="AN1469" s="53">
        <v>0.4</v>
      </c>
      <c r="AO1469" s="58">
        <v>0.092994674</v>
      </c>
      <c r="AP1469" s="58">
        <v>0.0782200691110689</v>
      </c>
    </row>
    <row r="1470" spans="27:42">
      <c r="AA1470" s="48">
        <v>1468</v>
      </c>
      <c r="AB1470" s="48" t="s">
        <v>2816</v>
      </c>
      <c r="AC1470" s="48" t="s">
        <v>4764</v>
      </c>
      <c r="AD1470" s="48" t="s">
        <v>2374</v>
      </c>
      <c r="AE1470" s="48" t="s">
        <v>2522</v>
      </c>
      <c r="AF1470" s="48" t="s">
        <v>2374</v>
      </c>
      <c r="AG1470" s="48" t="s">
        <v>2374</v>
      </c>
      <c r="AH1470" s="48" t="s">
        <v>2374</v>
      </c>
      <c r="AI1470" s="48" t="s">
        <v>2374</v>
      </c>
      <c r="AJ1470" s="48" t="s">
        <v>2374</v>
      </c>
      <c r="AK1470" s="48">
        <v>131</v>
      </c>
      <c r="AL1470" s="48">
        <v>2311999</v>
      </c>
      <c r="AM1470" s="48" t="s">
        <v>1581</v>
      </c>
      <c r="AN1470" s="53">
        <v>0.49</v>
      </c>
      <c r="AO1470" s="58">
        <v>0.118848</v>
      </c>
      <c r="AP1470" s="58">
        <v>0.074975691962596</v>
      </c>
    </row>
    <row r="1471" spans="27:42">
      <c r="AA1471" s="48">
        <v>1469</v>
      </c>
      <c r="AB1471" s="48" t="s">
        <v>4765</v>
      </c>
      <c r="AC1471" s="48" t="s">
        <v>4766</v>
      </c>
      <c r="AD1471" s="48" t="s">
        <v>2374</v>
      </c>
      <c r="AE1471" s="48" t="s">
        <v>2522</v>
      </c>
      <c r="AF1471" s="48" t="s">
        <v>2374</v>
      </c>
      <c r="AG1471" s="48" t="s">
        <v>2374</v>
      </c>
      <c r="AH1471" s="48" t="s">
        <v>2374</v>
      </c>
      <c r="AI1471" s="48" t="s">
        <v>2374</v>
      </c>
      <c r="AJ1471" s="48" t="s">
        <v>2374</v>
      </c>
      <c r="AK1471" s="48">
        <v>156</v>
      </c>
      <c r="AL1471" s="48">
        <v>1970885</v>
      </c>
      <c r="AM1471" s="48" t="s">
        <v>1581</v>
      </c>
      <c r="AN1471" s="53" t="e">
        <v>#N/A</v>
      </c>
      <c r="AO1471" s="58" t="e">
        <v>#N/A</v>
      </c>
      <c r="AP1471" s="58" t="e">
        <v>#N/A</v>
      </c>
    </row>
    <row r="1472" spans="27:42">
      <c r="AA1472" s="48">
        <v>1470</v>
      </c>
      <c r="AB1472" s="48" t="s">
        <v>4767</v>
      </c>
      <c r="AC1472" s="48" t="s">
        <v>3830</v>
      </c>
      <c r="AD1472" s="48" t="s">
        <v>2374</v>
      </c>
      <c r="AE1472" s="48" t="s">
        <v>2522</v>
      </c>
      <c r="AF1472" s="48" t="s">
        <v>2374</v>
      </c>
      <c r="AG1472" s="48" t="s">
        <v>2374</v>
      </c>
      <c r="AH1472" s="48" t="s">
        <v>2374</v>
      </c>
      <c r="AI1472" s="48" t="s">
        <v>2374</v>
      </c>
      <c r="AJ1472" s="48" t="s">
        <v>2374</v>
      </c>
      <c r="AK1472" s="48">
        <v>419</v>
      </c>
      <c r="AL1472" s="48">
        <v>766647</v>
      </c>
      <c r="AM1472" s="48" t="s">
        <v>1581</v>
      </c>
      <c r="AN1472" s="53">
        <v>0.35</v>
      </c>
      <c r="AO1472" s="58">
        <v>0.124993</v>
      </c>
      <c r="AP1472" s="58">
        <v>0.0509212003779104</v>
      </c>
    </row>
    <row r="1473" spans="27:42">
      <c r="AA1473" s="48">
        <v>1471</v>
      </c>
      <c r="AB1473" s="48" t="s">
        <v>4768</v>
      </c>
      <c r="AC1473" s="48" t="s">
        <v>4769</v>
      </c>
      <c r="AD1473" s="48" t="s">
        <v>2374</v>
      </c>
      <c r="AE1473" s="48" t="s">
        <v>2522</v>
      </c>
      <c r="AF1473" s="48" t="s">
        <v>2374</v>
      </c>
      <c r="AG1473" s="48" t="s">
        <v>2374</v>
      </c>
      <c r="AH1473" s="48" t="s">
        <v>2374</v>
      </c>
      <c r="AI1473" s="48" t="s">
        <v>2374</v>
      </c>
      <c r="AJ1473" s="48" t="s">
        <v>2374</v>
      </c>
      <c r="AK1473" s="48">
        <v>186</v>
      </c>
      <c r="AL1473" s="48">
        <v>1671777</v>
      </c>
      <c r="AM1473" s="48" t="s">
        <v>1581</v>
      </c>
      <c r="AN1473" s="53">
        <v>1.03</v>
      </c>
      <c r="AO1473" s="58">
        <v>0.012547</v>
      </c>
      <c r="AP1473" s="58">
        <v>1.49284118156901</v>
      </c>
    </row>
    <row r="1474" spans="27:42">
      <c r="AA1474" s="48">
        <v>1472</v>
      </c>
      <c r="AB1474" s="48" t="s">
        <v>4770</v>
      </c>
      <c r="AC1474" s="48" t="s">
        <v>4771</v>
      </c>
      <c r="AD1474" s="48" t="s">
        <v>2374</v>
      </c>
      <c r="AE1474" s="48" t="s">
        <v>2522</v>
      </c>
      <c r="AF1474" s="48" t="s">
        <v>2374</v>
      </c>
      <c r="AG1474" s="48" t="s">
        <v>2374</v>
      </c>
      <c r="AH1474" s="48" t="s">
        <v>2374</v>
      </c>
      <c r="AI1474" s="48" t="s">
        <v>2374</v>
      </c>
      <c r="AJ1474" s="48" t="s">
        <v>2374</v>
      </c>
      <c r="AK1474" s="48">
        <v>0</v>
      </c>
      <c r="AL1474" s="48">
        <v>0</v>
      </c>
      <c r="AM1474" s="48" t="s">
        <v>1581</v>
      </c>
      <c r="AN1474" s="53">
        <v>3.98</v>
      </c>
      <c r="AO1474" s="58">
        <v>0.117151</v>
      </c>
      <c r="AP1474" s="58">
        <v>0.617807750518998</v>
      </c>
    </row>
    <row r="1475" spans="27:42">
      <c r="AA1475" s="48">
        <v>1473</v>
      </c>
      <c r="AB1475" s="48" t="s">
        <v>4772</v>
      </c>
      <c r="AC1475" s="48" t="s">
        <v>4773</v>
      </c>
      <c r="AD1475" s="48" t="s">
        <v>2374</v>
      </c>
      <c r="AE1475" s="48" t="s">
        <v>2522</v>
      </c>
      <c r="AF1475" s="48" t="s">
        <v>2374</v>
      </c>
      <c r="AG1475" s="48" t="s">
        <v>2374</v>
      </c>
      <c r="AH1475" s="48" t="s">
        <v>2374</v>
      </c>
      <c r="AI1475" s="48" t="s">
        <v>2374</v>
      </c>
      <c r="AJ1475" s="48" t="s">
        <v>2374</v>
      </c>
      <c r="AK1475" s="48">
        <v>141</v>
      </c>
      <c r="AL1475" s="48">
        <v>2163050</v>
      </c>
      <c r="AM1475" s="48" t="s">
        <v>1581</v>
      </c>
      <c r="AN1475" s="53">
        <v>0.53</v>
      </c>
      <c r="AO1475" s="58">
        <v>0.016915</v>
      </c>
      <c r="AP1475" s="58">
        <v>0.569796986171726</v>
      </c>
    </row>
    <row r="1476" spans="27:42">
      <c r="AA1476" s="48">
        <v>1474</v>
      </c>
      <c r="AB1476" s="48" t="s">
        <v>4774</v>
      </c>
      <c r="AC1476" s="48" t="s">
        <v>4775</v>
      </c>
      <c r="AD1476" s="48" t="s">
        <v>2374</v>
      </c>
      <c r="AE1476" s="48" t="s">
        <v>2522</v>
      </c>
      <c r="AF1476" s="48" t="s">
        <v>2374</v>
      </c>
      <c r="AG1476" s="48" t="s">
        <v>2374</v>
      </c>
      <c r="AH1476" s="48" t="s">
        <v>2374</v>
      </c>
      <c r="AI1476" s="48" t="s">
        <v>2374</v>
      </c>
      <c r="AJ1476" s="48" t="s">
        <v>2374</v>
      </c>
      <c r="AK1476" s="48">
        <v>525</v>
      </c>
      <c r="AL1476" s="48">
        <v>613009</v>
      </c>
      <c r="AM1476" s="48" t="s">
        <v>1581</v>
      </c>
      <c r="AN1476" s="53">
        <v>1.62</v>
      </c>
      <c r="AO1476" s="58">
        <v>0.04585</v>
      </c>
      <c r="AP1476" s="58">
        <v>0.642527847335383</v>
      </c>
    </row>
    <row r="1477" spans="27:42">
      <c r="AA1477" s="48">
        <v>1475</v>
      </c>
      <c r="AB1477" s="48" t="s">
        <v>4776</v>
      </c>
      <c r="AC1477" s="48" t="s">
        <v>4777</v>
      </c>
      <c r="AD1477" s="48" t="s">
        <v>2374</v>
      </c>
      <c r="AE1477" s="48" t="s">
        <v>2522</v>
      </c>
      <c r="AF1477" s="48" t="s">
        <v>2374</v>
      </c>
      <c r="AG1477" s="48" t="s">
        <v>2374</v>
      </c>
      <c r="AH1477" s="48" t="s">
        <v>2374</v>
      </c>
      <c r="AI1477" s="48" t="s">
        <v>2374</v>
      </c>
      <c r="AJ1477" s="48" t="s">
        <v>2374</v>
      </c>
      <c r="AK1477" s="48">
        <v>207</v>
      </c>
      <c r="AL1477" s="48">
        <v>1517492</v>
      </c>
      <c r="AM1477" s="48" t="s">
        <v>1581</v>
      </c>
      <c r="AN1477" s="53">
        <v>3.3</v>
      </c>
      <c r="AO1477" s="58">
        <v>0.058473</v>
      </c>
      <c r="AP1477" s="58">
        <v>1.02630121722403</v>
      </c>
    </row>
    <row r="1478" spans="27:42">
      <c r="AA1478" s="48">
        <v>1476</v>
      </c>
      <c r="AB1478" s="48" t="s">
        <v>4778</v>
      </c>
      <c r="AC1478" s="48" t="s">
        <v>4779</v>
      </c>
      <c r="AD1478" s="48" t="s">
        <v>2374</v>
      </c>
      <c r="AE1478" s="48" t="s">
        <v>2522</v>
      </c>
      <c r="AF1478" s="48" t="s">
        <v>2374</v>
      </c>
      <c r="AG1478" s="48" t="s">
        <v>2374</v>
      </c>
      <c r="AH1478" s="48" t="s">
        <v>2374</v>
      </c>
      <c r="AI1478" s="48" t="s">
        <v>2374</v>
      </c>
      <c r="AJ1478" s="48" t="s">
        <v>2374</v>
      </c>
      <c r="AK1478" s="48">
        <v>0</v>
      </c>
      <c r="AL1478" s="48">
        <v>0</v>
      </c>
      <c r="AM1478" s="48" t="s">
        <v>1581</v>
      </c>
      <c r="AN1478" s="53" t="e">
        <v>#N/A</v>
      </c>
      <c r="AO1478" s="58" t="e">
        <v>#N/A</v>
      </c>
      <c r="AP1478" s="58" t="e">
        <v>#N/A</v>
      </c>
    </row>
    <row r="1479" spans="27:42">
      <c r="AA1479" s="48">
        <v>1477</v>
      </c>
      <c r="AB1479" s="48" t="s">
        <v>4780</v>
      </c>
      <c r="AC1479" s="48" t="s">
        <v>4781</v>
      </c>
      <c r="AD1479" s="48" t="s">
        <v>2374</v>
      </c>
      <c r="AE1479" s="48" t="s">
        <v>2522</v>
      </c>
      <c r="AF1479" s="48" t="s">
        <v>2374</v>
      </c>
      <c r="AG1479" s="48" t="s">
        <v>2374</v>
      </c>
      <c r="AH1479" s="48" t="s">
        <v>2374</v>
      </c>
      <c r="AI1479" s="48" t="s">
        <v>2374</v>
      </c>
      <c r="AJ1479" s="48" t="s">
        <v>2374</v>
      </c>
      <c r="AK1479" s="48">
        <v>999</v>
      </c>
      <c r="AL1479" s="48">
        <v>320294</v>
      </c>
      <c r="AM1479" s="48" t="s">
        <v>1581</v>
      </c>
      <c r="AN1479" s="53">
        <v>3.18</v>
      </c>
      <c r="AO1479" s="58">
        <v>0.029059827</v>
      </c>
      <c r="AP1479" s="58">
        <v>1.98998762541045</v>
      </c>
    </row>
    <row r="1480" spans="27:42">
      <c r="AA1480" s="48">
        <v>1478</v>
      </c>
      <c r="AB1480" s="48" t="s">
        <v>4782</v>
      </c>
      <c r="AC1480" s="48" t="s">
        <v>4783</v>
      </c>
      <c r="AD1480" s="48" t="s">
        <v>2374</v>
      </c>
      <c r="AE1480" s="48" t="s">
        <v>2522</v>
      </c>
      <c r="AF1480" s="48" t="s">
        <v>2374</v>
      </c>
      <c r="AG1480" s="48" t="s">
        <v>2374</v>
      </c>
      <c r="AH1480" s="48" t="s">
        <v>2374</v>
      </c>
      <c r="AI1480" s="48" t="s">
        <v>2374</v>
      </c>
      <c r="AJ1480" s="48" t="s">
        <v>2374</v>
      </c>
      <c r="AK1480" s="48">
        <v>141</v>
      </c>
      <c r="AL1480" s="48">
        <v>2163050</v>
      </c>
      <c r="AM1480" s="48" t="s">
        <v>1581</v>
      </c>
      <c r="AN1480" s="53" t="e">
        <v>#N/A</v>
      </c>
      <c r="AO1480" s="58" t="e">
        <v>#N/A</v>
      </c>
      <c r="AP1480" s="58" t="e">
        <v>#N/A</v>
      </c>
    </row>
    <row r="1481" spans="27:42">
      <c r="AA1481" s="48">
        <v>1479</v>
      </c>
      <c r="AB1481" s="48" t="s">
        <v>4784</v>
      </c>
      <c r="AC1481" s="48" t="s">
        <v>4785</v>
      </c>
      <c r="AD1481" s="48" t="s">
        <v>2374</v>
      </c>
      <c r="AE1481" s="48" t="s">
        <v>2522</v>
      </c>
      <c r="AF1481" s="48" t="s">
        <v>2374</v>
      </c>
      <c r="AG1481" s="48" t="s">
        <v>2374</v>
      </c>
      <c r="AH1481" s="48" t="s">
        <v>2374</v>
      </c>
      <c r="AI1481" s="48" t="s">
        <v>2374</v>
      </c>
      <c r="AJ1481" s="48" t="s">
        <v>2374</v>
      </c>
      <c r="AK1481" s="48">
        <v>151</v>
      </c>
      <c r="AL1481" s="48">
        <v>2031238</v>
      </c>
      <c r="AM1481" s="48" t="s">
        <v>1581</v>
      </c>
      <c r="AN1481" s="53">
        <v>6.77</v>
      </c>
      <c r="AO1481" s="58">
        <v>0.074589</v>
      </c>
      <c r="AP1481" s="58">
        <v>1.65055562249205</v>
      </c>
    </row>
    <row r="1482" spans="27:42">
      <c r="AA1482" s="48">
        <v>1480</v>
      </c>
      <c r="AB1482" s="48" t="s">
        <v>4786</v>
      </c>
      <c r="AC1482" s="48" t="s">
        <v>4787</v>
      </c>
      <c r="AD1482" s="48" t="s">
        <v>2374</v>
      </c>
      <c r="AE1482" s="48" t="s">
        <v>2522</v>
      </c>
      <c r="AF1482" s="48" t="s">
        <v>2374</v>
      </c>
      <c r="AG1482" s="48" t="s">
        <v>2374</v>
      </c>
      <c r="AH1482" s="48" t="s">
        <v>2374</v>
      </c>
      <c r="AI1482" s="48" t="s">
        <v>2374</v>
      </c>
      <c r="AJ1482" s="48" t="s">
        <v>2374</v>
      </c>
      <c r="AK1482" s="48">
        <v>0</v>
      </c>
      <c r="AL1482" s="48">
        <v>0</v>
      </c>
      <c r="AM1482" s="48" t="s">
        <v>1581</v>
      </c>
      <c r="AN1482" s="53">
        <v>3.24</v>
      </c>
      <c r="AO1482" s="58">
        <v>0.060657</v>
      </c>
      <c r="AP1482" s="58">
        <v>0.971360331052552</v>
      </c>
    </row>
    <row r="1483" spans="27:42">
      <c r="AA1483" s="48">
        <v>1481</v>
      </c>
      <c r="AB1483" s="48" t="s">
        <v>4788</v>
      </c>
      <c r="AC1483" s="48" t="s">
        <v>4789</v>
      </c>
      <c r="AD1483" s="48" t="s">
        <v>2374</v>
      </c>
      <c r="AE1483" s="48" t="s">
        <v>2522</v>
      </c>
      <c r="AF1483" s="48" t="s">
        <v>2374</v>
      </c>
      <c r="AG1483" s="48" t="s">
        <v>2374</v>
      </c>
      <c r="AH1483" s="48" t="s">
        <v>2374</v>
      </c>
      <c r="AI1483" s="48" t="s">
        <v>2374</v>
      </c>
      <c r="AJ1483" s="48" t="s">
        <v>2374</v>
      </c>
      <c r="AK1483" s="48">
        <v>1868</v>
      </c>
      <c r="AL1483" s="48">
        <v>168341</v>
      </c>
      <c r="AM1483" s="48" t="s">
        <v>1581</v>
      </c>
      <c r="AN1483" s="53">
        <v>0.35</v>
      </c>
      <c r="AO1483" s="58">
        <v>0.087935363</v>
      </c>
      <c r="AP1483" s="58">
        <v>0.0723803641867738</v>
      </c>
    </row>
    <row r="1484" spans="27:42">
      <c r="AA1484" s="48">
        <v>1482</v>
      </c>
      <c r="AB1484" s="48" t="s">
        <v>4790</v>
      </c>
      <c r="AC1484" s="48" t="s">
        <v>4791</v>
      </c>
      <c r="AD1484" s="48" t="s">
        <v>2374</v>
      </c>
      <c r="AE1484" s="48" t="s">
        <v>2522</v>
      </c>
      <c r="AF1484" s="48" t="s">
        <v>2374</v>
      </c>
      <c r="AG1484" s="48" t="s">
        <v>2374</v>
      </c>
      <c r="AH1484" s="48" t="s">
        <v>2374</v>
      </c>
      <c r="AI1484" s="48" t="s">
        <v>2374</v>
      </c>
      <c r="AJ1484" s="48" t="s">
        <v>2374</v>
      </c>
      <c r="AK1484" s="48">
        <v>338</v>
      </c>
      <c r="AL1484" s="48">
        <v>946047</v>
      </c>
      <c r="AM1484" s="48" t="s">
        <v>1581</v>
      </c>
      <c r="AN1484" s="53">
        <v>1.29</v>
      </c>
      <c r="AO1484" s="58">
        <v>0.113569</v>
      </c>
      <c r="AP1484" s="58">
        <v>0.206559982854945</v>
      </c>
    </row>
    <row r="1485" spans="27:42">
      <c r="AA1485" s="48">
        <v>1483</v>
      </c>
      <c r="AB1485" s="48" t="s">
        <v>4792</v>
      </c>
      <c r="AC1485" s="48"/>
      <c r="AD1485" s="48" t="s">
        <v>2374</v>
      </c>
      <c r="AE1485" s="48" t="s">
        <v>2522</v>
      </c>
      <c r="AF1485" s="48" t="s">
        <v>2374</v>
      </c>
      <c r="AG1485" s="48" t="s">
        <v>2374</v>
      </c>
      <c r="AH1485" s="48" t="s">
        <v>2374</v>
      </c>
      <c r="AI1485" s="48" t="s">
        <v>2374</v>
      </c>
      <c r="AJ1485" s="48" t="s">
        <v>2374</v>
      </c>
      <c r="AK1485" s="48">
        <v>0</v>
      </c>
      <c r="AL1485" s="48">
        <v>0</v>
      </c>
      <c r="AM1485" s="48" t="s">
        <v>1581</v>
      </c>
      <c r="AN1485" s="53">
        <v>1.98</v>
      </c>
      <c r="AO1485" s="58">
        <v>0.046555</v>
      </c>
      <c r="AP1485" s="58">
        <v>0.773419539143905</v>
      </c>
    </row>
    <row r="1486" spans="27:42">
      <c r="AA1486" s="48">
        <v>1484</v>
      </c>
      <c r="AB1486" s="48" t="s">
        <v>4793</v>
      </c>
      <c r="AC1486" s="48" t="s">
        <v>4794</v>
      </c>
      <c r="AD1486" s="48" t="s">
        <v>2374</v>
      </c>
      <c r="AE1486" s="48" t="s">
        <v>2522</v>
      </c>
      <c r="AF1486" s="48" t="s">
        <v>2374</v>
      </c>
      <c r="AG1486" s="48" t="s">
        <v>2374</v>
      </c>
      <c r="AH1486" s="48" t="s">
        <v>2374</v>
      </c>
      <c r="AI1486" s="48" t="s">
        <v>2374</v>
      </c>
      <c r="AJ1486" s="48" t="s">
        <v>2374</v>
      </c>
      <c r="AK1486" s="48">
        <v>1429</v>
      </c>
      <c r="AL1486" s="48">
        <v>222362</v>
      </c>
      <c r="AM1486" s="48" t="s">
        <v>1581</v>
      </c>
      <c r="AN1486" s="53">
        <v>2.61</v>
      </c>
      <c r="AO1486" s="58">
        <v>0.162001189</v>
      </c>
      <c r="AP1486" s="58">
        <v>0.292980412154565</v>
      </c>
    </row>
    <row r="1487" spans="27:42">
      <c r="AA1487" s="48">
        <v>1485</v>
      </c>
      <c r="AB1487" s="48" t="s">
        <v>4795</v>
      </c>
      <c r="AC1487" s="48" t="s">
        <v>4796</v>
      </c>
      <c r="AD1487" s="48" t="s">
        <v>2374</v>
      </c>
      <c r="AE1487" s="48" t="s">
        <v>2522</v>
      </c>
      <c r="AF1487" s="48" t="s">
        <v>2374</v>
      </c>
      <c r="AG1487" s="48" t="s">
        <v>2374</v>
      </c>
      <c r="AH1487" s="48" t="s">
        <v>2374</v>
      </c>
      <c r="AI1487" s="48" t="s">
        <v>2374</v>
      </c>
      <c r="AJ1487" s="48" t="s">
        <v>2374</v>
      </c>
      <c r="AK1487" s="48">
        <v>156</v>
      </c>
      <c r="AL1487" s="48">
        <v>1970885</v>
      </c>
      <c r="AM1487" s="48" t="s">
        <v>1581</v>
      </c>
      <c r="AN1487" s="53">
        <v>0.37</v>
      </c>
      <c r="AO1487" s="58">
        <v>0.045458</v>
      </c>
      <c r="AP1487" s="58">
        <v>0.148015664793836</v>
      </c>
    </row>
    <row r="1488" spans="27:42">
      <c r="AA1488" s="48">
        <v>1486</v>
      </c>
      <c r="AB1488" s="48" t="s">
        <v>4797</v>
      </c>
      <c r="AC1488" s="48" t="s">
        <v>4798</v>
      </c>
      <c r="AD1488" s="48" t="s">
        <v>2374</v>
      </c>
      <c r="AE1488" s="48" t="s">
        <v>2522</v>
      </c>
      <c r="AF1488" s="48" t="s">
        <v>2374</v>
      </c>
      <c r="AG1488" s="48" t="s">
        <v>2374</v>
      </c>
      <c r="AH1488" s="48" t="s">
        <v>2374</v>
      </c>
      <c r="AI1488" s="48" t="s">
        <v>2374</v>
      </c>
      <c r="AJ1488" s="48" t="s">
        <v>2374</v>
      </c>
      <c r="AK1488" s="48">
        <v>792</v>
      </c>
      <c r="AL1488" s="48">
        <v>404983</v>
      </c>
      <c r="AM1488" s="48" t="s">
        <v>1581</v>
      </c>
      <c r="AN1488" s="53">
        <v>4.49</v>
      </c>
      <c r="AO1488" s="58">
        <v>0.070198796</v>
      </c>
      <c r="AP1488" s="58">
        <v>1.16314258880998</v>
      </c>
    </row>
    <row r="1489" spans="27:42">
      <c r="AA1489" s="48">
        <v>1487</v>
      </c>
      <c r="AB1489" s="48" t="s">
        <v>4799</v>
      </c>
      <c r="AC1489" s="48" t="s">
        <v>4800</v>
      </c>
      <c r="AD1489" s="48" t="s">
        <v>2374</v>
      </c>
      <c r="AE1489" s="48" t="s">
        <v>2522</v>
      </c>
      <c r="AF1489" s="48" t="s">
        <v>2374</v>
      </c>
      <c r="AG1489" s="48" t="s">
        <v>2374</v>
      </c>
      <c r="AH1489" s="48" t="s">
        <v>2374</v>
      </c>
      <c r="AI1489" s="48" t="s">
        <v>2374</v>
      </c>
      <c r="AJ1489" s="48" t="s">
        <v>2374</v>
      </c>
      <c r="AK1489" s="48">
        <v>333</v>
      </c>
      <c r="AL1489" s="48">
        <v>960105</v>
      </c>
      <c r="AM1489" s="48" t="s">
        <v>1581</v>
      </c>
      <c r="AN1489" s="53">
        <v>3.82</v>
      </c>
      <c r="AO1489" s="58">
        <v>0.074101</v>
      </c>
      <c r="AP1489" s="58">
        <v>0.937466105047902</v>
      </c>
    </row>
    <row r="1490" spans="27:42">
      <c r="AA1490" s="48">
        <v>1488</v>
      </c>
      <c r="AB1490" s="48" t="s">
        <v>4801</v>
      </c>
      <c r="AC1490" s="48" t="s">
        <v>4781</v>
      </c>
      <c r="AD1490" s="48" t="s">
        <v>2374</v>
      </c>
      <c r="AE1490" s="48" t="s">
        <v>2522</v>
      </c>
      <c r="AF1490" s="48" t="s">
        <v>2374</v>
      </c>
      <c r="AG1490" s="48" t="s">
        <v>2374</v>
      </c>
      <c r="AH1490" s="48" t="s">
        <v>2374</v>
      </c>
      <c r="AI1490" s="48" t="s">
        <v>2374</v>
      </c>
      <c r="AJ1490" s="48" t="s">
        <v>2374</v>
      </c>
      <c r="AK1490" s="48">
        <v>313</v>
      </c>
      <c r="AL1490" s="48">
        <v>1020314</v>
      </c>
      <c r="AM1490" s="48" t="s">
        <v>1581</v>
      </c>
      <c r="AN1490" s="53">
        <v>2.73</v>
      </c>
      <c r="AO1490" s="58">
        <v>0.028760505</v>
      </c>
      <c r="AP1490" s="58">
        <v>1.7261654505344</v>
      </c>
    </row>
    <row r="1491" spans="27:42">
      <c r="AA1491" s="48">
        <v>1489</v>
      </c>
      <c r="AB1491" s="48" t="s">
        <v>4802</v>
      </c>
      <c r="AC1491" s="48" t="s">
        <v>4803</v>
      </c>
      <c r="AD1491" s="48" t="s">
        <v>2374</v>
      </c>
      <c r="AE1491" s="48" t="s">
        <v>2522</v>
      </c>
      <c r="AF1491" s="48" t="s">
        <v>2374</v>
      </c>
      <c r="AG1491" s="48" t="s">
        <v>2374</v>
      </c>
      <c r="AH1491" s="48" t="s">
        <v>2374</v>
      </c>
      <c r="AI1491" s="48" t="s">
        <v>2374</v>
      </c>
      <c r="AJ1491" s="48" t="s">
        <v>2374</v>
      </c>
      <c r="AK1491" s="48">
        <v>434</v>
      </c>
      <c r="AL1491" s="48">
        <v>740039</v>
      </c>
      <c r="AM1491" s="48" t="s">
        <v>1581</v>
      </c>
      <c r="AN1491" s="53">
        <v>2.11</v>
      </c>
      <c r="AO1491" s="58">
        <v>0.020919</v>
      </c>
      <c r="AP1491" s="58">
        <v>1.83424699262383</v>
      </c>
    </row>
    <row r="1492" spans="27:42">
      <c r="AA1492" s="48">
        <v>1490</v>
      </c>
      <c r="AB1492" s="48" t="s">
        <v>4804</v>
      </c>
      <c r="AC1492" s="48" t="s">
        <v>4805</v>
      </c>
      <c r="AD1492" s="48" t="s">
        <v>2374</v>
      </c>
      <c r="AE1492" s="48" t="s">
        <v>2522</v>
      </c>
      <c r="AF1492" s="48" t="s">
        <v>2374</v>
      </c>
      <c r="AG1492" s="48" t="s">
        <v>2374</v>
      </c>
      <c r="AH1492" s="48" t="s">
        <v>2374</v>
      </c>
      <c r="AI1492" s="48" t="s">
        <v>2374</v>
      </c>
      <c r="AJ1492" s="48" t="s">
        <v>2374</v>
      </c>
      <c r="AK1492" s="48">
        <v>0</v>
      </c>
      <c r="AL1492" s="48">
        <v>0</v>
      </c>
      <c r="AM1492" s="48" t="s">
        <v>1581</v>
      </c>
      <c r="AN1492" s="53" t="e">
        <v>#N/A</v>
      </c>
      <c r="AO1492" s="58" t="e">
        <v>#N/A</v>
      </c>
      <c r="AP1492" s="58" t="e">
        <v>#N/A</v>
      </c>
    </row>
    <row r="1493" spans="27:42">
      <c r="AA1493" s="48">
        <v>1491</v>
      </c>
      <c r="AB1493" s="48" t="s">
        <v>4806</v>
      </c>
      <c r="AC1493" s="48" t="s">
        <v>4807</v>
      </c>
      <c r="AD1493" s="48" t="s">
        <v>2374</v>
      </c>
      <c r="AE1493" s="48" t="s">
        <v>2522</v>
      </c>
      <c r="AF1493" s="48" t="s">
        <v>2374</v>
      </c>
      <c r="AG1493" s="48" t="s">
        <v>2374</v>
      </c>
      <c r="AH1493" s="48" t="s">
        <v>2374</v>
      </c>
      <c r="AI1493" s="48" t="s">
        <v>2374</v>
      </c>
      <c r="AJ1493" s="48" t="s">
        <v>2374</v>
      </c>
      <c r="AK1493" s="48">
        <v>0</v>
      </c>
      <c r="AL1493" s="48">
        <v>0</v>
      </c>
      <c r="AM1493" s="48" t="s">
        <v>1581</v>
      </c>
      <c r="AN1493" s="53" t="e">
        <v>#N/A</v>
      </c>
      <c r="AO1493" s="58" t="e">
        <v>#N/A</v>
      </c>
      <c r="AP1493" s="58" t="e">
        <v>#N/A</v>
      </c>
    </row>
    <row r="1494" spans="27:42">
      <c r="AA1494" s="48">
        <v>1492</v>
      </c>
      <c r="AB1494" s="48" t="s">
        <v>4808</v>
      </c>
      <c r="AC1494" s="48" t="s">
        <v>4809</v>
      </c>
      <c r="AD1494" s="48" t="s">
        <v>2374</v>
      </c>
      <c r="AE1494" s="48" t="s">
        <v>2522</v>
      </c>
      <c r="AF1494" s="48" t="s">
        <v>2374</v>
      </c>
      <c r="AG1494" s="48" t="s">
        <v>2374</v>
      </c>
      <c r="AH1494" s="48" t="s">
        <v>2374</v>
      </c>
      <c r="AI1494" s="48" t="s">
        <v>2374</v>
      </c>
      <c r="AJ1494" s="48" t="s">
        <v>2374</v>
      </c>
      <c r="AK1494" s="48">
        <v>383</v>
      </c>
      <c r="AL1494" s="48">
        <v>836302</v>
      </c>
      <c r="AM1494" s="48" t="s">
        <v>1581</v>
      </c>
      <c r="AN1494" s="53">
        <v>1.82</v>
      </c>
      <c r="AO1494" s="58">
        <v>0.183128993</v>
      </c>
      <c r="AP1494" s="58">
        <v>0.180730130012499</v>
      </c>
    </row>
    <row r="1495" spans="27:42">
      <c r="AA1495" s="48">
        <v>1493</v>
      </c>
      <c r="AB1495" s="48" t="s">
        <v>4810</v>
      </c>
      <c r="AC1495" s="48" t="s">
        <v>4811</v>
      </c>
      <c r="AD1495" s="48" t="s">
        <v>2374</v>
      </c>
      <c r="AE1495" s="48" t="s">
        <v>2522</v>
      </c>
      <c r="AF1495" s="48" t="s">
        <v>2374</v>
      </c>
      <c r="AG1495" s="48" t="s">
        <v>2374</v>
      </c>
      <c r="AH1495" s="48" t="s">
        <v>2374</v>
      </c>
      <c r="AI1495" s="48" t="s">
        <v>2374</v>
      </c>
      <c r="AJ1495" s="48" t="s">
        <v>2374</v>
      </c>
      <c r="AK1495" s="48">
        <v>944</v>
      </c>
      <c r="AL1495" s="48">
        <v>339332</v>
      </c>
      <c r="AM1495" s="48" t="s">
        <v>1581</v>
      </c>
      <c r="AN1495" s="53">
        <v>1.55</v>
      </c>
      <c r="AO1495" s="58">
        <v>0.074565</v>
      </c>
      <c r="AP1495" s="58">
        <v>0.378018414545163</v>
      </c>
    </row>
    <row r="1496" spans="27:42">
      <c r="AA1496" s="48">
        <v>1494</v>
      </c>
      <c r="AB1496" s="48" t="s">
        <v>4812</v>
      </c>
      <c r="AC1496" s="48" t="s">
        <v>4813</v>
      </c>
      <c r="AD1496" s="48" t="s">
        <v>2374</v>
      </c>
      <c r="AE1496" s="48" t="s">
        <v>2522</v>
      </c>
      <c r="AF1496" s="48" t="s">
        <v>2374</v>
      </c>
      <c r="AG1496" s="48" t="s">
        <v>2374</v>
      </c>
      <c r="AH1496" s="48" t="s">
        <v>2374</v>
      </c>
      <c r="AI1496" s="48" t="s">
        <v>2374</v>
      </c>
      <c r="AJ1496" s="48" t="s">
        <v>2374</v>
      </c>
      <c r="AK1496" s="48">
        <v>308</v>
      </c>
      <c r="AL1496" s="48">
        <v>1036628</v>
      </c>
      <c r="AM1496" s="48" t="s">
        <v>1581</v>
      </c>
      <c r="AN1496" s="53">
        <v>1.49</v>
      </c>
      <c r="AO1496" s="58">
        <v>0.197412776</v>
      </c>
      <c r="AP1496" s="58">
        <v>0.137254721581312</v>
      </c>
    </row>
    <row r="1497" spans="27:42">
      <c r="AA1497" s="48">
        <v>1495</v>
      </c>
      <c r="AB1497" s="48" t="s">
        <v>4814</v>
      </c>
      <c r="AC1497" s="48" t="s">
        <v>4815</v>
      </c>
      <c r="AD1497" s="48" t="s">
        <v>2374</v>
      </c>
      <c r="AE1497" s="48" t="s">
        <v>2522</v>
      </c>
      <c r="AF1497" s="48" t="s">
        <v>2374</v>
      </c>
      <c r="AG1497" s="48" t="s">
        <v>2374</v>
      </c>
      <c r="AH1497" s="48" t="s">
        <v>2374</v>
      </c>
      <c r="AI1497" s="48" t="s">
        <v>2374</v>
      </c>
      <c r="AJ1497" s="48" t="s">
        <v>2374</v>
      </c>
      <c r="AK1497" s="48">
        <v>126</v>
      </c>
      <c r="AL1497" s="48">
        <v>2393769</v>
      </c>
      <c r="AM1497" s="48" t="s">
        <v>1581</v>
      </c>
      <c r="AN1497" s="53">
        <v>0.38</v>
      </c>
      <c r="AO1497" s="58">
        <v>0.12603</v>
      </c>
      <c r="AP1497" s="58">
        <v>0.0548309714820221</v>
      </c>
    </row>
    <row r="1498" spans="27:42">
      <c r="AA1498" s="48">
        <v>1496</v>
      </c>
      <c r="AB1498" s="48" t="s">
        <v>4816</v>
      </c>
      <c r="AC1498" s="48" t="s">
        <v>4817</v>
      </c>
      <c r="AD1498" s="48" t="s">
        <v>2374</v>
      </c>
      <c r="AE1498" s="48" t="s">
        <v>2522</v>
      </c>
      <c r="AF1498" s="48" t="s">
        <v>2374</v>
      </c>
      <c r="AG1498" s="48" t="s">
        <v>2374</v>
      </c>
      <c r="AH1498" s="48" t="s">
        <v>2374</v>
      </c>
      <c r="AI1498" s="48" t="s">
        <v>2374</v>
      </c>
      <c r="AJ1498" s="48" t="s">
        <v>2374</v>
      </c>
      <c r="AK1498" s="48">
        <v>510</v>
      </c>
      <c r="AL1498" s="48">
        <v>630809</v>
      </c>
      <c r="AM1498" s="48" t="s">
        <v>1581</v>
      </c>
      <c r="AN1498" s="53">
        <v>1.99</v>
      </c>
      <c r="AO1498" s="58">
        <v>0.061639</v>
      </c>
      <c r="AP1498" s="58">
        <v>0.587102287359067</v>
      </c>
    </row>
    <row r="1499" spans="27:42">
      <c r="AA1499" s="48">
        <v>1497</v>
      </c>
      <c r="AB1499" s="48" t="s">
        <v>4818</v>
      </c>
      <c r="AC1499" s="48" t="s">
        <v>2892</v>
      </c>
      <c r="AD1499" s="48" t="s">
        <v>2374</v>
      </c>
      <c r="AE1499" s="48" t="s">
        <v>2522</v>
      </c>
      <c r="AF1499" s="48" t="s">
        <v>2374</v>
      </c>
      <c r="AG1499" s="48" t="s">
        <v>2374</v>
      </c>
      <c r="AH1499" s="48" t="s">
        <v>2374</v>
      </c>
      <c r="AI1499" s="48" t="s">
        <v>2374</v>
      </c>
      <c r="AJ1499" s="48" t="s">
        <v>2374</v>
      </c>
      <c r="AK1499" s="48">
        <v>292</v>
      </c>
      <c r="AL1499" s="48">
        <v>1088492</v>
      </c>
      <c r="AM1499" s="48" t="s">
        <v>1581</v>
      </c>
      <c r="AN1499" s="53">
        <v>0</v>
      </c>
      <c r="AO1499" s="58">
        <v>0</v>
      </c>
      <c r="AP1499" s="58" t="e">
        <v>#DIV/0!</v>
      </c>
    </row>
    <row r="1500" spans="27:42">
      <c r="AA1500" s="48">
        <v>1498</v>
      </c>
      <c r="AB1500" s="48" t="s">
        <v>4819</v>
      </c>
      <c r="AC1500" s="48" t="s">
        <v>4298</v>
      </c>
      <c r="AD1500" s="48" t="s">
        <v>2374</v>
      </c>
      <c r="AE1500" s="48" t="s">
        <v>2522</v>
      </c>
      <c r="AF1500" s="48" t="s">
        <v>2374</v>
      </c>
      <c r="AG1500" s="48" t="s">
        <v>2374</v>
      </c>
      <c r="AH1500" s="48" t="s">
        <v>2374</v>
      </c>
      <c r="AI1500" s="48" t="s">
        <v>2374</v>
      </c>
      <c r="AJ1500" s="48" t="s">
        <v>2374</v>
      </c>
      <c r="AK1500" s="48">
        <v>318</v>
      </c>
      <c r="AL1500" s="48">
        <v>1004630</v>
      </c>
      <c r="AM1500" s="48" t="s">
        <v>1581</v>
      </c>
      <c r="AN1500" s="53">
        <v>0.7</v>
      </c>
      <c r="AO1500" s="58">
        <v>0.076901</v>
      </c>
      <c r="AP1500" s="58">
        <v>0.165532141294291</v>
      </c>
    </row>
    <row r="1501" spans="27:42">
      <c r="AA1501" s="48">
        <v>1499</v>
      </c>
      <c r="AB1501" s="48" t="s">
        <v>4820</v>
      </c>
      <c r="AC1501" s="48" t="s">
        <v>4821</v>
      </c>
      <c r="AD1501" s="48" t="s">
        <v>2374</v>
      </c>
      <c r="AE1501" s="48" t="s">
        <v>2522</v>
      </c>
      <c r="AF1501" s="48" t="s">
        <v>2374</v>
      </c>
      <c r="AG1501" s="48" t="s">
        <v>2374</v>
      </c>
      <c r="AH1501" s="48" t="s">
        <v>2374</v>
      </c>
      <c r="AI1501" s="48" t="s">
        <v>2374</v>
      </c>
      <c r="AJ1501" s="48" t="s">
        <v>2374</v>
      </c>
      <c r="AK1501" s="48">
        <v>1535</v>
      </c>
      <c r="AL1501" s="48">
        <v>206586</v>
      </c>
      <c r="AM1501" s="48" t="s">
        <v>1581</v>
      </c>
      <c r="AN1501" s="53">
        <v>0.52</v>
      </c>
      <c r="AO1501" s="58">
        <v>0.030287981</v>
      </c>
      <c r="AP1501" s="58">
        <v>0.31221179039348</v>
      </c>
    </row>
    <row r="1502" spans="27:42">
      <c r="AA1502" s="48">
        <v>1500</v>
      </c>
      <c r="AB1502" s="48" t="s">
        <v>4822</v>
      </c>
      <c r="AC1502" s="48" t="s">
        <v>4823</v>
      </c>
      <c r="AD1502" s="48" t="s">
        <v>2374</v>
      </c>
      <c r="AE1502" s="48" t="s">
        <v>2522</v>
      </c>
      <c r="AF1502" s="48" t="s">
        <v>2374</v>
      </c>
      <c r="AG1502" s="48" t="s">
        <v>2374</v>
      </c>
      <c r="AH1502" s="48" t="s">
        <v>2374</v>
      </c>
      <c r="AI1502" s="48" t="s">
        <v>2374</v>
      </c>
      <c r="AJ1502" s="48" t="s">
        <v>2374</v>
      </c>
      <c r="AK1502" s="48">
        <v>494</v>
      </c>
      <c r="AL1502" s="48">
        <v>650102</v>
      </c>
      <c r="AM1502" s="48" t="s">
        <v>1581</v>
      </c>
      <c r="AN1502" s="53">
        <v>1.07</v>
      </c>
      <c r="AO1502" s="58">
        <v>0.081932</v>
      </c>
      <c r="AP1502" s="58">
        <v>0.237490642091863</v>
      </c>
    </row>
    <row r="1503" spans="27:42">
      <c r="AA1503" s="48">
        <v>1501</v>
      </c>
      <c r="AB1503" s="48" t="s">
        <v>4824</v>
      </c>
      <c r="AC1503" s="48" t="s">
        <v>4825</v>
      </c>
      <c r="AD1503" s="48" t="s">
        <v>2374</v>
      </c>
      <c r="AE1503" s="48" t="s">
        <v>2522</v>
      </c>
      <c r="AF1503" s="48" t="s">
        <v>2374</v>
      </c>
      <c r="AG1503" s="48" t="s">
        <v>2374</v>
      </c>
      <c r="AH1503" s="48" t="s">
        <v>2374</v>
      </c>
      <c r="AI1503" s="48" t="s">
        <v>2374</v>
      </c>
      <c r="AJ1503" s="48" t="s">
        <v>2374</v>
      </c>
      <c r="AK1503" s="48">
        <v>636</v>
      </c>
      <c r="AL1503" s="48">
        <v>505844</v>
      </c>
      <c r="AM1503" s="48" t="s">
        <v>1581</v>
      </c>
      <c r="AN1503" s="53">
        <v>0.9</v>
      </c>
      <c r="AO1503" s="58">
        <v>0.119136146</v>
      </c>
      <c r="AP1503" s="58">
        <v>0.137377384285144</v>
      </c>
    </row>
    <row r="1504" spans="27:42">
      <c r="AA1504" s="48">
        <v>1502</v>
      </c>
      <c r="AB1504" s="48" t="s">
        <v>2101</v>
      </c>
      <c r="AC1504" s="48" t="s">
        <v>4826</v>
      </c>
      <c r="AD1504" s="48" t="s">
        <v>2374</v>
      </c>
      <c r="AE1504" s="48" t="s">
        <v>2522</v>
      </c>
      <c r="AF1504" s="48" t="s">
        <v>2374</v>
      </c>
      <c r="AG1504" s="48" t="s">
        <v>2374</v>
      </c>
      <c r="AH1504" s="48" t="s">
        <v>2374</v>
      </c>
      <c r="AI1504" s="48" t="s">
        <v>2374</v>
      </c>
      <c r="AJ1504" s="48" t="s">
        <v>2374</v>
      </c>
      <c r="AK1504" s="48">
        <v>474</v>
      </c>
      <c r="AL1504" s="48">
        <v>677618</v>
      </c>
      <c r="AM1504" s="48" t="s">
        <v>1581</v>
      </c>
      <c r="AN1504" s="53">
        <v>0.35</v>
      </c>
      <c r="AO1504" s="58">
        <v>0.11205065</v>
      </c>
      <c r="AP1504" s="58">
        <v>0.0568028262115048</v>
      </c>
    </row>
    <row r="1505" spans="27:42">
      <c r="AA1505" s="48">
        <v>1503</v>
      </c>
      <c r="AB1505" s="48" t="s">
        <v>4827</v>
      </c>
      <c r="AC1505" s="48" t="s">
        <v>4828</v>
      </c>
      <c r="AD1505" s="48" t="s">
        <v>2374</v>
      </c>
      <c r="AE1505" s="48" t="s">
        <v>2522</v>
      </c>
      <c r="AF1505" s="48" t="s">
        <v>2374</v>
      </c>
      <c r="AG1505" s="48" t="s">
        <v>2374</v>
      </c>
      <c r="AH1505" s="48" t="s">
        <v>2374</v>
      </c>
      <c r="AI1505" s="48" t="s">
        <v>2374</v>
      </c>
      <c r="AJ1505" s="48" t="s">
        <v>2374</v>
      </c>
      <c r="AK1505" s="48">
        <v>1348</v>
      </c>
      <c r="AL1505" s="48">
        <v>236044</v>
      </c>
      <c r="AM1505" s="48" t="s">
        <v>1581</v>
      </c>
      <c r="AN1505" s="53">
        <v>0.57</v>
      </c>
      <c r="AO1505" s="58">
        <v>0.076901</v>
      </c>
      <c r="AP1505" s="58">
        <v>0.134790457911066</v>
      </c>
    </row>
    <row r="1506" spans="27:42">
      <c r="AA1506" s="48">
        <v>1504</v>
      </c>
      <c r="AB1506" s="48" t="s">
        <v>4829</v>
      </c>
      <c r="AC1506" s="48" t="s">
        <v>4830</v>
      </c>
      <c r="AD1506" s="48" t="s">
        <v>2374</v>
      </c>
      <c r="AE1506" s="48" t="s">
        <v>2522</v>
      </c>
      <c r="AF1506" s="48" t="s">
        <v>2374</v>
      </c>
      <c r="AG1506" s="48" t="s">
        <v>2374</v>
      </c>
      <c r="AH1506" s="48" t="s">
        <v>2374</v>
      </c>
      <c r="AI1506" s="48" t="s">
        <v>2374</v>
      </c>
      <c r="AJ1506" s="48" t="s">
        <v>2374</v>
      </c>
      <c r="AK1506" s="48">
        <v>0</v>
      </c>
      <c r="AL1506" s="48">
        <v>0</v>
      </c>
      <c r="AM1506" s="48" t="s">
        <v>1581</v>
      </c>
      <c r="AN1506" s="53" t="e">
        <v>#N/A</v>
      </c>
      <c r="AO1506" s="58" t="e">
        <v>#N/A</v>
      </c>
      <c r="AP1506" s="58" t="e">
        <v>#N/A</v>
      </c>
    </row>
    <row r="1507" spans="27:42">
      <c r="AA1507" s="48">
        <v>1505</v>
      </c>
      <c r="AB1507" s="48" t="s">
        <v>4831</v>
      </c>
      <c r="AC1507" s="48" t="s">
        <v>4832</v>
      </c>
      <c r="AD1507" s="48" t="s">
        <v>2374</v>
      </c>
      <c r="AE1507" s="48" t="s">
        <v>2522</v>
      </c>
      <c r="AF1507" s="48" t="s">
        <v>2374</v>
      </c>
      <c r="AG1507" s="48" t="s">
        <v>2374</v>
      </c>
      <c r="AH1507" s="48" t="s">
        <v>2374</v>
      </c>
      <c r="AI1507" s="48" t="s">
        <v>2374</v>
      </c>
      <c r="AJ1507" s="48" t="s">
        <v>2374</v>
      </c>
      <c r="AK1507" s="48">
        <v>1186</v>
      </c>
      <c r="AL1507" s="48">
        <v>269032</v>
      </c>
      <c r="AM1507" s="48" t="s">
        <v>1581</v>
      </c>
      <c r="AN1507" s="53">
        <v>0.35</v>
      </c>
      <c r="AO1507" s="58">
        <v>0.108904146</v>
      </c>
      <c r="AP1507" s="58">
        <v>0.0584439971535717</v>
      </c>
    </row>
    <row r="1508" spans="27:42">
      <c r="AA1508" s="48">
        <v>1506</v>
      </c>
      <c r="AB1508" s="48" t="s">
        <v>4833</v>
      </c>
      <c r="AC1508" s="48" t="s">
        <v>4834</v>
      </c>
      <c r="AD1508" s="48" t="s">
        <v>2374</v>
      </c>
      <c r="AE1508" s="48" t="s">
        <v>2522</v>
      </c>
      <c r="AF1508" s="48" t="s">
        <v>2374</v>
      </c>
      <c r="AG1508" s="48" t="s">
        <v>2374</v>
      </c>
      <c r="AH1508" s="48" t="s">
        <v>2374</v>
      </c>
      <c r="AI1508" s="48" t="s">
        <v>2374</v>
      </c>
      <c r="AJ1508" s="48" t="s">
        <v>2374</v>
      </c>
      <c r="AK1508" s="48">
        <v>141</v>
      </c>
      <c r="AL1508" s="48">
        <v>2163050</v>
      </c>
      <c r="AM1508" s="48" t="s">
        <v>1581</v>
      </c>
      <c r="AN1508" s="53">
        <v>0.48</v>
      </c>
      <c r="AO1508" s="58">
        <v>0.146018</v>
      </c>
      <c r="AP1508" s="58">
        <v>0.0597793408531111</v>
      </c>
    </row>
    <row r="1509" spans="27:42">
      <c r="AA1509" s="48">
        <v>1507</v>
      </c>
      <c r="AB1509" s="48" t="s">
        <v>4835</v>
      </c>
      <c r="AC1509" s="48" t="s">
        <v>4655</v>
      </c>
      <c r="AD1509" s="48" t="s">
        <v>2374</v>
      </c>
      <c r="AE1509" s="48" t="s">
        <v>2522</v>
      </c>
      <c r="AF1509" s="48" t="s">
        <v>2374</v>
      </c>
      <c r="AG1509" s="48" t="s">
        <v>2374</v>
      </c>
      <c r="AH1509" s="48" t="s">
        <v>2374</v>
      </c>
      <c r="AI1509" s="48" t="s">
        <v>2374</v>
      </c>
      <c r="AJ1509" s="48" t="s">
        <v>2374</v>
      </c>
      <c r="AK1509" s="48">
        <v>5217</v>
      </c>
      <c r="AL1509" s="48">
        <v>56007</v>
      </c>
      <c r="AM1509" s="48" t="s">
        <v>1581</v>
      </c>
      <c r="AN1509" s="53">
        <v>2.27</v>
      </c>
      <c r="AO1509" s="58">
        <v>0.023902152</v>
      </c>
      <c r="AP1509" s="58">
        <v>1.72705088519203</v>
      </c>
    </row>
    <row r="1510" spans="27:42">
      <c r="AA1510" s="48">
        <v>1508</v>
      </c>
      <c r="AB1510" s="48" t="s">
        <v>4836</v>
      </c>
      <c r="AC1510" s="48" t="s">
        <v>4837</v>
      </c>
      <c r="AD1510" s="48" t="s">
        <v>2374</v>
      </c>
      <c r="AE1510" s="48" t="s">
        <v>2522</v>
      </c>
      <c r="AF1510" s="48" t="s">
        <v>2374</v>
      </c>
      <c r="AG1510" s="48" t="s">
        <v>2374</v>
      </c>
      <c r="AH1510" s="48" t="s">
        <v>2374</v>
      </c>
      <c r="AI1510" s="48" t="s">
        <v>2374</v>
      </c>
      <c r="AJ1510" s="48" t="s">
        <v>2374</v>
      </c>
      <c r="AK1510" s="48">
        <v>303</v>
      </c>
      <c r="AL1510" s="48">
        <v>1053443</v>
      </c>
      <c r="AM1510" s="48" t="s">
        <v>1581</v>
      </c>
      <c r="AN1510" s="53">
        <v>0.68</v>
      </c>
      <c r="AO1510" s="58">
        <v>0.337612</v>
      </c>
      <c r="AP1510" s="58">
        <v>0.0366275034842074</v>
      </c>
    </row>
    <row r="1511" spans="27:42">
      <c r="AA1511" s="48">
        <v>1509</v>
      </c>
      <c r="AB1511" s="48" t="s">
        <v>4838</v>
      </c>
      <c r="AC1511" s="48" t="s">
        <v>4839</v>
      </c>
      <c r="AD1511" s="48" t="s">
        <v>2374</v>
      </c>
      <c r="AE1511" s="48" t="s">
        <v>2522</v>
      </c>
      <c r="AF1511" s="48" t="s">
        <v>2374</v>
      </c>
      <c r="AG1511" s="48" t="s">
        <v>2374</v>
      </c>
      <c r="AH1511" s="48" t="s">
        <v>2374</v>
      </c>
      <c r="AI1511" s="48" t="s">
        <v>2374</v>
      </c>
      <c r="AJ1511" s="48" t="s">
        <v>2374</v>
      </c>
      <c r="AK1511" s="48">
        <v>747</v>
      </c>
      <c r="AL1511" s="48">
        <v>430161</v>
      </c>
      <c r="AM1511" s="48" t="s">
        <v>1581</v>
      </c>
      <c r="AN1511" s="53">
        <v>3.56</v>
      </c>
      <c r="AO1511" s="58">
        <v>0.045759619</v>
      </c>
      <c r="AP1511" s="58">
        <v>1.41476360330814</v>
      </c>
    </row>
    <row r="1512" spans="27:42">
      <c r="AA1512" s="48">
        <v>1510</v>
      </c>
      <c r="AB1512" s="48" t="s">
        <v>4840</v>
      </c>
      <c r="AC1512" s="48" t="s">
        <v>4841</v>
      </c>
      <c r="AD1512" s="48" t="s">
        <v>2374</v>
      </c>
      <c r="AE1512" s="48" t="s">
        <v>2522</v>
      </c>
      <c r="AF1512" s="48" t="s">
        <v>2374</v>
      </c>
      <c r="AG1512" s="48" t="s">
        <v>2374</v>
      </c>
      <c r="AH1512" s="48" t="s">
        <v>2374</v>
      </c>
      <c r="AI1512" s="48" t="s">
        <v>2374</v>
      </c>
      <c r="AJ1512" s="48" t="s">
        <v>2374</v>
      </c>
      <c r="AK1512" s="48">
        <v>0</v>
      </c>
      <c r="AL1512" s="48">
        <v>0</v>
      </c>
      <c r="AM1512" s="48" t="s">
        <v>1581</v>
      </c>
      <c r="AN1512" s="53" t="e">
        <v>#N/A</v>
      </c>
      <c r="AO1512" s="58" t="e">
        <v>#N/A</v>
      </c>
      <c r="AP1512" s="58" t="e">
        <v>#N/A</v>
      </c>
    </row>
    <row r="1513" spans="27:42">
      <c r="AA1513" s="48">
        <v>1511</v>
      </c>
      <c r="AB1513" s="48" t="s">
        <v>4842</v>
      </c>
      <c r="AC1513" s="48" t="s">
        <v>4843</v>
      </c>
      <c r="AD1513" s="48" t="s">
        <v>2374</v>
      </c>
      <c r="AE1513" s="48" t="s">
        <v>2522</v>
      </c>
      <c r="AF1513" s="48" t="s">
        <v>2374</v>
      </c>
      <c r="AG1513" s="48" t="s">
        <v>2374</v>
      </c>
      <c r="AH1513" s="48" t="s">
        <v>2374</v>
      </c>
      <c r="AI1513" s="48" t="s">
        <v>2374</v>
      </c>
      <c r="AJ1513" s="48" t="s">
        <v>2374</v>
      </c>
      <c r="AK1513" s="48">
        <v>303</v>
      </c>
      <c r="AL1513" s="48">
        <v>1053443</v>
      </c>
      <c r="AM1513" s="48" t="s">
        <v>1581</v>
      </c>
      <c r="AN1513" s="53">
        <v>0.65</v>
      </c>
      <c r="AO1513" s="58">
        <v>0.095625</v>
      </c>
      <c r="AP1513" s="58">
        <v>0.123611304253774</v>
      </c>
    </row>
    <row r="1514" spans="27:42">
      <c r="AA1514" s="48">
        <v>1512</v>
      </c>
      <c r="AB1514" s="48" t="s">
        <v>4844</v>
      </c>
      <c r="AC1514" s="48" t="s">
        <v>4845</v>
      </c>
      <c r="AD1514" s="48" t="s">
        <v>2374</v>
      </c>
      <c r="AE1514" s="48" t="s">
        <v>2522</v>
      </c>
      <c r="AF1514" s="48" t="s">
        <v>2374</v>
      </c>
      <c r="AG1514" s="48" t="s">
        <v>2374</v>
      </c>
      <c r="AH1514" s="48" t="s">
        <v>2374</v>
      </c>
      <c r="AI1514" s="48" t="s">
        <v>2374</v>
      </c>
      <c r="AJ1514" s="48" t="s">
        <v>2374</v>
      </c>
      <c r="AK1514" s="48">
        <v>595</v>
      </c>
      <c r="AL1514" s="48">
        <v>540467</v>
      </c>
      <c r="AM1514" s="48" t="s">
        <v>1581</v>
      </c>
      <c r="AN1514" s="53">
        <v>0.43</v>
      </c>
      <c r="AO1514" s="58">
        <v>0.081652</v>
      </c>
      <c r="AP1514" s="58">
        <v>0.0957674467775978</v>
      </c>
    </row>
    <row r="1515" spans="27:42">
      <c r="AA1515" s="48">
        <v>1513</v>
      </c>
      <c r="AB1515" s="48" t="s">
        <v>4846</v>
      </c>
      <c r="AC1515" s="48" t="s">
        <v>4847</v>
      </c>
      <c r="AD1515" s="48" t="s">
        <v>2374</v>
      </c>
      <c r="AE1515" s="48" t="s">
        <v>2522</v>
      </c>
      <c r="AF1515" s="48" t="s">
        <v>2374</v>
      </c>
      <c r="AG1515" s="48" t="s">
        <v>2374</v>
      </c>
      <c r="AH1515" s="48" t="s">
        <v>2374</v>
      </c>
      <c r="AI1515" s="48" t="s">
        <v>2374</v>
      </c>
      <c r="AJ1515" s="48" t="s">
        <v>2374</v>
      </c>
      <c r="AK1515" s="48">
        <v>0</v>
      </c>
      <c r="AL1515" s="48">
        <v>0</v>
      </c>
      <c r="AM1515" s="48" t="s">
        <v>1581</v>
      </c>
      <c r="AN1515" s="53" t="e">
        <v>#N/A</v>
      </c>
      <c r="AO1515" s="58" t="e">
        <v>#N/A</v>
      </c>
      <c r="AP1515" s="58" t="e">
        <v>#N/A</v>
      </c>
    </row>
    <row r="1516" spans="27:42">
      <c r="AA1516" s="48">
        <v>1514</v>
      </c>
      <c r="AB1516" s="48" t="s">
        <v>4848</v>
      </c>
      <c r="AC1516" s="48" t="s">
        <v>4849</v>
      </c>
      <c r="AD1516" s="48" t="s">
        <v>2374</v>
      </c>
      <c r="AE1516" s="48" t="s">
        <v>2522</v>
      </c>
      <c r="AF1516" s="48" t="s">
        <v>2374</v>
      </c>
      <c r="AG1516" s="48" t="s">
        <v>2374</v>
      </c>
      <c r="AH1516" s="48" t="s">
        <v>2374</v>
      </c>
      <c r="AI1516" s="48" t="s">
        <v>2374</v>
      </c>
      <c r="AJ1516" s="48" t="s">
        <v>2374</v>
      </c>
      <c r="AK1516" s="48">
        <v>156</v>
      </c>
      <c r="AL1516" s="48">
        <v>1970885</v>
      </c>
      <c r="AM1516" s="48" t="s">
        <v>1581</v>
      </c>
      <c r="AN1516" s="53">
        <v>0.48</v>
      </c>
      <c r="AO1516" s="58">
        <v>0.05679</v>
      </c>
      <c r="AP1516" s="58">
        <v>0.153704169619468</v>
      </c>
    </row>
    <row r="1517" spans="27:42">
      <c r="AA1517" s="48">
        <v>1515</v>
      </c>
      <c r="AB1517" s="48" t="s">
        <v>4850</v>
      </c>
      <c r="AC1517" s="48"/>
      <c r="AD1517" s="48" t="s">
        <v>2374</v>
      </c>
      <c r="AE1517" s="48" t="s">
        <v>2522</v>
      </c>
      <c r="AF1517" s="48" t="s">
        <v>2374</v>
      </c>
      <c r="AG1517" s="48" t="s">
        <v>2374</v>
      </c>
      <c r="AH1517" s="48" t="s">
        <v>2374</v>
      </c>
      <c r="AI1517" s="48" t="s">
        <v>2374</v>
      </c>
      <c r="AJ1517" s="48" t="s">
        <v>2374</v>
      </c>
      <c r="AK1517" s="48">
        <v>0</v>
      </c>
      <c r="AL1517" s="48">
        <v>0</v>
      </c>
      <c r="AM1517" s="48" t="s">
        <v>1581</v>
      </c>
      <c r="AN1517" s="53">
        <v>0</v>
      </c>
      <c r="AO1517" s="58">
        <v>0.181818</v>
      </c>
      <c r="AP1517" s="58">
        <v>0</v>
      </c>
    </row>
    <row r="1518" spans="27:42">
      <c r="AA1518" s="48">
        <v>1516</v>
      </c>
      <c r="AB1518" s="48" t="s">
        <v>4851</v>
      </c>
      <c r="AC1518" s="48" t="s">
        <v>4852</v>
      </c>
      <c r="AD1518" s="48" t="s">
        <v>2374</v>
      </c>
      <c r="AE1518" s="48" t="s">
        <v>2522</v>
      </c>
      <c r="AF1518" s="48" t="s">
        <v>2374</v>
      </c>
      <c r="AG1518" s="48" t="s">
        <v>2374</v>
      </c>
      <c r="AH1518" s="48" t="s">
        <v>2374</v>
      </c>
      <c r="AI1518" s="48" t="s">
        <v>2374</v>
      </c>
      <c r="AJ1518" s="48" t="s">
        <v>2374</v>
      </c>
      <c r="AK1518" s="48">
        <v>949</v>
      </c>
      <c r="AL1518" s="48">
        <v>337497</v>
      </c>
      <c r="AM1518" s="48" t="s">
        <v>1581</v>
      </c>
      <c r="AN1518" s="53">
        <v>1.56</v>
      </c>
      <c r="AO1518" s="58">
        <v>0.197430784</v>
      </c>
      <c r="AP1518" s="58">
        <v>0.143689822587349</v>
      </c>
    </row>
    <row r="1519" spans="27:42">
      <c r="AA1519" s="48">
        <v>1517</v>
      </c>
      <c r="AB1519" s="48" t="s">
        <v>4853</v>
      </c>
      <c r="AC1519" s="48" t="s">
        <v>4854</v>
      </c>
      <c r="AD1519" s="48" t="s">
        <v>2374</v>
      </c>
      <c r="AE1519" s="48" t="s">
        <v>2522</v>
      </c>
      <c r="AF1519" s="48" t="s">
        <v>2374</v>
      </c>
      <c r="AG1519" s="48" t="s">
        <v>2374</v>
      </c>
      <c r="AH1519" s="48" t="s">
        <v>2374</v>
      </c>
      <c r="AI1519" s="48" t="s">
        <v>2374</v>
      </c>
      <c r="AJ1519" s="48" t="s">
        <v>2374</v>
      </c>
      <c r="AK1519" s="48">
        <v>0</v>
      </c>
      <c r="AL1519" s="48">
        <v>0</v>
      </c>
      <c r="AM1519" s="48" t="s">
        <v>1581</v>
      </c>
      <c r="AN1519" s="53" t="e">
        <v>#N/A</v>
      </c>
      <c r="AO1519" s="58" t="e">
        <v>#N/A</v>
      </c>
      <c r="AP1519" s="58" t="e">
        <v>#N/A</v>
      </c>
    </row>
    <row r="1520" spans="27:42">
      <c r="AA1520" s="48">
        <v>1518</v>
      </c>
      <c r="AB1520" s="48" t="s">
        <v>4855</v>
      </c>
      <c r="AC1520" s="48" t="s">
        <v>4856</v>
      </c>
      <c r="AD1520" s="48" t="s">
        <v>2374</v>
      </c>
      <c r="AE1520" s="48" t="s">
        <v>2522</v>
      </c>
      <c r="AF1520" s="48" t="s">
        <v>2374</v>
      </c>
      <c r="AG1520" s="48" t="s">
        <v>2374</v>
      </c>
      <c r="AH1520" s="48" t="s">
        <v>2374</v>
      </c>
      <c r="AI1520" s="48" t="s">
        <v>2374</v>
      </c>
      <c r="AJ1520" s="48" t="s">
        <v>2374</v>
      </c>
      <c r="AK1520" s="48">
        <v>131</v>
      </c>
      <c r="AL1520" s="48">
        <v>2311999</v>
      </c>
      <c r="AM1520" s="48" t="s">
        <v>1581</v>
      </c>
      <c r="AN1520" s="53" t="e">
        <v>#N/A</v>
      </c>
      <c r="AO1520" s="58" t="e">
        <v>#N/A</v>
      </c>
      <c r="AP1520" s="58" t="e">
        <v>#N/A</v>
      </c>
    </row>
    <row r="1521" spans="27:42">
      <c r="AA1521" s="48">
        <v>1519</v>
      </c>
      <c r="AB1521" s="48" t="s">
        <v>4857</v>
      </c>
      <c r="AC1521" s="48" t="s">
        <v>4858</v>
      </c>
      <c r="AD1521" s="48" t="s">
        <v>2374</v>
      </c>
      <c r="AE1521" s="48" t="s">
        <v>2522</v>
      </c>
      <c r="AF1521" s="48" t="s">
        <v>2374</v>
      </c>
      <c r="AG1521" s="48" t="s">
        <v>2374</v>
      </c>
      <c r="AH1521" s="48" t="s">
        <v>2374</v>
      </c>
      <c r="AI1521" s="48" t="s">
        <v>2374</v>
      </c>
      <c r="AJ1521" s="48" t="s">
        <v>2374</v>
      </c>
      <c r="AK1521" s="48">
        <v>1035</v>
      </c>
      <c r="AL1521" s="48">
        <v>309195</v>
      </c>
      <c r="AM1521" s="48" t="s">
        <v>1581</v>
      </c>
      <c r="AN1521" s="53">
        <v>1.34</v>
      </c>
      <c r="AO1521" s="58">
        <v>0.055903175</v>
      </c>
      <c r="AP1521" s="58">
        <v>0.435897727119406</v>
      </c>
    </row>
    <row r="1522" spans="27:42">
      <c r="AA1522" s="48">
        <v>1520</v>
      </c>
      <c r="AB1522" s="48" t="s">
        <v>4859</v>
      </c>
      <c r="AC1522" s="48" t="s">
        <v>4860</v>
      </c>
      <c r="AD1522" s="48" t="s">
        <v>2374</v>
      </c>
      <c r="AE1522" s="48" t="s">
        <v>2522</v>
      </c>
      <c r="AF1522" s="48" t="s">
        <v>2374</v>
      </c>
      <c r="AG1522" s="48" t="s">
        <v>2374</v>
      </c>
      <c r="AH1522" s="48" t="s">
        <v>2374</v>
      </c>
      <c r="AI1522" s="48" t="s">
        <v>2374</v>
      </c>
      <c r="AJ1522" s="48" t="s">
        <v>2374</v>
      </c>
      <c r="AK1522" s="48">
        <v>196</v>
      </c>
      <c r="AL1522" s="48">
        <v>1590899</v>
      </c>
      <c r="AM1522" s="48" t="s">
        <v>1581</v>
      </c>
      <c r="AN1522" s="53">
        <v>0.74</v>
      </c>
      <c r="AO1522" s="58">
        <v>0.095238</v>
      </c>
      <c r="AP1522" s="58">
        <v>0.141298559192722</v>
      </c>
    </row>
    <row r="1523" spans="27:42">
      <c r="AA1523" s="48">
        <v>1521</v>
      </c>
      <c r="AB1523" s="48" t="s">
        <v>4861</v>
      </c>
      <c r="AC1523" s="48" t="s">
        <v>4862</v>
      </c>
      <c r="AD1523" s="48" t="s">
        <v>2374</v>
      </c>
      <c r="AE1523" s="48" t="s">
        <v>2522</v>
      </c>
      <c r="AF1523" s="48" t="s">
        <v>2374</v>
      </c>
      <c r="AG1523" s="48" t="s">
        <v>2374</v>
      </c>
      <c r="AH1523" s="48" t="s">
        <v>2374</v>
      </c>
      <c r="AI1523" s="48" t="s">
        <v>2374</v>
      </c>
      <c r="AJ1523" s="48" t="s">
        <v>2374</v>
      </c>
      <c r="AK1523" s="48">
        <v>7464</v>
      </c>
      <c r="AL1523" s="48">
        <v>37337</v>
      </c>
      <c r="AM1523" s="48" t="s">
        <v>1581</v>
      </c>
      <c r="AN1523" s="53">
        <v>3.35</v>
      </c>
      <c r="AO1523" s="58">
        <v>0.130875354</v>
      </c>
      <c r="AP1523" s="58">
        <v>0.465482349741312</v>
      </c>
    </row>
    <row r="1524" spans="27:42">
      <c r="AA1524" s="48">
        <v>1522</v>
      </c>
      <c r="AB1524" s="48" t="s">
        <v>4863</v>
      </c>
      <c r="AC1524" s="48" t="s">
        <v>4864</v>
      </c>
      <c r="AD1524" s="48" t="s">
        <v>2374</v>
      </c>
      <c r="AE1524" s="48" t="s">
        <v>2522</v>
      </c>
      <c r="AF1524" s="48" t="s">
        <v>2374</v>
      </c>
      <c r="AG1524" s="48" t="s">
        <v>2374</v>
      </c>
      <c r="AH1524" s="48" t="s">
        <v>2374</v>
      </c>
      <c r="AI1524" s="48" t="s">
        <v>2374</v>
      </c>
      <c r="AJ1524" s="48" t="s">
        <v>2374</v>
      </c>
      <c r="AK1524" s="48">
        <v>787</v>
      </c>
      <c r="AL1524" s="48">
        <v>407629</v>
      </c>
      <c r="AM1524" s="48" t="s">
        <v>1581</v>
      </c>
      <c r="AN1524" s="53">
        <v>0.35</v>
      </c>
      <c r="AO1524" s="58">
        <v>0.091141</v>
      </c>
      <c r="AP1524" s="58">
        <v>0.0698345815696136</v>
      </c>
    </row>
    <row r="1525" spans="27:42">
      <c r="AA1525" s="48">
        <v>1523</v>
      </c>
      <c r="AB1525" s="48" t="s">
        <v>4865</v>
      </c>
      <c r="AC1525" s="48" t="s">
        <v>4866</v>
      </c>
      <c r="AD1525" s="48" t="s">
        <v>2374</v>
      </c>
      <c r="AE1525" s="48" t="s">
        <v>2522</v>
      </c>
      <c r="AF1525" s="48" t="s">
        <v>2374</v>
      </c>
      <c r="AG1525" s="48" t="s">
        <v>2374</v>
      </c>
      <c r="AH1525" s="48" t="s">
        <v>2374</v>
      </c>
      <c r="AI1525" s="48" t="s">
        <v>2374</v>
      </c>
      <c r="AJ1525" s="48" t="s">
        <v>2374</v>
      </c>
      <c r="AK1525" s="48">
        <v>444</v>
      </c>
      <c r="AL1525" s="48">
        <v>723302</v>
      </c>
      <c r="AM1525" s="48" t="s">
        <v>1581</v>
      </c>
      <c r="AN1525" s="53">
        <v>5.91</v>
      </c>
      <c r="AO1525" s="58">
        <v>0.062105</v>
      </c>
      <c r="AP1525" s="58">
        <v>1.73052227996925</v>
      </c>
    </row>
    <row r="1526" spans="27:42">
      <c r="AA1526" s="48">
        <v>1524</v>
      </c>
      <c r="AB1526" s="48" t="s">
        <v>4867</v>
      </c>
      <c r="AC1526" s="48" t="s">
        <v>4298</v>
      </c>
      <c r="AD1526" s="48" t="s">
        <v>2374</v>
      </c>
      <c r="AE1526" s="48" t="s">
        <v>2522</v>
      </c>
      <c r="AF1526" s="48" t="s">
        <v>2374</v>
      </c>
      <c r="AG1526" s="48" t="s">
        <v>2374</v>
      </c>
      <c r="AH1526" s="48" t="s">
        <v>2374</v>
      </c>
      <c r="AI1526" s="48" t="s">
        <v>2374</v>
      </c>
      <c r="AJ1526" s="48" t="s">
        <v>2374</v>
      </c>
      <c r="AK1526" s="48">
        <v>2338</v>
      </c>
      <c r="AL1526" s="48">
        <v>133004</v>
      </c>
      <c r="AM1526" s="48" t="s">
        <v>1581</v>
      </c>
      <c r="AN1526" s="53">
        <v>1.34</v>
      </c>
      <c r="AO1526" s="58">
        <v>0.076901</v>
      </c>
      <c r="AP1526" s="58">
        <v>0.316875813334786</v>
      </c>
    </row>
    <row r="1527" spans="27:42">
      <c r="AA1527" s="48">
        <v>1525</v>
      </c>
      <c r="AB1527" s="48" t="s">
        <v>4868</v>
      </c>
      <c r="AC1527" s="48" t="s">
        <v>4869</v>
      </c>
      <c r="AD1527" s="48" t="s">
        <v>2374</v>
      </c>
      <c r="AE1527" s="48" t="s">
        <v>2522</v>
      </c>
      <c r="AF1527" s="48" t="s">
        <v>2374</v>
      </c>
      <c r="AG1527" s="48" t="s">
        <v>2374</v>
      </c>
      <c r="AH1527" s="48" t="s">
        <v>2374</v>
      </c>
      <c r="AI1527" s="48" t="s">
        <v>2374</v>
      </c>
      <c r="AJ1527" s="48" t="s">
        <v>2374</v>
      </c>
      <c r="AK1527" s="48">
        <v>282</v>
      </c>
      <c r="AL1527" s="48">
        <v>1126152</v>
      </c>
      <c r="AM1527" s="48" t="s">
        <v>1581</v>
      </c>
      <c r="AN1527" s="53">
        <v>2.03</v>
      </c>
      <c r="AO1527" s="58">
        <v>0.019404</v>
      </c>
      <c r="AP1527" s="58">
        <v>1.90248417198772</v>
      </c>
    </row>
    <row r="1528" spans="27:42">
      <c r="AA1528" s="48">
        <v>1526</v>
      </c>
      <c r="AB1528" s="48" t="s">
        <v>4870</v>
      </c>
      <c r="AC1528" s="48" t="s">
        <v>4871</v>
      </c>
      <c r="AD1528" s="48" t="s">
        <v>2374</v>
      </c>
      <c r="AE1528" s="48" t="s">
        <v>2522</v>
      </c>
      <c r="AF1528" s="48" t="s">
        <v>2374</v>
      </c>
      <c r="AG1528" s="48" t="s">
        <v>2374</v>
      </c>
      <c r="AH1528" s="48" t="s">
        <v>2374</v>
      </c>
      <c r="AI1528" s="48" t="s">
        <v>2374</v>
      </c>
      <c r="AJ1528" s="48" t="s">
        <v>2374</v>
      </c>
      <c r="AK1528" s="48">
        <v>303</v>
      </c>
      <c r="AL1528" s="48">
        <v>1053443</v>
      </c>
      <c r="AM1528" s="48" t="s">
        <v>1581</v>
      </c>
      <c r="AN1528" s="53">
        <v>0.84</v>
      </c>
      <c r="AO1528" s="58">
        <v>0.076901</v>
      </c>
      <c r="AP1528" s="58">
        <v>0.19863856955315</v>
      </c>
    </row>
    <row r="1529" spans="27:42">
      <c r="AA1529" s="48">
        <v>1527</v>
      </c>
      <c r="AB1529" s="48" t="s">
        <v>4872</v>
      </c>
      <c r="AC1529" s="48" t="s">
        <v>4873</v>
      </c>
      <c r="AD1529" s="48" t="s">
        <v>2374</v>
      </c>
      <c r="AE1529" s="48" t="s">
        <v>2522</v>
      </c>
      <c r="AF1529" s="48" t="s">
        <v>2374</v>
      </c>
      <c r="AG1529" s="48" t="s">
        <v>2374</v>
      </c>
      <c r="AH1529" s="48" t="s">
        <v>2374</v>
      </c>
      <c r="AI1529" s="48" t="s">
        <v>2374</v>
      </c>
      <c r="AJ1529" s="48" t="s">
        <v>2374</v>
      </c>
      <c r="AK1529" s="48">
        <v>0</v>
      </c>
      <c r="AL1529" s="48">
        <v>0</v>
      </c>
      <c r="AM1529" s="48" t="s">
        <v>1581</v>
      </c>
      <c r="AN1529" s="53">
        <v>1.3</v>
      </c>
      <c r="AO1529" s="58">
        <v>0.122396</v>
      </c>
      <c r="AP1529" s="58">
        <v>0.193148974954527</v>
      </c>
    </row>
    <row r="1530" spans="27:42">
      <c r="AA1530" s="48">
        <v>1528</v>
      </c>
      <c r="AB1530" s="48" t="s">
        <v>4874</v>
      </c>
      <c r="AC1530" s="48" t="s">
        <v>4875</v>
      </c>
      <c r="AD1530" s="48" t="s">
        <v>2374</v>
      </c>
      <c r="AE1530" s="48" t="s">
        <v>2522</v>
      </c>
      <c r="AF1530" s="48" t="s">
        <v>2374</v>
      </c>
      <c r="AG1530" s="48" t="s">
        <v>2374</v>
      </c>
      <c r="AH1530" s="48" t="s">
        <v>2374</v>
      </c>
      <c r="AI1530" s="48" t="s">
        <v>2374</v>
      </c>
      <c r="AJ1530" s="48" t="s">
        <v>2374</v>
      </c>
      <c r="AK1530" s="48">
        <v>232</v>
      </c>
      <c r="AL1530" s="48">
        <v>1360313</v>
      </c>
      <c r="AM1530" s="48" t="s">
        <v>1581</v>
      </c>
      <c r="AN1530" s="53">
        <v>0.93</v>
      </c>
      <c r="AO1530" s="58">
        <v>0.173083</v>
      </c>
      <c r="AP1530" s="58">
        <v>0.0977113052601126</v>
      </c>
    </row>
    <row r="1531" spans="27:42">
      <c r="AA1531" s="48">
        <v>1529</v>
      </c>
      <c r="AB1531" s="48" t="s">
        <v>2633</v>
      </c>
      <c r="AC1531" s="48" t="s">
        <v>4876</v>
      </c>
      <c r="AD1531" s="48" t="s">
        <v>2374</v>
      </c>
      <c r="AE1531" s="48" t="s">
        <v>2522</v>
      </c>
      <c r="AF1531" s="48" t="s">
        <v>2374</v>
      </c>
      <c r="AG1531" s="48" t="s">
        <v>2374</v>
      </c>
      <c r="AH1531" s="48" t="s">
        <v>2374</v>
      </c>
      <c r="AI1531" s="48" t="s">
        <v>2374</v>
      </c>
      <c r="AJ1531" s="48" t="s">
        <v>2374</v>
      </c>
      <c r="AK1531" s="48">
        <v>166</v>
      </c>
      <c r="AL1531" s="48">
        <v>1860299</v>
      </c>
      <c r="AM1531" s="48" t="s">
        <v>1581</v>
      </c>
      <c r="AN1531" s="53">
        <v>0.75</v>
      </c>
      <c r="AO1531" s="58">
        <v>0.132212</v>
      </c>
      <c r="AP1531" s="58">
        <v>0.103158891977108</v>
      </c>
    </row>
    <row r="1532" spans="27:42">
      <c r="AA1532" s="48">
        <v>1530</v>
      </c>
      <c r="AB1532" s="48" t="s">
        <v>1262</v>
      </c>
      <c r="AC1532" s="48" t="s">
        <v>3242</v>
      </c>
      <c r="AD1532" s="48" t="s">
        <v>2374</v>
      </c>
      <c r="AE1532" s="48" t="s">
        <v>2522</v>
      </c>
      <c r="AF1532" s="48" t="s">
        <v>2374</v>
      </c>
      <c r="AG1532" s="48" t="s">
        <v>2374</v>
      </c>
      <c r="AH1532" s="48" t="s">
        <v>2374</v>
      </c>
      <c r="AI1532" s="48" t="s">
        <v>2374</v>
      </c>
      <c r="AJ1532" s="48" t="s">
        <v>2374</v>
      </c>
      <c r="AK1532" s="48">
        <v>1843</v>
      </c>
      <c r="AL1532" s="48">
        <v>170795</v>
      </c>
      <c r="AM1532" s="48" t="s">
        <v>1581</v>
      </c>
      <c r="AN1532" s="53">
        <v>3.47</v>
      </c>
      <c r="AO1532" s="58">
        <v>0.067677758</v>
      </c>
      <c r="AP1532" s="58">
        <v>0.932394690901528</v>
      </c>
    </row>
    <row r="1533" spans="27:42">
      <c r="AA1533" s="48">
        <v>1531</v>
      </c>
      <c r="AB1533" s="48" t="s">
        <v>4877</v>
      </c>
      <c r="AC1533" s="48" t="s">
        <v>4878</v>
      </c>
      <c r="AD1533" s="48" t="s">
        <v>2374</v>
      </c>
      <c r="AE1533" s="48" t="s">
        <v>2522</v>
      </c>
      <c r="AF1533" s="48" t="s">
        <v>2374</v>
      </c>
      <c r="AG1533" s="48" t="s">
        <v>2374</v>
      </c>
      <c r="AH1533" s="48" t="s">
        <v>2374</v>
      </c>
      <c r="AI1533" s="48" t="s">
        <v>2374</v>
      </c>
      <c r="AJ1533" s="48" t="s">
        <v>2374</v>
      </c>
      <c r="AK1533" s="48">
        <v>0</v>
      </c>
      <c r="AL1533" s="48">
        <v>0</v>
      </c>
      <c r="AM1533" s="48" t="s">
        <v>1581</v>
      </c>
      <c r="AN1533" s="53">
        <v>0.54</v>
      </c>
      <c r="AO1533" s="58">
        <v>0.106439</v>
      </c>
      <c r="AP1533" s="58">
        <v>0.0922591086610714</v>
      </c>
    </row>
    <row r="1534" spans="27:42">
      <c r="AA1534" s="48">
        <v>1532</v>
      </c>
      <c r="AB1534" s="48" t="s">
        <v>4879</v>
      </c>
      <c r="AC1534" s="48" t="s">
        <v>4880</v>
      </c>
      <c r="AD1534" s="48" t="s">
        <v>2374</v>
      </c>
      <c r="AE1534" s="48" t="s">
        <v>2522</v>
      </c>
      <c r="AF1534" s="48" t="s">
        <v>2374</v>
      </c>
      <c r="AG1534" s="48" t="s">
        <v>2374</v>
      </c>
      <c r="AH1534" s="48" t="s">
        <v>2374</v>
      </c>
      <c r="AI1534" s="48" t="s">
        <v>2374</v>
      </c>
      <c r="AJ1534" s="48" t="s">
        <v>2374</v>
      </c>
      <c r="AK1534" s="48">
        <v>444</v>
      </c>
      <c r="AL1534" s="48">
        <v>723302</v>
      </c>
      <c r="AM1534" s="48" t="s">
        <v>1581</v>
      </c>
      <c r="AN1534" s="53">
        <v>0.96</v>
      </c>
      <c r="AO1534" s="58">
        <v>0.082125</v>
      </c>
      <c r="AP1534" s="58">
        <v>0.212574972120294</v>
      </c>
    </row>
    <row r="1535" spans="27:42">
      <c r="AA1535" s="48">
        <v>1533</v>
      </c>
      <c r="AB1535" s="48" t="s">
        <v>4881</v>
      </c>
      <c r="AC1535" s="48" t="s">
        <v>4882</v>
      </c>
      <c r="AD1535" s="48" t="s">
        <v>2374</v>
      </c>
      <c r="AE1535" s="48" t="s">
        <v>2522</v>
      </c>
      <c r="AF1535" s="48" t="s">
        <v>2374</v>
      </c>
      <c r="AG1535" s="48" t="s">
        <v>2374</v>
      </c>
      <c r="AH1535" s="48" t="s">
        <v>2374</v>
      </c>
      <c r="AI1535" s="48" t="s">
        <v>2374</v>
      </c>
      <c r="AJ1535" s="48" t="s">
        <v>2374</v>
      </c>
      <c r="AK1535" s="48">
        <v>0</v>
      </c>
      <c r="AL1535" s="48">
        <v>0</v>
      </c>
      <c r="AM1535" s="48" t="s">
        <v>1581</v>
      </c>
      <c r="AN1535" s="53">
        <v>1.55</v>
      </c>
      <c r="AO1535" s="58">
        <v>0.081352</v>
      </c>
      <c r="AP1535" s="58">
        <v>0.346481255292557</v>
      </c>
    </row>
    <row r="1536" spans="27:42">
      <c r="AA1536" s="48">
        <v>1534</v>
      </c>
      <c r="AB1536" s="48" t="s">
        <v>4883</v>
      </c>
      <c r="AC1536" s="48" t="s">
        <v>4884</v>
      </c>
      <c r="AD1536" s="48" t="s">
        <v>2374</v>
      </c>
      <c r="AE1536" s="48" t="s">
        <v>2522</v>
      </c>
      <c r="AF1536" s="48" t="s">
        <v>2374</v>
      </c>
      <c r="AG1536" s="48" t="s">
        <v>2374</v>
      </c>
      <c r="AH1536" s="48" t="s">
        <v>2374</v>
      </c>
      <c r="AI1536" s="48" t="s">
        <v>2374</v>
      </c>
      <c r="AJ1536" s="48" t="s">
        <v>2374</v>
      </c>
      <c r="AK1536" s="48">
        <v>439</v>
      </c>
      <c r="AL1536" s="48">
        <v>731475</v>
      </c>
      <c r="AM1536" s="48" t="s">
        <v>1581</v>
      </c>
      <c r="AN1536" s="53">
        <v>1.4</v>
      </c>
      <c r="AO1536" s="58">
        <v>0.018127083</v>
      </c>
      <c r="AP1536" s="58">
        <v>1.40448269560771</v>
      </c>
    </row>
    <row r="1537" spans="27:42">
      <c r="AA1537" s="48">
        <v>1535</v>
      </c>
      <c r="AB1537" s="48" t="s">
        <v>4885</v>
      </c>
      <c r="AC1537" s="48"/>
      <c r="AD1537" s="48" t="s">
        <v>2374</v>
      </c>
      <c r="AE1537" s="48" t="s">
        <v>2522</v>
      </c>
      <c r="AF1537" s="48" t="s">
        <v>2374</v>
      </c>
      <c r="AG1537" s="48" t="s">
        <v>2374</v>
      </c>
      <c r="AH1537" s="48" t="s">
        <v>2374</v>
      </c>
      <c r="AI1537" s="48" t="s">
        <v>2374</v>
      </c>
      <c r="AJ1537" s="48" t="s">
        <v>2374</v>
      </c>
      <c r="AK1537" s="48">
        <v>0</v>
      </c>
      <c r="AL1537" s="48">
        <v>0</v>
      </c>
      <c r="AM1537" s="48" t="s">
        <v>1581</v>
      </c>
      <c r="AN1537" s="53">
        <v>1.95</v>
      </c>
      <c r="AO1537" s="58">
        <v>0.068361</v>
      </c>
      <c r="AP1537" s="58">
        <v>0.51873133669492</v>
      </c>
    </row>
    <row r="1538" spans="27:42">
      <c r="AA1538" s="48">
        <v>1536</v>
      </c>
      <c r="AB1538" s="48" t="s">
        <v>4886</v>
      </c>
      <c r="AC1538" s="48" t="s">
        <v>4887</v>
      </c>
      <c r="AD1538" s="48" t="s">
        <v>2374</v>
      </c>
      <c r="AE1538" s="48" t="s">
        <v>2522</v>
      </c>
      <c r="AF1538" s="48" t="s">
        <v>2374</v>
      </c>
      <c r="AG1538" s="48" t="s">
        <v>2374</v>
      </c>
      <c r="AH1538" s="48" t="s">
        <v>2374</v>
      </c>
      <c r="AI1538" s="48" t="s">
        <v>2374</v>
      </c>
      <c r="AJ1538" s="48" t="s">
        <v>2374</v>
      </c>
      <c r="AK1538" s="48">
        <v>0</v>
      </c>
      <c r="AL1538" s="48">
        <v>0</v>
      </c>
      <c r="AM1538" s="48" t="s">
        <v>1581</v>
      </c>
      <c r="AN1538" s="53" t="e">
        <v>#N/A</v>
      </c>
      <c r="AO1538" s="58" t="e">
        <v>#N/A</v>
      </c>
      <c r="AP1538" s="58" t="e">
        <v>#N/A</v>
      </c>
    </row>
    <row r="1539" spans="27:42">
      <c r="AA1539" s="48">
        <v>1537</v>
      </c>
      <c r="AB1539" s="48" t="s">
        <v>4888</v>
      </c>
      <c r="AC1539" s="48" t="s">
        <v>3803</v>
      </c>
      <c r="AD1539" s="48" t="s">
        <v>2374</v>
      </c>
      <c r="AE1539" s="48" t="s">
        <v>2522</v>
      </c>
      <c r="AF1539" s="48" t="s">
        <v>2374</v>
      </c>
      <c r="AG1539" s="48" t="s">
        <v>2374</v>
      </c>
      <c r="AH1539" s="48" t="s">
        <v>2374</v>
      </c>
      <c r="AI1539" s="48" t="s">
        <v>2374</v>
      </c>
      <c r="AJ1539" s="48" t="s">
        <v>2374</v>
      </c>
      <c r="AK1539" s="48">
        <v>2949</v>
      </c>
      <c r="AL1539" s="48">
        <v>104029</v>
      </c>
      <c r="AM1539" s="48" t="s">
        <v>1581</v>
      </c>
      <c r="AN1539" s="53">
        <v>2.26</v>
      </c>
      <c r="AO1539" s="58">
        <v>0.031244102</v>
      </c>
      <c r="AP1539" s="58">
        <v>1.31539647143366</v>
      </c>
    </row>
    <row r="1540" spans="27:42">
      <c r="AA1540" s="48">
        <v>1538</v>
      </c>
      <c r="AB1540" s="48" t="s">
        <v>4889</v>
      </c>
      <c r="AC1540" s="48" t="s">
        <v>4890</v>
      </c>
      <c r="AD1540" s="48" t="s">
        <v>2374</v>
      </c>
      <c r="AE1540" s="48" t="s">
        <v>2522</v>
      </c>
      <c r="AF1540" s="48" t="s">
        <v>2374</v>
      </c>
      <c r="AG1540" s="48" t="s">
        <v>2374</v>
      </c>
      <c r="AH1540" s="48" t="s">
        <v>2374</v>
      </c>
      <c r="AI1540" s="48" t="s">
        <v>2374</v>
      </c>
      <c r="AJ1540" s="48" t="s">
        <v>2374</v>
      </c>
      <c r="AK1540" s="48">
        <v>2520</v>
      </c>
      <c r="AL1540" s="48">
        <v>123058</v>
      </c>
      <c r="AM1540" s="48" t="s">
        <v>1581</v>
      </c>
      <c r="AN1540" s="53">
        <v>0.67</v>
      </c>
      <c r="AO1540" s="58">
        <v>0.070283479</v>
      </c>
      <c r="AP1540" s="58">
        <v>0.173355582762618</v>
      </c>
    </row>
    <row r="1541" spans="27:42">
      <c r="AA1541" s="48">
        <v>1539</v>
      </c>
      <c r="AB1541" s="48" t="s">
        <v>4891</v>
      </c>
      <c r="AC1541" s="48" t="s">
        <v>4892</v>
      </c>
      <c r="AD1541" s="48" t="s">
        <v>2374</v>
      </c>
      <c r="AE1541" s="48" t="s">
        <v>2522</v>
      </c>
      <c r="AF1541" s="48" t="s">
        <v>2374</v>
      </c>
      <c r="AG1541" s="48" t="s">
        <v>2374</v>
      </c>
      <c r="AH1541" s="48" t="s">
        <v>2374</v>
      </c>
      <c r="AI1541" s="48" t="s">
        <v>2374</v>
      </c>
      <c r="AJ1541" s="48" t="s">
        <v>2374</v>
      </c>
      <c r="AK1541" s="48">
        <v>343</v>
      </c>
      <c r="AL1541" s="48">
        <v>932345</v>
      </c>
      <c r="AM1541" s="48" t="s">
        <v>1581</v>
      </c>
      <c r="AN1541" s="53">
        <v>1.25</v>
      </c>
      <c r="AO1541" s="58">
        <v>0.008246</v>
      </c>
      <c r="AP1541" s="58">
        <v>2.75665846593853</v>
      </c>
    </row>
    <row r="1542" spans="27:42">
      <c r="AA1542" s="48">
        <v>1540</v>
      </c>
      <c r="AB1542" s="48" t="s">
        <v>4893</v>
      </c>
      <c r="AC1542" s="48" t="s">
        <v>4894</v>
      </c>
      <c r="AD1542" s="48" t="s">
        <v>2374</v>
      </c>
      <c r="AE1542" s="48" t="s">
        <v>2522</v>
      </c>
      <c r="AF1542" s="48" t="s">
        <v>2374</v>
      </c>
      <c r="AG1542" s="48" t="s">
        <v>2374</v>
      </c>
      <c r="AH1542" s="48" t="s">
        <v>2374</v>
      </c>
      <c r="AI1542" s="48" t="s">
        <v>2374</v>
      </c>
      <c r="AJ1542" s="48" t="s">
        <v>2374</v>
      </c>
      <c r="AK1542" s="48">
        <v>0</v>
      </c>
      <c r="AL1542" s="48">
        <v>0</v>
      </c>
      <c r="AM1542" s="48" t="s">
        <v>1581</v>
      </c>
      <c r="AN1542" s="53" t="e">
        <v>#N/A</v>
      </c>
      <c r="AO1542" s="58" t="e">
        <v>#N/A</v>
      </c>
      <c r="AP1542" s="58" t="e">
        <v>#N/A</v>
      </c>
    </row>
    <row r="1543" spans="27:42">
      <c r="AA1543" s="48">
        <v>1541</v>
      </c>
      <c r="AB1543" s="48" t="s">
        <v>4895</v>
      </c>
      <c r="AC1543" s="48" t="s">
        <v>4896</v>
      </c>
      <c r="AD1543" s="48" t="s">
        <v>2374</v>
      </c>
      <c r="AE1543" s="48" t="s">
        <v>2522</v>
      </c>
      <c r="AF1543" s="48" t="s">
        <v>2374</v>
      </c>
      <c r="AG1543" s="48" t="s">
        <v>2374</v>
      </c>
      <c r="AH1543" s="48" t="s">
        <v>2374</v>
      </c>
      <c r="AI1543" s="48" t="s">
        <v>2374</v>
      </c>
      <c r="AJ1543" s="48" t="s">
        <v>2374</v>
      </c>
      <c r="AK1543" s="48">
        <v>353</v>
      </c>
      <c r="AL1543" s="48">
        <v>906155</v>
      </c>
      <c r="AM1543" s="48" t="s">
        <v>1581</v>
      </c>
      <c r="AN1543" s="53">
        <v>0.53</v>
      </c>
      <c r="AO1543" s="58">
        <v>0.087879</v>
      </c>
      <c r="AP1543" s="58">
        <v>0.109674848611099</v>
      </c>
    </row>
    <row r="1544" spans="27:42">
      <c r="AA1544" s="48">
        <v>1542</v>
      </c>
      <c r="AB1544" s="48" t="s">
        <v>4897</v>
      </c>
      <c r="AC1544" s="48" t="s">
        <v>4618</v>
      </c>
      <c r="AD1544" s="48" t="s">
        <v>2374</v>
      </c>
      <c r="AE1544" s="48" t="s">
        <v>2522</v>
      </c>
      <c r="AF1544" s="48" t="s">
        <v>2374</v>
      </c>
      <c r="AG1544" s="48" t="s">
        <v>2374</v>
      </c>
      <c r="AH1544" s="48" t="s">
        <v>2374</v>
      </c>
      <c r="AI1544" s="48" t="s">
        <v>2374</v>
      </c>
      <c r="AJ1544" s="48" t="s">
        <v>2374</v>
      </c>
      <c r="AK1544" s="48">
        <v>141</v>
      </c>
      <c r="AL1544" s="48">
        <v>2163050</v>
      </c>
      <c r="AM1544" s="48" t="s">
        <v>1581</v>
      </c>
      <c r="AN1544" s="53" t="e">
        <v>#N/A</v>
      </c>
      <c r="AO1544" s="58" t="e">
        <v>#N/A</v>
      </c>
      <c r="AP1544" s="58" t="e">
        <v>#N/A</v>
      </c>
    </row>
    <row r="1545" spans="27:42">
      <c r="AA1545" s="48">
        <v>1543</v>
      </c>
      <c r="AB1545" s="48" t="s">
        <v>4898</v>
      </c>
      <c r="AC1545" s="48" t="s">
        <v>4899</v>
      </c>
      <c r="AD1545" s="48" t="s">
        <v>2374</v>
      </c>
      <c r="AE1545" s="48" t="s">
        <v>2522</v>
      </c>
      <c r="AF1545" s="48" t="s">
        <v>2374</v>
      </c>
      <c r="AG1545" s="48" t="s">
        <v>2374</v>
      </c>
      <c r="AH1545" s="48" t="s">
        <v>2374</v>
      </c>
      <c r="AI1545" s="48" t="s">
        <v>2374</v>
      </c>
      <c r="AJ1545" s="48" t="s">
        <v>2374</v>
      </c>
      <c r="AK1545" s="48">
        <v>136</v>
      </c>
      <c r="AL1545" s="48">
        <v>2235033</v>
      </c>
      <c r="AM1545" s="48" t="s">
        <v>1581</v>
      </c>
      <c r="AN1545" s="53">
        <v>0.44</v>
      </c>
      <c r="AO1545" s="58">
        <v>0.080386</v>
      </c>
      <c r="AP1545" s="58">
        <v>0.0995379146862072</v>
      </c>
    </row>
    <row r="1546" spans="27:42">
      <c r="AA1546" s="48">
        <v>1544</v>
      </c>
      <c r="AB1546" s="48" t="s">
        <v>4900</v>
      </c>
      <c r="AC1546" s="48" t="s">
        <v>4901</v>
      </c>
      <c r="AD1546" s="48" t="s">
        <v>2374</v>
      </c>
      <c r="AE1546" s="48" t="s">
        <v>2522</v>
      </c>
      <c r="AF1546" s="48" t="s">
        <v>2374</v>
      </c>
      <c r="AG1546" s="48" t="s">
        <v>2374</v>
      </c>
      <c r="AH1546" s="48" t="s">
        <v>2374</v>
      </c>
      <c r="AI1546" s="48" t="s">
        <v>2374</v>
      </c>
      <c r="AJ1546" s="48" t="s">
        <v>2374</v>
      </c>
      <c r="AK1546" s="48">
        <v>863</v>
      </c>
      <c r="AL1546" s="48">
        <v>371903</v>
      </c>
      <c r="AM1546" s="48" t="s">
        <v>1581</v>
      </c>
      <c r="AN1546" s="53">
        <v>2.13</v>
      </c>
      <c r="AO1546" s="58">
        <v>0.036368257</v>
      </c>
      <c r="AP1546" s="58">
        <v>1.06505833727638</v>
      </c>
    </row>
    <row r="1547" spans="27:42">
      <c r="AA1547" s="48">
        <v>1545</v>
      </c>
      <c r="AB1547" s="48" t="s">
        <v>2581</v>
      </c>
      <c r="AC1547" s="48" t="s">
        <v>4902</v>
      </c>
      <c r="AD1547" s="48" t="s">
        <v>2374</v>
      </c>
      <c r="AE1547" s="48" t="s">
        <v>2522</v>
      </c>
      <c r="AF1547" s="48" t="s">
        <v>2374</v>
      </c>
      <c r="AG1547" s="48" t="s">
        <v>2374</v>
      </c>
      <c r="AH1547" s="48" t="s">
        <v>2374</v>
      </c>
      <c r="AI1547" s="48" t="s">
        <v>2374</v>
      </c>
      <c r="AJ1547" s="48" t="s">
        <v>2374</v>
      </c>
      <c r="AK1547" s="48">
        <v>181</v>
      </c>
      <c r="AL1547" s="48">
        <v>1715333</v>
      </c>
      <c r="AM1547" s="48" t="s">
        <v>1581</v>
      </c>
      <c r="AN1547" s="53">
        <v>2.73</v>
      </c>
      <c r="AO1547" s="58">
        <v>0.015068</v>
      </c>
      <c r="AP1547" s="58">
        <v>3.2947564421902</v>
      </c>
    </row>
    <row r="1548" spans="27:42">
      <c r="AA1548" s="48">
        <v>1546</v>
      </c>
      <c r="AB1548" s="48" t="s">
        <v>4903</v>
      </c>
      <c r="AC1548" s="48" t="s">
        <v>4904</v>
      </c>
      <c r="AD1548" s="48" t="s">
        <v>2374</v>
      </c>
      <c r="AE1548" s="48" t="s">
        <v>2522</v>
      </c>
      <c r="AF1548" s="48" t="s">
        <v>2374</v>
      </c>
      <c r="AG1548" s="48" t="s">
        <v>2374</v>
      </c>
      <c r="AH1548" s="48" t="s">
        <v>2374</v>
      </c>
      <c r="AI1548" s="48" t="s">
        <v>2374</v>
      </c>
      <c r="AJ1548" s="48" t="s">
        <v>2374</v>
      </c>
      <c r="AK1548" s="48">
        <v>944</v>
      </c>
      <c r="AL1548" s="48">
        <v>339332</v>
      </c>
      <c r="AM1548" s="48" t="s">
        <v>1581</v>
      </c>
      <c r="AN1548" s="53">
        <v>1.57</v>
      </c>
      <c r="AO1548" s="58">
        <v>0.289215806</v>
      </c>
      <c r="AP1548" s="58">
        <v>0.0987174455185972</v>
      </c>
    </row>
    <row r="1549" spans="27:42">
      <c r="AA1549" s="48">
        <v>1547</v>
      </c>
      <c r="AB1549" s="48" t="s">
        <v>4905</v>
      </c>
      <c r="AC1549" s="48" t="s">
        <v>4906</v>
      </c>
      <c r="AD1549" s="48" t="s">
        <v>2374</v>
      </c>
      <c r="AE1549" s="48" t="s">
        <v>2522</v>
      </c>
      <c r="AF1549" s="48" t="s">
        <v>2374</v>
      </c>
      <c r="AG1549" s="48" t="s">
        <v>2374</v>
      </c>
      <c r="AH1549" s="48" t="s">
        <v>2374</v>
      </c>
      <c r="AI1549" s="48" t="s">
        <v>2374</v>
      </c>
      <c r="AJ1549" s="48" t="s">
        <v>2374</v>
      </c>
      <c r="AK1549" s="48">
        <v>449</v>
      </c>
      <c r="AL1549" s="48">
        <v>715189</v>
      </c>
      <c r="AM1549" s="48" t="s">
        <v>1581</v>
      </c>
      <c r="AN1549" s="53">
        <v>1.45</v>
      </c>
      <c r="AO1549" s="58">
        <v>0.108425</v>
      </c>
      <c r="AP1549" s="58">
        <v>0.243195117581275</v>
      </c>
    </row>
    <row r="1550" spans="27:42">
      <c r="AA1550" s="48">
        <v>1548</v>
      </c>
      <c r="AB1550" s="48" t="s">
        <v>4907</v>
      </c>
      <c r="AC1550" s="48" t="s">
        <v>4908</v>
      </c>
      <c r="AD1550" s="48" t="s">
        <v>2374</v>
      </c>
      <c r="AE1550" s="48" t="s">
        <v>2522</v>
      </c>
      <c r="AF1550" s="48" t="s">
        <v>2374</v>
      </c>
      <c r="AG1550" s="48" t="s">
        <v>2374</v>
      </c>
      <c r="AH1550" s="48" t="s">
        <v>2374</v>
      </c>
      <c r="AI1550" s="48" t="s">
        <v>2374</v>
      </c>
      <c r="AJ1550" s="48" t="s">
        <v>2374</v>
      </c>
      <c r="AK1550" s="48">
        <v>954</v>
      </c>
      <c r="AL1550" s="48">
        <v>335694</v>
      </c>
      <c r="AM1550" s="48" t="s">
        <v>1581</v>
      </c>
      <c r="AN1550" s="53">
        <v>2.51</v>
      </c>
      <c r="AO1550" s="58">
        <v>0.067922</v>
      </c>
      <c r="AP1550" s="58">
        <v>0.672015880950786</v>
      </c>
    </row>
    <row r="1551" spans="27:42">
      <c r="AA1551" s="48">
        <v>1549</v>
      </c>
      <c r="AB1551" s="48" t="s">
        <v>4909</v>
      </c>
      <c r="AC1551" s="48" t="s">
        <v>4910</v>
      </c>
      <c r="AD1551" s="48" t="s">
        <v>2374</v>
      </c>
      <c r="AE1551" s="48" t="s">
        <v>2522</v>
      </c>
      <c r="AF1551" s="48" t="s">
        <v>2374</v>
      </c>
      <c r="AG1551" s="48" t="s">
        <v>2374</v>
      </c>
      <c r="AH1551" s="48" t="s">
        <v>2374</v>
      </c>
      <c r="AI1551" s="48" t="s">
        <v>2374</v>
      </c>
      <c r="AJ1551" s="48" t="s">
        <v>2374</v>
      </c>
      <c r="AK1551" s="48">
        <v>247</v>
      </c>
      <c r="AL1551" s="48">
        <v>1280487</v>
      </c>
      <c r="AM1551" s="48" t="s">
        <v>1581</v>
      </c>
      <c r="AN1551" s="53">
        <v>1.76</v>
      </c>
      <c r="AO1551" s="58">
        <v>0.037601</v>
      </c>
      <c r="AP1551" s="58">
        <v>0.851195958614446</v>
      </c>
    </row>
    <row r="1552" spans="27:42">
      <c r="AA1552" s="48">
        <v>1550</v>
      </c>
      <c r="AB1552" s="48" t="s">
        <v>4911</v>
      </c>
      <c r="AC1552" s="48" t="s">
        <v>4912</v>
      </c>
      <c r="AD1552" s="48" t="s">
        <v>2374</v>
      </c>
      <c r="AE1552" s="48" t="s">
        <v>2522</v>
      </c>
      <c r="AF1552" s="48" t="s">
        <v>2374</v>
      </c>
      <c r="AG1552" s="48" t="s">
        <v>2374</v>
      </c>
      <c r="AH1552" s="48" t="s">
        <v>2374</v>
      </c>
      <c r="AI1552" s="48" t="s">
        <v>2374</v>
      </c>
      <c r="AJ1552" s="48" t="s">
        <v>2374</v>
      </c>
      <c r="AK1552" s="48">
        <v>0</v>
      </c>
      <c r="AL1552" s="48">
        <v>0</v>
      </c>
      <c r="AM1552" s="48" t="s">
        <v>1581</v>
      </c>
      <c r="AN1552" s="53">
        <v>3.15</v>
      </c>
      <c r="AO1552" s="58">
        <v>0.073733</v>
      </c>
      <c r="AP1552" s="58">
        <v>0.776899656727996</v>
      </c>
    </row>
    <row r="1553" spans="27:42">
      <c r="AA1553" s="48">
        <v>1551</v>
      </c>
      <c r="AB1553" s="48" t="s">
        <v>4913</v>
      </c>
      <c r="AC1553" s="48" t="s">
        <v>4914</v>
      </c>
      <c r="AD1553" s="48" t="s">
        <v>2374</v>
      </c>
      <c r="AE1553" s="48" t="s">
        <v>2522</v>
      </c>
      <c r="AF1553" s="48" t="s">
        <v>2374</v>
      </c>
      <c r="AG1553" s="48" t="s">
        <v>2374</v>
      </c>
      <c r="AH1553" s="48" t="s">
        <v>2374</v>
      </c>
      <c r="AI1553" s="48" t="s">
        <v>2374</v>
      </c>
      <c r="AJ1553" s="48" t="s">
        <v>2374</v>
      </c>
      <c r="AK1553" s="48">
        <v>1328</v>
      </c>
      <c r="AL1553" s="48">
        <v>239791</v>
      </c>
      <c r="AM1553" s="48" t="s">
        <v>1581</v>
      </c>
      <c r="AN1553" s="53">
        <v>2.56</v>
      </c>
      <c r="AO1553" s="58">
        <v>0.048544264</v>
      </c>
      <c r="AP1553" s="58">
        <v>0.95899937620528</v>
      </c>
    </row>
    <row r="1554" spans="27:42">
      <c r="AA1554" s="48">
        <v>1552</v>
      </c>
      <c r="AB1554" s="48" t="s">
        <v>4915</v>
      </c>
      <c r="AC1554" s="48" t="s">
        <v>4916</v>
      </c>
      <c r="AD1554" s="48" t="s">
        <v>2374</v>
      </c>
      <c r="AE1554" s="48" t="s">
        <v>2522</v>
      </c>
      <c r="AF1554" s="48" t="s">
        <v>2374</v>
      </c>
      <c r="AG1554" s="48" t="s">
        <v>2374</v>
      </c>
      <c r="AH1554" s="48" t="s">
        <v>2374</v>
      </c>
      <c r="AI1554" s="48" t="s">
        <v>2374</v>
      </c>
      <c r="AJ1554" s="48" t="s">
        <v>2374</v>
      </c>
      <c r="AK1554" s="48">
        <v>479</v>
      </c>
      <c r="AL1554" s="48">
        <v>670474</v>
      </c>
      <c r="AM1554" s="48" t="s">
        <v>1581</v>
      </c>
      <c r="AN1554" s="53">
        <v>1.18</v>
      </c>
      <c r="AO1554" s="58">
        <v>0.026266</v>
      </c>
      <c r="AP1554" s="58">
        <v>0.816966686604808</v>
      </c>
    </row>
    <row r="1555" spans="27:42">
      <c r="AA1555" s="48">
        <v>1553</v>
      </c>
      <c r="AB1555" s="48" t="s">
        <v>4917</v>
      </c>
      <c r="AC1555" s="48"/>
      <c r="AD1555" s="48" t="s">
        <v>2374</v>
      </c>
      <c r="AE1555" s="48" t="s">
        <v>2522</v>
      </c>
      <c r="AF1555" s="48" t="s">
        <v>2374</v>
      </c>
      <c r="AG1555" s="48" t="s">
        <v>2374</v>
      </c>
      <c r="AH1555" s="48" t="s">
        <v>2374</v>
      </c>
      <c r="AI1555" s="48" t="s">
        <v>2374</v>
      </c>
      <c r="AJ1555" s="48" t="s">
        <v>2374</v>
      </c>
      <c r="AK1555" s="48">
        <v>0</v>
      </c>
      <c r="AL1555" s="48">
        <v>0</v>
      </c>
      <c r="AM1555" s="48" t="s">
        <v>1581</v>
      </c>
      <c r="AN1555" s="53">
        <v>0</v>
      </c>
      <c r="AO1555" s="58">
        <v>0.297271</v>
      </c>
      <c r="AP1555" s="58">
        <v>0</v>
      </c>
    </row>
    <row r="1556" spans="27:42">
      <c r="AA1556" s="48">
        <v>1554</v>
      </c>
      <c r="AB1556" s="48" t="s">
        <v>4918</v>
      </c>
      <c r="AC1556" s="48" t="s">
        <v>4919</v>
      </c>
      <c r="AD1556" s="48" t="s">
        <v>2374</v>
      </c>
      <c r="AE1556" s="48" t="s">
        <v>2522</v>
      </c>
      <c r="AF1556" s="48" t="s">
        <v>2374</v>
      </c>
      <c r="AG1556" s="48" t="s">
        <v>2374</v>
      </c>
      <c r="AH1556" s="48" t="s">
        <v>2374</v>
      </c>
      <c r="AI1556" s="48" t="s">
        <v>2374</v>
      </c>
      <c r="AJ1556" s="48" t="s">
        <v>2374</v>
      </c>
      <c r="AK1556" s="48">
        <v>737</v>
      </c>
      <c r="AL1556" s="48">
        <v>436047</v>
      </c>
      <c r="AM1556" s="48" t="s">
        <v>1581</v>
      </c>
      <c r="AN1556" s="53">
        <v>1.08</v>
      </c>
      <c r="AO1556" s="58">
        <v>0.081330693</v>
      </c>
      <c r="AP1556" s="58">
        <v>0.241482444193013</v>
      </c>
    </row>
    <row r="1557" spans="27:42">
      <c r="AA1557" s="48">
        <v>1555</v>
      </c>
      <c r="AB1557" s="48" t="s">
        <v>4920</v>
      </c>
      <c r="AC1557" s="48" t="s">
        <v>4921</v>
      </c>
      <c r="AD1557" s="48" t="s">
        <v>2374</v>
      </c>
      <c r="AE1557" s="48" t="s">
        <v>2522</v>
      </c>
      <c r="AF1557" s="48" t="s">
        <v>2374</v>
      </c>
      <c r="AG1557" s="48" t="s">
        <v>2374</v>
      </c>
      <c r="AH1557" s="48" t="s">
        <v>2374</v>
      </c>
      <c r="AI1557" s="48" t="s">
        <v>2374</v>
      </c>
      <c r="AJ1557" s="48" t="s">
        <v>2374</v>
      </c>
      <c r="AK1557" s="48">
        <v>1050</v>
      </c>
      <c r="AL1557" s="48">
        <v>304673</v>
      </c>
      <c r="AM1557" s="48" t="s">
        <v>1581</v>
      </c>
      <c r="AN1557" s="53">
        <v>0.7</v>
      </c>
      <c r="AO1557" s="58">
        <v>0.018954</v>
      </c>
      <c r="AP1557" s="58">
        <v>0.671604262829603</v>
      </c>
    </row>
    <row r="1558" spans="27:42">
      <c r="AA1558" s="48">
        <v>1556</v>
      </c>
      <c r="AB1558" s="48" t="s">
        <v>4922</v>
      </c>
      <c r="AC1558" s="48" t="s">
        <v>4923</v>
      </c>
      <c r="AD1558" s="48" t="s">
        <v>2374</v>
      </c>
      <c r="AE1558" s="48" t="s">
        <v>2522</v>
      </c>
      <c r="AF1558" s="48" t="s">
        <v>2374</v>
      </c>
      <c r="AG1558" s="48" t="s">
        <v>2374</v>
      </c>
      <c r="AH1558" s="48" t="s">
        <v>2374</v>
      </c>
      <c r="AI1558" s="48" t="s">
        <v>2374</v>
      </c>
      <c r="AJ1558" s="48" t="s">
        <v>2374</v>
      </c>
      <c r="AK1558" s="48">
        <v>176</v>
      </c>
      <c r="AL1558" s="48">
        <v>1761175</v>
      </c>
      <c r="AM1558" s="48" t="s">
        <v>1581</v>
      </c>
      <c r="AN1558" s="53">
        <v>0.35</v>
      </c>
      <c r="AO1558" s="58">
        <v>0.004175</v>
      </c>
      <c r="AP1558" s="58">
        <v>1.52450146079908</v>
      </c>
    </row>
    <row r="1559" spans="27:42">
      <c r="AA1559" s="48">
        <v>1557</v>
      </c>
      <c r="AB1559" s="48" t="s">
        <v>4924</v>
      </c>
      <c r="AC1559" s="48" t="s">
        <v>4925</v>
      </c>
      <c r="AD1559" s="48" t="s">
        <v>2374</v>
      </c>
      <c r="AE1559" s="48" t="s">
        <v>2522</v>
      </c>
      <c r="AF1559" s="48" t="s">
        <v>2374</v>
      </c>
      <c r="AG1559" s="48" t="s">
        <v>2374</v>
      </c>
      <c r="AH1559" s="48" t="s">
        <v>2374</v>
      </c>
      <c r="AI1559" s="48" t="s">
        <v>2374</v>
      </c>
      <c r="AJ1559" s="48" t="s">
        <v>2374</v>
      </c>
      <c r="AK1559" s="48">
        <v>237</v>
      </c>
      <c r="AL1559" s="48">
        <v>1332510</v>
      </c>
      <c r="AM1559" s="48" t="s">
        <v>1581</v>
      </c>
      <c r="AN1559" s="53">
        <v>2.48</v>
      </c>
      <c r="AO1559" s="58">
        <v>0.033454</v>
      </c>
      <c r="AP1559" s="58">
        <v>1.34809317058935</v>
      </c>
    </row>
    <row r="1560" spans="27:42">
      <c r="AA1560" s="48">
        <v>1558</v>
      </c>
      <c r="AB1560" s="48" t="s">
        <v>4926</v>
      </c>
      <c r="AC1560" s="48" t="s">
        <v>4927</v>
      </c>
      <c r="AD1560" s="48" t="s">
        <v>2374</v>
      </c>
      <c r="AE1560" s="48" t="s">
        <v>2522</v>
      </c>
      <c r="AF1560" s="48" t="s">
        <v>2374</v>
      </c>
      <c r="AG1560" s="48" t="s">
        <v>2374</v>
      </c>
      <c r="AH1560" s="48" t="s">
        <v>2374</v>
      </c>
      <c r="AI1560" s="48" t="s">
        <v>2374</v>
      </c>
      <c r="AJ1560" s="48" t="s">
        <v>2374</v>
      </c>
      <c r="AK1560" s="48">
        <v>186</v>
      </c>
      <c r="AL1560" s="48">
        <v>1671777</v>
      </c>
      <c r="AM1560" s="48" t="s">
        <v>1581</v>
      </c>
      <c r="AN1560" s="53">
        <v>0.63</v>
      </c>
      <c r="AO1560" s="58">
        <v>0.246403</v>
      </c>
      <c r="AP1560" s="58">
        <v>0.0464954910366557</v>
      </c>
    </row>
    <row r="1561" spans="27:42">
      <c r="AA1561" s="48">
        <v>1559</v>
      </c>
      <c r="AB1561" s="48" t="s">
        <v>4928</v>
      </c>
      <c r="AC1561" s="48" t="s">
        <v>4929</v>
      </c>
      <c r="AD1561" s="48" t="s">
        <v>2374</v>
      </c>
      <c r="AE1561" s="48" t="s">
        <v>2522</v>
      </c>
      <c r="AF1561" s="48" t="s">
        <v>2374</v>
      </c>
      <c r="AG1561" s="48" t="s">
        <v>2374</v>
      </c>
      <c r="AH1561" s="48" t="s">
        <v>2374</v>
      </c>
      <c r="AI1561" s="48" t="s">
        <v>2374</v>
      </c>
      <c r="AJ1561" s="48" t="s">
        <v>2374</v>
      </c>
      <c r="AK1561" s="48">
        <v>404</v>
      </c>
      <c r="AL1561" s="48">
        <v>794989</v>
      </c>
      <c r="AM1561" s="48" t="s">
        <v>1581</v>
      </c>
      <c r="AN1561" s="53">
        <v>1.11</v>
      </c>
      <c r="AO1561" s="58">
        <v>0.086786</v>
      </c>
      <c r="AP1561" s="58">
        <v>0.232589222577313</v>
      </c>
    </row>
    <row r="1562" spans="27:42">
      <c r="AA1562" s="48">
        <v>1560</v>
      </c>
      <c r="AB1562" s="48" t="s">
        <v>4930</v>
      </c>
      <c r="AC1562" s="48" t="s">
        <v>4931</v>
      </c>
      <c r="AD1562" s="48" t="s">
        <v>2374</v>
      </c>
      <c r="AE1562" s="48" t="s">
        <v>2522</v>
      </c>
      <c r="AF1562" s="48" t="s">
        <v>2374</v>
      </c>
      <c r="AG1562" s="48" t="s">
        <v>2374</v>
      </c>
      <c r="AH1562" s="48" t="s">
        <v>2374</v>
      </c>
      <c r="AI1562" s="48" t="s">
        <v>2374</v>
      </c>
      <c r="AJ1562" s="48" t="s">
        <v>2374</v>
      </c>
      <c r="AK1562" s="48">
        <v>166</v>
      </c>
      <c r="AL1562" s="48">
        <v>1860299</v>
      </c>
      <c r="AM1562" s="48" t="s">
        <v>1581</v>
      </c>
      <c r="AN1562" s="53">
        <v>1.65</v>
      </c>
      <c r="AO1562" s="58">
        <v>0.161172</v>
      </c>
      <c r="AP1562" s="58">
        <v>0.186170398936356</v>
      </c>
    </row>
    <row r="1563" spans="27:42">
      <c r="AA1563" s="48">
        <v>1561</v>
      </c>
      <c r="AB1563" s="48" t="s">
        <v>4932</v>
      </c>
      <c r="AC1563" s="48" t="s">
        <v>4933</v>
      </c>
      <c r="AD1563" s="48" t="s">
        <v>2374</v>
      </c>
      <c r="AE1563" s="48" t="s">
        <v>2522</v>
      </c>
      <c r="AF1563" s="48" t="s">
        <v>2374</v>
      </c>
      <c r="AG1563" s="48" t="s">
        <v>2374</v>
      </c>
      <c r="AH1563" s="48" t="s">
        <v>2374</v>
      </c>
      <c r="AI1563" s="48" t="s">
        <v>2374</v>
      </c>
      <c r="AJ1563" s="48" t="s">
        <v>2374</v>
      </c>
      <c r="AK1563" s="48">
        <v>161</v>
      </c>
      <c r="AL1563" s="48">
        <v>1914082</v>
      </c>
      <c r="AM1563" s="48" t="s">
        <v>1581</v>
      </c>
      <c r="AN1563" s="53">
        <v>1.51</v>
      </c>
      <c r="AO1563" s="58">
        <v>0.307151</v>
      </c>
      <c r="AP1563" s="58">
        <v>0.0894007771351419</v>
      </c>
    </row>
    <row r="1564" spans="27:42">
      <c r="AA1564" s="48">
        <v>1562</v>
      </c>
      <c r="AB1564" s="48" t="s">
        <v>4934</v>
      </c>
      <c r="AC1564" s="48" t="s">
        <v>4935</v>
      </c>
      <c r="AD1564" s="48" t="s">
        <v>2374</v>
      </c>
      <c r="AE1564" s="48" t="s">
        <v>2522</v>
      </c>
      <c r="AF1564" s="48" t="s">
        <v>2374</v>
      </c>
      <c r="AG1564" s="48" t="s">
        <v>2374</v>
      </c>
      <c r="AH1564" s="48" t="s">
        <v>2374</v>
      </c>
      <c r="AI1564" s="48" t="s">
        <v>2374</v>
      </c>
      <c r="AJ1564" s="48" t="s">
        <v>2374</v>
      </c>
      <c r="AK1564" s="48">
        <v>393</v>
      </c>
      <c r="AL1564" s="48">
        <v>815053</v>
      </c>
      <c r="AM1564" s="48" t="s">
        <v>1581</v>
      </c>
      <c r="AN1564" s="53">
        <v>3.78</v>
      </c>
      <c r="AO1564" s="58">
        <v>0.067922</v>
      </c>
      <c r="AP1564" s="58">
        <v>1.01203985258724</v>
      </c>
    </row>
    <row r="1565" spans="27:42">
      <c r="AA1565" s="48">
        <v>1563</v>
      </c>
      <c r="AB1565" s="48" t="s">
        <v>4936</v>
      </c>
      <c r="AC1565" s="48" t="s">
        <v>4937</v>
      </c>
      <c r="AD1565" s="48" t="s">
        <v>2374</v>
      </c>
      <c r="AE1565" s="48" t="s">
        <v>2522</v>
      </c>
      <c r="AF1565" s="48" t="s">
        <v>2374</v>
      </c>
      <c r="AG1565" s="48" t="s">
        <v>2374</v>
      </c>
      <c r="AH1565" s="48" t="s">
        <v>2374</v>
      </c>
      <c r="AI1565" s="48" t="s">
        <v>2374</v>
      </c>
      <c r="AJ1565" s="48" t="s">
        <v>2374</v>
      </c>
      <c r="AK1565" s="48">
        <v>0</v>
      </c>
      <c r="AL1565" s="48">
        <v>0</v>
      </c>
      <c r="AM1565" s="48" t="s">
        <v>1581</v>
      </c>
      <c r="AN1565" s="53" t="e">
        <v>#N/A</v>
      </c>
      <c r="AO1565" s="58" t="e">
        <v>#N/A</v>
      </c>
      <c r="AP1565" s="58" t="e">
        <v>#N/A</v>
      </c>
    </row>
    <row r="1566" spans="27:42">
      <c r="AA1566" s="48">
        <v>1564</v>
      </c>
      <c r="AB1566" s="48" t="s">
        <v>4938</v>
      </c>
      <c r="AC1566" s="48" t="s">
        <v>4939</v>
      </c>
      <c r="AD1566" s="48" t="s">
        <v>2374</v>
      </c>
      <c r="AE1566" s="48" t="s">
        <v>2522</v>
      </c>
      <c r="AF1566" s="48" t="s">
        <v>2374</v>
      </c>
      <c r="AG1566" s="48" t="s">
        <v>2374</v>
      </c>
      <c r="AH1566" s="48" t="s">
        <v>2374</v>
      </c>
      <c r="AI1566" s="48" t="s">
        <v>2374</v>
      </c>
      <c r="AJ1566" s="48" t="s">
        <v>2374</v>
      </c>
      <c r="AK1566" s="48">
        <v>191</v>
      </c>
      <c r="AL1566" s="48">
        <v>1630212</v>
      </c>
      <c r="AM1566" s="48" t="s">
        <v>1581</v>
      </c>
      <c r="AN1566" s="53">
        <v>2.61</v>
      </c>
      <c r="AO1566" s="58">
        <v>0.067922</v>
      </c>
      <c r="AP1566" s="58">
        <v>0.698789422024522</v>
      </c>
    </row>
    <row r="1567" spans="27:42">
      <c r="AA1567" s="48">
        <v>1565</v>
      </c>
      <c r="AB1567" s="48" t="s">
        <v>4940</v>
      </c>
      <c r="AC1567" s="48" t="s">
        <v>4941</v>
      </c>
      <c r="AD1567" s="48" t="s">
        <v>2374</v>
      </c>
      <c r="AE1567" s="48" t="s">
        <v>2522</v>
      </c>
      <c r="AF1567" s="48" t="s">
        <v>2374</v>
      </c>
      <c r="AG1567" s="48" t="s">
        <v>2374</v>
      </c>
      <c r="AH1567" s="48" t="s">
        <v>2374</v>
      </c>
      <c r="AI1567" s="48" t="s">
        <v>2374</v>
      </c>
      <c r="AJ1567" s="48" t="s">
        <v>2374</v>
      </c>
      <c r="AK1567" s="48">
        <v>348</v>
      </c>
      <c r="AL1567" s="48">
        <v>919116</v>
      </c>
      <c r="AM1567" s="48" t="s">
        <v>1581</v>
      </c>
      <c r="AN1567" s="53">
        <v>0.67</v>
      </c>
      <c r="AO1567" s="58">
        <v>0.031847</v>
      </c>
      <c r="AP1567" s="58">
        <v>0.382580257500839</v>
      </c>
    </row>
    <row r="1568" spans="27:42">
      <c r="AA1568" s="48">
        <v>1566</v>
      </c>
      <c r="AB1568" s="48" t="s">
        <v>4942</v>
      </c>
      <c r="AC1568" s="48" t="s">
        <v>4943</v>
      </c>
      <c r="AD1568" s="48" t="s">
        <v>2374</v>
      </c>
      <c r="AE1568" s="48" t="s">
        <v>2522</v>
      </c>
      <c r="AF1568" s="48" t="s">
        <v>2374</v>
      </c>
      <c r="AG1568" s="48" t="s">
        <v>2374</v>
      </c>
      <c r="AH1568" s="48" t="s">
        <v>2374</v>
      </c>
      <c r="AI1568" s="48" t="s">
        <v>2374</v>
      </c>
      <c r="AJ1568" s="48" t="s">
        <v>2374</v>
      </c>
      <c r="AK1568" s="48">
        <v>146</v>
      </c>
      <c r="AL1568" s="48">
        <v>2094984</v>
      </c>
      <c r="AM1568" s="48" t="s">
        <v>1581</v>
      </c>
      <c r="AN1568" s="53" t="e">
        <v>#N/A</v>
      </c>
      <c r="AO1568" s="58" t="e">
        <v>#N/A</v>
      </c>
      <c r="AP1568" s="58" t="e">
        <v>#N/A</v>
      </c>
    </row>
    <row r="1569" spans="27:42">
      <c r="AA1569" s="48">
        <v>1567</v>
      </c>
      <c r="AB1569" s="48" t="s">
        <v>4944</v>
      </c>
      <c r="AC1569" s="48" t="s">
        <v>4945</v>
      </c>
      <c r="AD1569" s="48" t="s">
        <v>2374</v>
      </c>
      <c r="AE1569" s="48" t="s">
        <v>2522</v>
      </c>
      <c r="AF1569" s="48" t="s">
        <v>2374</v>
      </c>
      <c r="AG1569" s="48" t="s">
        <v>2374</v>
      </c>
      <c r="AH1569" s="48" t="s">
        <v>2374</v>
      </c>
      <c r="AI1569" s="48" t="s">
        <v>2374</v>
      </c>
      <c r="AJ1569" s="48" t="s">
        <v>2374</v>
      </c>
      <c r="AK1569" s="48">
        <v>292</v>
      </c>
      <c r="AL1569" s="48">
        <v>1088492</v>
      </c>
      <c r="AM1569" s="48" t="s">
        <v>1581</v>
      </c>
      <c r="AN1569" s="53">
        <v>1.91</v>
      </c>
      <c r="AO1569" s="58">
        <v>0.053254</v>
      </c>
      <c r="AP1569" s="58">
        <v>0.652224958220552</v>
      </c>
    </row>
    <row r="1570" spans="27:42">
      <c r="AA1570" s="48">
        <v>1568</v>
      </c>
      <c r="AB1570" s="48" t="s">
        <v>4946</v>
      </c>
      <c r="AC1570" s="48" t="s">
        <v>3957</v>
      </c>
      <c r="AD1570" s="48" t="s">
        <v>2374</v>
      </c>
      <c r="AE1570" s="48" t="s">
        <v>2522</v>
      </c>
      <c r="AF1570" s="48" t="s">
        <v>2374</v>
      </c>
      <c r="AG1570" s="48" t="s">
        <v>2374</v>
      </c>
      <c r="AH1570" s="48" t="s">
        <v>2374</v>
      </c>
      <c r="AI1570" s="48" t="s">
        <v>2374</v>
      </c>
      <c r="AJ1570" s="48" t="s">
        <v>2374</v>
      </c>
      <c r="AK1570" s="48">
        <v>15858</v>
      </c>
      <c r="AL1570" s="48">
        <v>15452</v>
      </c>
      <c r="AM1570" s="48" t="s">
        <v>1581</v>
      </c>
      <c r="AN1570" s="53">
        <v>1.73</v>
      </c>
      <c r="AO1570" s="58">
        <v>0.225926397</v>
      </c>
      <c r="AP1570" s="58">
        <v>0.13925006515648</v>
      </c>
    </row>
    <row r="1571" spans="27:42">
      <c r="AA1571" s="48">
        <v>1569</v>
      </c>
      <c r="AB1571" s="48" t="s">
        <v>4947</v>
      </c>
      <c r="AC1571" s="48" t="s">
        <v>4298</v>
      </c>
      <c r="AD1571" s="48" t="s">
        <v>2374</v>
      </c>
      <c r="AE1571" s="48" t="s">
        <v>2522</v>
      </c>
      <c r="AF1571" s="48" t="s">
        <v>2374</v>
      </c>
      <c r="AG1571" s="48" t="s">
        <v>2374</v>
      </c>
      <c r="AH1571" s="48" t="s">
        <v>2374</v>
      </c>
      <c r="AI1571" s="48" t="s">
        <v>2374</v>
      </c>
      <c r="AJ1571" s="48" t="s">
        <v>2374</v>
      </c>
      <c r="AK1571" s="48">
        <v>4883</v>
      </c>
      <c r="AL1571" s="48">
        <v>60125</v>
      </c>
      <c r="AM1571" s="48" t="s">
        <v>1581</v>
      </c>
      <c r="AN1571" s="53">
        <v>0.55</v>
      </c>
      <c r="AO1571" s="58">
        <v>0.121657</v>
      </c>
      <c r="AP1571" s="58">
        <v>0.0822132595120446</v>
      </c>
    </row>
    <row r="1572" spans="27:42">
      <c r="AA1572" s="48">
        <v>1570</v>
      </c>
      <c r="AB1572" s="48" t="s">
        <v>4948</v>
      </c>
      <c r="AC1572" s="48" t="s">
        <v>4949</v>
      </c>
      <c r="AD1572" s="48" t="s">
        <v>2374</v>
      </c>
      <c r="AE1572" s="48" t="s">
        <v>2522</v>
      </c>
      <c r="AF1572" s="48" t="s">
        <v>2374</v>
      </c>
      <c r="AG1572" s="48" t="s">
        <v>2374</v>
      </c>
      <c r="AH1572" s="48" t="s">
        <v>2374</v>
      </c>
      <c r="AI1572" s="48" t="s">
        <v>2374</v>
      </c>
      <c r="AJ1572" s="48" t="s">
        <v>2374</v>
      </c>
      <c r="AK1572" s="48">
        <v>237</v>
      </c>
      <c r="AL1572" s="48">
        <v>1332510</v>
      </c>
      <c r="AM1572" s="48" t="s">
        <v>1581</v>
      </c>
      <c r="AN1572" s="53">
        <v>6.16</v>
      </c>
      <c r="AO1572" s="58">
        <v>0.03739</v>
      </c>
      <c r="AP1572" s="58">
        <v>2.99599805668671</v>
      </c>
    </row>
    <row r="1573" spans="27:42">
      <c r="AA1573" s="48">
        <v>1571</v>
      </c>
      <c r="AB1573" s="48" t="s">
        <v>4950</v>
      </c>
      <c r="AC1573" s="48" t="s">
        <v>4951</v>
      </c>
      <c r="AD1573" s="48" t="s">
        <v>2374</v>
      </c>
      <c r="AE1573" s="48" t="s">
        <v>2522</v>
      </c>
      <c r="AF1573" s="48" t="s">
        <v>2374</v>
      </c>
      <c r="AG1573" s="48" t="s">
        <v>2374</v>
      </c>
      <c r="AH1573" s="48" t="s">
        <v>2374</v>
      </c>
      <c r="AI1573" s="48" t="s">
        <v>2374</v>
      </c>
      <c r="AJ1573" s="48" t="s">
        <v>2374</v>
      </c>
      <c r="AK1573" s="48">
        <v>646</v>
      </c>
      <c r="AL1573" s="48">
        <v>497869</v>
      </c>
      <c r="AM1573" s="48" t="s">
        <v>1581</v>
      </c>
      <c r="AN1573" s="53">
        <v>0.54</v>
      </c>
      <c r="AO1573" s="58">
        <v>0.042335</v>
      </c>
      <c r="AP1573" s="58">
        <v>0.231958598482952</v>
      </c>
    </row>
    <row r="1574" spans="27:42">
      <c r="AA1574" s="48">
        <v>1572</v>
      </c>
      <c r="AB1574" s="48" t="s">
        <v>4952</v>
      </c>
      <c r="AC1574" s="48" t="s">
        <v>4953</v>
      </c>
      <c r="AD1574" s="48" t="s">
        <v>2374</v>
      </c>
      <c r="AE1574" s="48" t="s">
        <v>2522</v>
      </c>
      <c r="AF1574" s="48" t="s">
        <v>2374</v>
      </c>
      <c r="AG1574" s="48" t="s">
        <v>2374</v>
      </c>
      <c r="AH1574" s="48" t="s">
        <v>2374</v>
      </c>
      <c r="AI1574" s="48" t="s">
        <v>2374</v>
      </c>
      <c r="AJ1574" s="48" t="s">
        <v>2374</v>
      </c>
      <c r="AK1574" s="48">
        <v>737</v>
      </c>
      <c r="AL1574" s="48">
        <v>436047</v>
      </c>
      <c r="AM1574" s="48" t="s">
        <v>1581</v>
      </c>
      <c r="AN1574" s="53">
        <v>0.51</v>
      </c>
      <c r="AO1574" s="58">
        <v>0.143768</v>
      </c>
      <c r="AP1574" s="58">
        <v>0.0645095816157467</v>
      </c>
    </row>
    <row r="1575" spans="27:42">
      <c r="AA1575" s="48">
        <v>1573</v>
      </c>
      <c r="AB1575" s="48" t="s">
        <v>4954</v>
      </c>
      <c r="AC1575" s="48" t="s">
        <v>3851</v>
      </c>
      <c r="AD1575" s="48" t="s">
        <v>2374</v>
      </c>
      <c r="AE1575" s="48" t="s">
        <v>2522</v>
      </c>
      <c r="AF1575" s="48" t="s">
        <v>2374</v>
      </c>
      <c r="AG1575" s="48" t="s">
        <v>2374</v>
      </c>
      <c r="AH1575" s="48" t="s">
        <v>2374</v>
      </c>
      <c r="AI1575" s="48" t="s">
        <v>2374</v>
      </c>
      <c r="AJ1575" s="48" t="s">
        <v>2374</v>
      </c>
      <c r="AK1575" s="48">
        <v>525</v>
      </c>
      <c r="AL1575" s="48">
        <v>613009</v>
      </c>
      <c r="AM1575" s="48" t="s">
        <v>1581</v>
      </c>
      <c r="AN1575" s="53">
        <v>1.09</v>
      </c>
      <c r="AO1575" s="58">
        <v>0.081681</v>
      </c>
      <c r="AP1575" s="58">
        <v>0.242673152620959</v>
      </c>
    </row>
    <row r="1576" spans="27:42">
      <c r="AA1576" s="48">
        <v>1574</v>
      </c>
      <c r="AB1576" s="48" t="s">
        <v>4955</v>
      </c>
      <c r="AC1576" s="48" t="s">
        <v>4956</v>
      </c>
      <c r="AD1576" s="48" t="s">
        <v>2374</v>
      </c>
      <c r="AE1576" s="48" t="s">
        <v>2522</v>
      </c>
      <c r="AF1576" s="48" t="s">
        <v>2374</v>
      </c>
      <c r="AG1576" s="48" t="s">
        <v>2374</v>
      </c>
      <c r="AH1576" s="48" t="s">
        <v>2374</v>
      </c>
      <c r="AI1576" s="48" t="s">
        <v>2374</v>
      </c>
      <c r="AJ1576" s="48" t="s">
        <v>2374</v>
      </c>
      <c r="AK1576" s="48">
        <v>2510</v>
      </c>
      <c r="AL1576" s="48">
        <v>123604</v>
      </c>
      <c r="AM1576" s="48" t="s">
        <v>1581</v>
      </c>
      <c r="AN1576" s="53">
        <v>0.71</v>
      </c>
      <c r="AO1576" s="58">
        <v>0.084853667</v>
      </c>
      <c r="AP1576" s="58">
        <v>0.152161231209411</v>
      </c>
    </row>
    <row r="1577" spans="27:42">
      <c r="AA1577" s="48">
        <v>1575</v>
      </c>
      <c r="AB1577" s="48" t="s">
        <v>4957</v>
      </c>
      <c r="AC1577" s="48" t="s">
        <v>4958</v>
      </c>
      <c r="AD1577" s="48" t="s">
        <v>2374</v>
      </c>
      <c r="AE1577" s="48" t="s">
        <v>2522</v>
      </c>
      <c r="AF1577" s="48" t="s">
        <v>2374</v>
      </c>
      <c r="AG1577" s="48" t="s">
        <v>2374</v>
      </c>
      <c r="AH1577" s="48" t="s">
        <v>2374</v>
      </c>
      <c r="AI1577" s="48" t="s">
        <v>2374</v>
      </c>
      <c r="AJ1577" s="48" t="s">
        <v>2374</v>
      </c>
      <c r="AK1577" s="48">
        <v>181</v>
      </c>
      <c r="AL1577" s="48">
        <v>1715333</v>
      </c>
      <c r="AM1577" s="48" t="s">
        <v>1581</v>
      </c>
      <c r="AN1577" s="53">
        <v>1.83</v>
      </c>
      <c r="AO1577" s="58">
        <v>0.0264</v>
      </c>
      <c r="AP1577" s="58">
        <v>1.26055977119807</v>
      </c>
    </row>
    <row r="1578" spans="27:42">
      <c r="AA1578" s="48">
        <v>1576</v>
      </c>
      <c r="AB1578" s="48" t="s">
        <v>4959</v>
      </c>
      <c r="AC1578" s="48" t="s">
        <v>4960</v>
      </c>
      <c r="AD1578" s="48" t="s">
        <v>2374</v>
      </c>
      <c r="AE1578" s="48" t="s">
        <v>2522</v>
      </c>
      <c r="AF1578" s="48" t="s">
        <v>2374</v>
      </c>
      <c r="AG1578" s="48" t="s">
        <v>2374</v>
      </c>
      <c r="AH1578" s="48" t="s">
        <v>2374</v>
      </c>
      <c r="AI1578" s="48" t="s">
        <v>2374</v>
      </c>
      <c r="AJ1578" s="48" t="s">
        <v>2374</v>
      </c>
      <c r="AK1578" s="48">
        <v>207</v>
      </c>
      <c r="AL1578" s="48">
        <v>1517492</v>
      </c>
      <c r="AM1578" s="48" t="s">
        <v>1581</v>
      </c>
      <c r="AN1578" s="53">
        <v>2.73</v>
      </c>
      <c r="AO1578" s="58">
        <v>0.067922</v>
      </c>
      <c r="AP1578" s="58">
        <v>0.730917671313006</v>
      </c>
    </row>
    <row r="1579" spans="27:42">
      <c r="AA1579" s="48">
        <v>1577</v>
      </c>
      <c r="AB1579" s="48" t="s">
        <v>4961</v>
      </c>
      <c r="AC1579" s="48" t="s">
        <v>4962</v>
      </c>
      <c r="AD1579" s="48" t="s">
        <v>2374</v>
      </c>
      <c r="AE1579" s="48" t="s">
        <v>2522</v>
      </c>
      <c r="AF1579" s="48" t="s">
        <v>2374</v>
      </c>
      <c r="AG1579" s="48" t="s">
        <v>2374</v>
      </c>
      <c r="AH1579" s="48" t="s">
        <v>2374</v>
      </c>
      <c r="AI1579" s="48" t="s">
        <v>2374</v>
      </c>
      <c r="AJ1579" s="48" t="s">
        <v>2374</v>
      </c>
      <c r="AK1579" s="48">
        <v>2393</v>
      </c>
      <c r="AL1579" s="48">
        <v>129781</v>
      </c>
      <c r="AM1579" s="48" t="s">
        <v>1581</v>
      </c>
      <c r="AN1579" s="53">
        <v>5.65</v>
      </c>
      <c r="AO1579" s="58">
        <v>0.066099622</v>
      </c>
      <c r="AP1579" s="58">
        <v>1.55441061084712</v>
      </c>
    </row>
    <row r="1580" spans="27:42">
      <c r="AA1580" s="48">
        <v>1578</v>
      </c>
      <c r="AB1580" s="48" t="s">
        <v>4963</v>
      </c>
      <c r="AC1580" s="48" t="s">
        <v>4964</v>
      </c>
      <c r="AD1580" s="48" t="s">
        <v>2374</v>
      </c>
      <c r="AE1580" s="48" t="s">
        <v>2522</v>
      </c>
      <c r="AF1580" s="48" t="s">
        <v>2374</v>
      </c>
      <c r="AG1580" s="48" t="s">
        <v>2374</v>
      </c>
      <c r="AH1580" s="48" t="s">
        <v>2374</v>
      </c>
      <c r="AI1580" s="48" t="s">
        <v>2374</v>
      </c>
      <c r="AJ1580" s="48" t="s">
        <v>2374</v>
      </c>
      <c r="AK1580" s="48">
        <v>1924</v>
      </c>
      <c r="AL1580" s="48">
        <v>163351</v>
      </c>
      <c r="AM1580" s="48" t="s">
        <v>1581</v>
      </c>
      <c r="AN1580" s="53">
        <v>5.01</v>
      </c>
      <c r="AO1580" s="58">
        <v>0.025007494</v>
      </c>
      <c r="AP1580" s="58">
        <v>3.64320687575482</v>
      </c>
    </row>
    <row r="1581" spans="27:42">
      <c r="AA1581" s="48">
        <v>1579</v>
      </c>
      <c r="AB1581" s="48" t="s">
        <v>4965</v>
      </c>
      <c r="AC1581" s="48" t="s">
        <v>4966</v>
      </c>
      <c r="AD1581" s="48" t="s">
        <v>2374</v>
      </c>
      <c r="AE1581" s="48" t="s">
        <v>2522</v>
      </c>
      <c r="AF1581" s="48" t="s">
        <v>2374</v>
      </c>
      <c r="AG1581" s="48" t="s">
        <v>2374</v>
      </c>
      <c r="AH1581" s="48" t="s">
        <v>2374</v>
      </c>
      <c r="AI1581" s="48" t="s">
        <v>2374</v>
      </c>
      <c r="AJ1581" s="48" t="s">
        <v>2374</v>
      </c>
      <c r="AK1581" s="48">
        <v>156</v>
      </c>
      <c r="AL1581" s="48">
        <v>1970885</v>
      </c>
      <c r="AM1581" s="48" t="s">
        <v>1581</v>
      </c>
      <c r="AN1581" s="53">
        <v>0.35</v>
      </c>
      <c r="AO1581" s="58">
        <v>0.439898</v>
      </c>
      <c r="AP1581" s="58">
        <v>0.0144687941269025</v>
      </c>
    </row>
    <row r="1582" spans="27:42">
      <c r="AA1582" s="48">
        <v>1580</v>
      </c>
      <c r="AB1582" s="48" t="s">
        <v>4967</v>
      </c>
      <c r="AC1582" s="48"/>
      <c r="AD1582" s="48" t="s">
        <v>2374</v>
      </c>
      <c r="AE1582" s="48" t="s">
        <v>2522</v>
      </c>
      <c r="AF1582" s="48" t="s">
        <v>2374</v>
      </c>
      <c r="AG1582" s="48" t="s">
        <v>2374</v>
      </c>
      <c r="AH1582" s="48" t="s">
        <v>2374</v>
      </c>
      <c r="AI1582" s="48" t="s">
        <v>2374</v>
      </c>
      <c r="AJ1582" s="48" t="s">
        <v>2374</v>
      </c>
      <c r="AK1582" s="48">
        <v>0</v>
      </c>
      <c r="AL1582" s="48">
        <v>0</v>
      </c>
      <c r="AM1582" s="48" t="s">
        <v>1581</v>
      </c>
      <c r="AN1582" s="53" t="e">
        <v>#N/A</v>
      </c>
      <c r="AO1582" s="58" t="e">
        <v>#N/A</v>
      </c>
      <c r="AP1582" s="58" t="e">
        <v>#N/A</v>
      </c>
    </row>
    <row r="1583" spans="27:42">
      <c r="AA1583" s="48">
        <v>1581</v>
      </c>
      <c r="AB1583" s="48" t="s">
        <v>2676</v>
      </c>
      <c r="AC1583" s="48" t="s">
        <v>4968</v>
      </c>
      <c r="AD1583" s="48" t="s">
        <v>2374</v>
      </c>
      <c r="AE1583" s="48" t="s">
        <v>2522</v>
      </c>
      <c r="AF1583" s="48" t="s">
        <v>2374</v>
      </c>
      <c r="AG1583" s="48" t="s">
        <v>2374</v>
      </c>
      <c r="AH1583" s="48" t="s">
        <v>2374</v>
      </c>
      <c r="AI1583" s="48" t="s">
        <v>2374</v>
      </c>
      <c r="AJ1583" s="48" t="s">
        <v>2374</v>
      </c>
      <c r="AK1583" s="48">
        <v>156</v>
      </c>
      <c r="AL1583" s="48">
        <v>1970885</v>
      </c>
      <c r="AM1583" s="48" t="s">
        <v>1581</v>
      </c>
      <c r="AN1583" s="53">
        <v>0.73</v>
      </c>
      <c r="AO1583" s="58">
        <v>0.131467</v>
      </c>
      <c r="AP1583" s="58">
        <v>0.100976982320395</v>
      </c>
    </row>
    <row r="1584" spans="27:42">
      <c r="AA1584" s="48">
        <v>1582</v>
      </c>
      <c r="AB1584" s="48" t="s">
        <v>2838</v>
      </c>
      <c r="AC1584" s="48" t="s">
        <v>4969</v>
      </c>
      <c r="AD1584" s="48" t="s">
        <v>2374</v>
      </c>
      <c r="AE1584" s="48" t="s">
        <v>2522</v>
      </c>
      <c r="AF1584" s="48" t="s">
        <v>2374</v>
      </c>
      <c r="AG1584" s="48" t="s">
        <v>2374</v>
      </c>
      <c r="AH1584" s="48" t="s">
        <v>2374</v>
      </c>
      <c r="AI1584" s="48" t="s">
        <v>2374</v>
      </c>
      <c r="AJ1584" s="48" t="s">
        <v>2374</v>
      </c>
      <c r="AK1584" s="48">
        <v>126</v>
      </c>
      <c r="AL1584" s="48">
        <v>2393769</v>
      </c>
      <c r="AM1584" s="48" t="s">
        <v>1581</v>
      </c>
      <c r="AN1584" s="53" t="e">
        <v>#N/A</v>
      </c>
      <c r="AO1584" s="58" t="e">
        <v>#N/A</v>
      </c>
      <c r="AP1584" s="58" t="e">
        <v>#N/A</v>
      </c>
    </row>
    <row r="1585" spans="27:42">
      <c r="AA1585" s="48">
        <v>1583</v>
      </c>
      <c r="AB1585" s="48" t="s">
        <v>4970</v>
      </c>
      <c r="AC1585" s="48" t="s">
        <v>4971</v>
      </c>
      <c r="AD1585" s="48" t="s">
        <v>2374</v>
      </c>
      <c r="AE1585" s="48" t="s">
        <v>2522</v>
      </c>
      <c r="AF1585" s="48" t="s">
        <v>2374</v>
      </c>
      <c r="AG1585" s="48" t="s">
        <v>2374</v>
      </c>
      <c r="AH1585" s="48" t="s">
        <v>2374</v>
      </c>
      <c r="AI1585" s="48" t="s">
        <v>2374</v>
      </c>
      <c r="AJ1585" s="48" t="s">
        <v>2374</v>
      </c>
      <c r="AK1585" s="48">
        <v>0</v>
      </c>
      <c r="AL1585" s="48">
        <v>0</v>
      </c>
      <c r="AM1585" s="48" t="s">
        <v>1581</v>
      </c>
      <c r="AN1585" s="53" t="e">
        <v>#N/A</v>
      </c>
      <c r="AO1585" s="58" t="e">
        <v>#N/A</v>
      </c>
      <c r="AP1585" s="58" t="e">
        <v>#N/A</v>
      </c>
    </row>
    <row r="1586" spans="27:42">
      <c r="AA1586" s="48">
        <v>1584</v>
      </c>
      <c r="AB1586" s="48" t="s">
        <v>4972</v>
      </c>
      <c r="AC1586" s="48" t="s">
        <v>4973</v>
      </c>
      <c r="AD1586" s="48" t="s">
        <v>2374</v>
      </c>
      <c r="AE1586" s="48" t="s">
        <v>2522</v>
      </c>
      <c r="AF1586" s="48" t="s">
        <v>2374</v>
      </c>
      <c r="AG1586" s="48" t="s">
        <v>2374</v>
      </c>
      <c r="AH1586" s="48" t="s">
        <v>2374</v>
      </c>
      <c r="AI1586" s="48" t="s">
        <v>2374</v>
      </c>
      <c r="AJ1586" s="48" t="s">
        <v>2374</v>
      </c>
      <c r="AK1586" s="48">
        <v>131</v>
      </c>
      <c r="AL1586" s="48">
        <v>2311999</v>
      </c>
      <c r="AM1586" s="48" t="s">
        <v>1581</v>
      </c>
      <c r="AN1586" s="53" t="e">
        <v>#N/A</v>
      </c>
      <c r="AO1586" s="58" t="e">
        <v>#N/A</v>
      </c>
      <c r="AP1586" s="58" t="e">
        <v>#N/A</v>
      </c>
    </row>
    <row r="1587" spans="27:42">
      <c r="AA1587" s="48">
        <v>1585</v>
      </c>
      <c r="AB1587" s="48" t="s">
        <v>4974</v>
      </c>
      <c r="AC1587" s="48" t="s">
        <v>4319</v>
      </c>
      <c r="AD1587" s="48" t="s">
        <v>2374</v>
      </c>
      <c r="AE1587" s="48" t="s">
        <v>2522</v>
      </c>
      <c r="AF1587" s="48" t="s">
        <v>2374</v>
      </c>
      <c r="AG1587" s="48" t="s">
        <v>2374</v>
      </c>
      <c r="AH1587" s="48" t="s">
        <v>2374</v>
      </c>
      <c r="AI1587" s="48" t="s">
        <v>2374</v>
      </c>
      <c r="AJ1587" s="48" t="s">
        <v>2374</v>
      </c>
      <c r="AK1587" s="48">
        <v>17494</v>
      </c>
      <c r="AL1587" s="48">
        <v>13660</v>
      </c>
      <c r="AM1587" s="48" t="s">
        <v>1581</v>
      </c>
      <c r="AN1587" s="53">
        <v>2.36</v>
      </c>
      <c r="AO1587" s="58">
        <v>0.084611978</v>
      </c>
      <c r="AP1587" s="58">
        <v>0.507220076816119</v>
      </c>
    </row>
    <row r="1588" spans="27:42">
      <c r="AA1588" s="48">
        <v>1586</v>
      </c>
      <c r="AB1588" s="48" t="s">
        <v>4975</v>
      </c>
      <c r="AC1588" s="48" t="s">
        <v>4976</v>
      </c>
      <c r="AD1588" s="48" t="s">
        <v>2374</v>
      </c>
      <c r="AE1588" s="48" t="s">
        <v>2522</v>
      </c>
      <c r="AF1588" s="48" t="s">
        <v>2374</v>
      </c>
      <c r="AG1588" s="48" t="s">
        <v>2374</v>
      </c>
      <c r="AH1588" s="48" t="s">
        <v>2374</v>
      </c>
      <c r="AI1588" s="48" t="s">
        <v>2374</v>
      </c>
      <c r="AJ1588" s="48" t="s">
        <v>2374</v>
      </c>
      <c r="AK1588" s="48">
        <v>0</v>
      </c>
      <c r="AL1588" s="48">
        <v>0</v>
      </c>
      <c r="AM1588" s="48" t="s">
        <v>1581</v>
      </c>
      <c r="AN1588" s="53">
        <v>0.35</v>
      </c>
      <c r="AO1588" s="58">
        <v>0.135181</v>
      </c>
      <c r="AP1588" s="58">
        <v>0.047083492494035</v>
      </c>
    </row>
    <row r="1589" spans="27:42">
      <c r="AA1589" s="48">
        <v>1587</v>
      </c>
      <c r="AB1589" s="48" t="s">
        <v>4977</v>
      </c>
      <c r="AC1589" s="48" t="s">
        <v>4978</v>
      </c>
      <c r="AD1589" s="48" t="s">
        <v>2374</v>
      </c>
      <c r="AE1589" s="48" t="s">
        <v>2522</v>
      </c>
      <c r="AF1589" s="48" t="s">
        <v>2374</v>
      </c>
      <c r="AG1589" s="48" t="s">
        <v>2374</v>
      </c>
      <c r="AH1589" s="48" t="s">
        <v>2374</v>
      </c>
      <c r="AI1589" s="48" t="s">
        <v>2374</v>
      </c>
      <c r="AJ1589" s="48" t="s">
        <v>2374</v>
      </c>
      <c r="AK1589" s="48">
        <v>0</v>
      </c>
      <c r="AL1589" s="48">
        <v>0</v>
      </c>
      <c r="AM1589" s="48" t="s">
        <v>1581</v>
      </c>
      <c r="AN1589" s="53">
        <v>0.87</v>
      </c>
      <c r="AO1589" s="58">
        <v>0.147946</v>
      </c>
      <c r="AP1589" s="58">
        <v>0.106938061010435</v>
      </c>
    </row>
    <row r="1590" spans="27:42">
      <c r="AA1590" s="48">
        <v>1588</v>
      </c>
      <c r="AB1590" s="48" t="s">
        <v>4979</v>
      </c>
      <c r="AC1590" s="48" t="s">
        <v>4980</v>
      </c>
      <c r="AD1590" s="48" t="s">
        <v>2374</v>
      </c>
      <c r="AE1590" s="48" t="s">
        <v>2522</v>
      </c>
      <c r="AF1590" s="48" t="s">
        <v>2374</v>
      </c>
      <c r="AG1590" s="48" t="s">
        <v>2374</v>
      </c>
      <c r="AH1590" s="48" t="s">
        <v>2374</v>
      </c>
      <c r="AI1590" s="48" t="s">
        <v>2374</v>
      </c>
      <c r="AJ1590" s="48" t="s">
        <v>2374</v>
      </c>
      <c r="AK1590" s="48">
        <v>2272</v>
      </c>
      <c r="AL1590" s="48">
        <v>137022</v>
      </c>
      <c r="AM1590" s="48" t="s">
        <v>1581</v>
      </c>
      <c r="AN1590" s="53">
        <v>1.33</v>
      </c>
      <c r="AO1590" s="58">
        <v>0.233384837</v>
      </c>
      <c r="AP1590" s="58">
        <v>0.103632335272824</v>
      </c>
    </row>
    <row r="1591" spans="27:42">
      <c r="AA1591" s="48">
        <v>1589</v>
      </c>
      <c r="AB1591" s="48" t="s">
        <v>4981</v>
      </c>
      <c r="AC1591" s="48" t="s">
        <v>4982</v>
      </c>
      <c r="AD1591" s="48" t="s">
        <v>2374</v>
      </c>
      <c r="AE1591" s="48" t="s">
        <v>2522</v>
      </c>
      <c r="AF1591" s="48" t="s">
        <v>2374</v>
      </c>
      <c r="AG1591" s="48" t="s">
        <v>2374</v>
      </c>
      <c r="AH1591" s="48" t="s">
        <v>2374</v>
      </c>
      <c r="AI1591" s="48" t="s">
        <v>2374</v>
      </c>
      <c r="AJ1591" s="48" t="s">
        <v>2374</v>
      </c>
      <c r="AK1591" s="48">
        <v>166</v>
      </c>
      <c r="AL1591" s="48">
        <v>1860299</v>
      </c>
      <c r="AM1591" s="48" t="s">
        <v>1581</v>
      </c>
      <c r="AN1591" s="53">
        <v>0.64</v>
      </c>
      <c r="AO1591" s="58">
        <v>0.110422</v>
      </c>
      <c r="AP1591" s="58">
        <v>0.105400008364149</v>
      </c>
    </row>
    <row r="1592" spans="27:42">
      <c r="AA1592" s="48">
        <v>1590</v>
      </c>
      <c r="AB1592" s="48" t="s">
        <v>4983</v>
      </c>
      <c r="AC1592" s="48" t="s">
        <v>4984</v>
      </c>
      <c r="AD1592" s="48" t="s">
        <v>2374</v>
      </c>
      <c r="AE1592" s="48" t="s">
        <v>2522</v>
      </c>
      <c r="AF1592" s="48" t="s">
        <v>2374</v>
      </c>
      <c r="AG1592" s="48" t="s">
        <v>2374</v>
      </c>
      <c r="AH1592" s="48" t="s">
        <v>2374</v>
      </c>
      <c r="AI1592" s="48" t="s">
        <v>2374</v>
      </c>
      <c r="AJ1592" s="48" t="s">
        <v>2374</v>
      </c>
      <c r="AK1592" s="48">
        <v>308</v>
      </c>
      <c r="AL1592" s="48">
        <v>1036628</v>
      </c>
      <c r="AM1592" s="48" t="s">
        <v>1581</v>
      </c>
      <c r="AN1592" s="53">
        <v>0.84</v>
      </c>
      <c r="AO1592" s="58">
        <v>0.184382</v>
      </c>
      <c r="AP1592" s="58">
        <v>0.0828470492629799</v>
      </c>
    </row>
    <row r="1593" spans="27:42">
      <c r="AA1593" s="48">
        <v>1591</v>
      </c>
      <c r="AB1593" s="48" t="s">
        <v>4985</v>
      </c>
      <c r="AC1593" s="48" t="s">
        <v>4298</v>
      </c>
      <c r="AD1593" s="48" t="s">
        <v>2374</v>
      </c>
      <c r="AE1593" s="48" t="s">
        <v>2522</v>
      </c>
      <c r="AF1593" s="48" t="s">
        <v>2374</v>
      </c>
      <c r="AG1593" s="48" t="s">
        <v>2374</v>
      </c>
      <c r="AH1593" s="48" t="s">
        <v>2374</v>
      </c>
      <c r="AI1593" s="48" t="s">
        <v>2374</v>
      </c>
      <c r="AJ1593" s="48" t="s">
        <v>2374</v>
      </c>
      <c r="AK1593" s="48">
        <v>1040</v>
      </c>
      <c r="AL1593" s="48">
        <v>307643</v>
      </c>
      <c r="AM1593" s="48" t="s">
        <v>1581</v>
      </c>
      <c r="AN1593" s="53">
        <v>0.55</v>
      </c>
      <c r="AO1593" s="58">
        <v>0.076901</v>
      </c>
      <c r="AP1593" s="58">
        <v>0.1300609681598</v>
      </c>
    </row>
    <row r="1594" spans="27:42">
      <c r="AA1594" s="48">
        <v>1592</v>
      </c>
      <c r="AB1594" s="48" t="s">
        <v>4986</v>
      </c>
      <c r="AC1594" s="48" t="s">
        <v>3069</v>
      </c>
      <c r="AD1594" s="48" t="s">
        <v>2374</v>
      </c>
      <c r="AE1594" s="48" t="s">
        <v>2522</v>
      </c>
      <c r="AF1594" s="48" t="s">
        <v>2374</v>
      </c>
      <c r="AG1594" s="48" t="s">
        <v>2374</v>
      </c>
      <c r="AH1594" s="48" t="s">
        <v>2374</v>
      </c>
      <c r="AI1594" s="48" t="s">
        <v>2374</v>
      </c>
      <c r="AJ1594" s="48" t="s">
        <v>2374</v>
      </c>
      <c r="AK1594" s="48">
        <v>378</v>
      </c>
      <c r="AL1594" s="48">
        <v>847101</v>
      </c>
      <c r="AM1594" s="48" t="s">
        <v>1581</v>
      </c>
      <c r="AN1594" s="53">
        <v>0.55</v>
      </c>
      <c r="AO1594" s="58">
        <v>0.136582468</v>
      </c>
      <c r="AP1594" s="58">
        <v>0.0732291534844488</v>
      </c>
    </row>
    <row r="1595" spans="27:42">
      <c r="AA1595" s="48">
        <v>1593</v>
      </c>
      <c r="AB1595" s="48" t="s">
        <v>4987</v>
      </c>
      <c r="AC1595" s="48" t="s">
        <v>4988</v>
      </c>
      <c r="AD1595" s="48" t="s">
        <v>2374</v>
      </c>
      <c r="AE1595" s="48" t="s">
        <v>2522</v>
      </c>
      <c r="AF1595" s="48" t="s">
        <v>2374</v>
      </c>
      <c r="AG1595" s="48" t="s">
        <v>2374</v>
      </c>
      <c r="AH1595" s="48" t="s">
        <v>2374</v>
      </c>
      <c r="AI1595" s="48" t="s">
        <v>2374</v>
      </c>
      <c r="AJ1595" s="48" t="s">
        <v>2374</v>
      </c>
      <c r="AK1595" s="48">
        <v>0</v>
      </c>
      <c r="AL1595" s="48">
        <v>0</v>
      </c>
      <c r="AM1595" s="48" t="s">
        <v>1581</v>
      </c>
      <c r="AN1595" s="53" t="e">
        <v>#N/A</v>
      </c>
      <c r="AO1595" s="58" t="e">
        <v>#N/A</v>
      </c>
      <c r="AP1595" s="58" t="e">
        <v>#N/A</v>
      </c>
    </row>
    <row r="1596" spans="27:42">
      <c r="AA1596" s="48">
        <v>1594</v>
      </c>
      <c r="AB1596" s="48" t="s">
        <v>1945</v>
      </c>
      <c r="AC1596" s="48" t="s">
        <v>4989</v>
      </c>
      <c r="AD1596" s="48" t="s">
        <v>2374</v>
      </c>
      <c r="AE1596" s="48" t="s">
        <v>2522</v>
      </c>
      <c r="AF1596" s="48" t="s">
        <v>2374</v>
      </c>
      <c r="AG1596" s="48" t="s">
        <v>2374</v>
      </c>
      <c r="AH1596" s="48" t="s">
        <v>2374</v>
      </c>
      <c r="AI1596" s="48" t="s">
        <v>2374</v>
      </c>
      <c r="AJ1596" s="48" t="s">
        <v>2374</v>
      </c>
      <c r="AK1596" s="48">
        <v>767</v>
      </c>
      <c r="AL1596" s="48">
        <v>418510</v>
      </c>
      <c r="AM1596" s="48" t="s">
        <v>1581</v>
      </c>
      <c r="AN1596" s="53">
        <v>1.99</v>
      </c>
      <c r="AO1596" s="58">
        <v>0.124488461</v>
      </c>
      <c r="AP1596" s="58">
        <v>0.290696805148274</v>
      </c>
    </row>
    <row r="1597" spans="27:42">
      <c r="AA1597" s="48">
        <v>1595</v>
      </c>
      <c r="AB1597" s="48" t="s">
        <v>4990</v>
      </c>
      <c r="AC1597" s="48" t="s">
        <v>4991</v>
      </c>
      <c r="AD1597" s="48" t="s">
        <v>2374</v>
      </c>
      <c r="AE1597" s="48" t="s">
        <v>2522</v>
      </c>
      <c r="AF1597" s="48" t="s">
        <v>2374</v>
      </c>
      <c r="AG1597" s="48" t="s">
        <v>2374</v>
      </c>
      <c r="AH1597" s="48" t="s">
        <v>2374</v>
      </c>
      <c r="AI1597" s="48" t="s">
        <v>2374</v>
      </c>
      <c r="AJ1597" s="48" t="s">
        <v>2374</v>
      </c>
      <c r="AK1597" s="48">
        <v>262</v>
      </c>
      <c r="AL1597" s="48">
        <v>1209448</v>
      </c>
      <c r="AM1597" s="48" t="s">
        <v>1581</v>
      </c>
      <c r="AN1597" s="53">
        <v>3.09</v>
      </c>
      <c r="AO1597" s="58">
        <v>0.134944</v>
      </c>
      <c r="AP1597" s="58">
        <v>0.41641002871887</v>
      </c>
    </row>
    <row r="1598" spans="27:42">
      <c r="AA1598" s="48">
        <v>1596</v>
      </c>
      <c r="AB1598" s="48" t="s">
        <v>4992</v>
      </c>
      <c r="AC1598" s="48" t="s">
        <v>4319</v>
      </c>
      <c r="AD1598" s="48" t="s">
        <v>2374</v>
      </c>
      <c r="AE1598" s="48" t="s">
        <v>2522</v>
      </c>
      <c r="AF1598" s="48" t="s">
        <v>2374</v>
      </c>
      <c r="AG1598" s="48" t="s">
        <v>2374</v>
      </c>
      <c r="AH1598" s="48" t="s">
        <v>2374</v>
      </c>
      <c r="AI1598" s="48" t="s">
        <v>2374</v>
      </c>
      <c r="AJ1598" s="48" t="s">
        <v>2374</v>
      </c>
      <c r="AK1598" s="48">
        <v>166</v>
      </c>
      <c r="AL1598" s="48">
        <v>1860299</v>
      </c>
      <c r="AM1598" s="48" t="s">
        <v>1581</v>
      </c>
      <c r="AN1598" s="53">
        <v>0</v>
      </c>
      <c r="AO1598" s="58">
        <v>0.082465</v>
      </c>
      <c r="AP1598" s="58">
        <v>0</v>
      </c>
    </row>
    <row r="1599" spans="27:42">
      <c r="AA1599" s="48">
        <v>1597</v>
      </c>
      <c r="AB1599" s="48" t="s">
        <v>4993</v>
      </c>
      <c r="AC1599" s="48" t="s">
        <v>4994</v>
      </c>
      <c r="AD1599" s="48" t="s">
        <v>2374</v>
      </c>
      <c r="AE1599" s="48" t="s">
        <v>2522</v>
      </c>
      <c r="AF1599" s="48" t="s">
        <v>2374</v>
      </c>
      <c r="AG1599" s="48" t="s">
        <v>2374</v>
      </c>
      <c r="AH1599" s="48" t="s">
        <v>2374</v>
      </c>
      <c r="AI1599" s="48" t="s">
        <v>2374</v>
      </c>
      <c r="AJ1599" s="48" t="s">
        <v>2374</v>
      </c>
      <c r="AK1599" s="48">
        <v>297</v>
      </c>
      <c r="AL1599" s="48">
        <v>1070767</v>
      </c>
      <c r="AM1599" s="48" t="s">
        <v>1581</v>
      </c>
      <c r="AN1599" s="53">
        <v>2.39</v>
      </c>
      <c r="AO1599" s="58">
        <v>0.027412</v>
      </c>
      <c r="AP1599" s="58">
        <v>1.58552632853374</v>
      </c>
    </row>
    <row r="1600" spans="27:42">
      <c r="AA1600" s="48">
        <v>1598</v>
      </c>
      <c r="AB1600" s="48" t="s">
        <v>4995</v>
      </c>
      <c r="AC1600" s="48" t="s">
        <v>4996</v>
      </c>
      <c r="AD1600" s="48" t="s">
        <v>2374</v>
      </c>
      <c r="AE1600" s="48" t="s">
        <v>2522</v>
      </c>
      <c r="AF1600" s="48" t="s">
        <v>2374</v>
      </c>
      <c r="AG1600" s="48" t="s">
        <v>2374</v>
      </c>
      <c r="AH1600" s="48" t="s">
        <v>2374</v>
      </c>
      <c r="AI1600" s="48" t="s">
        <v>2374</v>
      </c>
      <c r="AJ1600" s="48" t="s">
        <v>2374</v>
      </c>
      <c r="AK1600" s="48">
        <v>297</v>
      </c>
      <c r="AL1600" s="48">
        <v>1070767</v>
      </c>
      <c r="AM1600" s="48" t="s">
        <v>1581</v>
      </c>
      <c r="AN1600" s="53">
        <v>0.6</v>
      </c>
      <c r="AO1600" s="58">
        <v>0.115947</v>
      </c>
      <c r="AP1600" s="58">
        <v>0.0941039849315806</v>
      </c>
    </row>
    <row r="1601" spans="27:42">
      <c r="AA1601" s="48">
        <v>1599</v>
      </c>
      <c r="AB1601" s="48" t="s">
        <v>2395</v>
      </c>
      <c r="AC1601" s="48" t="s">
        <v>4997</v>
      </c>
      <c r="AD1601" s="48" t="s">
        <v>2374</v>
      </c>
      <c r="AE1601" s="48" t="s">
        <v>2522</v>
      </c>
      <c r="AF1601" s="48" t="s">
        <v>2374</v>
      </c>
      <c r="AG1601" s="48" t="s">
        <v>2374</v>
      </c>
      <c r="AH1601" s="48" t="s">
        <v>2374</v>
      </c>
      <c r="AI1601" s="48" t="s">
        <v>2374</v>
      </c>
      <c r="AJ1601" s="48" t="s">
        <v>2374</v>
      </c>
      <c r="AK1601" s="48">
        <v>257</v>
      </c>
      <c r="AL1601" s="48">
        <v>1232165</v>
      </c>
      <c r="AM1601" s="48" t="s">
        <v>1581</v>
      </c>
      <c r="AN1601" s="53">
        <v>1.03</v>
      </c>
      <c r="AO1601" s="58">
        <v>0.168224</v>
      </c>
      <c r="AP1601" s="58">
        <v>0.111343674536014</v>
      </c>
    </row>
    <row r="1602" spans="27:42">
      <c r="AA1602" s="48">
        <v>1600</v>
      </c>
      <c r="AB1602" s="48" t="s">
        <v>4998</v>
      </c>
      <c r="AC1602" s="48" t="s">
        <v>4999</v>
      </c>
      <c r="AD1602" s="48" t="s">
        <v>2374</v>
      </c>
      <c r="AE1602" s="48" t="s">
        <v>2522</v>
      </c>
      <c r="AF1602" s="48" t="s">
        <v>2374</v>
      </c>
      <c r="AG1602" s="48" t="s">
        <v>2374</v>
      </c>
      <c r="AH1602" s="48" t="s">
        <v>2374</v>
      </c>
      <c r="AI1602" s="48" t="s">
        <v>2374</v>
      </c>
      <c r="AJ1602" s="48" t="s">
        <v>2374</v>
      </c>
      <c r="AK1602" s="48">
        <v>4727</v>
      </c>
      <c r="AL1602" s="48">
        <v>62336</v>
      </c>
      <c r="AM1602" s="48" t="s">
        <v>1581</v>
      </c>
      <c r="AN1602" s="53">
        <v>0.74</v>
      </c>
      <c r="AO1602" s="58">
        <v>0.036058634</v>
      </c>
      <c r="AP1602" s="58">
        <v>0.37319750327748</v>
      </c>
    </row>
    <row r="1603" spans="27:42">
      <c r="AA1603" s="48">
        <v>1601</v>
      </c>
      <c r="AB1603" s="48" t="s">
        <v>5000</v>
      </c>
      <c r="AC1603" s="48" t="s">
        <v>5001</v>
      </c>
      <c r="AD1603" s="48" t="s">
        <v>2374</v>
      </c>
      <c r="AE1603" s="48" t="s">
        <v>2522</v>
      </c>
      <c r="AF1603" s="48" t="s">
        <v>2374</v>
      </c>
      <c r="AG1603" s="48" t="s">
        <v>2374</v>
      </c>
      <c r="AH1603" s="48" t="s">
        <v>2374</v>
      </c>
      <c r="AI1603" s="48" t="s">
        <v>2374</v>
      </c>
      <c r="AJ1603" s="48" t="s">
        <v>2374</v>
      </c>
      <c r="AK1603" s="48">
        <v>257</v>
      </c>
      <c r="AL1603" s="48">
        <v>1232165</v>
      </c>
      <c r="AM1603" s="48" t="s">
        <v>1581</v>
      </c>
      <c r="AN1603" s="53">
        <v>1.08</v>
      </c>
      <c r="AO1603" s="58">
        <v>0.028488</v>
      </c>
      <c r="AP1603" s="58">
        <v>0.689410788175778</v>
      </c>
    </row>
    <row r="1604" spans="27:42">
      <c r="AA1604" s="48">
        <v>1602</v>
      </c>
      <c r="AB1604" s="48" t="s">
        <v>5002</v>
      </c>
      <c r="AC1604" s="48" t="s">
        <v>5003</v>
      </c>
      <c r="AD1604" s="48" t="s">
        <v>2374</v>
      </c>
      <c r="AE1604" s="48" t="s">
        <v>2522</v>
      </c>
      <c r="AF1604" s="48" t="s">
        <v>2374</v>
      </c>
      <c r="AG1604" s="48" t="s">
        <v>2374</v>
      </c>
      <c r="AH1604" s="48" t="s">
        <v>2374</v>
      </c>
      <c r="AI1604" s="48" t="s">
        <v>2374</v>
      </c>
      <c r="AJ1604" s="48" t="s">
        <v>2374</v>
      </c>
      <c r="AK1604" s="48">
        <v>434</v>
      </c>
      <c r="AL1604" s="48">
        <v>740039</v>
      </c>
      <c r="AM1604" s="48" t="s">
        <v>1581</v>
      </c>
      <c r="AN1604" s="53">
        <v>2.55</v>
      </c>
      <c r="AO1604" s="58">
        <v>0.067922</v>
      </c>
      <c r="AP1604" s="58">
        <v>0.68272529738028</v>
      </c>
    </row>
    <row r="1605" spans="27:42">
      <c r="AA1605" s="48">
        <v>1603</v>
      </c>
      <c r="AB1605" s="48" t="s">
        <v>5004</v>
      </c>
      <c r="AC1605" s="48" t="s">
        <v>5005</v>
      </c>
      <c r="AD1605" s="48" t="s">
        <v>2374</v>
      </c>
      <c r="AE1605" s="48" t="s">
        <v>2522</v>
      </c>
      <c r="AF1605" s="48" t="s">
        <v>2374</v>
      </c>
      <c r="AG1605" s="48" t="s">
        <v>2374</v>
      </c>
      <c r="AH1605" s="48" t="s">
        <v>2374</v>
      </c>
      <c r="AI1605" s="48" t="s">
        <v>2374</v>
      </c>
      <c r="AJ1605" s="48" t="s">
        <v>2374</v>
      </c>
      <c r="AK1605" s="48">
        <v>141</v>
      </c>
      <c r="AL1605" s="48">
        <v>2163050</v>
      </c>
      <c r="AM1605" s="48" t="s">
        <v>1581</v>
      </c>
      <c r="AN1605" s="53">
        <v>0.35</v>
      </c>
      <c r="AO1605" s="58">
        <v>0.1228</v>
      </c>
      <c r="AP1605" s="58">
        <v>0.0518305667657667</v>
      </c>
    </row>
    <row r="1606" spans="27:42">
      <c r="AA1606" s="48">
        <v>1604</v>
      </c>
      <c r="AB1606" s="48" t="s">
        <v>5006</v>
      </c>
      <c r="AC1606" s="48" t="s">
        <v>5007</v>
      </c>
      <c r="AD1606" s="48" t="s">
        <v>2374</v>
      </c>
      <c r="AE1606" s="48" t="s">
        <v>2522</v>
      </c>
      <c r="AF1606" s="48" t="s">
        <v>2374</v>
      </c>
      <c r="AG1606" s="48" t="s">
        <v>2374</v>
      </c>
      <c r="AH1606" s="48" t="s">
        <v>2374</v>
      </c>
      <c r="AI1606" s="48" t="s">
        <v>2374</v>
      </c>
      <c r="AJ1606" s="48" t="s">
        <v>2374</v>
      </c>
      <c r="AK1606" s="48">
        <v>262</v>
      </c>
      <c r="AL1606" s="48">
        <v>1209448</v>
      </c>
      <c r="AM1606" s="48" t="s">
        <v>1581</v>
      </c>
      <c r="AN1606" s="53">
        <v>1.5</v>
      </c>
      <c r="AO1606" s="58">
        <v>0.191432</v>
      </c>
      <c r="AP1606" s="58">
        <v>0.142492826968088</v>
      </c>
    </row>
    <row r="1607" spans="27:42">
      <c r="AA1607" s="48">
        <v>1605</v>
      </c>
      <c r="AB1607" s="48" t="s">
        <v>5008</v>
      </c>
      <c r="AC1607" s="48" t="s">
        <v>5009</v>
      </c>
      <c r="AD1607" s="48" t="s">
        <v>2374</v>
      </c>
      <c r="AE1607" s="48" t="s">
        <v>2522</v>
      </c>
      <c r="AF1607" s="48" t="s">
        <v>2374</v>
      </c>
      <c r="AG1607" s="48" t="s">
        <v>2374</v>
      </c>
      <c r="AH1607" s="48" t="s">
        <v>2374</v>
      </c>
      <c r="AI1607" s="48" t="s">
        <v>2374</v>
      </c>
      <c r="AJ1607" s="48" t="s">
        <v>2374</v>
      </c>
      <c r="AK1607" s="48">
        <v>0</v>
      </c>
      <c r="AL1607" s="48">
        <v>0</v>
      </c>
      <c r="AM1607" s="48" t="s">
        <v>1581</v>
      </c>
      <c r="AN1607" s="53">
        <v>2</v>
      </c>
      <c r="AO1607" s="58">
        <v>0.241856</v>
      </c>
      <c r="AP1607" s="58">
        <v>0.150379767862722</v>
      </c>
    </row>
    <row r="1608" spans="27:42">
      <c r="AA1608" s="48">
        <v>1606</v>
      </c>
      <c r="AB1608" s="48" t="s">
        <v>5010</v>
      </c>
      <c r="AC1608" s="48" t="s">
        <v>5011</v>
      </c>
      <c r="AD1608" s="48" t="s">
        <v>2374</v>
      </c>
      <c r="AE1608" s="48" t="s">
        <v>2522</v>
      </c>
      <c r="AF1608" s="48" t="s">
        <v>2374</v>
      </c>
      <c r="AG1608" s="48" t="s">
        <v>2374</v>
      </c>
      <c r="AH1608" s="48" t="s">
        <v>2374</v>
      </c>
      <c r="AI1608" s="48" t="s">
        <v>2374</v>
      </c>
      <c r="AJ1608" s="48" t="s">
        <v>2374</v>
      </c>
      <c r="AK1608" s="48">
        <v>1085</v>
      </c>
      <c r="AL1608" s="48">
        <v>294440</v>
      </c>
      <c r="AM1608" s="48" t="s">
        <v>1581</v>
      </c>
      <c r="AN1608" s="53">
        <v>0.35</v>
      </c>
      <c r="AO1608" s="58">
        <v>0.094753797</v>
      </c>
      <c r="AP1608" s="58">
        <v>0.067171910787239</v>
      </c>
    </row>
    <row r="1609" spans="27:42">
      <c r="AA1609" s="48">
        <v>1607</v>
      </c>
      <c r="AB1609" s="48" t="s">
        <v>2338</v>
      </c>
      <c r="AC1609" s="48" t="s">
        <v>5012</v>
      </c>
      <c r="AD1609" s="48" t="s">
        <v>2374</v>
      </c>
      <c r="AE1609" s="48" t="s">
        <v>2522</v>
      </c>
      <c r="AF1609" s="48" t="s">
        <v>2374</v>
      </c>
      <c r="AG1609" s="48" t="s">
        <v>2374</v>
      </c>
      <c r="AH1609" s="48" t="s">
        <v>2374</v>
      </c>
      <c r="AI1609" s="48" t="s">
        <v>2374</v>
      </c>
      <c r="AJ1609" s="48" t="s">
        <v>2374</v>
      </c>
      <c r="AK1609" s="48">
        <v>277</v>
      </c>
      <c r="AL1609" s="48">
        <v>1145885</v>
      </c>
      <c r="AM1609" s="48" t="s">
        <v>1581</v>
      </c>
      <c r="AN1609" s="53">
        <v>1.48</v>
      </c>
      <c r="AO1609" s="58">
        <v>0.078237</v>
      </c>
      <c r="AP1609" s="58">
        <v>0.34400583305588</v>
      </c>
    </row>
    <row r="1610" spans="27:42">
      <c r="AA1610" s="48">
        <v>1608</v>
      </c>
      <c r="AB1610" s="48" t="s">
        <v>5013</v>
      </c>
      <c r="AC1610" s="48" t="s">
        <v>5014</v>
      </c>
      <c r="AD1610" s="48" t="s">
        <v>2374</v>
      </c>
      <c r="AE1610" s="48" t="s">
        <v>2522</v>
      </c>
      <c r="AF1610" s="48" t="s">
        <v>2374</v>
      </c>
      <c r="AG1610" s="48" t="s">
        <v>2374</v>
      </c>
      <c r="AH1610" s="48" t="s">
        <v>2374</v>
      </c>
      <c r="AI1610" s="48" t="s">
        <v>2374</v>
      </c>
      <c r="AJ1610" s="48" t="s">
        <v>2374</v>
      </c>
      <c r="AK1610" s="48">
        <v>146</v>
      </c>
      <c r="AL1610" s="48">
        <v>2094984</v>
      </c>
      <c r="AM1610" s="48" t="s">
        <v>1581</v>
      </c>
      <c r="AN1610" s="53">
        <v>0.69</v>
      </c>
      <c r="AO1610" s="58">
        <v>0.16038</v>
      </c>
      <c r="AP1610" s="58">
        <v>0.078237535553007</v>
      </c>
    </row>
    <row r="1611" spans="27:42">
      <c r="AA1611" s="48">
        <v>1609</v>
      </c>
      <c r="AB1611" s="48" t="s">
        <v>5015</v>
      </c>
      <c r="AC1611" s="48" t="s">
        <v>5016</v>
      </c>
      <c r="AD1611" s="48" t="s">
        <v>2374</v>
      </c>
      <c r="AE1611" s="48" t="s">
        <v>2522</v>
      </c>
      <c r="AF1611" s="48" t="s">
        <v>2374</v>
      </c>
      <c r="AG1611" s="48" t="s">
        <v>2374</v>
      </c>
      <c r="AH1611" s="48" t="s">
        <v>2374</v>
      </c>
      <c r="AI1611" s="48" t="s">
        <v>2374</v>
      </c>
      <c r="AJ1611" s="48" t="s">
        <v>2374</v>
      </c>
      <c r="AK1611" s="48">
        <v>823</v>
      </c>
      <c r="AL1611" s="48">
        <v>390159</v>
      </c>
      <c r="AM1611" s="48" t="s">
        <v>1581</v>
      </c>
      <c r="AN1611" s="53">
        <v>1.12</v>
      </c>
      <c r="AO1611" s="58">
        <v>0.079069311</v>
      </c>
      <c r="AP1611" s="58">
        <v>0.257588427908214</v>
      </c>
    </row>
    <row r="1612" spans="27:42">
      <c r="AA1612" s="48">
        <v>1610</v>
      </c>
      <c r="AB1612" s="48" t="s">
        <v>5017</v>
      </c>
      <c r="AC1612" s="48" t="s">
        <v>5018</v>
      </c>
      <c r="AD1612" s="48" t="s">
        <v>2374</v>
      </c>
      <c r="AE1612" s="48" t="s">
        <v>2522</v>
      </c>
      <c r="AF1612" s="48" t="s">
        <v>2374</v>
      </c>
      <c r="AG1612" s="48" t="s">
        <v>2374</v>
      </c>
      <c r="AH1612" s="48" t="s">
        <v>2374</v>
      </c>
      <c r="AI1612" s="48" t="s">
        <v>2374</v>
      </c>
      <c r="AJ1612" s="48" t="s">
        <v>2374</v>
      </c>
      <c r="AK1612" s="48">
        <v>333</v>
      </c>
      <c r="AL1612" s="48">
        <v>960105</v>
      </c>
      <c r="AM1612" s="48" t="s">
        <v>1581</v>
      </c>
      <c r="AN1612" s="53">
        <v>0.69</v>
      </c>
      <c r="AO1612" s="58">
        <v>0.210201745</v>
      </c>
      <c r="AP1612" s="58">
        <v>0.0596937763384946</v>
      </c>
    </row>
    <row r="1613" spans="27:42">
      <c r="AA1613" s="48">
        <v>1611</v>
      </c>
      <c r="AB1613" s="48" t="s">
        <v>5019</v>
      </c>
      <c r="AC1613" s="48" t="s">
        <v>5020</v>
      </c>
      <c r="AD1613" s="48" t="s">
        <v>2374</v>
      </c>
      <c r="AE1613" s="48" t="s">
        <v>2522</v>
      </c>
      <c r="AF1613" s="48" t="s">
        <v>2374</v>
      </c>
      <c r="AG1613" s="48" t="s">
        <v>2374</v>
      </c>
      <c r="AH1613" s="48" t="s">
        <v>2374</v>
      </c>
      <c r="AI1613" s="48" t="s">
        <v>2374</v>
      </c>
      <c r="AJ1613" s="48" t="s">
        <v>2374</v>
      </c>
      <c r="AK1613" s="48">
        <v>237</v>
      </c>
      <c r="AL1613" s="48">
        <v>1332510</v>
      </c>
      <c r="AM1613" s="48" t="s">
        <v>1581</v>
      </c>
      <c r="AN1613" s="53">
        <v>0.46</v>
      </c>
      <c r="AO1613" s="58">
        <v>0.098291</v>
      </c>
      <c r="AP1613" s="58">
        <v>0.085106035154058</v>
      </c>
    </row>
    <row r="1614" spans="27:42">
      <c r="AA1614" s="48">
        <v>1612</v>
      </c>
      <c r="AB1614" s="48" t="s">
        <v>5021</v>
      </c>
      <c r="AC1614" s="48" t="s">
        <v>3803</v>
      </c>
      <c r="AD1614" s="48" t="s">
        <v>2374</v>
      </c>
      <c r="AE1614" s="48" t="s">
        <v>2522</v>
      </c>
      <c r="AF1614" s="48" t="s">
        <v>2374</v>
      </c>
      <c r="AG1614" s="48" t="s">
        <v>2374</v>
      </c>
      <c r="AH1614" s="48" t="s">
        <v>2374</v>
      </c>
      <c r="AI1614" s="48" t="s">
        <v>2374</v>
      </c>
      <c r="AJ1614" s="48" t="s">
        <v>2374</v>
      </c>
      <c r="AK1614" s="48">
        <v>565</v>
      </c>
      <c r="AL1614" s="48">
        <v>569370</v>
      </c>
      <c r="AM1614" s="48" t="s">
        <v>1581</v>
      </c>
      <c r="AN1614" s="53">
        <v>1.35</v>
      </c>
      <c r="AO1614" s="58">
        <v>0.033454</v>
      </c>
      <c r="AP1614" s="58">
        <v>0.733841040441784</v>
      </c>
    </row>
    <row r="1615" spans="27:42">
      <c r="AA1615" s="48">
        <v>1613</v>
      </c>
      <c r="AB1615" s="48" t="s">
        <v>5022</v>
      </c>
      <c r="AC1615" s="48" t="s">
        <v>5023</v>
      </c>
      <c r="AD1615" s="48" t="s">
        <v>2374</v>
      </c>
      <c r="AE1615" s="48" t="s">
        <v>2522</v>
      </c>
      <c r="AF1615" s="48" t="s">
        <v>2374</v>
      </c>
      <c r="AG1615" s="48" t="s">
        <v>2374</v>
      </c>
      <c r="AH1615" s="48" t="s">
        <v>2374</v>
      </c>
      <c r="AI1615" s="48" t="s">
        <v>2374</v>
      </c>
      <c r="AJ1615" s="48" t="s">
        <v>2374</v>
      </c>
      <c r="AK1615" s="48">
        <v>287</v>
      </c>
      <c r="AL1615" s="48">
        <v>1107036</v>
      </c>
      <c r="AM1615" s="48" t="s">
        <v>1581</v>
      </c>
      <c r="AN1615" s="53">
        <v>0.49</v>
      </c>
      <c r="AO1615" s="58">
        <v>0.509014</v>
      </c>
      <c r="AP1615" s="58">
        <v>0.0175058270270967</v>
      </c>
    </row>
    <row r="1616" spans="27:42">
      <c r="AA1616" s="48">
        <v>1614</v>
      </c>
      <c r="AB1616" s="48" t="s">
        <v>5024</v>
      </c>
      <c r="AC1616" s="48" t="s">
        <v>5025</v>
      </c>
      <c r="AD1616" s="48" t="s">
        <v>2374</v>
      </c>
      <c r="AE1616" s="48" t="s">
        <v>2522</v>
      </c>
      <c r="AF1616" s="48" t="s">
        <v>2374</v>
      </c>
      <c r="AG1616" s="48" t="s">
        <v>2374</v>
      </c>
      <c r="AH1616" s="48" t="s">
        <v>2374</v>
      </c>
      <c r="AI1616" s="48" t="s">
        <v>2374</v>
      </c>
      <c r="AJ1616" s="48" t="s">
        <v>2374</v>
      </c>
      <c r="AK1616" s="48">
        <v>0</v>
      </c>
      <c r="AL1616" s="48">
        <v>0</v>
      </c>
      <c r="AM1616" s="48" t="s">
        <v>1581</v>
      </c>
      <c r="AN1616" s="53" t="e">
        <v>#N/A</v>
      </c>
      <c r="AO1616" s="58" t="e">
        <v>#N/A</v>
      </c>
      <c r="AP1616" s="58" t="e">
        <v>#N/A</v>
      </c>
    </row>
    <row r="1617" spans="27:42">
      <c r="AA1617" s="48">
        <v>1615</v>
      </c>
      <c r="AB1617" s="48" t="s">
        <v>2782</v>
      </c>
      <c r="AC1617" s="48" t="s">
        <v>5026</v>
      </c>
      <c r="AD1617" s="48" t="s">
        <v>2374</v>
      </c>
      <c r="AE1617" s="48" t="s">
        <v>2522</v>
      </c>
      <c r="AF1617" s="48" t="s">
        <v>2374</v>
      </c>
      <c r="AG1617" s="48" t="s">
        <v>2374</v>
      </c>
      <c r="AH1617" s="48" t="s">
        <v>2374</v>
      </c>
      <c r="AI1617" s="48" t="s">
        <v>2374</v>
      </c>
      <c r="AJ1617" s="48" t="s">
        <v>2374</v>
      </c>
      <c r="AK1617" s="48">
        <v>136</v>
      </c>
      <c r="AL1617" s="48">
        <v>2235033</v>
      </c>
      <c r="AM1617" s="48" t="s">
        <v>1581</v>
      </c>
      <c r="AN1617" s="53">
        <v>0.86</v>
      </c>
      <c r="AO1617" s="58">
        <v>0.161991</v>
      </c>
      <c r="AP1617" s="58">
        <v>0.0965436791461799</v>
      </c>
    </row>
    <row r="1618" spans="27:42">
      <c r="AA1618" s="48">
        <v>1616</v>
      </c>
      <c r="AB1618" s="48" t="s">
        <v>5027</v>
      </c>
      <c r="AC1618" s="48" t="s">
        <v>3631</v>
      </c>
      <c r="AD1618" s="48" t="s">
        <v>2374</v>
      </c>
      <c r="AE1618" s="48" t="s">
        <v>2522</v>
      </c>
      <c r="AF1618" s="48" t="s">
        <v>2374</v>
      </c>
      <c r="AG1618" s="48" t="s">
        <v>2374</v>
      </c>
      <c r="AH1618" s="48" t="s">
        <v>2374</v>
      </c>
      <c r="AI1618" s="48" t="s">
        <v>2374</v>
      </c>
      <c r="AJ1618" s="48" t="s">
        <v>2374</v>
      </c>
      <c r="AK1618" s="48">
        <v>1661</v>
      </c>
      <c r="AL1618" s="48">
        <v>190323</v>
      </c>
      <c r="AM1618" s="48" t="s">
        <v>1581</v>
      </c>
      <c r="AN1618" s="53">
        <v>2.24</v>
      </c>
      <c r="AO1618" s="58">
        <v>0.064538</v>
      </c>
      <c r="AP1618" s="58">
        <v>0.631173557168666</v>
      </c>
    </row>
    <row r="1619" spans="27:42">
      <c r="AA1619" s="48">
        <v>1617</v>
      </c>
      <c r="AB1619" s="48" t="s">
        <v>5028</v>
      </c>
      <c r="AC1619" s="48" t="s">
        <v>5029</v>
      </c>
      <c r="AD1619" s="48" t="s">
        <v>2374</v>
      </c>
      <c r="AE1619" s="48" t="s">
        <v>2522</v>
      </c>
      <c r="AF1619" s="48" t="s">
        <v>2374</v>
      </c>
      <c r="AG1619" s="48" t="s">
        <v>2374</v>
      </c>
      <c r="AH1619" s="48" t="s">
        <v>2374</v>
      </c>
      <c r="AI1619" s="48" t="s">
        <v>2374</v>
      </c>
      <c r="AJ1619" s="48" t="s">
        <v>2374</v>
      </c>
      <c r="AK1619" s="48">
        <v>181</v>
      </c>
      <c r="AL1619" s="48">
        <v>1715333</v>
      </c>
      <c r="AM1619" s="48" t="s">
        <v>1581</v>
      </c>
      <c r="AN1619" s="53" t="e">
        <v>#N/A</v>
      </c>
      <c r="AO1619" s="58" t="e">
        <v>#N/A</v>
      </c>
      <c r="AP1619" s="58" t="e">
        <v>#N/A</v>
      </c>
    </row>
    <row r="1620" spans="27:42">
      <c r="AA1620" s="48">
        <v>1618</v>
      </c>
      <c r="AB1620" s="48" t="s">
        <v>2602</v>
      </c>
      <c r="AC1620" s="48" t="s">
        <v>5030</v>
      </c>
      <c r="AD1620" s="48" t="s">
        <v>2374</v>
      </c>
      <c r="AE1620" s="48" t="s">
        <v>2522</v>
      </c>
      <c r="AF1620" s="48" t="s">
        <v>2374</v>
      </c>
      <c r="AG1620" s="48" t="s">
        <v>2374</v>
      </c>
      <c r="AH1620" s="48" t="s">
        <v>2374</v>
      </c>
      <c r="AI1620" s="48" t="s">
        <v>2374</v>
      </c>
      <c r="AJ1620" s="48" t="s">
        <v>2374</v>
      </c>
      <c r="AK1620" s="48">
        <v>176</v>
      </c>
      <c r="AL1620" s="48">
        <v>1761175</v>
      </c>
      <c r="AM1620" s="48" t="s">
        <v>1581</v>
      </c>
      <c r="AN1620" s="53">
        <v>0.96</v>
      </c>
      <c r="AO1620" s="58">
        <v>0.203448</v>
      </c>
      <c r="AP1620" s="58">
        <v>0.0858092465169437</v>
      </c>
    </row>
    <row r="1621" spans="27:42">
      <c r="AA1621" s="48">
        <v>1619</v>
      </c>
      <c r="AB1621" s="48" t="s">
        <v>5031</v>
      </c>
      <c r="AC1621" s="48" t="s">
        <v>5032</v>
      </c>
      <c r="AD1621" s="48" t="s">
        <v>2374</v>
      </c>
      <c r="AE1621" s="48" t="s">
        <v>2522</v>
      </c>
      <c r="AF1621" s="48" t="s">
        <v>2374</v>
      </c>
      <c r="AG1621" s="48" t="s">
        <v>2374</v>
      </c>
      <c r="AH1621" s="48" t="s">
        <v>2374</v>
      </c>
      <c r="AI1621" s="48" t="s">
        <v>2374</v>
      </c>
      <c r="AJ1621" s="48" t="s">
        <v>2374</v>
      </c>
      <c r="AK1621" s="48">
        <v>151</v>
      </c>
      <c r="AL1621" s="48">
        <v>2031238</v>
      </c>
      <c r="AM1621" s="48" t="s">
        <v>1581</v>
      </c>
      <c r="AN1621" s="53" t="e">
        <v>#N/A</v>
      </c>
      <c r="AO1621" s="58" t="e">
        <v>#N/A</v>
      </c>
      <c r="AP1621" s="58" t="e">
        <v>#N/A</v>
      </c>
    </row>
    <row r="1622" spans="27:42">
      <c r="AA1622" s="48">
        <v>1620</v>
      </c>
      <c r="AB1622" s="48" t="s">
        <v>5033</v>
      </c>
      <c r="AC1622" s="48" t="s">
        <v>5034</v>
      </c>
      <c r="AD1622" s="48" t="s">
        <v>2374</v>
      </c>
      <c r="AE1622" s="48" t="s">
        <v>2522</v>
      </c>
      <c r="AF1622" s="48" t="s">
        <v>2374</v>
      </c>
      <c r="AG1622" s="48" t="s">
        <v>2374</v>
      </c>
      <c r="AH1622" s="48" t="s">
        <v>2374</v>
      </c>
      <c r="AI1622" s="48" t="s">
        <v>2374</v>
      </c>
      <c r="AJ1622" s="48" t="s">
        <v>2374</v>
      </c>
      <c r="AK1622" s="48">
        <v>1621</v>
      </c>
      <c r="AL1622" s="48">
        <v>195229</v>
      </c>
      <c r="AM1622" s="48" t="s">
        <v>1581</v>
      </c>
      <c r="AN1622" s="53">
        <v>2.15</v>
      </c>
      <c r="AO1622" s="58">
        <v>0.025162051</v>
      </c>
      <c r="AP1622" s="58">
        <v>1.55384860405148</v>
      </c>
    </row>
    <row r="1623" spans="27:42">
      <c r="AA1623" s="48">
        <v>1621</v>
      </c>
      <c r="AB1623" s="48" t="s">
        <v>2561</v>
      </c>
      <c r="AC1623" s="48" t="s">
        <v>5035</v>
      </c>
      <c r="AD1623" s="48" t="s">
        <v>2374</v>
      </c>
      <c r="AE1623" s="48" t="s">
        <v>2522</v>
      </c>
      <c r="AF1623" s="48" t="s">
        <v>2374</v>
      </c>
      <c r="AG1623" s="48" t="s">
        <v>2374</v>
      </c>
      <c r="AH1623" s="48" t="s">
        <v>2374</v>
      </c>
      <c r="AI1623" s="48" t="s">
        <v>2374</v>
      </c>
      <c r="AJ1623" s="48" t="s">
        <v>2374</v>
      </c>
      <c r="AK1623" s="48">
        <v>186</v>
      </c>
      <c r="AL1623" s="48">
        <v>1671777</v>
      </c>
      <c r="AM1623" s="48" t="s">
        <v>1581</v>
      </c>
      <c r="AN1623" s="53">
        <v>1.85</v>
      </c>
      <c r="AO1623" s="58">
        <v>0.047904</v>
      </c>
      <c r="AP1623" s="58">
        <v>0.702289588572793</v>
      </c>
    </row>
    <row r="1624" spans="27:42">
      <c r="AA1624" s="48">
        <v>1622</v>
      </c>
      <c r="AB1624" s="48" t="s">
        <v>5036</v>
      </c>
      <c r="AC1624" s="48" t="s">
        <v>5037</v>
      </c>
      <c r="AD1624" s="48" t="s">
        <v>2374</v>
      </c>
      <c r="AE1624" s="48" t="s">
        <v>2522</v>
      </c>
      <c r="AF1624" s="48" t="s">
        <v>2374</v>
      </c>
      <c r="AG1624" s="48" t="s">
        <v>2374</v>
      </c>
      <c r="AH1624" s="48" t="s">
        <v>2374</v>
      </c>
      <c r="AI1624" s="48" t="s">
        <v>2374</v>
      </c>
      <c r="AJ1624" s="48" t="s">
        <v>2374</v>
      </c>
      <c r="AK1624" s="48">
        <v>1510</v>
      </c>
      <c r="AL1624" s="48">
        <v>210135</v>
      </c>
      <c r="AM1624" s="48" t="s">
        <v>1581</v>
      </c>
      <c r="AN1624" s="53">
        <v>0.5</v>
      </c>
      <c r="AO1624" s="58">
        <v>0.076901</v>
      </c>
      <c r="AP1624" s="58">
        <v>0.118237243781637</v>
      </c>
    </row>
    <row r="1625" spans="27:42">
      <c r="AA1625" s="48">
        <v>1623</v>
      </c>
      <c r="AB1625" s="48" t="s">
        <v>5038</v>
      </c>
      <c r="AC1625" s="48" t="s">
        <v>5039</v>
      </c>
      <c r="AD1625" s="48" t="s">
        <v>2374</v>
      </c>
      <c r="AE1625" s="48" t="s">
        <v>2522</v>
      </c>
      <c r="AF1625" s="48" t="s">
        <v>2374</v>
      </c>
      <c r="AG1625" s="48" t="s">
        <v>2374</v>
      </c>
      <c r="AH1625" s="48" t="s">
        <v>2374</v>
      </c>
      <c r="AI1625" s="48" t="s">
        <v>2374</v>
      </c>
      <c r="AJ1625" s="48" t="s">
        <v>2374</v>
      </c>
      <c r="AK1625" s="48">
        <v>0</v>
      </c>
      <c r="AL1625" s="48">
        <v>0</v>
      </c>
      <c r="AM1625" s="48" t="s">
        <v>1581</v>
      </c>
      <c r="AN1625" s="53">
        <v>1.3</v>
      </c>
      <c r="AO1625" s="58">
        <v>0.020753</v>
      </c>
      <c r="AP1625" s="58">
        <v>1.13914431352259</v>
      </c>
    </row>
    <row r="1626" spans="27:42">
      <c r="AA1626" s="48">
        <v>1624</v>
      </c>
      <c r="AB1626" s="48" t="s">
        <v>5040</v>
      </c>
      <c r="AC1626" s="48" t="s">
        <v>5041</v>
      </c>
      <c r="AD1626" s="48" t="s">
        <v>2374</v>
      </c>
      <c r="AE1626" s="48" t="s">
        <v>2522</v>
      </c>
      <c r="AF1626" s="48" t="s">
        <v>2374</v>
      </c>
      <c r="AG1626" s="48" t="s">
        <v>2374</v>
      </c>
      <c r="AH1626" s="48" t="s">
        <v>2374</v>
      </c>
      <c r="AI1626" s="48" t="s">
        <v>2374</v>
      </c>
      <c r="AJ1626" s="48" t="s">
        <v>2374</v>
      </c>
      <c r="AK1626" s="48">
        <v>171</v>
      </c>
      <c r="AL1626" s="48">
        <v>1809308</v>
      </c>
      <c r="AM1626" s="48" t="s">
        <v>1581</v>
      </c>
      <c r="AN1626" s="53">
        <v>3.08</v>
      </c>
      <c r="AO1626" s="58">
        <v>0.074468</v>
      </c>
      <c r="AP1626" s="58">
        <v>0.752137611722594</v>
      </c>
    </row>
    <row r="1627" spans="27:42">
      <c r="AA1627" s="48">
        <v>1625</v>
      </c>
      <c r="AB1627" s="48" t="s">
        <v>5042</v>
      </c>
      <c r="AC1627" s="48" t="s">
        <v>5043</v>
      </c>
      <c r="AD1627" s="48" t="s">
        <v>2374</v>
      </c>
      <c r="AE1627" s="48" t="s">
        <v>2522</v>
      </c>
      <c r="AF1627" s="48" t="s">
        <v>2374</v>
      </c>
      <c r="AG1627" s="48" t="s">
        <v>2374</v>
      </c>
      <c r="AH1627" s="48" t="s">
        <v>2374</v>
      </c>
      <c r="AI1627" s="48" t="s">
        <v>2374</v>
      </c>
      <c r="AJ1627" s="48" t="s">
        <v>2374</v>
      </c>
      <c r="AK1627" s="48">
        <v>277</v>
      </c>
      <c r="AL1627" s="48">
        <v>1145885</v>
      </c>
      <c r="AM1627" s="48" t="s">
        <v>1581</v>
      </c>
      <c r="AN1627" s="53">
        <v>5.69</v>
      </c>
      <c r="AO1627" s="58">
        <v>0.033454</v>
      </c>
      <c r="AP1627" s="58">
        <v>3.09300408897315</v>
      </c>
    </row>
    <row r="1628" spans="27:42">
      <c r="AA1628" s="48">
        <v>1626</v>
      </c>
      <c r="AB1628" s="48" t="s">
        <v>5044</v>
      </c>
      <c r="AC1628" s="48" t="s">
        <v>5045</v>
      </c>
      <c r="AD1628" s="48" t="s">
        <v>2374</v>
      </c>
      <c r="AE1628" s="48" t="s">
        <v>2522</v>
      </c>
      <c r="AF1628" s="48" t="s">
        <v>2374</v>
      </c>
      <c r="AG1628" s="48" t="s">
        <v>2374</v>
      </c>
      <c r="AH1628" s="48" t="s">
        <v>2374</v>
      </c>
      <c r="AI1628" s="48" t="s">
        <v>2374</v>
      </c>
      <c r="AJ1628" s="48" t="s">
        <v>2374</v>
      </c>
      <c r="AK1628" s="48">
        <v>479</v>
      </c>
      <c r="AL1628" s="48">
        <v>670474</v>
      </c>
      <c r="AM1628" s="48" t="s">
        <v>1581</v>
      </c>
      <c r="AN1628" s="53">
        <v>1.68</v>
      </c>
      <c r="AO1628" s="58">
        <v>0.1360308</v>
      </c>
      <c r="AP1628" s="58">
        <v>0.224588911293718</v>
      </c>
    </row>
    <row r="1629" spans="27:42">
      <c r="AA1629" s="48">
        <v>1627</v>
      </c>
      <c r="AB1629" s="48" t="s">
        <v>5046</v>
      </c>
      <c r="AC1629" s="48" t="s">
        <v>5047</v>
      </c>
      <c r="AD1629" s="48" t="s">
        <v>2374</v>
      </c>
      <c r="AE1629" s="48" t="s">
        <v>2522</v>
      </c>
      <c r="AF1629" s="48" t="s">
        <v>2374</v>
      </c>
      <c r="AG1629" s="48" t="s">
        <v>2374</v>
      </c>
      <c r="AH1629" s="48" t="s">
        <v>2374</v>
      </c>
      <c r="AI1629" s="48" t="s">
        <v>2374</v>
      </c>
      <c r="AJ1629" s="48" t="s">
        <v>2374</v>
      </c>
      <c r="AK1629" s="48">
        <v>1272</v>
      </c>
      <c r="AL1629" s="48">
        <v>250355</v>
      </c>
      <c r="AM1629" s="48" t="s">
        <v>1581</v>
      </c>
      <c r="AN1629" s="53">
        <v>1.33</v>
      </c>
      <c r="AO1629" s="58">
        <v>0.099918502</v>
      </c>
      <c r="AP1629" s="58">
        <v>0.242059430350321</v>
      </c>
    </row>
    <row r="1630" spans="27:42">
      <c r="AA1630" s="48">
        <v>1628</v>
      </c>
      <c r="AB1630" s="48" t="s">
        <v>5048</v>
      </c>
      <c r="AC1630" s="48" t="s">
        <v>5049</v>
      </c>
      <c r="AD1630" s="48" t="s">
        <v>2374</v>
      </c>
      <c r="AE1630" s="48" t="s">
        <v>2522</v>
      </c>
      <c r="AF1630" s="48" t="s">
        <v>2374</v>
      </c>
      <c r="AG1630" s="48" t="s">
        <v>2374</v>
      </c>
      <c r="AH1630" s="48" t="s">
        <v>2374</v>
      </c>
      <c r="AI1630" s="48" t="s">
        <v>2374</v>
      </c>
      <c r="AJ1630" s="48" t="s">
        <v>2374</v>
      </c>
      <c r="AK1630" s="48">
        <v>0</v>
      </c>
      <c r="AL1630" s="48">
        <v>0</v>
      </c>
      <c r="AM1630" s="48" t="s">
        <v>1581</v>
      </c>
      <c r="AN1630" s="53" t="e">
        <v>#N/A</v>
      </c>
      <c r="AO1630" s="58" t="e">
        <v>#N/A</v>
      </c>
      <c r="AP1630" s="58" t="e">
        <v>#N/A</v>
      </c>
    </row>
    <row r="1631" spans="27:42">
      <c r="AA1631" s="48">
        <v>1629</v>
      </c>
      <c r="AB1631" s="48" t="s">
        <v>5050</v>
      </c>
      <c r="AC1631" s="48" t="s">
        <v>5051</v>
      </c>
      <c r="AD1631" s="48" t="s">
        <v>2374</v>
      </c>
      <c r="AE1631" s="48" t="s">
        <v>2522</v>
      </c>
      <c r="AF1631" s="48" t="s">
        <v>2374</v>
      </c>
      <c r="AG1631" s="48" t="s">
        <v>2374</v>
      </c>
      <c r="AH1631" s="48" t="s">
        <v>2374</v>
      </c>
      <c r="AI1631" s="48" t="s">
        <v>2374</v>
      </c>
      <c r="AJ1631" s="48" t="s">
        <v>2374</v>
      </c>
      <c r="AK1631" s="48">
        <v>429</v>
      </c>
      <c r="AL1631" s="48">
        <v>748753</v>
      </c>
      <c r="AM1631" s="48" t="s">
        <v>1581</v>
      </c>
      <c r="AN1631" s="53">
        <v>5.39</v>
      </c>
      <c r="AO1631" s="58">
        <v>0.244308</v>
      </c>
      <c r="AP1631" s="58">
        <v>0.401205942589177</v>
      </c>
    </row>
    <row r="1632" spans="27:42">
      <c r="AA1632" s="48">
        <v>1630</v>
      </c>
      <c r="AB1632" s="48" t="s">
        <v>5052</v>
      </c>
      <c r="AC1632" s="48" t="s">
        <v>5053</v>
      </c>
      <c r="AD1632" s="48" t="s">
        <v>2374</v>
      </c>
      <c r="AE1632" s="48" t="s">
        <v>2522</v>
      </c>
      <c r="AF1632" s="48" t="s">
        <v>2374</v>
      </c>
      <c r="AG1632" s="48" t="s">
        <v>2374</v>
      </c>
      <c r="AH1632" s="48" t="s">
        <v>2374</v>
      </c>
      <c r="AI1632" s="48" t="s">
        <v>2374</v>
      </c>
      <c r="AJ1632" s="48" t="s">
        <v>2374</v>
      </c>
      <c r="AK1632" s="48">
        <v>0</v>
      </c>
      <c r="AL1632" s="48">
        <v>0</v>
      </c>
      <c r="AM1632" s="48" t="s">
        <v>1581</v>
      </c>
      <c r="AN1632" s="53">
        <v>1.46</v>
      </c>
      <c r="AO1632" s="58">
        <v>0.146009</v>
      </c>
      <c r="AP1632" s="58">
        <v>0.181840036363723</v>
      </c>
    </row>
    <row r="1633" spans="27:42">
      <c r="AA1633" s="48">
        <v>1631</v>
      </c>
      <c r="AB1633" s="48" t="s">
        <v>5054</v>
      </c>
      <c r="AC1633" s="48" t="s">
        <v>5055</v>
      </c>
      <c r="AD1633" s="48" t="s">
        <v>2374</v>
      </c>
      <c r="AE1633" s="48" t="s">
        <v>2522</v>
      </c>
      <c r="AF1633" s="48" t="s">
        <v>2374</v>
      </c>
      <c r="AG1633" s="48" t="s">
        <v>2374</v>
      </c>
      <c r="AH1633" s="48" t="s">
        <v>2374</v>
      </c>
      <c r="AI1633" s="48" t="s">
        <v>2374</v>
      </c>
      <c r="AJ1633" s="48" t="s">
        <v>2374</v>
      </c>
      <c r="AK1633" s="48">
        <v>545</v>
      </c>
      <c r="AL1633" s="48">
        <v>590601</v>
      </c>
      <c r="AM1633" s="48" t="s">
        <v>1581</v>
      </c>
      <c r="AN1633" s="53">
        <v>0.6</v>
      </c>
      <c r="AO1633" s="58">
        <v>0.10146</v>
      </c>
      <c r="AP1633" s="58">
        <v>0.107540653862231</v>
      </c>
    </row>
    <row r="1634" spans="27:42">
      <c r="AA1634" s="48">
        <v>1632</v>
      </c>
      <c r="AB1634" s="48" t="s">
        <v>5056</v>
      </c>
      <c r="AC1634" s="48" t="s">
        <v>5057</v>
      </c>
      <c r="AD1634" s="48" t="s">
        <v>2374</v>
      </c>
      <c r="AE1634" s="48" t="s">
        <v>2522</v>
      </c>
      <c r="AF1634" s="48" t="s">
        <v>2374</v>
      </c>
      <c r="AG1634" s="48" t="s">
        <v>2374</v>
      </c>
      <c r="AH1634" s="48" t="s">
        <v>2374</v>
      </c>
      <c r="AI1634" s="48" t="s">
        <v>2374</v>
      </c>
      <c r="AJ1634" s="48" t="s">
        <v>2374</v>
      </c>
      <c r="AK1634" s="48">
        <v>535</v>
      </c>
      <c r="AL1634" s="48">
        <v>601475</v>
      </c>
      <c r="AM1634" s="48" t="s">
        <v>1581</v>
      </c>
      <c r="AN1634" s="53">
        <v>1.11</v>
      </c>
      <c r="AO1634" s="58">
        <v>0.080352984</v>
      </c>
      <c r="AP1634" s="58">
        <v>0.251210188666978</v>
      </c>
    </row>
    <row r="1635" spans="27:42">
      <c r="AA1635" s="48">
        <v>1633</v>
      </c>
      <c r="AB1635" s="48" t="s">
        <v>5058</v>
      </c>
      <c r="AC1635" s="48" t="s">
        <v>5059</v>
      </c>
      <c r="AD1635" s="48" t="s">
        <v>2374</v>
      </c>
      <c r="AE1635" s="48" t="s">
        <v>2522</v>
      </c>
      <c r="AF1635" s="48" t="s">
        <v>2374</v>
      </c>
      <c r="AG1635" s="48" t="s">
        <v>2374</v>
      </c>
      <c r="AH1635" s="48" t="s">
        <v>2374</v>
      </c>
      <c r="AI1635" s="48" t="s">
        <v>2374</v>
      </c>
      <c r="AJ1635" s="48" t="s">
        <v>2374</v>
      </c>
      <c r="AK1635" s="48">
        <v>202</v>
      </c>
      <c r="AL1635" s="48">
        <v>1553435</v>
      </c>
      <c r="AM1635" s="48" t="s">
        <v>1581</v>
      </c>
      <c r="AN1635" s="53">
        <v>0.54</v>
      </c>
      <c r="AO1635" s="58">
        <v>0.245673</v>
      </c>
      <c r="AP1635" s="58">
        <v>0.0399716992375059</v>
      </c>
    </row>
    <row r="1636" spans="27:42">
      <c r="AA1636" s="48">
        <v>1634</v>
      </c>
      <c r="AB1636" s="48" t="s">
        <v>5060</v>
      </c>
      <c r="AC1636" s="48" t="s">
        <v>5061</v>
      </c>
      <c r="AD1636" s="48" t="s">
        <v>2374</v>
      </c>
      <c r="AE1636" s="48" t="s">
        <v>2522</v>
      </c>
      <c r="AF1636" s="48" t="s">
        <v>2374</v>
      </c>
      <c r="AG1636" s="48" t="s">
        <v>2374</v>
      </c>
      <c r="AH1636" s="48" t="s">
        <v>2374</v>
      </c>
      <c r="AI1636" s="48" t="s">
        <v>2374</v>
      </c>
      <c r="AJ1636" s="48" t="s">
        <v>2374</v>
      </c>
      <c r="AK1636" s="48">
        <v>2287</v>
      </c>
      <c r="AL1636" s="48">
        <v>136040</v>
      </c>
      <c r="AM1636" s="48" t="s">
        <v>1581</v>
      </c>
      <c r="AN1636" s="53">
        <v>1.59</v>
      </c>
      <c r="AO1636" s="58">
        <v>0.155887187</v>
      </c>
      <c r="AP1636" s="58">
        <v>0.185482518606768</v>
      </c>
    </row>
    <row r="1637" spans="27:42">
      <c r="AA1637" s="48">
        <v>1635</v>
      </c>
      <c r="AB1637" s="48" t="s">
        <v>5062</v>
      </c>
      <c r="AC1637" s="48" t="s">
        <v>5063</v>
      </c>
      <c r="AD1637" s="48" t="s">
        <v>2374</v>
      </c>
      <c r="AE1637" s="48" t="s">
        <v>2522</v>
      </c>
      <c r="AF1637" s="48" t="s">
        <v>2374</v>
      </c>
      <c r="AG1637" s="48" t="s">
        <v>2374</v>
      </c>
      <c r="AH1637" s="48" t="s">
        <v>2374</v>
      </c>
      <c r="AI1637" s="48" t="s">
        <v>2374</v>
      </c>
      <c r="AJ1637" s="48" t="s">
        <v>2374</v>
      </c>
      <c r="AK1637" s="48">
        <v>272</v>
      </c>
      <c r="AL1637" s="48">
        <v>1166314</v>
      </c>
      <c r="AM1637" s="48" t="s">
        <v>1581</v>
      </c>
      <c r="AN1637" s="53">
        <v>2.71</v>
      </c>
      <c r="AO1637" s="58">
        <v>0.067922</v>
      </c>
      <c r="AP1637" s="58">
        <v>0.725562963098259</v>
      </c>
    </row>
    <row r="1638" spans="27:42">
      <c r="AA1638" s="48">
        <v>1636</v>
      </c>
      <c r="AB1638" s="48" t="s">
        <v>5064</v>
      </c>
      <c r="AC1638" s="48" t="s">
        <v>5065</v>
      </c>
      <c r="AD1638" s="48" t="s">
        <v>2374</v>
      </c>
      <c r="AE1638" s="48" t="s">
        <v>2522</v>
      </c>
      <c r="AF1638" s="48" t="s">
        <v>2374</v>
      </c>
      <c r="AG1638" s="48" t="s">
        <v>2374</v>
      </c>
      <c r="AH1638" s="48" t="s">
        <v>2374</v>
      </c>
      <c r="AI1638" s="48" t="s">
        <v>2374</v>
      </c>
      <c r="AJ1638" s="48" t="s">
        <v>2374</v>
      </c>
      <c r="AK1638" s="48">
        <v>464</v>
      </c>
      <c r="AL1638" s="48">
        <v>692214</v>
      </c>
      <c r="AM1638" s="48" t="s">
        <v>1581</v>
      </c>
      <c r="AN1638" s="53">
        <v>4.71</v>
      </c>
      <c r="AO1638" s="58">
        <v>0.047733</v>
      </c>
      <c r="AP1638" s="58">
        <v>1.79439667977639</v>
      </c>
    </row>
    <row r="1639" spans="27:42">
      <c r="AA1639" s="48">
        <v>1637</v>
      </c>
      <c r="AB1639" s="48" t="s">
        <v>5066</v>
      </c>
      <c r="AC1639" s="48" t="s">
        <v>5067</v>
      </c>
      <c r="AD1639" s="48" t="s">
        <v>2374</v>
      </c>
      <c r="AE1639" s="48" t="s">
        <v>2522</v>
      </c>
      <c r="AF1639" s="48" t="s">
        <v>2374</v>
      </c>
      <c r="AG1639" s="48" t="s">
        <v>2374</v>
      </c>
      <c r="AH1639" s="48" t="s">
        <v>2374</v>
      </c>
      <c r="AI1639" s="48" t="s">
        <v>2374</v>
      </c>
      <c r="AJ1639" s="48" t="s">
        <v>2374</v>
      </c>
      <c r="AK1639" s="48">
        <v>1308</v>
      </c>
      <c r="AL1639" s="48">
        <v>243481</v>
      </c>
      <c r="AM1639" s="48" t="s">
        <v>1581</v>
      </c>
      <c r="AN1639" s="53">
        <v>0.35</v>
      </c>
      <c r="AO1639" s="58">
        <v>0.085638</v>
      </c>
      <c r="AP1639" s="58">
        <v>0.0743220719638029</v>
      </c>
    </row>
    <row r="1640" spans="27:42">
      <c r="AA1640" s="48">
        <v>1638</v>
      </c>
      <c r="AB1640" s="48" t="s">
        <v>5068</v>
      </c>
      <c r="AC1640" s="48" t="s">
        <v>5069</v>
      </c>
      <c r="AD1640" s="48" t="s">
        <v>2374</v>
      </c>
      <c r="AE1640" s="48" t="s">
        <v>2522</v>
      </c>
      <c r="AF1640" s="48" t="s">
        <v>2374</v>
      </c>
      <c r="AG1640" s="48" t="s">
        <v>2374</v>
      </c>
      <c r="AH1640" s="48" t="s">
        <v>2374</v>
      </c>
      <c r="AI1640" s="48" t="s">
        <v>2374</v>
      </c>
      <c r="AJ1640" s="48" t="s">
        <v>2374</v>
      </c>
      <c r="AK1640" s="48">
        <v>575</v>
      </c>
      <c r="AL1640" s="48">
        <v>559429</v>
      </c>
      <c r="AM1640" s="48" t="s">
        <v>1581</v>
      </c>
      <c r="AN1640" s="53">
        <v>1.35</v>
      </c>
      <c r="AO1640" s="58">
        <v>0.191411</v>
      </c>
      <c r="AP1640" s="58">
        <v>0.128257614070975</v>
      </c>
    </row>
    <row r="1641" spans="27:42">
      <c r="AA1641" s="48">
        <v>1639</v>
      </c>
      <c r="AB1641" s="48" t="s">
        <v>5070</v>
      </c>
      <c r="AC1641" s="48" t="s">
        <v>5071</v>
      </c>
      <c r="AD1641" s="48" t="s">
        <v>2374</v>
      </c>
      <c r="AE1641" s="48" t="s">
        <v>2522</v>
      </c>
      <c r="AF1641" s="48" t="s">
        <v>2374</v>
      </c>
      <c r="AG1641" s="48" t="s">
        <v>2374</v>
      </c>
      <c r="AH1641" s="48" t="s">
        <v>2374</v>
      </c>
      <c r="AI1641" s="48" t="s">
        <v>2374</v>
      </c>
      <c r="AJ1641" s="48" t="s">
        <v>2374</v>
      </c>
      <c r="AK1641" s="48">
        <v>202</v>
      </c>
      <c r="AL1641" s="48">
        <v>1553435</v>
      </c>
      <c r="AM1641" s="48" t="s">
        <v>1581</v>
      </c>
      <c r="AN1641" s="53">
        <v>0.6</v>
      </c>
      <c r="AO1641" s="58">
        <v>0.034928</v>
      </c>
      <c r="AP1641" s="58">
        <v>0.312387618554225</v>
      </c>
    </row>
    <row r="1642" spans="27:42">
      <c r="AA1642" s="48">
        <v>1640</v>
      </c>
      <c r="AB1642" s="48" t="s">
        <v>5072</v>
      </c>
      <c r="AC1642" s="48"/>
      <c r="AD1642" s="48" t="s">
        <v>2374</v>
      </c>
      <c r="AE1642" s="48" t="s">
        <v>2522</v>
      </c>
      <c r="AF1642" s="48" t="s">
        <v>2374</v>
      </c>
      <c r="AG1642" s="48" t="s">
        <v>2374</v>
      </c>
      <c r="AH1642" s="48" t="s">
        <v>2374</v>
      </c>
      <c r="AI1642" s="48" t="s">
        <v>2374</v>
      </c>
      <c r="AJ1642" s="48" t="s">
        <v>2374</v>
      </c>
      <c r="AK1642" s="48">
        <v>0</v>
      </c>
      <c r="AL1642" s="48">
        <v>0</v>
      </c>
      <c r="AM1642" s="48" t="s">
        <v>1581</v>
      </c>
      <c r="AN1642" s="53" t="e">
        <v>#N/A</v>
      </c>
      <c r="AO1642" s="58" t="e">
        <v>#N/A</v>
      </c>
      <c r="AP1642" s="58" t="e">
        <v>#N/A</v>
      </c>
    </row>
    <row r="1643" spans="27:42">
      <c r="AA1643" s="48">
        <v>1641</v>
      </c>
      <c r="AB1643" s="48" t="s">
        <v>5073</v>
      </c>
      <c r="AC1643" s="48" t="s">
        <v>3574</v>
      </c>
      <c r="AD1643" s="48" t="s">
        <v>2374</v>
      </c>
      <c r="AE1643" s="48" t="s">
        <v>2522</v>
      </c>
      <c r="AF1643" s="48" t="s">
        <v>2374</v>
      </c>
      <c r="AG1643" s="48" t="s">
        <v>2374</v>
      </c>
      <c r="AH1643" s="48" t="s">
        <v>2374</v>
      </c>
      <c r="AI1643" s="48" t="s">
        <v>2374</v>
      </c>
      <c r="AJ1643" s="48" t="s">
        <v>2374</v>
      </c>
      <c r="AK1643" s="48">
        <v>212</v>
      </c>
      <c r="AL1643" s="48">
        <v>1483263</v>
      </c>
      <c r="AM1643" s="48" t="s">
        <v>1581</v>
      </c>
      <c r="AN1643" s="53">
        <v>1.74</v>
      </c>
      <c r="AO1643" s="58">
        <v>0.064037</v>
      </c>
      <c r="AP1643" s="58">
        <v>0.494122409677214</v>
      </c>
    </row>
    <row r="1644" spans="27:42">
      <c r="AA1644" s="48">
        <v>1642</v>
      </c>
      <c r="AB1644" s="48" t="s">
        <v>5074</v>
      </c>
      <c r="AC1644" s="48" t="s">
        <v>4446</v>
      </c>
      <c r="AD1644" s="48" t="s">
        <v>2374</v>
      </c>
      <c r="AE1644" s="48" t="s">
        <v>2522</v>
      </c>
      <c r="AF1644" s="48" t="s">
        <v>2374</v>
      </c>
      <c r="AG1644" s="48" t="s">
        <v>2374</v>
      </c>
      <c r="AH1644" s="48" t="s">
        <v>2374</v>
      </c>
      <c r="AI1644" s="48" t="s">
        <v>2374</v>
      </c>
      <c r="AJ1644" s="48" t="s">
        <v>2374</v>
      </c>
      <c r="AK1644" s="48">
        <v>1398</v>
      </c>
      <c r="AL1644" s="48">
        <v>227354</v>
      </c>
      <c r="AM1644" s="48" t="s">
        <v>1581</v>
      </c>
      <c r="AN1644" s="53">
        <v>2.82</v>
      </c>
      <c r="AO1644" s="58">
        <v>0.021787783</v>
      </c>
      <c r="AP1644" s="58">
        <v>2.35370672096612</v>
      </c>
    </row>
    <row r="1645" spans="27:42">
      <c r="AA1645" s="48">
        <v>1643</v>
      </c>
      <c r="AB1645" s="48" t="s">
        <v>5075</v>
      </c>
      <c r="AC1645" s="48" t="s">
        <v>5076</v>
      </c>
      <c r="AD1645" s="48" t="s">
        <v>2374</v>
      </c>
      <c r="AE1645" s="48" t="s">
        <v>2522</v>
      </c>
      <c r="AF1645" s="48" t="s">
        <v>2374</v>
      </c>
      <c r="AG1645" s="48" t="s">
        <v>2374</v>
      </c>
      <c r="AH1645" s="48" t="s">
        <v>2374</v>
      </c>
      <c r="AI1645" s="48" t="s">
        <v>2374</v>
      </c>
      <c r="AJ1645" s="48" t="s">
        <v>2374</v>
      </c>
      <c r="AK1645" s="48">
        <v>297</v>
      </c>
      <c r="AL1645" s="48">
        <v>1070767</v>
      </c>
      <c r="AM1645" s="48" t="s">
        <v>1581</v>
      </c>
      <c r="AN1645" s="53">
        <v>4.16</v>
      </c>
      <c r="AO1645" s="58">
        <v>0.043228</v>
      </c>
      <c r="AP1645" s="58">
        <v>1.75002586756985</v>
      </c>
    </row>
    <row r="1646" spans="27:42">
      <c r="AA1646" s="48">
        <v>1644</v>
      </c>
      <c r="AB1646" s="48" t="s">
        <v>5077</v>
      </c>
      <c r="AC1646" s="48" t="s">
        <v>5078</v>
      </c>
      <c r="AD1646" s="48" t="s">
        <v>2374</v>
      </c>
      <c r="AE1646" s="48" t="s">
        <v>2522</v>
      </c>
      <c r="AF1646" s="48" t="s">
        <v>2374</v>
      </c>
      <c r="AG1646" s="48" t="s">
        <v>2374</v>
      </c>
      <c r="AH1646" s="48" t="s">
        <v>2374</v>
      </c>
      <c r="AI1646" s="48" t="s">
        <v>2374</v>
      </c>
      <c r="AJ1646" s="48" t="s">
        <v>2374</v>
      </c>
      <c r="AK1646" s="48">
        <v>262</v>
      </c>
      <c r="AL1646" s="48">
        <v>1209448</v>
      </c>
      <c r="AM1646" s="48" t="s">
        <v>1581</v>
      </c>
      <c r="AN1646" s="53">
        <v>3.93</v>
      </c>
      <c r="AO1646" s="58">
        <v>0.143013</v>
      </c>
      <c r="AP1646" s="58">
        <v>0.499727574085195</v>
      </c>
    </row>
    <row r="1647" spans="27:42">
      <c r="AA1647" s="48">
        <v>1645</v>
      </c>
      <c r="AB1647" s="48" t="s">
        <v>5079</v>
      </c>
      <c r="AC1647" s="48" t="s">
        <v>5080</v>
      </c>
      <c r="AD1647" s="48" t="s">
        <v>2374</v>
      </c>
      <c r="AE1647" s="48" t="s">
        <v>2522</v>
      </c>
      <c r="AF1647" s="48" t="s">
        <v>2374</v>
      </c>
      <c r="AG1647" s="48" t="s">
        <v>2374</v>
      </c>
      <c r="AH1647" s="48" t="s">
        <v>2374</v>
      </c>
      <c r="AI1647" s="48" t="s">
        <v>2374</v>
      </c>
      <c r="AJ1647" s="48" t="s">
        <v>2374</v>
      </c>
      <c r="AK1647" s="48">
        <v>0</v>
      </c>
      <c r="AL1647" s="48">
        <v>0</v>
      </c>
      <c r="AM1647" s="48" t="s">
        <v>1581</v>
      </c>
      <c r="AN1647" s="53" t="e">
        <v>#N/A</v>
      </c>
      <c r="AO1647" s="58" t="e">
        <v>#N/A</v>
      </c>
      <c r="AP1647" s="58" t="e">
        <v>#N/A</v>
      </c>
    </row>
    <row r="1648" spans="27:42">
      <c r="AA1648" s="48">
        <v>1646</v>
      </c>
      <c r="AB1648" s="48" t="s">
        <v>5081</v>
      </c>
      <c r="AC1648" s="48" t="s">
        <v>5082</v>
      </c>
      <c r="AD1648" s="48" t="s">
        <v>2374</v>
      </c>
      <c r="AE1648" s="48" t="s">
        <v>2522</v>
      </c>
      <c r="AF1648" s="48" t="s">
        <v>2374</v>
      </c>
      <c r="AG1648" s="48" t="s">
        <v>2374</v>
      </c>
      <c r="AH1648" s="48" t="s">
        <v>2374</v>
      </c>
      <c r="AI1648" s="48" t="s">
        <v>2374</v>
      </c>
      <c r="AJ1648" s="48" t="s">
        <v>2374</v>
      </c>
      <c r="AK1648" s="48">
        <v>171</v>
      </c>
      <c r="AL1648" s="48">
        <v>1809308</v>
      </c>
      <c r="AM1648" s="48" t="s">
        <v>1581</v>
      </c>
      <c r="AN1648" s="53">
        <v>0.51</v>
      </c>
      <c r="AO1648" s="58">
        <v>0.114537</v>
      </c>
      <c r="AP1648" s="58">
        <v>0.0809730788280877</v>
      </c>
    </row>
    <row r="1649" spans="27:42">
      <c r="AA1649" s="48">
        <v>1647</v>
      </c>
      <c r="AB1649" s="48" t="s">
        <v>5083</v>
      </c>
      <c r="AC1649" s="48" t="s">
        <v>5084</v>
      </c>
      <c r="AD1649" s="48" t="s">
        <v>2374</v>
      </c>
      <c r="AE1649" s="48" t="s">
        <v>2522</v>
      </c>
      <c r="AF1649" s="48" t="s">
        <v>2374</v>
      </c>
      <c r="AG1649" s="48" t="s">
        <v>2374</v>
      </c>
      <c r="AH1649" s="48" t="s">
        <v>2374</v>
      </c>
      <c r="AI1649" s="48" t="s">
        <v>2374</v>
      </c>
      <c r="AJ1649" s="48" t="s">
        <v>2374</v>
      </c>
      <c r="AK1649" s="48">
        <v>383</v>
      </c>
      <c r="AL1649" s="48">
        <v>836302</v>
      </c>
      <c r="AM1649" s="48" t="s">
        <v>1581</v>
      </c>
      <c r="AN1649" s="53">
        <v>2.89</v>
      </c>
      <c r="AO1649" s="58">
        <v>0.022232</v>
      </c>
      <c r="AP1649" s="58">
        <v>2.36393531854167</v>
      </c>
    </row>
    <row r="1650" spans="27:42">
      <c r="AA1650" s="48">
        <v>1648</v>
      </c>
      <c r="AB1650" s="48" t="s">
        <v>1877</v>
      </c>
      <c r="AC1650" s="48" t="s">
        <v>5085</v>
      </c>
      <c r="AD1650" s="48" t="s">
        <v>2374</v>
      </c>
      <c r="AE1650" s="48" t="s">
        <v>2522</v>
      </c>
      <c r="AF1650" s="48" t="s">
        <v>2374</v>
      </c>
      <c r="AG1650" s="48" t="s">
        <v>2374</v>
      </c>
      <c r="AH1650" s="48" t="s">
        <v>2374</v>
      </c>
      <c r="AI1650" s="48" t="s">
        <v>2374</v>
      </c>
      <c r="AJ1650" s="48" t="s">
        <v>2374</v>
      </c>
      <c r="AK1650" s="48">
        <v>989</v>
      </c>
      <c r="AL1650" s="48">
        <v>323583</v>
      </c>
      <c r="AM1650" s="48" t="s">
        <v>1581</v>
      </c>
      <c r="AN1650" s="53">
        <v>0.51</v>
      </c>
      <c r="AO1650" s="58">
        <v>0.049027</v>
      </c>
      <c r="AP1650" s="58">
        <v>0.189169509244553</v>
      </c>
    </row>
    <row r="1651" spans="27:42">
      <c r="AA1651" s="48">
        <v>1649</v>
      </c>
      <c r="AB1651" s="48" t="s">
        <v>5086</v>
      </c>
      <c r="AC1651" s="48" t="s">
        <v>5087</v>
      </c>
      <c r="AD1651" s="48" t="s">
        <v>2374</v>
      </c>
      <c r="AE1651" s="48" t="s">
        <v>2522</v>
      </c>
      <c r="AF1651" s="48" t="s">
        <v>2374</v>
      </c>
      <c r="AG1651" s="48" t="s">
        <v>2374</v>
      </c>
      <c r="AH1651" s="48" t="s">
        <v>2374</v>
      </c>
      <c r="AI1651" s="48" t="s">
        <v>2374</v>
      </c>
      <c r="AJ1651" s="48" t="s">
        <v>2374</v>
      </c>
      <c r="AK1651" s="48">
        <v>535</v>
      </c>
      <c r="AL1651" s="48">
        <v>601475</v>
      </c>
      <c r="AM1651" s="48" t="s">
        <v>1581</v>
      </c>
      <c r="AN1651" s="53">
        <v>1.89</v>
      </c>
      <c r="AO1651" s="58">
        <v>0.061639</v>
      </c>
      <c r="AP1651" s="58">
        <v>0.557599659853587</v>
      </c>
    </row>
    <row r="1652" spans="27:42">
      <c r="AA1652" s="48">
        <v>1650</v>
      </c>
      <c r="AB1652" s="48" t="s">
        <v>5088</v>
      </c>
      <c r="AC1652" s="48" t="s">
        <v>5089</v>
      </c>
      <c r="AD1652" s="48" t="s">
        <v>2374</v>
      </c>
      <c r="AE1652" s="48" t="s">
        <v>2522</v>
      </c>
      <c r="AF1652" s="48" t="s">
        <v>2374</v>
      </c>
      <c r="AG1652" s="48" t="s">
        <v>2374</v>
      </c>
      <c r="AH1652" s="48" t="s">
        <v>2374</v>
      </c>
      <c r="AI1652" s="48" t="s">
        <v>2374</v>
      </c>
      <c r="AJ1652" s="48" t="s">
        <v>2374</v>
      </c>
      <c r="AK1652" s="48">
        <v>131</v>
      </c>
      <c r="AL1652" s="48">
        <v>2311999</v>
      </c>
      <c r="AM1652" s="48" t="s">
        <v>1581</v>
      </c>
      <c r="AN1652" s="53" t="e">
        <v>#N/A</v>
      </c>
      <c r="AO1652" s="58" t="e">
        <v>#N/A</v>
      </c>
      <c r="AP1652" s="58" t="e">
        <v>#N/A</v>
      </c>
    </row>
    <row r="1653" spans="27:42">
      <c r="AA1653" s="48">
        <v>1651</v>
      </c>
      <c r="AB1653" s="48" t="s">
        <v>5090</v>
      </c>
      <c r="AC1653" s="48" t="s">
        <v>5091</v>
      </c>
      <c r="AD1653" s="48" t="s">
        <v>2374</v>
      </c>
      <c r="AE1653" s="48" t="s">
        <v>2522</v>
      </c>
      <c r="AF1653" s="48" t="s">
        <v>2374</v>
      </c>
      <c r="AG1653" s="48" t="s">
        <v>2374</v>
      </c>
      <c r="AH1653" s="48" t="s">
        <v>2374</v>
      </c>
      <c r="AI1653" s="48" t="s">
        <v>2374</v>
      </c>
      <c r="AJ1653" s="48" t="s">
        <v>2374</v>
      </c>
      <c r="AK1653" s="48">
        <v>0</v>
      </c>
      <c r="AL1653" s="48">
        <v>0</v>
      </c>
      <c r="AM1653" s="48" t="s">
        <v>1581</v>
      </c>
      <c r="AN1653" s="53" t="e">
        <v>#N/A</v>
      </c>
      <c r="AO1653" s="58" t="e">
        <v>#N/A</v>
      </c>
      <c r="AP1653" s="58" t="e">
        <v>#N/A</v>
      </c>
    </row>
    <row r="1654" spans="27:42">
      <c r="AA1654" s="48">
        <v>1652</v>
      </c>
      <c r="AB1654" s="48" t="s">
        <v>5092</v>
      </c>
      <c r="AC1654" s="48" t="s">
        <v>1730</v>
      </c>
      <c r="AD1654" s="48" t="s">
        <v>2374</v>
      </c>
      <c r="AE1654" s="48" t="s">
        <v>2522</v>
      </c>
      <c r="AF1654" s="48" t="s">
        <v>2374</v>
      </c>
      <c r="AG1654" s="48" t="s">
        <v>2374</v>
      </c>
      <c r="AH1654" s="48" t="s">
        <v>2374</v>
      </c>
      <c r="AI1654" s="48" t="s">
        <v>2374</v>
      </c>
      <c r="AJ1654" s="48" t="s">
        <v>2374</v>
      </c>
      <c r="AK1654" s="48">
        <v>0</v>
      </c>
      <c r="AL1654" s="48">
        <v>0</v>
      </c>
      <c r="AM1654" s="48" t="s">
        <v>1581</v>
      </c>
      <c r="AN1654" s="53">
        <v>2.87</v>
      </c>
      <c r="AO1654" s="58">
        <v>0.035829</v>
      </c>
      <c r="AP1654" s="58">
        <v>1.45667776132341</v>
      </c>
    </row>
    <row r="1655" spans="27:42">
      <c r="AA1655" s="48">
        <v>1653</v>
      </c>
      <c r="AB1655" s="48" t="s">
        <v>5093</v>
      </c>
      <c r="AC1655" s="48" t="s">
        <v>5094</v>
      </c>
      <c r="AD1655" s="48" t="s">
        <v>2374</v>
      </c>
      <c r="AE1655" s="48" t="s">
        <v>2522</v>
      </c>
      <c r="AF1655" s="48" t="s">
        <v>2374</v>
      </c>
      <c r="AG1655" s="48" t="s">
        <v>2374</v>
      </c>
      <c r="AH1655" s="48" t="s">
        <v>2374</v>
      </c>
      <c r="AI1655" s="48" t="s">
        <v>2374</v>
      </c>
      <c r="AJ1655" s="48" t="s">
        <v>2374</v>
      </c>
      <c r="AK1655" s="48">
        <v>762</v>
      </c>
      <c r="AL1655" s="48">
        <v>421330</v>
      </c>
      <c r="AM1655" s="48" t="s">
        <v>1581</v>
      </c>
      <c r="AN1655" s="53">
        <v>2.37</v>
      </c>
      <c r="AO1655" s="58">
        <v>0.103508</v>
      </c>
      <c r="AP1655" s="58">
        <v>0.416380813332349</v>
      </c>
    </row>
    <row r="1656" spans="27:42">
      <c r="AA1656" s="48">
        <v>1654</v>
      </c>
      <c r="AB1656" s="48" t="s">
        <v>5095</v>
      </c>
      <c r="AC1656" s="48" t="s">
        <v>5096</v>
      </c>
      <c r="AD1656" s="48" t="s">
        <v>2374</v>
      </c>
      <c r="AE1656" s="48" t="s">
        <v>2522</v>
      </c>
      <c r="AF1656" s="48" t="s">
        <v>2374</v>
      </c>
      <c r="AG1656" s="48" t="s">
        <v>2374</v>
      </c>
      <c r="AH1656" s="48" t="s">
        <v>2374</v>
      </c>
      <c r="AI1656" s="48" t="s">
        <v>2374</v>
      </c>
      <c r="AJ1656" s="48" t="s">
        <v>2374</v>
      </c>
      <c r="AK1656" s="48">
        <v>474</v>
      </c>
      <c r="AL1656" s="48">
        <v>677618</v>
      </c>
      <c r="AM1656" s="48" t="s">
        <v>1581</v>
      </c>
      <c r="AN1656" s="53">
        <v>2.99</v>
      </c>
      <c r="AO1656" s="58">
        <v>0.061943</v>
      </c>
      <c r="AP1656" s="58">
        <v>0.877799306759906</v>
      </c>
    </row>
    <row r="1657" spans="27:42">
      <c r="AA1657" s="48">
        <v>1655</v>
      </c>
      <c r="AB1657" s="48" t="s">
        <v>5097</v>
      </c>
      <c r="AC1657" s="48" t="s">
        <v>5098</v>
      </c>
      <c r="AD1657" s="48" t="s">
        <v>2374</v>
      </c>
      <c r="AE1657" s="48" t="s">
        <v>2522</v>
      </c>
      <c r="AF1657" s="48" t="s">
        <v>2374</v>
      </c>
      <c r="AG1657" s="48" t="s">
        <v>2374</v>
      </c>
      <c r="AH1657" s="48" t="s">
        <v>2374</v>
      </c>
      <c r="AI1657" s="48" t="s">
        <v>2374</v>
      </c>
      <c r="AJ1657" s="48" t="s">
        <v>2374</v>
      </c>
      <c r="AK1657" s="48">
        <v>358</v>
      </c>
      <c r="AL1657" s="48">
        <v>893732</v>
      </c>
      <c r="AM1657" s="48" t="s">
        <v>1581</v>
      </c>
      <c r="AN1657" s="53">
        <v>0.39</v>
      </c>
      <c r="AO1657" s="58">
        <v>0.149024</v>
      </c>
      <c r="AP1657" s="58">
        <v>0.0475909825367745</v>
      </c>
    </row>
    <row r="1658" spans="27:42">
      <c r="AA1658" s="48">
        <v>1656</v>
      </c>
      <c r="AB1658" s="48" t="s">
        <v>5099</v>
      </c>
      <c r="AC1658" s="48" t="s">
        <v>5100</v>
      </c>
      <c r="AD1658" s="48" t="s">
        <v>2374</v>
      </c>
      <c r="AE1658" s="48" t="s">
        <v>2522</v>
      </c>
      <c r="AF1658" s="48" t="s">
        <v>2374</v>
      </c>
      <c r="AG1658" s="48" t="s">
        <v>2374</v>
      </c>
      <c r="AH1658" s="48" t="s">
        <v>2374</v>
      </c>
      <c r="AI1658" s="48" t="s">
        <v>2374</v>
      </c>
      <c r="AJ1658" s="48" t="s">
        <v>2374</v>
      </c>
      <c r="AK1658" s="48">
        <v>0</v>
      </c>
      <c r="AL1658" s="48">
        <v>0</v>
      </c>
      <c r="AM1658" s="48" t="s">
        <v>1581</v>
      </c>
      <c r="AN1658" s="53">
        <v>4.97</v>
      </c>
      <c r="AO1658" s="58">
        <v>0.169385</v>
      </c>
      <c r="AP1658" s="58">
        <v>0.533577761333491</v>
      </c>
    </row>
    <row r="1659" spans="27:42">
      <c r="AA1659" s="48">
        <v>1657</v>
      </c>
      <c r="AB1659" s="48" t="s">
        <v>5101</v>
      </c>
      <c r="AC1659" s="48" t="s">
        <v>5102</v>
      </c>
      <c r="AD1659" s="48" t="s">
        <v>2374</v>
      </c>
      <c r="AE1659" s="48" t="s">
        <v>2522</v>
      </c>
      <c r="AF1659" s="48" t="s">
        <v>2374</v>
      </c>
      <c r="AG1659" s="48" t="s">
        <v>2374</v>
      </c>
      <c r="AH1659" s="48" t="s">
        <v>2374</v>
      </c>
      <c r="AI1659" s="48" t="s">
        <v>2374</v>
      </c>
      <c r="AJ1659" s="48" t="s">
        <v>2374</v>
      </c>
      <c r="AK1659" s="48">
        <v>0</v>
      </c>
      <c r="AL1659" s="48">
        <v>0</v>
      </c>
      <c r="AM1659" s="48" t="s">
        <v>1581</v>
      </c>
      <c r="AN1659" s="53" t="e">
        <v>#N/A</v>
      </c>
      <c r="AO1659" s="58" t="e">
        <v>#N/A</v>
      </c>
      <c r="AP1659" s="58" t="e">
        <v>#N/A</v>
      </c>
    </row>
    <row r="1660" spans="27:42">
      <c r="AA1660" s="48">
        <v>1658</v>
      </c>
      <c r="AB1660" s="48" t="s">
        <v>2656</v>
      </c>
      <c r="AC1660" s="48" t="s">
        <v>2667</v>
      </c>
      <c r="AD1660" s="48" t="s">
        <v>2374</v>
      </c>
      <c r="AE1660" s="48" t="s">
        <v>2522</v>
      </c>
      <c r="AF1660" s="48" t="s">
        <v>2374</v>
      </c>
      <c r="AG1660" s="48" t="s">
        <v>2374</v>
      </c>
      <c r="AH1660" s="48" t="s">
        <v>2374</v>
      </c>
      <c r="AI1660" s="48" t="s">
        <v>2374</v>
      </c>
      <c r="AJ1660" s="48" t="s">
        <v>2374</v>
      </c>
      <c r="AK1660" s="48">
        <v>161</v>
      </c>
      <c r="AL1660" s="48">
        <v>1914082</v>
      </c>
      <c r="AM1660" s="48" t="s">
        <v>1581</v>
      </c>
      <c r="AN1660" s="53">
        <v>2.98</v>
      </c>
      <c r="AO1660" s="58">
        <v>0.081352</v>
      </c>
      <c r="AP1660" s="58">
        <v>0.666138155336658</v>
      </c>
    </row>
    <row r="1661" spans="27:42">
      <c r="AA1661" s="48">
        <v>1659</v>
      </c>
      <c r="AB1661" s="48" t="s">
        <v>5103</v>
      </c>
      <c r="AC1661" s="48" t="s">
        <v>5104</v>
      </c>
      <c r="AD1661" s="48" t="s">
        <v>2374</v>
      </c>
      <c r="AE1661" s="48" t="s">
        <v>2522</v>
      </c>
      <c r="AF1661" s="48" t="s">
        <v>2374</v>
      </c>
      <c r="AG1661" s="48" t="s">
        <v>2374</v>
      </c>
      <c r="AH1661" s="48" t="s">
        <v>2374</v>
      </c>
      <c r="AI1661" s="48" t="s">
        <v>2374</v>
      </c>
      <c r="AJ1661" s="48" t="s">
        <v>2374</v>
      </c>
      <c r="AK1661" s="48">
        <v>267</v>
      </c>
      <c r="AL1661" s="48">
        <v>1187531</v>
      </c>
      <c r="AM1661" s="48" t="s">
        <v>1581</v>
      </c>
      <c r="AN1661" s="53">
        <v>0.58</v>
      </c>
      <c r="AO1661" s="58">
        <v>0.242236</v>
      </c>
      <c r="AP1661" s="58">
        <v>0.0435417206752915</v>
      </c>
    </row>
    <row r="1662" spans="27:42">
      <c r="AA1662" s="48">
        <v>1660</v>
      </c>
      <c r="AB1662" s="48" t="s">
        <v>5105</v>
      </c>
      <c r="AC1662" s="48" t="s">
        <v>5106</v>
      </c>
      <c r="AD1662" s="48" t="s">
        <v>2374</v>
      </c>
      <c r="AE1662" s="48" t="s">
        <v>2522</v>
      </c>
      <c r="AF1662" s="48" t="s">
        <v>2374</v>
      </c>
      <c r="AG1662" s="48" t="s">
        <v>2374</v>
      </c>
      <c r="AH1662" s="48" t="s">
        <v>2374</v>
      </c>
      <c r="AI1662" s="48" t="s">
        <v>2374</v>
      </c>
      <c r="AJ1662" s="48" t="s">
        <v>2374</v>
      </c>
      <c r="AK1662" s="48">
        <v>0</v>
      </c>
      <c r="AL1662" s="48">
        <v>0</v>
      </c>
      <c r="AM1662" s="48" t="s">
        <v>1581</v>
      </c>
      <c r="AN1662" s="53" t="e">
        <v>#N/A</v>
      </c>
      <c r="AO1662" s="58" t="e">
        <v>#N/A</v>
      </c>
      <c r="AP1662" s="58" t="e">
        <v>#N/A</v>
      </c>
    </row>
    <row r="1663" spans="27:42">
      <c r="AA1663" s="48">
        <v>1661</v>
      </c>
      <c r="AB1663" s="48" t="s">
        <v>5107</v>
      </c>
      <c r="AC1663" s="48" t="s">
        <v>5108</v>
      </c>
      <c r="AD1663" s="48" t="s">
        <v>2374</v>
      </c>
      <c r="AE1663" s="48" t="s">
        <v>2522</v>
      </c>
      <c r="AF1663" s="48" t="s">
        <v>2374</v>
      </c>
      <c r="AG1663" s="48" t="s">
        <v>2374</v>
      </c>
      <c r="AH1663" s="48" t="s">
        <v>2374</v>
      </c>
      <c r="AI1663" s="48" t="s">
        <v>2374</v>
      </c>
      <c r="AJ1663" s="48" t="s">
        <v>2374</v>
      </c>
      <c r="AK1663" s="48">
        <v>2601</v>
      </c>
      <c r="AL1663" s="48">
        <v>119047</v>
      </c>
      <c r="AM1663" s="48" t="s">
        <v>1581</v>
      </c>
      <c r="AN1663" s="53">
        <v>0.99</v>
      </c>
      <c r="AO1663" s="58">
        <v>0.007944159</v>
      </c>
      <c r="AP1663" s="58">
        <v>2.26622771805326</v>
      </c>
    </row>
    <row r="1664" spans="27:42">
      <c r="AA1664" s="48">
        <v>1662</v>
      </c>
      <c r="AB1664" s="48" t="s">
        <v>5109</v>
      </c>
      <c r="AC1664" s="48"/>
      <c r="AD1664" s="48" t="s">
        <v>2374</v>
      </c>
      <c r="AE1664" s="48" t="s">
        <v>2522</v>
      </c>
      <c r="AF1664" s="48" t="s">
        <v>2374</v>
      </c>
      <c r="AG1664" s="48" t="s">
        <v>2374</v>
      </c>
      <c r="AH1664" s="48" t="s">
        <v>2374</v>
      </c>
      <c r="AI1664" s="48" t="s">
        <v>2374</v>
      </c>
      <c r="AJ1664" s="48" t="s">
        <v>2374</v>
      </c>
      <c r="AK1664" s="48">
        <v>166</v>
      </c>
      <c r="AL1664" s="48">
        <v>1860299</v>
      </c>
      <c r="AM1664" s="48" t="s">
        <v>1581</v>
      </c>
      <c r="AN1664" s="53" t="e">
        <v>#N/A</v>
      </c>
      <c r="AO1664" s="58" t="e">
        <v>#N/A</v>
      </c>
      <c r="AP1664" s="58" t="e">
        <v>#N/A</v>
      </c>
    </row>
    <row r="1665" spans="27:42">
      <c r="AA1665" s="48">
        <v>1663</v>
      </c>
      <c r="AB1665" s="48" t="s">
        <v>5110</v>
      </c>
      <c r="AC1665" s="48" t="s">
        <v>5111</v>
      </c>
      <c r="AD1665" s="48" t="s">
        <v>2374</v>
      </c>
      <c r="AE1665" s="48" t="s">
        <v>2522</v>
      </c>
      <c r="AF1665" s="48" t="s">
        <v>2374</v>
      </c>
      <c r="AG1665" s="48" t="s">
        <v>2374</v>
      </c>
      <c r="AH1665" s="48" t="s">
        <v>2374</v>
      </c>
      <c r="AI1665" s="48" t="s">
        <v>2374</v>
      </c>
      <c r="AJ1665" s="48" t="s">
        <v>2374</v>
      </c>
      <c r="AK1665" s="48">
        <v>0</v>
      </c>
      <c r="AL1665" s="48">
        <v>0</v>
      </c>
      <c r="AM1665" s="48" t="s">
        <v>1581</v>
      </c>
      <c r="AN1665" s="53">
        <v>6.46</v>
      </c>
      <c r="AO1665" s="58">
        <v>0.098808</v>
      </c>
      <c r="AP1665" s="58">
        <v>1.18893110588158</v>
      </c>
    </row>
    <row r="1666" spans="27:42">
      <c r="AA1666" s="48">
        <v>1664</v>
      </c>
      <c r="AB1666" s="48" t="s">
        <v>5112</v>
      </c>
      <c r="AC1666" s="48" t="s">
        <v>5113</v>
      </c>
      <c r="AD1666" s="48" t="s">
        <v>2374</v>
      </c>
      <c r="AE1666" s="48" t="s">
        <v>2522</v>
      </c>
      <c r="AF1666" s="48" t="s">
        <v>2374</v>
      </c>
      <c r="AG1666" s="48" t="s">
        <v>2374</v>
      </c>
      <c r="AH1666" s="48" t="s">
        <v>2374</v>
      </c>
      <c r="AI1666" s="48" t="s">
        <v>2374</v>
      </c>
      <c r="AJ1666" s="48" t="s">
        <v>2374</v>
      </c>
      <c r="AK1666" s="48">
        <v>303</v>
      </c>
      <c r="AL1666" s="48">
        <v>1053443</v>
      </c>
      <c r="AM1666" s="48" t="s">
        <v>1581</v>
      </c>
      <c r="AN1666" s="53">
        <v>3.51</v>
      </c>
      <c r="AO1666" s="58">
        <v>0.076901</v>
      </c>
      <c r="AP1666" s="58">
        <v>0.83002545134709</v>
      </c>
    </row>
    <row r="1667" spans="27:42">
      <c r="AA1667" s="48">
        <v>1665</v>
      </c>
      <c r="AB1667" s="48" t="s">
        <v>5114</v>
      </c>
      <c r="AC1667" s="48" t="s">
        <v>4319</v>
      </c>
      <c r="AD1667" s="48" t="s">
        <v>2374</v>
      </c>
      <c r="AE1667" s="48" t="s">
        <v>2522</v>
      </c>
      <c r="AF1667" s="48" t="s">
        <v>2374</v>
      </c>
      <c r="AG1667" s="48" t="s">
        <v>2374</v>
      </c>
      <c r="AH1667" s="48" t="s">
        <v>2374</v>
      </c>
      <c r="AI1667" s="48" t="s">
        <v>2374</v>
      </c>
      <c r="AJ1667" s="48" t="s">
        <v>2374</v>
      </c>
      <c r="AK1667" s="48">
        <v>277</v>
      </c>
      <c r="AL1667" s="48">
        <v>1145885</v>
      </c>
      <c r="AM1667" s="48" t="s">
        <v>1581</v>
      </c>
      <c r="AN1667" s="53">
        <v>0.87</v>
      </c>
      <c r="AO1667" s="58">
        <v>0.080234</v>
      </c>
      <c r="AP1667" s="58">
        <v>0.197186459284715</v>
      </c>
    </row>
    <row r="1668" spans="27:42">
      <c r="AA1668" s="48">
        <v>1666</v>
      </c>
      <c r="AB1668" s="48" t="s">
        <v>1243</v>
      </c>
      <c r="AC1668" s="48" t="s">
        <v>3242</v>
      </c>
      <c r="AD1668" s="48" t="s">
        <v>2374</v>
      </c>
      <c r="AE1668" s="48" t="s">
        <v>2522</v>
      </c>
      <c r="AF1668" s="48" t="s">
        <v>2374</v>
      </c>
      <c r="AG1668" s="48" t="s">
        <v>2374</v>
      </c>
      <c r="AH1668" s="48" t="s">
        <v>2374</v>
      </c>
      <c r="AI1668" s="48" t="s">
        <v>2374</v>
      </c>
      <c r="AJ1668" s="48" t="s">
        <v>2374</v>
      </c>
      <c r="AK1668" s="48">
        <v>2328</v>
      </c>
      <c r="AL1668" s="48">
        <v>133583</v>
      </c>
      <c r="AM1668" s="48" t="s">
        <v>1581</v>
      </c>
      <c r="AN1668" s="53">
        <v>0.76</v>
      </c>
      <c r="AO1668" s="58">
        <v>0.076039462</v>
      </c>
      <c r="AP1668" s="58">
        <v>0.181756870817399</v>
      </c>
    </row>
    <row r="1669" spans="27:42">
      <c r="AA1669" s="48">
        <v>1667</v>
      </c>
      <c r="AB1669" s="48" t="s">
        <v>5115</v>
      </c>
      <c r="AC1669" s="48" t="s">
        <v>5094</v>
      </c>
      <c r="AD1669" s="48" t="s">
        <v>2374</v>
      </c>
      <c r="AE1669" s="48" t="s">
        <v>2522</v>
      </c>
      <c r="AF1669" s="48" t="s">
        <v>2374</v>
      </c>
      <c r="AG1669" s="48" t="s">
        <v>2374</v>
      </c>
      <c r="AH1669" s="48" t="s">
        <v>2374</v>
      </c>
      <c r="AI1669" s="48" t="s">
        <v>2374</v>
      </c>
      <c r="AJ1669" s="48" t="s">
        <v>2374</v>
      </c>
      <c r="AK1669" s="48">
        <v>227</v>
      </c>
      <c r="AL1669" s="48">
        <v>1389233</v>
      </c>
      <c r="AM1669" s="48" t="s">
        <v>1581</v>
      </c>
      <c r="AN1669" s="53">
        <v>2.08</v>
      </c>
      <c r="AO1669" s="58">
        <v>0.080764</v>
      </c>
      <c r="AP1669" s="58">
        <v>0.468340586172736</v>
      </c>
    </row>
    <row r="1670" spans="27:42">
      <c r="AA1670" s="48">
        <v>1668</v>
      </c>
      <c r="AB1670" s="48" t="s">
        <v>5116</v>
      </c>
      <c r="AC1670" s="48" t="s">
        <v>5117</v>
      </c>
      <c r="AD1670" s="48" t="s">
        <v>2374</v>
      </c>
      <c r="AE1670" s="48" t="s">
        <v>2522</v>
      </c>
      <c r="AF1670" s="48" t="s">
        <v>2374</v>
      </c>
      <c r="AG1670" s="48" t="s">
        <v>2374</v>
      </c>
      <c r="AH1670" s="48" t="s">
        <v>2374</v>
      </c>
      <c r="AI1670" s="48" t="s">
        <v>2374</v>
      </c>
      <c r="AJ1670" s="48" t="s">
        <v>2374</v>
      </c>
      <c r="AK1670" s="48">
        <v>186</v>
      </c>
      <c r="AL1670" s="48">
        <v>1671777</v>
      </c>
      <c r="AM1670" s="48" t="s">
        <v>1581</v>
      </c>
      <c r="AN1670" s="53">
        <v>0.36</v>
      </c>
      <c r="AO1670" s="58">
        <v>0.228916</v>
      </c>
      <c r="AP1670" s="58">
        <v>0.0285984590177934</v>
      </c>
    </row>
    <row r="1671" spans="27:42">
      <c r="AA1671" s="48">
        <v>1669</v>
      </c>
      <c r="AB1671" s="48" t="s">
        <v>5118</v>
      </c>
      <c r="AC1671" s="48" t="s">
        <v>5119</v>
      </c>
      <c r="AD1671" s="48" t="s">
        <v>2374</v>
      </c>
      <c r="AE1671" s="48" t="s">
        <v>2522</v>
      </c>
      <c r="AF1671" s="48" t="s">
        <v>2374</v>
      </c>
      <c r="AG1671" s="48" t="s">
        <v>2374</v>
      </c>
      <c r="AH1671" s="48" t="s">
        <v>2374</v>
      </c>
      <c r="AI1671" s="48" t="s">
        <v>2374</v>
      </c>
      <c r="AJ1671" s="48" t="s">
        <v>2374</v>
      </c>
      <c r="AK1671" s="48">
        <v>297</v>
      </c>
      <c r="AL1671" s="48">
        <v>1070767</v>
      </c>
      <c r="AM1671" s="48" t="s">
        <v>1581</v>
      </c>
      <c r="AN1671" s="53">
        <v>0.45</v>
      </c>
      <c r="AO1671" s="58">
        <v>0.096712</v>
      </c>
      <c r="AP1671" s="58">
        <v>0.0846152086157507</v>
      </c>
    </row>
    <row r="1672" spans="27:42">
      <c r="AA1672" s="48">
        <v>1670</v>
      </c>
      <c r="AB1672" s="48" t="s">
        <v>1918</v>
      </c>
      <c r="AC1672" s="48" t="s">
        <v>1919</v>
      </c>
      <c r="AD1672" s="48" t="s">
        <v>2374</v>
      </c>
      <c r="AE1672" s="48" t="s">
        <v>2522</v>
      </c>
      <c r="AF1672" s="48" t="s">
        <v>2374</v>
      </c>
      <c r="AG1672" s="48" t="s">
        <v>2374</v>
      </c>
      <c r="AH1672" s="48" t="s">
        <v>2374</v>
      </c>
      <c r="AI1672" s="48" t="s">
        <v>2374</v>
      </c>
      <c r="AJ1672" s="48" t="s">
        <v>2374</v>
      </c>
      <c r="AK1672" s="48">
        <v>570</v>
      </c>
      <c r="AL1672" s="48">
        <v>564374</v>
      </c>
      <c r="AM1672" s="48" t="s">
        <v>1581</v>
      </c>
      <c r="AN1672" s="53">
        <v>2</v>
      </c>
      <c r="AO1672" s="58">
        <v>0.147478416</v>
      </c>
      <c r="AP1672" s="58">
        <v>0.246614047822473</v>
      </c>
    </row>
    <row r="1673" spans="27:42">
      <c r="AA1673" s="48">
        <v>1671</v>
      </c>
      <c r="AB1673" s="48" t="s">
        <v>5120</v>
      </c>
      <c r="AC1673" s="48" t="s">
        <v>5121</v>
      </c>
      <c r="AD1673" s="48" t="s">
        <v>2374</v>
      </c>
      <c r="AE1673" s="48" t="s">
        <v>2522</v>
      </c>
      <c r="AF1673" s="48" t="s">
        <v>2374</v>
      </c>
      <c r="AG1673" s="48" t="s">
        <v>2374</v>
      </c>
      <c r="AH1673" s="48" t="s">
        <v>2374</v>
      </c>
      <c r="AI1673" s="48" t="s">
        <v>2374</v>
      </c>
      <c r="AJ1673" s="48" t="s">
        <v>2374</v>
      </c>
      <c r="AK1673" s="48">
        <v>2535</v>
      </c>
      <c r="AL1673" s="48">
        <v>122291</v>
      </c>
      <c r="AM1673" s="48" t="s">
        <v>1581</v>
      </c>
      <c r="AN1673" s="53">
        <v>0.35</v>
      </c>
      <c r="AO1673" s="58">
        <v>0.026498596</v>
      </c>
      <c r="AP1673" s="58">
        <v>0.240193616251825</v>
      </c>
    </row>
    <row r="1674" spans="27:42">
      <c r="AA1674" s="48">
        <v>1672</v>
      </c>
      <c r="AB1674" s="48" t="s">
        <v>5122</v>
      </c>
      <c r="AC1674" s="48" t="s">
        <v>5123</v>
      </c>
      <c r="AD1674" s="48" t="s">
        <v>2374</v>
      </c>
      <c r="AE1674" s="48" t="s">
        <v>2522</v>
      </c>
      <c r="AF1674" s="48" t="s">
        <v>2374</v>
      </c>
      <c r="AG1674" s="48" t="s">
        <v>2374</v>
      </c>
      <c r="AH1674" s="48" t="s">
        <v>2374</v>
      </c>
      <c r="AI1674" s="48" t="s">
        <v>2374</v>
      </c>
      <c r="AJ1674" s="48" t="s">
        <v>2374</v>
      </c>
      <c r="AK1674" s="48">
        <v>429</v>
      </c>
      <c r="AL1674" s="48">
        <v>748753</v>
      </c>
      <c r="AM1674" s="48" t="s">
        <v>1581</v>
      </c>
      <c r="AN1674" s="53">
        <v>0.35</v>
      </c>
      <c r="AO1674" s="58">
        <v>0.054763032</v>
      </c>
      <c r="AP1674" s="58">
        <v>0.11622427331701</v>
      </c>
    </row>
    <row r="1675" spans="27:42">
      <c r="AA1675" s="48">
        <v>1673</v>
      </c>
      <c r="AB1675" s="48" t="s">
        <v>5124</v>
      </c>
      <c r="AC1675" s="48" t="s">
        <v>5125</v>
      </c>
      <c r="AD1675" s="48" t="s">
        <v>2374</v>
      </c>
      <c r="AE1675" s="48" t="s">
        <v>2522</v>
      </c>
      <c r="AF1675" s="48" t="s">
        <v>2374</v>
      </c>
      <c r="AG1675" s="48" t="s">
        <v>2374</v>
      </c>
      <c r="AH1675" s="48" t="s">
        <v>2374</v>
      </c>
      <c r="AI1675" s="48" t="s">
        <v>2374</v>
      </c>
      <c r="AJ1675" s="48" t="s">
        <v>2374</v>
      </c>
      <c r="AK1675" s="48">
        <v>1131</v>
      </c>
      <c r="AL1675" s="48">
        <v>282411</v>
      </c>
      <c r="AM1675" s="48" t="s">
        <v>1581</v>
      </c>
      <c r="AN1675" s="53">
        <v>0.66</v>
      </c>
      <c r="AO1675" s="58">
        <v>0.074891</v>
      </c>
      <c r="AP1675" s="58">
        <v>0.160262010320975</v>
      </c>
    </row>
    <row r="1676" spans="27:42">
      <c r="AA1676" s="48">
        <v>1674</v>
      </c>
      <c r="AB1676" s="48" t="s">
        <v>5126</v>
      </c>
      <c r="AC1676" s="48" t="s">
        <v>5127</v>
      </c>
      <c r="AD1676" s="48" t="s">
        <v>2374</v>
      </c>
      <c r="AE1676" s="48" t="s">
        <v>2522</v>
      </c>
      <c r="AF1676" s="48" t="s">
        <v>2374</v>
      </c>
      <c r="AG1676" s="48" t="s">
        <v>2374</v>
      </c>
      <c r="AH1676" s="48" t="s">
        <v>2374</v>
      </c>
      <c r="AI1676" s="48" t="s">
        <v>2374</v>
      </c>
      <c r="AJ1676" s="48" t="s">
        <v>2374</v>
      </c>
      <c r="AK1676" s="48">
        <v>0</v>
      </c>
      <c r="AL1676" s="48">
        <v>0</v>
      </c>
      <c r="AM1676" s="48" t="s">
        <v>1581</v>
      </c>
      <c r="AN1676" s="53">
        <v>1.12</v>
      </c>
      <c r="AO1676" s="58">
        <v>0.104425</v>
      </c>
      <c r="AP1676" s="58">
        <v>0.195042753327993</v>
      </c>
    </row>
    <row r="1677" spans="27:42">
      <c r="AA1677" s="48">
        <v>1675</v>
      </c>
      <c r="AB1677" s="48" t="s">
        <v>5128</v>
      </c>
      <c r="AC1677" s="48" t="s">
        <v>5129</v>
      </c>
      <c r="AD1677" s="48" t="s">
        <v>2374</v>
      </c>
      <c r="AE1677" s="48" t="s">
        <v>2522</v>
      </c>
      <c r="AF1677" s="48" t="s">
        <v>2374</v>
      </c>
      <c r="AG1677" s="48" t="s">
        <v>2374</v>
      </c>
      <c r="AH1677" s="48" t="s">
        <v>2374</v>
      </c>
      <c r="AI1677" s="48" t="s">
        <v>2374</v>
      </c>
      <c r="AJ1677" s="48" t="s">
        <v>2374</v>
      </c>
      <c r="AK1677" s="48">
        <v>525</v>
      </c>
      <c r="AL1677" s="48">
        <v>613009</v>
      </c>
      <c r="AM1677" s="48" t="s">
        <v>1581</v>
      </c>
      <c r="AN1677" s="53">
        <v>1.2</v>
      </c>
      <c r="AO1677" s="58">
        <v>0.089802</v>
      </c>
      <c r="AP1677" s="58">
        <v>0.243002934029576</v>
      </c>
    </row>
    <row r="1678" spans="27:42">
      <c r="AA1678" s="48">
        <v>1676</v>
      </c>
      <c r="AB1678" s="48" t="s">
        <v>2531</v>
      </c>
      <c r="AC1678" s="48" t="s">
        <v>3806</v>
      </c>
      <c r="AD1678" s="48" t="s">
        <v>2374</v>
      </c>
      <c r="AE1678" s="48" t="s">
        <v>2522</v>
      </c>
      <c r="AF1678" s="48" t="s">
        <v>2374</v>
      </c>
      <c r="AG1678" s="48" t="s">
        <v>2374</v>
      </c>
      <c r="AH1678" s="48" t="s">
        <v>2374</v>
      </c>
      <c r="AI1678" s="48" t="s">
        <v>2374</v>
      </c>
      <c r="AJ1678" s="48" t="s">
        <v>2374</v>
      </c>
      <c r="AK1678" s="48">
        <v>191</v>
      </c>
      <c r="AL1678" s="48">
        <v>1630212</v>
      </c>
      <c r="AM1678" s="48" t="s">
        <v>1581</v>
      </c>
      <c r="AN1678" s="53">
        <v>1.63</v>
      </c>
      <c r="AO1678" s="58">
        <v>0.149806</v>
      </c>
      <c r="AP1678" s="58">
        <v>0.197867595730534</v>
      </c>
    </row>
    <row r="1679" spans="27:42">
      <c r="AA1679" s="48">
        <v>1677</v>
      </c>
      <c r="AB1679" s="48" t="s">
        <v>5130</v>
      </c>
      <c r="AC1679" s="48" t="s">
        <v>5131</v>
      </c>
      <c r="AD1679" s="48" t="s">
        <v>2374</v>
      </c>
      <c r="AE1679" s="48" t="s">
        <v>2522</v>
      </c>
      <c r="AF1679" s="48" t="s">
        <v>2374</v>
      </c>
      <c r="AG1679" s="48" t="s">
        <v>2374</v>
      </c>
      <c r="AH1679" s="48" t="s">
        <v>2374</v>
      </c>
      <c r="AI1679" s="48" t="s">
        <v>2374</v>
      </c>
      <c r="AJ1679" s="48" t="s">
        <v>2374</v>
      </c>
      <c r="AK1679" s="48">
        <v>717</v>
      </c>
      <c r="AL1679" s="48">
        <v>448307</v>
      </c>
      <c r="AM1679" s="48" t="s">
        <v>1581</v>
      </c>
      <c r="AN1679" s="53">
        <v>2.68</v>
      </c>
      <c r="AO1679" s="58">
        <v>0.017229</v>
      </c>
      <c r="AP1679" s="58">
        <v>2.82872678870026</v>
      </c>
    </row>
    <row r="1680" spans="27:42">
      <c r="AA1680" s="48">
        <v>1678</v>
      </c>
      <c r="AB1680" s="48" t="s">
        <v>5132</v>
      </c>
      <c r="AC1680" s="48" t="s">
        <v>5133</v>
      </c>
      <c r="AD1680" s="48" t="s">
        <v>2374</v>
      </c>
      <c r="AE1680" s="48" t="s">
        <v>2522</v>
      </c>
      <c r="AF1680" s="48" t="s">
        <v>2374</v>
      </c>
      <c r="AG1680" s="48" t="s">
        <v>2374</v>
      </c>
      <c r="AH1680" s="48" t="s">
        <v>2374</v>
      </c>
      <c r="AI1680" s="48" t="s">
        <v>2374</v>
      </c>
      <c r="AJ1680" s="48" t="s">
        <v>2374</v>
      </c>
      <c r="AK1680" s="48">
        <v>196</v>
      </c>
      <c r="AL1680" s="48">
        <v>1590899</v>
      </c>
      <c r="AM1680" s="48" t="s">
        <v>1581</v>
      </c>
      <c r="AN1680" s="53">
        <v>0.35</v>
      </c>
      <c r="AO1680" s="58">
        <v>0.13594</v>
      </c>
      <c r="AP1680" s="58">
        <v>0.0468206090836851</v>
      </c>
    </row>
    <row r="1681" spans="27:42">
      <c r="AA1681" s="48">
        <v>1679</v>
      </c>
      <c r="AB1681" s="48" t="s">
        <v>5134</v>
      </c>
      <c r="AC1681" s="48" t="s">
        <v>5135</v>
      </c>
      <c r="AD1681" s="48" t="s">
        <v>2374</v>
      </c>
      <c r="AE1681" s="48" t="s">
        <v>2522</v>
      </c>
      <c r="AF1681" s="48" t="s">
        <v>2374</v>
      </c>
      <c r="AG1681" s="48" t="s">
        <v>2374</v>
      </c>
      <c r="AH1681" s="48" t="s">
        <v>2374</v>
      </c>
      <c r="AI1681" s="48" t="s">
        <v>2374</v>
      </c>
      <c r="AJ1681" s="48" t="s">
        <v>2374</v>
      </c>
      <c r="AK1681" s="48">
        <v>328</v>
      </c>
      <c r="AL1681" s="48">
        <v>974560</v>
      </c>
      <c r="AM1681" s="48" t="s">
        <v>1581</v>
      </c>
      <c r="AN1681" s="53">
        <v>0.7</v>
      </c>
      <c r="AO1681" s="58">
        <v>0.096538839</v>
      </c>
      <c r="AP1681" s="58">
        <v>0.131859750226251</v>
      </c>
    </row>
    <row r="1682" spans="27:42">
      <c r="AA1682" s="48">
        <v>1680</v>
      </c>
      <c r="AB1682" s="48" t="s">
        <v>5136</v>
      </c>
      <c r="AC1682" s="48" t="s">
        <v>5137</v>
      </c>
      <c r="AD1682" s="48" t="s">
        <v>2374</v>
      </c>
      <c r="AE1682" s="48" t="s">
        <v>2522</v>
      </c>
      <c r="AF1682" s="48" t="s">
        <v>2374</v>
      </c>
      <c r="AG1682" s="48" t="s">
        <v>2374</v>
      </c>
      <c r="AH1682" s="48" t="s">
        <v>2374</v>
      </c>
      <c r="AI1682" s="48" t="s">
        <v>2374</v>
      </c>
      <c r="AJ1682" s="48" t="s">
        <v>2374</v>
      </c>
      <c r="AK1682" s="48">
        <v>449</v>
      </c>
      <c r="AL1682" s="48">
        <v>715189</v>
      </c>
      <c r="AM1682" s="48" t="s">
        <v>1581</v>
      </c>
      <c r="AN1682" s="53">
        <v>1.38</v>
      </c>
      <c r="AO1682" s="58">
        <v>0.067922</v>
      </c>
      <c r="AP1682" s="58">
        <v>0.369474866817563</v>
      </c>
    </row>
    <row r="1683" spans="27:42">
      <c r="AA1683" s="48">
        <v>1681</v>
      </c>
      <c r="AB1683" s="48" t="s">
        <v>5138</v>
      </c>
      <c r="AC1683" s="48" t="s">
        <v>4823</v>
      </c>
      <c r="AD1683" s="48" t="s">
        <v>2374</v>
      </c>
      <c r="AE1683" s="48" t="s">
        <v>2522</v>
      </c>
      <c r="AF1683" s="48" t="s">
        <v>2374</v>
      </c>
      <c r="AG1683" s="48" t="s">
        <v>2374</v>
      </c>
      <c r="AH1683" s="48" t="s">
        <v>2374</v>
      </c>
      <c r="AI1683" s="48" t="s">
        <v>2374</v>
      </c>
      <c r="AJ1683" s="48" t="s">
        <v>2374</v>
      </c>
      <c r="AK1683" s="48">
        <v>429</v>
      </c>
      <c r="AL1683" s="48">
        <v>748753</v>
      </c>
      <c r="AM1683" s="48" t="s">
        <v>1581</v>
      </c>
      <c r="AN1683" s="53" t="e">
        <v>#N/A</v>
      </c>
      <c r="AO1683" s="58" t="e">
        <v>#N/A</v>
      </c>
      <c r="AP1683" s="58" t="e">
        <v>#N/A</v>
      </c>
    </row>
    <row r="1684" spans="27:42">
      <c r="AA1684" s="48">
        <v>1682</v>
      </c>
      <c r="AB1684" s="48" t="s">
        <v>5139</v>
      </c>
      <c r="AC1684" s="48" t="s">
        <v>5140</v>
      </c>
      <c r="AD1684" s="48" t="s">
        <v>2374</v>
      </c>
      <c r="AE1684" s="48" t="s">
        <v>2522</v>
      </c>
      <c r="AF1684" s="48" t="s">
        <v>2374</v>
      </c>
      <c r="AG1684" s="48" t="s">
        <v>2374</v>
      </c>
      <c r="AH1684" s="48" t="s">
        <v>2374</v>
      </c>
      <c r="AI1684" s="48" t="s">
        <v>2374</v>
      </c>
      <c r="AJ1684" s="48" t="s">
        <v>2374</v>
      </c>
      <c r="AK1684" s="48">
        <v>631</v>
      </c>
      <c r="AL1684" s="48">
        <v>509864</v>
      </c>
      <c r="AM1684" s="48" t="s">
        <v>1581</v>
      </c>
      <c r="AN1684" s="53">
        <v>6.52</v>
      </c>
      <c r="AO1684" s="58">
        <v>0.102652258</v>
      </c>
      <c r="AP1684" s="58">
        <v>1.15503559779497</v>
      </c>
    </row>
    <row r="1685" spans="27:42">
      <c r="AA1685" s="48">
        <v>1683</v>
      </c>
      <c r="AB1685" s="48" t="s">
        <v>5141</v>
      </c>
      <c r="AC1685" s="48" t="s">
        <v>5142</v>
      </c>
      <c r="AD1685" s="48" t="s">
        <v>2374</v>
      </c>
      <c r="AE1685" s="48" t="s">
        <v>2522</v>
      </c>
      <c r="AF1685" s="48" t="s">
        <v>2374</v>
      </c>
      <c r="AG1685" s="48" t="s">
        <v>2374</v>
      </c>
      <c r="AH1685" s="48" t="s">
        <v>2374</v>
      </c>
      <c r="AI1685" s="48" t="s">
        <v>2374</v>
      </c>
      <c r="AJ1685" s="48" t="s">
        <v>2374</v>
      </c>
      <c r="AK1685" s="48">
        <v>20328</v>
      </c>
      <c r="AL1685" s="48">
        <v>11279</v>
      </c>
      <c r="AM1685" s="48" t="s">
        <v>1581</v>
      </c>
      <c r="AN1685" s="53">
        <v>1.72</v>
      </c>
      <c r="AO1685" s="58">
        <v>0.06723113</v>
      </c>
      <c r="AP1685" s="58">
        <v>0.465237074806532</v>
      </c>
    </row>
    <row r="1686" spans="27:42">
      <c r="AA1686" s="48">
        <v>1684</v>
      </c>
      <c r="AB1686" s="48" t="s">
        <v>5143</v>
      </c>
      <c r="AC1686" s="48"/>
      <c r="AD1686" s="48" t="s">
        <v>2374</v>
      </c>
      <c r="AE1686" s="48" t="s">
        <v>2522</v>
      </c>
      <c r="AF1686" s="48" t="s">
        <v>2374</v>
      </c>
      <c r="AG1686" s="48" t="s">
        <v>2374</v>
      </c>
      <c r="AH1686" s="48" t="s">
        <v>2374</v>
      </c>
      <c r="AI1686" s="48" t="s">
        <v>2374</v>
      </c>
      <c r="AJ1686" s="48" t="s">
        <v>2374</v>
      </c>
      <c r="AK1686" s="48">
        <v>0</v>
      </c>
      <c r="AL1686" s="48">
        <v>0</v>
      </c>
      <c r="AM1686" s="48" t="s">
        <v>1581</v>
      </c>
      <c r="AN1686" s="53" t="e">
        <v>#N/A</v>
      </c>
      <c r="AO1686" s="58" t="e">
        <v>#N/A</v>
      </c>
      <c r="AP1686" s="58" t="e">
        <v>#N/A</v>
      </c>
    </row>
    <row r="1687" spans="27:42">
      <c r="AA1687" s="48">
        <v>1685</v>
      </c>
      <c r="AB1687" s="48" t="s">
        <v>5144</v>
      </c>
      <c r="AC1687" s="48" t="s">
        <v>5145</v>
      </c>
      <c r="AD1687" s="48" t="s">
        <v>2374</v>
      </c>
      <c r="AE1687" s="48" t="s">
        <v>2522</v>
      </c>
      <c r="AF1687" s="48" t="s">
        <v>2374</v>
      </c>
      <c r="AG1687" s="48" t="s">
        <v>2374</v>
      </c>
      <c r="AH1687" s="48" t="s">
        <v>2374</v>
      </c>
      <c r="AI1687" s="48" t="s">
        <v>2374</v>
      </c>
      <c r="AJ1687" s="48" t="s">
        <v>2374</v>
      </c>
      <c r="AK1687" s="48">
        <v>3924</v>
      </c>
      <c r="AL1687" s="48">
        <v>76603</v>
      </c>
      <c r="AM1687" s="48" t="s">
        <v>1581</v>
      </c>
      <c r="AN1687" s="53">
        <v>1.56</v>
      </c>
      <c r="AO1687" s="58">
        <v>0.065424839</v>
      </c>
      <c r="AP1687" s="58">
        <v>0.433608928349692</v>
      </c>
    </row>
    <row r="1688" spans="27:42">
      <c r="AA1688" s="48">
        <v>1686</v>
      </c>
      <c r="AB1688" s="48" t="s">
        <v>5146</v>
      </c>
      <c r="AC1688" s="48"/>
      <c r="AD1688" s="48" t="s">
        <v>2374</v>
      </c>
      <c r="AE1688" s="48" t="s">
        <v>2522</v>
      </c>
      <c r="AF1688" s="48" t="s">
        <v>2374</v>
      </c>
      <c r="AG1688" s="48" t="s">
        <v>2374</v>
      </c>
      <c r="AH1688" s="48" t="s">
        <v>2374</v>
      </c>
      <c r="AI1688" s="48" t="s">
        <v>2374</v>
      </c>
      <c r="AJ1688" s="48" t="s">
        <v>2374</v>
      </c>
      <c r="AK1688" s="48">
        <v>0</v>
      </c>
      <c r="AL1688" s="48">
        <v>0</v>
      </c>
      <c r="AM1688" s="48" t="s">
        <v>1581</v>
      </c>
      <c r="AN1688" s="53">
        <v>12.58</v>
      </c>
      <c r="AO1688" s="58">
        <v>0.014461</v>
      </c>
      <c r="AP1688" s="58">
        <v>15.8197128183901</v>
      </c>
    </row>
    <row r="1689" spans="27:42">
      <c r="AA1689" s="48">
        <v>1687</v>
      </c>
      <c r="AB1689" s="48" t="s">
        <v>5147</v>
      </c>
      <c r="AC1689" s="48" t="s">
        <v>5148</v>
      </c>
      <c r="AD1689" s="48" t="s">
        <v>2374</v>
      </c>
      <c r="AE1689" s="48" t="s">
        <v>2522</v>
      </c>
      <c r="AF1689" s="48" t="s">
        <v>2374</v>
      </c>
      <c r="AG1689" s="48" t="s">
        <v>2374</v>
      </c>
      <c r="AH1689" s="48" t="s">
        <v>2374</v>
      </c>
      <c r="AI1689" s="48" t="s">
        <v>2374</v>
      </c>
      <c r="AJ1689" s="48" t="s">
        <v>2374</v>
      </c>
      <c r="AK1689" s="48">
        <v>146</v>
      </c>
      <c r="AL1689" s="48">
        <v>2094984</v>
      </c>
      <c r="AM1689" s="48" t="s">
        <v>1581</v>
      </c>
      <c r="AN1689" s="53">
        <v>0.46</v>
      </c>
      <c r="AO1689" s="58">
        <v>0.064</v>
      </c>
      <c r="AP1689" s="58">
        <v>0.130705582833242</v>
      </c>
    </row>
    <row r="1690" spans="27:42">
      <c r="AA1690" s="48">
        <v>1688</v>
      </c>
      <c r="AB1690" s="48" t="s">
        <v>5149</v>
      </c>
      <c r="AC1690" s="48" t="s">
        <v>5150</v>
      </c>
      <c r="AD1690" s="48" t="s">
        <v>2374</v>
      </c>
      <c r="AE1690" s="48" t="s">
        <v>2522</v>
      </c>
      <c r="AF1690" s="48" t="s">
        <v>2374</v>
      </c>
      <c r="AG1690" s="48" t="s">
        <v>2374</v>
      </c>
      <c r="AH1690" s="48" t="s">
        <v>2374</v>
      </c>
      <c r="AI1690" s="48" t="s">
        <v>2374</v>
      </c>
      <c r="AJ1690" s="48" t="s">
        <v>2374</v>
      </c>
      <c r="AK1690" s="48">
        <v>444</v>
      </c>
      <c r="AL1690" s="48">
        <v>723302</v>
      </c>
      <c r="AM1690" s="48" t="s">
        <v>1581</v>
      </c>
      <c r="AN1690" s="53">
        <v>1.46</v>
      </c>
      <c r="AO1690" s="58">
        <v>0.066598</v>
      </c>
      <c r="AP1690" s="58">
        <v>0.398664852839887</v>
      </c>
    </row>
    <row r="1691" spans="27:42">
      <c r="AA1691" s="48">
        <v>1689</v>
      </c>
      <c r="AB1691" s="48" t="s">
        <v>5151</v>
      </c>
      <c r="AC1691" s="48"/>
      <c r="AD1691" s="48" t="s">
        <v>2374</v>
      </c>
      <c r="AE1691" s="48" t="s">
        <v>2522</v>
      </c>
      <c r="AF1691" s="48" t="s">
        <v>2374</v>
      </c>
      <c r="AG1691" s="48" t="s">
        <v>2374</v>
      </c>
      <c r="AH1691" s="48" t="s">
        <v>2374</v>
      </c>
      <c r="AI1691" s="48" t="s">
        <v>2374</v>
      </c>
      <c r="AJ1691" s="48" t="s">
        <v>2374</v>
      </c>
      <c r="AK1691" s="48">
        <v>191</v>
      </c>
      <c r="AL1691" s="48">
        <v>1630212</v>
      </c>
      <c r="AM1691" s="48" t="s">
        <v>1581</v>
      </c>
      <c r="AN1691" s="53" t="e">
        <v>#N/A</v>
      </c>
      <c r="AO1691" s="58" t="e">
        <v>#N/A</v>
      </c>
      <c r="AP1691" s="58" t="e">
        <v>#N/A</v>
      </c>
    </row>
    <row r="1692" spans="27:42">
      <c r="AA1692" s="48">
        <v>1690</v>
      </c>
      <c r="AB1692" s="48" t="s">
        <v>5152</v>
      </c>
      <c r="AC1692" s="48" t="s">
        <v>5153</v>
      </c>
      <c r="AD1692" s="48" t="s">
        <v>2374</v>
      </c>
      <c r="AE1692" s="48" t="s">
        <v>2522</v>
      </c>
      <c r="AF1692" s="48" t="s">
        <v>2374</v>
      </c>
      <c r="AG1692" s="48" t="s">
        <v>2374</v>
      </c>
      <c r="AH1692" s="48" t="s">
        <v>2374</v>
      </c>
      <c r="AI1692" s="48" t="s">
        <v>2374</v>
      </c>
      <c r="AJ1692" s="48" t="s">
        <v>2374</v>
      </c>
      <c r="AK1692" s="48">
        <v>191</v>
      </c>
      <c r="AL1692" s="48">
        <v>1630212</v>
      </c>
      <c r="AM1692" s="48" t="s">
        <v>1581</v>
      </c>
      <c r="AN1692" s="53">
        <v>1.99</v>
      </c>
      <c r="AO1692" s="58">
        <v>0.134944</v>
      </c>
      <c r="AP1692" s="58">
        <v>0.268173448916036</v>
      </c>
    </row>
    <row r="1693" spans="27:42">
      <c r="AA1693" s="48">
        <v>1691</v>
      </c>
      <c r="AB1693" s="48" t="s">
        <v>5154</v>
      </c>
      <c r="AC1693" s="48" t="s">
        <v>5155</v>
      </c>
      <c r="AD1693" s="48" t="s">
        <v>2374</v>
      </c>
      <c r="AE1693" s="48" t="s">
        <v>2522</v>
      </c>
      <c r="AF1693" s="48" t="s">
        <v>2374</v>
      </c>
      <c r="AG1693" s="48" t="s">
        <v>2374</v>
      </c>
      <c r="AH1693" s="48" t="s">
        <v>2374</v>
      </c>
      <c r="AI1693" s="48" t="s">
        <v>2374</v>
      </c>
      <c r="AJ1693" s="48" t="s">
        <v>2374</v>
      </c>
      <c r="AK1693" s="48">
        <v>136</v>
      </c>
      <c r="AL1693" s="48">
        <v>2235033</v>
      </c>
      <c r="AM1693" s="48" t="s">
        <v>1581</v>
      </c>
      <c r="AN1693" s="53" t="e">
        <v>#N/A</v>
      </c>
      <c r="AO1693" s="58" t="e">
        <v>#N/A</v>
      </c>
      <c r="AP1693" s="58" t="e">
        <v>#N/A</v>
      </c>
    </row>
    <row r="1694" spans="27:42">
      <c r="AA1694" s="48">
        <v>1692</v>
      </c>
      <c r="AB1694" s="48" t="s">
        <v>5156</v>
      </c>
      <c r="AC1694" s="48" t="s">
        <v>5157</v>
      </c>
      <c r="AD1694" s="48" t="s">
        <v>2374</v>
      </c>
      <c r="AE1694" s="48" t="s">
        <v>2522</v>
      </c>
      <c r="AF1694" s="48" t="s">
        <v>2374</v>
      </c>
      <c r="AG1694" s="48" t="s">
        <v>2374</v>
      </c>
      <c r="AH1694" s="48" t="s">
        <v>2374</v>
      </c>
      <c r="AI1694" s="48" t="s">
        <v>2374</v>
      </c>
      <c r="AJ1694" s="48" t="s">
        <v>2374</v>
      </c>
      <c r="AK1694" s="48">
        <v>0</v>
      </c>
      <c r="AL1694" s="48">
        <v>0</v>
      </c>
      <c r="AM1694" s="48" t="s">
        <v>1581</v>
      </c>
      <c r="AN1694" s="53" t="e">
        <v>#N/A</v>
      </c>
      <c r="AO1694" s="58" t="e">
        <v>#N/A</v>
      </c>
      <c r="AP1694" s="58" t="e">
        <v>#N/A</v>
      </c>
    </row>
    <row r="1695" spans="27:42">
      <c r="AA1695" s="48">
        <v>1693</v>
      </c>
      <c r="AB1695" s="48" t="s">
        <v>5158</v>
      </c>
      <c r="AC1695" s="48"/>
      <c r="AD1695" s="48" t="s">
        <v>2374</v>
      </c>
      <c r="AE1695" s="48" t="s">
        <v>2522</v>
      </c>
      <c r="AF1695" s="48" t="s">
        <v>2374</v>
      </c>
      <c r="AG1695" s="48" t="s">
        <v>2374</v>
      </c>
      <c r="AH1695" s="48" t="s">
        <v>2374</v>
      </c>
      <c r="AI1695" s="48" t="s">
        <v>2374</v>
      </c>
      <c r="AJ1695" s="48" t="s">
        <v>2374</v>
      </c>
      <c r="AK1695" s="48">
        <v>141</v>
      </c>
      <c r="AL1695" s="48">
        <v>2163050</v>
      </c>
      <c r="AM1695" s="48" t="s">
        <v>1581</v>
      </c>
      <c r="AN1695" s="53" t="e">
        <v>#N/A</v>
      </c>
      <c r="AO1695" s="58" t="e">
        <v>#N/A</v>
      </c>
      <c r="AP1695" s="58" t="e">
        <v>#N/A</v>
      </c>
    </row>
    <row r="1696" spans="27:42">
      <c r="AA1696" s="48">
        <v>1694</v>
      </c>
      <c r="AB1696" s="48" t="s">
        <v>5159</v>
      </c>
      <c r="AC1696" s="48" t="s">
        <v>5160</v>
      </c>
      <c r="AD1696" s="48" t="s">
        <v>2374</v>
      </c>
      <c r="AE1696" s="48" t="s">
        <v>2522</v>
      </c>
      <c r="AF1696" s="48" t="s">
        <v>2374</v>
      </c>
      <c r="AG1696" s="48" t="s">
        <v>2374</v>
      </c>
      <c r="AH1696" s="48" t="s">
        <v>2374</v>
      </c>
      <c r="AI1696" s="48" t="s">
        <v>2374</v>
      </c>
      <c r="AJ1696" s="48" t="s">
        <v>2374</v>
      </c>
      <c r="AK1696" s="48">
        <v>196</v>
      </c>
      <c r="AL1696" s="48">
        <v>1590899</v>
      </c>
      <c r="AM1696" s="48" t="s">
        <v>1581</v>
      </c>
      <c r="AN1696" s="53">
        <v>2.41</v>
      </c>
      <c r="AO1696" s="58">
        <v>0.067922</v>
      </c>
      <c r="AP1696" s="58">
        <v>0.645242339877049</v>
      </c>
    </row>
    <row r="1697" spans="27:42">
      <c r="AA1697" s="48">
        <v>1695</v>
      </c>
      <c r="AB1697" s="48" t="s">
        <v>2159</v>
      </c>
      <c r="AC1697" s="48" t="s">
        <v>5161</v>
      </c>
      <c r="AD1697" s="48" t="s">
        <v>2374</v>
      </c>
      <c r="AE1697" s="48" t="s">
        <v>2522</v>
      </c>
      <c r="AF1697" s="48" t="s">
        <v>2374</v>
      </c>
      <c r="AG1697" s="48" t="s">
        <v>2374</v>
      </c>
      <c r="AH1697" s="48" t="s">
        <v>2374</v>
      </c>
      <c r="AI1697" s="48" t="s">
        <v>2374</v>
      </c>
      <c r="AJ1697" s="48" t="s">
        <v>2374</v>
      </c>
      <c r="AK1697" s="48">
        <v>414</v>
      </c>
      <c r="AL1697" s="48">
        <v>775813</v>
      </c>
      <c r="AM1697" s="48" t="s">
        <v>1581</v>
      </c>
      <c r="AN1697" s="53">
        <v>1.05</v>
      </c>
      <c r="AO1697" s="58">
        <v>0.023935</v>
      </c>
      <c r="AP1697" s="58">
        <v>0.797759799310986</v>
      </c>
    </row>
    <row r="1698" spans="27:42">
      <c r="AA1698" s="48">
        <v>1696</v>
      </c>
      <c r="AB1698" s="48" t="s">
        <v>5162</v>
      </c>
      <c r="AC1698" s="48" t="s">
        <v>5163</v>
      </c>
      <c r="AD1698" s="48" t="s">
        <v>2374</v>
      </c>
      <c r="AE1698" s="48" t="s">
        <v>2522</v>
      </c>
      <c r="AF1698" s="48" t="s">
        <v>2374</v>
      </c>
      <c r="AG1698" s="48" t="s">
        <v>2374</v>
      </c>
      <c r="AH1698" s="48" t="s">
        <v>2374</v>
      </c>
      <c r="AI1698" s="48" t="s">
        <v>2374</v>
      </c>
      <c r="AJ1698" s="48" t="s">
        <v>2374</v>
      </c>
      <c r="AK1698" s="48">
        <v>1570</v>
      </c>
      <c r="AL1698" s="48">
        <v>201789</v>
      </c>
      <c r="AM1698" s="48" t="s">
        <v>1581</v>
      </c>
      <c r="AN1698" s="53">
        <v>0.93</v>
      </c>
      <c r="AO1698" s="58">
        <v>0.096299829</v>
      </c>
      <c r="AP1698" s="58">
        <v>0.175619894904861</v>
      </c>
    </row>
    <row r="1699" spans="27:42">
      <c r="AA1699" s="48">
        <v>1697</v>
      </c>
      <c r="AB1699" s="48" t="s">
        <v>5164</v>
      </c>
      <c r="AC1699" s="48" t="s">
        <v>4042</v>
      </c>
      <c r="AD1699" s="48" t="s">
        <v>2374</v>
      </c>
      <c r="AE1699" s="48" t="s">
        <v>2522</v>
      </c>
      <c r="AF1699" s="48" t="s">
        <v>2374</v>
      </c>
      <c r="AG1699" s="48" t="s">
        <v>2374</v>
      </c>
      <c r="AH1699" s="48" t="s">
        <v>2374</v>
      </c>
      <c r="AI1699" s="48" t="s">
        <v>2374</v>
      </c>
      <c r="AJ1699" s="48" t="s">
        <v>2374</v>
      </c>
      <c r="AK1699" s="48">
        <v>2191</v>
      </c>
      <c r="AL1699" s="48">
        <v>142457</v>
      </c>
      <c r="AM1699" s="48" t="s">
        <v>1581</v>
      </c>
      <c r="AN1699" s="53">
        <v>1.1</v>
      </c>
      <c r="AO1699" s="58">
        <v>0.227427983</v>
      </c>
      <c r="AP1699" s="58">
        <v>0.0879559180055412</v>
      </c>
    </row>
    <row r="1700" spans="27:42">
      <c r="AA1700" s="48">
        <v>1698</v>
      </c>
      <c r="AB1700" s="48" t="s">
        <v>5165</v>
      </c>
      <c r="AC1700" s="48"/>
      <c r="AD1700" s="48" t="s">
        <v>2374</v>
      </c>
      <c r="AE1700" s="48" t="s">
        <v>2522</v>
      </c>
      <c r="AF1700" s="48" t="s">
        <v>2374</v>
      </c>
      <c r="AG1700" s="48" t="s">
        <v>2374</v>
      </c>
      <c r="AH1700" s="48" t="s">
        <v>2374</v>
      </c>
      <c r="AI1700" s="48" t="s">
        <v>2374</v>
      </c>
      <c r="AJ1700" s="48" t="s">
        <v>2374</v>
      </c>
      <c r="AK1700" s="48">
        <v>328</v>
      </c>
      <c r="AL1700" s="48">
        <v>974560</v>
      </c>
      <c r="AM1700" s="48" t="s">
        <v>1581</v>
      </c>
      <c r="AN1700" s="53">
        <v>3.36</v>
      </c>
      <c r="AO1700" s="58">
        <v>0.067922</v>
      </c>
      <c r="AP1700" s="58">
        <v>0.899590980077546</v>
      </c>
    </row>
    <row r="1701" spans="27:42">
      <c r="AA1701" s="48">
        <v>1699</v>
      </c>
      <c r="AB1701" s="48" t="s">
        <v>5166</v>
      </c>
      <c r="AC1701" s="48" t="s">
        <v>5167</v>
      </c>
      <c r="AD1701" s="48" t="s">
        <v>2374</v>
      </c>
      <c r="AE1701" s="48" t="s">
        <v>2522</v>
      </c>
      <c r="AF1701" s="48" t="s">
        <v>2374</v>
      </c>
      <c r="AG1701" s="48" t="s">
        <v>2374</v>
      </c>
      <c r="AH1701" s="48" t="s">
        <v>2374</v>
      </c>
      <c r="AI1701" s="48" t="s">
        <v>2374</v>
      </c>
      <c r="AJ1701" s="48" t="s">
        <v>2374</v>
      </c>
      <c r="AK1701" s="48">
        <v>398</v>
      </c>
      <c r="AL1701" s="48">
        <v>804895</v>
      </c>
      <c r="AM1701" s="48" t="s">
        <v>1581</v>
      </c>
      <c r="AN1701" s="53">
        <v>0.76</v>
      </c>
      <c r="AO1701" s="58">
        <v>0.074772</v>
      </c>
      <c r="AP1701" s="58">
        <v>0.184837835978154</v>
      </c>
    </row>
    <row r="1702" spans="27:42">
      <c r="AA1702" s="48">
        <v>1700</v>
      </c>
      <c r="AB1702" s="48" t="s">
        <v>5168</v>
      </c>
      <c r="AC1702" s="48" t="s">
        <v>5168</v>
      </c>
      <c r="AD1702" s="48" t="s">
        <v>2374</v>
      </c>
      <c r="AE1702" s="48" t="s">
        <v>2522</v>
      </c>
      <c r="AF1702" s="48" t="s">
        <v>2374</v>
      </c>
      <c r="AG1702" s="48" t="s">
        <v>2374</v>
      </c>
      <c r="AH1702" s="48" t="s">
        <v>2374</v>
      </c>
      <c r="AI1702" s="48" t="s">
        <v>2374</v>
      </c>
      <c r="AJ1702" s="48" t="s">
        <v>2374</v>
      </c>
      <c r="AK1702" s="48">
        <v>742</v>
      </c>
      <c r="AL1702" s="48">
        <v>433103</v>
      </c>
      <c r="AM1702" s="48" t="s">
        <v>1581</v>
      </c>
      <c r="AN1702" s="53">
        <v>1.96</v>
      </c>
      <c r="AO1702" s="58">
        <v>0.179132071</v>
      </c>
      <c r="AP1702" s="58">
        <v>0.198975225120255</v>
      </c>
    </row>
    <row r="1703" spans="27:42">
      <c r="AA1703" s="48">
        <v>1701</v>
      </c>
      <c r="AB1703" s="48" t="s">
        <v>5169</v>
      </c>
      <c r="AC1703" s="48" t="s">
        <v>5170</v>
      </c>
      <c r="AD1703" s="48" t="s">
        <v>2374</v>
      </c>
      <c r="AE1703" s="48" t="s">
        <v>2522</v>
      </c>
      <c r="AF1703" s="48" t="s">
        <v>2374</v>
      </c>
      <c r="AG1703" s="48" t="s">
        <v>2374</v>
      </c>
      <c r="AH1703" s="48" t="s">
        <v>2374</v>
      </c>
      <c r="AI1703" s="48" t="s">
        <v>2374</v>
      </c>
      <c r="AJ1703" s="48" t="s">
        <v>2374</v>
      </c>
      <c r="AK1703" s="48">
        <v>808</v>
      </c>
      <c r="AL1703" s="48">
        <v>397400</v>
      </c>
      <c r="AM1703" s="48" t="s">
        <v>1581</v>
      </c>
      <c r="AN1703" s="53">
        <v>1.98</v>
      </c>
      <c r="AO1703" s="58">
        <v>0.026142259</v>
      </c>
      <c r="AP1703" s="58">
        <v>1.37733111147145</v>
      </c>
    </row>
    <row r="1704" spans="27:42">
      <c r="AA1704" s="48">
        <v>1702</v>
      </c>
      <c r="AB1704" s="48" t="s">
        <v>5171</v>
      </c>
      <c r="AC1704" s="48" t="s">
        <v>5172</v>
      </c>
      <c r="AD1704" s="48" t="s">
        <v>2374</v>
      </c>
      <c r="AE1704" s="48" t="s">
        <v>2522</v>
      </c>
      <c r="AF1704" s="48" t="s">
        <v>2374</v>
      </c>
      <c r="AG1704" s="48" t="s">
        <v>2374</v>
      </c>
      <c r="AH1704" s="48" t="s">
        <v>2374</v>
      </c>
      <c r="AI1704" s="48" t="s">
        <v>2374</v>
      </c>
      <c r="AJ1704" s="48" t="s">
        <v>2374</v>
      </c>
      <c r="AK1704" s="48">
        <v>414</v>
      </c>
      <c r="AL1704" s="48">
        <v>775813</v>
      </c>
      <c r="AM1704" s="48" t="s">
        <v>1581</v>
      </c>
      <c r="AN1704" s="53">
        <v>1.01</v>
      </c>
      <c r="AO1704" s="58">
        <v>0.060979643</v>
      </c>
      <c r="AP1704" s="58">
        <v>0.30119848051233</v>
      </c>
    </row>
    <row r="1705" spans="27:42">
      <c r="AA1705" s="48">
        <v>1703</v>
      </c>
      <c r="AB1705" s="48" t="s">
        <v>5173</v>
      </c>
      <c r="AC1705" s="48" t="s">
        <v>5174</v>
      </c>
      <c r="AD1705" s="48" t="s">
        <v>2374</v>
      </c>
      <c r="AE1705" s="48" t="s">
        <v>2522</v>
      </c>
      <c r="AF1705" s="48" t="s">
        <v>2374</v>
      </c>
      <c r="AG1705" s="48" t="s">
        <v>2374</v>
      </c>
      <c r="AH1705" s="48" t="s">
        <v>2374</v>
      </c>
      <c r="AI1705" s="48" t="s">
        <v>2374</v>
      </c>
      <c r="AJ1705" s="48" t="s">
        <v>2374</v>
      </c>
      <c r="AK1705" s="48">
        <v>595</v>
      </c>
      <c r="AL1705" s="48">
        <v>540467</v>
      </c>
      <c r="AM1705" s="48" t="s">
        <v>1581</v>
      </c>
      <c r="AN1705" s="53">
        <v>1.69</v>
      </c>
      <c r="AO1705" s="58">
        <v>0.133703352</v>
      </c>
      <c r="AP1705" s="58">
        <v>0.229858564204842</v>
      </c>
    </row>
    <row r="1706" spans="27:42">
      <c r="AA1706" s="48">
        <v>1704</v>
      </c>
      <c r="AB1706" s="48" t="s">
        <v>5175</v>
      </c>
      <c r="AC1706" s="48" t="s">
        <v>5176</v>
      </c>
      <c r="AD1706" s="48" t="s">
        <v>2374</v>
      </c>
      <c r="AE1706" s="48" t="s">
        <v>2522</v>
      </c>
      <c r="AF1706" s="48" t="s">
        <v>2374</v>
      </c>
      <c r="AG1706" s="48" t="s">
        <v>2374</v>
      </c>
      <c r="AH1706" s="48" t="s">
        <v>2374</v>
      </c>
      <c r="AI1706" s="48" t="s">
        <v>2374</v>
      </c>
      <c r="AJ1706" s="48" t="s">
        <v>2374</v>
      </c>
      <c r="AK1706" s="48">
        <v>252</v>
      </c>
      <c r="AL1706" s="48">
        <v>1255818</v>
      </c>
      <c r="AM1706" s="48" t="s">
        <v>1581</v>
      </c>
      <c r="AN1706" s="53">
        <v>2.96</v>
      </c>
      <c r="AO1706" s="58">
        <v>0.043984</v>
      </c>
      <c r="AP1706" s="58">
        <v>1.22380794656206</v>
      </c>
    </row>
    <row r="1707" spans="27:42">
      <c r="AA1707" s="48">
        <v>1705</v>
      </c>
      <c r="AB1707" s="48" t="s">
        <v>5177</v>
      </c>
      <c r="AC1707" s="48" t="s">
        <v>5178</v>
      </c>
      <c r="AD1707" s="48" t="s">
        <v>2374</v>
      </c>
      <c r="AE1707" s="48" t="s">
        <v>2522</v>
      </c>
      <c r="AF1707" s="48" t="s">
        <v>2374</v>
      </c>
      <c r="AG1707" s="48" t="s">
        <v>2374</v>
      </c>
      <c r="AH1707" s="48" t="s">
        <v>2374</v>
      </c>
      <c r="AI1707" s="48" t="s">
        <v>2374</v>
      </c>
      <c r="AJ1707" s="48" t="s">
        <v>2374</v>
      </c>
      <c r="AK1707" s="48">
        <v>1308</v>
      </c>
      <c r="AL1707" s="48">
        <v>243481</v>
      </c>
      <c r="AM1707" s="48" t="s">
        <v>1581</v>
      </c>
      <c r="AN1707" s="53">
        <v>0.37</v>
      </c>
      <c r="AO1707" s="58">
        <v>0.042105</v>
      </c>
      <c r="AP1707" s="58">
        <v>0.159802780909588</v>
      </c>
    </row>
    <row r="1708" spans="27:42">
      <c r="AA1708" s="48">
        <v>1706</v>
      </c>
      <c r="AB1708" s="48" t="s">
        <v>5179</v>
      </c>
      <c r="AC1708" s="48" t="s">
        <v>5180</v>
      </c>
      <c r="AD1708" s="48" t="s">
        <v>2374</v>
      </c>
      <c r="AE1708" s="48" t="s">
        <v>2522</v>
      </c>
      <c r="AF1708" s="48" t="s">
        <v>2374</v>
      </c>
      <c r="AG1708" s="48" t="s">
        <v>2374</v>
      </c>
      <c r="AH1708" s="48" t="s">
        <v>2374</v>
      </c>
      <c r="AI1708" s="48" t="s">
        <v>2374</v>
      </c>
      <c r="AJ1708" s="48" t="s">
        <v>2374</v>
      </c>
      <c r="AK1708" s="48">
        <v>1267</v>
      </c>
      <c r="AL1708" s="48">
        <v>251327</v>
      </c>
      <c r="AM1708" s="48" t="s">
        <v>1581</v>
      </c>
      <c r="AN1708" s="53">
        <v>1.23</v>
      </c>
      <c r="AO1708" s="58">
        <v>0.067639474</v>
      </c>
      <c r="AP1708" s="58">
        <v>0.330690082225758</v>
      </c>
    </row>
    <row r="1709" spans="27:42">
      <c r="AA1709" s="48">
        <v>1707</v>
      </c>
      <c r="AB1709" s="48" t="s">
        <v>5181</v>
      </c>
      <c r="AC1709" s="48" t="s">
        <v>3654</v>
      </c>
      <c r="AD1709" s="48" t="s">
        <v>2374</v>
      </c>
      <c r="AE1709" s="48" t="s">
        <v>2522</v>
      </c>
      <c r="AF1709" s="48" t="s">
        <v>2374</v>
      </c>
      <c r="AG1709" s="48" t="s">
        <v>2374</v>
      </c>
      <c r="AH1709" s="48" t="s">
        <v>2374</v>
      </c>
      <c r="AI1709" s="48" t="s">
        <v>2374</v>
      </c>
      <c r="AJ1709" s="48" t="s">
        <v>2374</v>
      </c>
      <c r="AK1709" s="48">
        <v>212</v>
      </c>
      <c r="AL1709" s="48">
        <v>1483263</v>
      </c>
      <c r="AM1709" s="48" t="s">
        <v>1581</v>
      </c>
      <c r="AN1709" s="53">
        <v>1.5</v>
      </c>
      <c r="AO1709" s="58">
        <v>0.110099</v>
      </c>
      <c r="AP1709" s="58">
        <v>0.247755990991334</v>
      </c>
    </row>
    <row r="1710" spans="27:42">
      <c r="AA1710" s="48">
        <v>1708</v>
      </c>
      <c r="AB1710" s="48" t="s">
        <v>5182</v>
      </c>
      <c r="AC1710" s="48" t="s">
        <v>5182</v>
      </c>
      <c r="AD1710" s="48" t="s">
        <v>2374</v>
      </c>
      <c r="AE1710" s="48" t="s">
        <v>2522</v>
      </c>
      <c r="AF1710" s="48" t="s">
        <v>2374</v>
      </c>
      <c r="AG1710" s="48" t="s">
        <v>2374</v>
      </c>
      <c r="AH1710" s="48" t="s">
        <v>2374</v>
      </c>
      <c r="AI1710" s="48" t="s">
        <v>2374</v>
      </c>
      <c r="AJ1710" s="48" t="s">
        <v>2374</v>
      </c>
      <c r="AK1710" s="48">
        <v>1146</v>
      </c>
      <c r="AL1710" s="48">
        <v>278656</v>
      </c>
      <c r="AM1710" s="48" t="s">
        <v>1581</v>
      </c>
      <c r="AN1710" s="53" t="e">
        <v>#N/A</v>
      </c>
      <c r="AO1710" s="58" t="e">
        <v>#N/A</v>
      </c>
      <c r="AP1710" s="58" t="e">
        <v>#N/A</v>
      </c>
    </row>
    <row r="1711" spans="27:42">
      <c r="AA1711" s="48">
        <v>1709</v>
      </c>
      <c r="AB1711" s="48" t="s">
        <v>5183</v>
      </c>
      <c r="AC1711" s="48" t="s">
        <v>5184</v>
      </c>
      <c r="AD1711" s="48" t="s">
        <v>2374</v>
      </c>
      <c r="AE1711" s="48" t="s">
        <v>2522</v>
      </c>
      <c r="AF1711" s="48" t="s">
        <v>2374</v>
      </c>
      <c r="AG1711" s="48" t="s">
        <v>2374</v>
      </c>
      <c r="AH1711" s="48" t="s">
        <v>2374</v>
      </c>
      <c r="AI1711" s="48" t="s">
        <v>2374</v>
      </c>
      <c r="AJ1711" s="48" t="s">
        <v>2374</v>
      </c>
      <c r="AK1711" s="48">
        <v>303</v>
      </c>
      <c r="AL1711" s="48">
        <v>1053443</v>
      </c>
      <c r="AM1711" s="48" t="s">
        <v>1581</v>
      </c>
      <c r="AN1711" s="53">
        <v>0.72</v>
      </c>
      <c r="AO1711" s="58">
        <v>0.077703</v>
      </c>
      <c r="AP1711" s="58">
        <v>0.168504300851117</v>
      </c>
    </row>
    <row r="1712" spans="27:42">
      <c r="AA1712" s="48">
        <v>1710</v>
      </c>
      <c r="AB1712" s="48" t="s">
        <v>5185</v>
      </c>
      <c r="AC1712" s="48" t="s">
        <v>5186</v>
      </c>
      <c r="AD1712" s="48" t="s">
        <v>2374</v>
      </c>
      <c r="AE1712" s="48" t="s">
        <v>2522</v>
      </c>
      <c r="AF1712" s="48" t="s">
        <v>2374</v>
      </c>
      <c r="AG1712" s="48" t="s">
        <v>2374</v>
      </c>
      <c r="AH1712" s="48" t="s">
        <v>2374</v>
      </c>
      <c r="AI1712" s="48" t="s">
        <v>2374</v>
      </c>
      <c r="AJ1712" s="48" t="s">
        <v>2374</v>
      </c>
      <c r="AK1712" s="48">
        <v>156</v>
      </c>
      <c r="AL1712" s="48">
        <v>1970885</v>
      </c>
      <c r="AM1712" s="48" t="s">
        <v>1581</v>
      </c>
      <c r="AN1712" s="53">
        <v>0.35</v>
      </c>
      <c r="AO1712" s="58">
        <v>0.067416</v>
      </c>
      <c r="AP1712" s="58">
        <v>0.0944107274064933</v>
      </c>
    </row>
    <row r="1713" spans="27:42">
      <c r="AA1713" s="48">
        <v>1711</v>
      </c>
      <c r="AB1713" s="48" t="s">
        <v>5187</v>
      </c>
      <c r="AC1713" s="48" t="s">
        <v>5188</v>
      </c>
      <c r="AD1713" s="48" t="s">
        <v>2374</v>
      </c>
      <c r="AE1713" s="48" t="s">
        <v>2522</v>
      </c>
      <c r="AF1713" s="48" t="s">
        <v>2374</v>
      </c>
      <c r="AG1713" s="48" t="s">
        <v>2374</v>
      </c>
      <c r="AH1713" s="48" t="s">
        <v>2374</v>
      </c>
      <c r="AI1713" s="48" t="s">
        <v>2374</v>
      </c>
      <c r="AJ1713" s="48" t="s">
        <v>2374</v>
      </c>
      <c r="AK1713" s="48">
        <v>131</v>
      </c>
      <c r="AL1713" s="48">
        <v>2311999</v>
      </c>
      <c r="AM1713" s="48" t="s">
        <v>1581</v>
      </c>
      <c r="AN1713" s="53">
        <v>0.35</v>
      </c>
      <c r="AO1713" s="58">
        <v>0.06383</v>
      </c>
      <c r="AP1713" s="58">
        <v>0.0997147673325419</v>
      </c>
    </row>
    <row r="1714" spans="27:42">
      <c r="AA1714" s="48">
        <v>1712</v>
      </c>
      <c r="AB1714" s="48" t="s">
        <v>5189</v>
      </c>
      <c r="AC1714" s="48" t="s">
        <v>5190</v>
      </c>
      <c r="AD1714" s="48" t="s">
        <v>2374</v>
      </c>
      <c r="AE1714" s="48" t="s">
        <v>2522</v>
      </c>
      <c r="AF1714" s="48" t="s">
        <v>2374</v>
      </c>
      <c r="AG1714" s="48" t="s">
        <v>2374</v>
      </c>
      <c r="AH1714" s="48" t="s">
        <v>2374</v>
      </c>
      <c r="AI1714" s="48" t="s">
        <v>2374</v>
      </c>
      <c r="AJ1714" s="48" t="s">
        <v>2374</v>
      </c>
      <c r="AK1714" s="48">
        <v>232</v>
      </c>
      <c r="AL1714" s="48">
        <v>1360313</v>
      </c>
      <c r="AM1714" s="48" t="s">
        <v>1581</v>
      </c>
      <c r="AN1714" s="53">
        <v>0.97</v>
      </c>
      <c r="AO1714" s="58">
        <v>0.090155</v>
      </c>
      <c r="AP1714" s="58">
        <v>0.195658264445235</v>
      </c>
    </row>
    <row r="1715" spans="27:42">
      <c r="AA1715" s="48">
        <v>1713</v>
      </c>
      <c r="AB1715" s="48" t="s">
        <v>5191</v>
      </c>
      <c r="AC1715" s="48" t="s">
        <v>5192</v>
      </c>
      <c r="AD1715" s="48" t="s">
        <v>2374</v>
      </c>
      <c r="AE1715" s="48" t="s">
        <v>2522</v>
      </c>
      <c r="AF1715" s="48" t="s">
        <v>2374</v>
      </c>
      <c r="AG1715" s="48" t="s">
        <v>2374</v>
      </c>
      <c r="AH1715" s="48" t="s">
        <v>2374</v>
      </c>
      <c r="AI1715" s="48" t="s">
        <v>2374</v>
      </c>
      <c r="AJ1715" s="48" t="s">
        <v>2374</v>
      </c>
      <c r="AK1715" s="48">
        <v>373</v>
      </c>
      <c r="AL1715" s="48">
        <v>858442</v>
      </c>
      <c r="AM1715" s="48" t="s">
        <v>1581</v>
      </c>
      <c r="AN1715" s="53">
        <v>0.35</v>
      </c>
      <c r="AO1715" s="58">
        <v>0.189599</v>
      </c>
      <c r="AP1715" s="58">
        <v>0.0335697635474668</v>
      </c>
    </row>
    <row r="1716" spans="27:42">
      <c r="AA1716" s="48">
        <v>1714</v>
      </c>
      <c r="AB1716" s="48" t="s">
        <v>5193</v>
      </c>
      <c r="AC1716" s="48" t="s">
        <v>5194</v>
      </c>
      <c r="AD1716" s="48" t="s">
        <v>2374</v>
      </c>
      <c r="AE1716" s="48" t="s">
        <v>2522</v>
      </c>
      <c r="AF1716" s="48" t="s">
        <v>2374</v>
      </c>
      <c r="AG1716" s="48" t="s">
        <v>2374</v>
      </c>
      <c r="AH1716" s="48" t="s">
        <v>2374</v>
      </c>
      <c r="AI1716" s="48" t="s">
        <v>2374</v>
      </c>
      <c r="AJ1716" s="48" t="s">
        <v>2374</v>
      </c>
      <c r="AK1716" s="48">
        <v>146</v>
      </c>
      <c r="AL1716" s="48">
        <v>2094984</v>
      </c>
      <c r="AM1716" s="48" t="s">
        <v>1581</v>
      </c>
      <c r="AN1716" s="53">
        <v>8.58</v>
      </c>
      <c r="AO1716" s="58">
        <v>0.124913</v>
      </c>
      <c r="AP1716" s="58">
        <v>1.2490963213943</v>
      </c>
    </row>
    <row r="1717" spans="27:42">
      <c r="AA1717" s="48">
        <v>1715</v>
      </c>
      <c r="AB1717" s="48" t="s">
        <v>5195</v>
      </c>
      <c r="AC1717" s="48" t="s">
        <v>5196</v>
      </c>
      <c r="AD1717" s="48" t="s">
        <v>2374</v>
      </c>
      <c r="AE1717" s="48" t="s">
        <v>2522</v>
      </c>
      <c r="AF1717" s="48" t="s">
        <v>2374</v>
      </c>
      <c r="AG1717" s="48" t="s">
        <v>2374</v>
      </c>
      <c r="AH1717" s="48" t="s">
        <v>2374</v>
      </c>
      <c r="AI1717" s="48" t="s">
        <v>2374</v>
      </c>
      <c r="AJ1717" s="48" t="s">
        <v>2374</v>
      </c>
      <c r="AK1717" s="48">
        <v>494</v>
      </c>
      <c r="AL1717" s="48">
        <v>650102</v>
      </c>
      <c r="AM1717" s="48" t="s">
        <v>1581</v>
      </c>
      <c r="AN1717" s="53">
        <v>1.65</v>
      </c>
      <c r="AO1717" s="58">
        <v>0.217406351</v>
      </c>
      <c r="AP1717" s="58">
        <v>0.138015542781317</v>
      </c>
    </row>
    <row r="1718" spans="27:42">
      <c r="AA1718" s="48">
        <v>1716</v>
      </c>
      <c r="AB1718" s="48" t="s">
        <v>5197</v>
      </c>
      <c r="AC1718" s="48"/>
      <c r="AD1718" s="48" t="s">
        <v>2374</v>
      </c>
      <c r="AE1718" s="48" t="s">
        <v>2522</v>
      </c>
      <c r="AF1718" s="48" t="s">
        <v>2374</v>
      </c>
      <c r="AG1718" s="48" t="s">
        <v>2374</v>
      </c>
      <c r="AH1718" s="48" t="s">
        <v>2374</v>
      </c>
      <c r="AI1718" s="48" t="s">
        <v>2374</v>
      </c>
      <c r="AJ1718" s="48" t="s">
        <v>2374</v>
      </c>
      <c r="AK1718" s="48">
        <v>424</v>
      </c>
      <c r="AL1718" s="48">
        <v>757686</v>
      </c>
      <c r="AM1718" s="48" t="s">
        <v>1581</v>
      </c>
      <c r="AN1718" s="53">
        <v>1.25</v>
      </c>
      <c r="AO1718" s="58">
        <v>0.096019</v>
      </c>
      <c r="AP1718" s="58">
        <v>0.236738621628314</v>
      </c>
    </row>
    <row r="1719" spans="27:42">
      <c r="AA1719" s="48">
        <v>1717</v>
      </c>
      <c r="AB1719" s="48" t="s">
        <v>5198</v>
      </c>
      <c r="AC1719" s="48" t="s">
        <v>5199</v>
      </c>
      <c r="AD1719" s="48" t="s">
        <v>2374</v>
      </c>
      <c r="AE1719" s="48" t="s">
        <v>2522</v>
      </c>
      <c r="AF1719" s="48" t="s">
        <v>2374</v>
      </c>
      <c r="AG1719" s="48" t="s">
        <v>2374</v>
      </c>
      <c r="AH1719" s="48" t="s">
        <v>2374</v>
      </c>
      <c r="AI1719" s="48" t="s">
        <v>2374</v>
      </c>
      <c r="AJ1719" s="48" t="s">
        <v>2374</v>
      </c>
      <c r="AK1719" s="48">
        <v>0</v>
      </c>
      <c r="AL1719" s="48">
        <v>0</v>
      </c>
      <c r="AM1719" s="48" t="s">
        <v>1581</v>
      </c>
      <c r="AN1719" s="53" t="e">
        <v>#N/A</v>
      </c>
      <c r="AO1719" s="58" t="e">
        <v>#N/A</v>
      </c>
      <c r="AP1719" s="58" t="e">
        <v>#N/A</v>
      </c>
    </row>
    <row r="1720" spans="27:42">
      <c r="AA1720" s="48">
        <v>1718</v>
      </c>
      <c r="AB1720" s="48" t="s">
        <v>5200</v>
      </c>
      <c r="AC1720" s="48" t="s">
        <v>5201</v>
      </c>
      <c r="AD1720" s="48" t="s">
        <v>2374</v>
      </c>
      <c r="AE1720" s="48" t="s">
        <v>2522</v>
      </c>
      <c r="AF1720" s="48" t="s">
        <v>2374</v>
      </c>
      <c r="AG1720" s="48" t="s">
        <v>2374</v>
      </c>
      <c r="AH1720" s="48" t="s">
        <v>2374</v>
      </c>
      <c r="AI1720" s="48" t="s">
        <v>2374</v>
      </c>
      <c r="AJ1720" s="48" t="s">
        <v>2374</v>
      </c>
      <c r="AK1720" s="48">
        <v>156</v>
      </c>
      <c r="AL1720" s="48">
        <v>1970885</v>
      </c>
      <c r="AM1720" s="48" t="s">
        <v>1581</v>
      </c>
      <c r="AN1720" s="53">
        <v>3.04</v>
      </c>
      <c r="AO1720" s="58">
        <v>0.060293</v>
      </c>
      <c r="AP1720" s="58">
        <v>0.916902106165459</v>
      </c>
    </row>
    <row r="1721" spans="27:42">
      <c r="AA1721" s="48">
        <v>1719</v>
      </c>
      <c r="AB1721" s="48" t="s">
        <v>5202</v>
      </c>
      <c r="AC1721" s="48" t="s">
        <v>5203</v>
      </c>
      <c r="AD1721" s="48" t="s">
        <v>2374</v>
      </c>
      <c r="AE1721" s="48" t="s">
        <v>2522</v>
      </c>
      <c r="AF1721" s="48" t="s">
        <v>2374</v>
      </c>
      <c r="AG1721" s="48" t="s">
        <v>2374</v>
      </c>
      <c r="AH1721" s="48" t="s">
        <v>2374</v>
      </c>
      <c r="AI1721" s="48" t="s">
        <v>2374</v>
      </c>
      <c r="AJ1721" s="48" t="s">
        <v>2374</v>
      </c>
      <c r="AK1721" s="48">
        <v>141</v>
      </c>
      <c r="AL1721" s="48">
        <v>2163050</v>
      </c>
      <c r="AM1721" s="48" t="s">
        <v>1581</v>
      </c>
      <c r="AN1721" s="53">
        <v>0.87</v>
      </c>
      <c r="AO1721" s="58">
        <v>0.012035</v>
      </c>
      <c r="AP1721" s="58">
        <v>1.31458731817614</v>
      </c>
    </row>
    <row r="1722" spans="27:42">
      <c r="AA1722" s="48">
        <v>1720</v>
      </c>
      <c r="AB1722" s="48" t="s">
        <v>5204</v>
      </c>
      <c r="AC1722" s="48" t="s">
        <v>5205</v>
      </c>
      <c r="AD1722" s="48" t="s">
        <v>2374</v>
      </c>
      <c r="AE1722" s="48" t="s">
        <v>2522</v>
      </c>
      <c r="AF1722" s="48" t="s">
        <v>2374</v>
      </c>
      <c r="AG1722" s="48" t="s">
        <v>2374</v>
      </c>
      <c r="AH1722" s="48" t="s">
        <v>2374</v>
      </c>
      <c r="AI1722" s="48" t="s">
        <v>2374</v>
      </c>
      <c r="AJ1722" s="48" t="s">
        <v>2374</v>
      </c>
      <c r="AK1722" s="48">
        <v>631</v>
      </c>
      <c r="AL1722" s="48">
        <v>509864</v>
      </c>
      <c r="AM1722" s="48" t="s">
        <v>1581</v>
      </c>
      <c r="AN1722" s="53">
        <v>4.58</v>
      </c>
      <c r="AO1722" s="58">
        <v>0.068952017</v>
      </c>
      <c r="AP1722" s="58">
        <v>1.20791057529054</v>
      </c>
    </row>
    <row r="1723" spans="27:42">
      <c r="AA1723" s="48">
        <v>1721</v>
      </c>
      <c r="AB1723" s="48" t="s">
        <v>5206</v>
      </c>
      <c r="AC1723" s="48" t="s">
        <v>5207</v>
      </c>
      <c r="AD1723" s="48" t="s">
        <v>2374</v>
      </c>
      <c r="AE1723" s="48" t="s">
        <v>2522</v>
      </c>
      <c r="AF1723" s="48" t="s">
        <v>2374</v>
      </c>
      <c r="AG1723" s="48" t="s">
        <v>2374</v>
      </c>
      <c r="AH1723" s="48" t="s">
        <v>2374</v>
      </c>
      <c r="AI1723" s="48" t="s">
        <v>2374</v>
      </c>
      <c r="AJ1723" s="48" t="s">
        <v>2374</v>
      </c>
      <c r="AK1723" s="48">
        <v>156</v>
      </c>
      <c r="AL1723" s="48">
        <v>1970885</v>
      </c>
      <c r="AM1723" s="48" t="s">
        <v>1581</v>
      </c>
      <c r="AN1723" s="53">
        <v>0.64</v>
      </c>
      <c r="AO1723" s="58">
        <v>0.232606</v>
      </c>
      <c r="AP1723" s="58">
        <v>0.0500351655743451</v>
      </c>
    </row>
    <row r="1724" spans="27:42">
      <c r="AA1724" s="48">
        <v>1722</v>
      </c>
      <c r="AB1724" s="48" t="s">
        <v>5208</v>
      </c>
      <c r="AC1724" s="48" t="s">
        <v>5209</v>
      </c>
      <c r="AD1724" s="48" t="s">
        <v>2374</v>
      </c>
      <c r="AE1724" s="48" t="s">
        <v>2522</v>
      </c>
      <c r="AF1724" s="48" t="s">
        <v>2374</v>
      </c>
      <c r="AG1724" s="48" t="s">
        <v>2374</v>
      </c>
      <c r="AH1724" s="48" t="s">
        <v>2374</v>
      </c>
      <c r="AI1724" s="48" t="s">
        <v>2374</v>
      </c>
      <c r="AJ1724" s="48" t="s">
        <v>2374</v>
      </c>
      <c r="AK1724" s="48">
        <v>171</v>
      </c>
      <c r="AL1724" s="48">
        <v>1809308</v>
      </c>
      <c r="AM1724" s="48" t="s">
        <v>1581</v>
      </c>
      <c r="AN1724" s="53">
        <v>1.42</v>
      </c>
      <c r="AO1724" s="58">
        <v>0.073343</v>
      </c>
      <c r="AP1724" s="58">
        <v>0.352083728327266</v>
      </c>
    </row>
    <row r="1725" spans="27:42">
      <c r="AA1725" s="48">
        <v>1723</v>
      </c>
      <c r="AB1725" s="48" t="s">
        <v>5210</v>
      </c>
      <c r="AC1725" s="48"/>
      <c r="AD1725" s="48" t="s">
        <v>2374</v>
      </c>
      <c r="AE1725" s="48" t="s">
        <v>2522</v>
      </c>
      <c r="AF1725" s="48" t="s">
        <v>2374</v>
      </c>
      <c r="AG1725" s="48" t="s">
        <v>2374</v>
      </c>
      <c r="AH1725" s="48" t="s">
        <v>2374</v>
      </c>
      <c r="AI1725" s="48" t="s">
        <v>2374</v>
      </c>
      <c r="AJ1725" s="48" t="s">
        <v>2374</v>
      </c>
      <c r="AK1725" s="48">
        <v>0</v>
      </c>
      <c r="AL1725" s="48">
        <v>0</v>
      </c>
      <c r="AM1725" s="48" t="s">
        <v>1581</v>
      </c>
      <c r="AN1725" s="53">
        <v>0</v>
      </c>
      <c r="AO1725" s="58">
        <v>0.119129</v>
      </c>
      <c r="AP1725" s="58">
        <v>0</v>
      </c>
    </row>
    <row r="1726" spans="27:42">
      <c r="AA1726" s="48">
        <v>1724</v>
      </c>
      <c r="AB1726" s="48" t="s">
        <v>5211</v>
      </c>
      <c r="AC1726" s="48" t="s">
        <v>5212</v>
      </c>
      <c r="AD1726" s="48" t="s">
        <v>2374</v>
      </c>
      <c r="AE1726" s="48" t="s">
        <v>2522</v>
      </c>
      <c r="AF1726" s="48" t="s">
        <v>2374</v>
      </c>
      <c r="AG1726" s="48" t="s">
        <v>2374</v>
      </c>
      <c r="AH1726" s="48" t="s">
        <v>2374</v>
      </c>
      <c r="AI1726" s="48" t="s">
        <v>2374</v>
      </c>
      <c r="AJ1726" s="48" t="s">
        <v>2374</v>
      </c>
      <c r="AK1726" s="48">
        <v>0</v>
      </c>
      <c r="AL1726" s="48">
        <v>0</v>
      </c>
      <c r="AM1726" s="48" t="s">
        <v>1581</v>
      </c>
      <c r="AN1726" s="53">
        <v>1</v>
      </c>
      <c r="AO1726" s="58">
        <v>0.156559</v>
      </c>
      <c r="AP1726" s="58">
        <v>0.116155088931989</v>
      </c>
    </row>
    <row r="1727" spans="27:42">
      <c r="AA1727" s="48">
        <v>1725</v>
      </c>
      <c r="AB1727" s="48" t="s">
        <v>5213</v>
      </c>
      <c r="AC1727" s="48" t="s">
        <v>5214</v>
      </c>
      <c r="AD1727" s="48" t="s">
        <v>2374</v>
      </c>
      <c r="AE1727" s="48" t="s">
        <v>2522</v>
      </c>
      <c r="AF1727" s="48" t="s">
        <v>2374</v>
      </c>
      <c r="AG1727" s="48" t="s">
        <v>2374</v>
      </c>
      <c r="AH1727" s="48" t="s">
        <v>2374</v>
      </c>
      <c r="AI1727" s="48" t="s">
        <v>2374</v>
      </c>
      <c r="AJ1727" s="48" t="s">
        <v>2374</v>
      </c>
      <c r="AK1727" s="48">
        <v>0</v>
      </c>
      <c r="AL1727" s="48">
        <v>0</v>
      </c>
      <c r="AM1727" s="48" t="s">
        <v>1581</v>
      </c>
      <c r="AN1727" s="53">
        <v>1.19</v>
      </c>
      <c r="AO1727" s="58">
        <v>0.50248</v>
      </c>
      <c r="AP1727" s="58">
        <v>0.0430669842303035</v>
      </c>
    </row>
    <row r="1728" spans="27:42">
      <c r="AA1728" s="48">
        <v>1726</v>
      </c>
      <c r="AB1728" s="48" t="s">
        <v>5215</v>
      </c>
      <c r="AC1728" s="48" t="s">
        <v>5216</v>
      </c>
      <c r="AD1728" s="48" t="s">
        <v>2374</v>
      </c>
      <c r="AE1728" s="48" t="s">
        <v>2522</v>
      </c>
      <c r="AF1728" s="48" t="s">
        <v>2374</v>
      </c>
      <c r="AG1728" s="48" t="s">
        <v>2374</v>
      </c>
      <c r="AH1728" s="48" t="s">
        <v>2374</v>
      </c>
      <c r="AI1728" s="48" t="s">
        <v>2374</v>
      </c>
      <c r="AJ1728" s="48" t="s">
        <v>2374</v>
      </c>
      <c r="AK1728" s="48">
        <v>338</v>
      </c>
      <c r="AL1728" s="48">
        <v>946047</v>
      </c>
      <c r="AM1728" s="48" t="s">
        <v>1581</v>
      </c>
      <c r="AN1728" s="53">
        <v>0.81</v>
      </c>
      <c r="AO1728" s="58">
        <v>0.23802</v>
      </c>
      <c r="AP1728" s="58">
        <v>0.0618853495511456</v>
      </c>
    </row>
    <row r="1729" spans="27:42">
      <c r="AA1729" s="48">
        <v>1727</v>
      </c>
      <c r="AB1729" s="48" t="s">
        <v>5217</v>
      </c>
      <c r="AC1729" s="48" t="s">
        <v>5218</v>
      </c>
      <c r="AD1729" s="48" t="s">
        <v>2374</v>
      </c>
      <c r="AE1729" s="48" t="s">
        <v>2522</v>
      </c>
      <c r="AF1729" s="48" t="s">
        <v>2374</v>
      </c>
      <c r="AG1729" s="48" t="s">
        <v>2374</v>
      </c>
      <c r="AH1729" s="48" t="s">
        <v>2374</v>
      </c>
      <c r="AI1729" s="48" t="s">
        <v>2374</v>
      </c>
      <c r="AJ1729" s="48" t="s">
        <v>2374</v>
      </c>
      <c r="AK1729" s="48">
        <v>7808</v>
      </c>
      <c r="AL1729" s="48">
        <v>35468</v>
      </c>
      <c r="AM1729" s="48" t="s">
        <v>1581</v>
      </c>
      <c r="AN1729" s="53">
        <v>0.35</v>
      </c>
      <c r="AO1729" s="58">
        <v>0.001637</v>
      </c>
      <c r="AP1729" s="58">
        <v>3.8880840554894</v>
      </c>
    </row>
    <row r="1730" spans="27:42">
      <c r="AA1730" s="48">
        <v>1728</v>
      </c>
      <c r="AB1730" s="48" t="s">
        <v>5219</v>
      </c>
      <c r="AC1730" s="48" t="s">
        <v>5220</v>
      </c>
      <c r="AD1730" s="48" t="s">
        <v>2374</v>
      </c>
      <c r="AE1730" s="48" t="s">
        <v>2522</v>
      </c>
      <c r="AF1730" s="48" t="s">
        <v>2374</v>
      </c>
      <c r="AG1730" s="48" t="s">
        <v>2374</v>
      </c>
      <c r="AH1730" s="48" t="s">
        <v>2374</v>
      </c>
      <c r="AI1730" s="48" t="s">
        <v>2374</v>
      </c>
      <c r="AJ1730" s="48" t="s">
        <v>2374</v>
      </c>
      <c r="AK1730" s="48">
        <v>499</v>
      </c>
      <c r="AL1730" s="48">
        <v>643548</v>
      </c>
      <c r="AM1730" s="48" t="s">
        <v>1581</v>
      </c>
      <c r="AN1730" s="53">
        <v>0</v>
      </c>
      <c r="AO1730" s="58">
        <v>0.313475</v>
      </c>
      <c r="AP1730" s="58">
        <v>0</v>
      </c>
    </row>
    <row r="1731" spans="27:42">
      <c r="AA1731" s="48">
        <v>1729</v>
      </c>
      <c r="AB1731" s="48" t="s">
        <v>5221</v>
      </c>
      <c r="AC1731" s="48" t="s">
        <v>5222</v>
      </c>
      <c r="AD1731" s="48" t="s">
        <v>2374</v>
      </c>
      <c r="AE1731" s="48" t="s">
        <v>2522</v>
      </c>
      <c r="AF1731" s="48" t="s">
        <v>2374</v>
      </c>
      <c r="AG1731" s="48" t="s">
        <v>2374</v>
      </c>
      <c r="AH1731" s="48" t="s">
        <v>2374</v>
      </c>
      <c r="AI1731" s="48" t="s">
        <v>2374</v>
      </c>
      <c r="AJ1731" s="48" t="s">
        <v>2374</v>
      </c>
      <c r="AK1731" s="48">
        <v>499</v>
      </c>
      <c r="AL1731" s="48">
        <v>643548</v>
      </c>
      <c r="AM1731" s="48" t="s">
        <v>1581</v>
      </c>
      <c r="AN1731" s="53">
        <v>1.36</v>
      </c>
      <c r="AO1731" s="58">
        <v>0.076901</v>
      </c>
      <c r="AP1731" s="58">
        <v>0.321605303086052</v>
      </c>
    </row>
    <row r="1732" spans="27:42">
      <c r="AA1732" s="48">
        <v>1730</v>
      </c>
      <c r="AB1732" s="48" t="s">
        <v>2198</v>
      </c>
      <c r="AC1732" s="48" t="s">
        <v>5223</v>
      </c>
      <c r="AD1732" s="48" t="s">
        <v>2374</v>
      </c>
      <c r="AE1732" s="48" t="s">
        <v>2522</v>
      </c>
      <c r="AF1732" s="48" t="s">
        <v>2374</v>
      </c>
      <c r="AG1732" s="48" t="s">
        <v>2374</v>
      </c>
      <c r="AH1732" s="48" t="s">
        <v>2374</v>
      </c>
      <c r="AI1732" s="48" t="s">
        <v>2374</v>
      </c>
      <c r="AJ1732" s="48" t="s">
        <v>2374</v>
      </c>
      <c r="AK1732" s="48">
        <v>378</v>
      </c>
      <c r="AL1732" s="48">
        <v>847101</v>
      </c>
      <c r="AM1732" s="48" t="s">
        <v>1581</v>
      </c>
      <c r="AN1732" s="53">
        <v>0.68</v>
      </c>
      <c r="AO1732" s="58">
        <v>0.171617</v>
      </c>
      <c r="AP1732" s="58">
        <v>0.0720551268598696</v>
      </c>
    </row>
    <row r="1733" spans="27:42">
      <c r="AA1733" s="48">
        <v>1731</v>
      </c>
      <c r="AB1733" s="48" t="s">
        <v>5224</v>
      </c>
      <c r="AC1733" s="48" t="s">
        <v>5225</v>
      </c>
      <c r="AD1733" s="48" t="s">
        <v>2374</v>
      </c>
      <c r="AE1733" s="48" t="s">
        <v>2522</v>
      </c>
      <c r="AF1733" s="48" t="s">
        <v>2374</v>
      </c>
      <c r="AG1733" s="48" t="s">
        <v>2374</v>
      </c>
      <c r="AH1733" s="48" t="s">
        <v>2374</v>
      </c>
      <c r="AI1733" s="48" t="s">
        <v>2374</v>
      </c>
      <c r="AJ1733" s="48" t="s">
        <v>2374</v>
      </c>
      <c r="AK1733" s="48">
        <v>459</v>
      </c>
      <c r="AL1733" s="48">
        <v>699704</v>
      </c>
      <c r="AM1733" s="48" t="s">
        <v>1581</v>
      </c>
      <c r="AN1733" s="53">
        <v>1.16</v>
      </c>
      <c r="AO1733" s="58">
        <v>0.11234</v>
      </c>
      <c r="AP1733" s="58">
        <v>0.187775899047533</v>
      </c>
    </row>
    <row r="1734" spans="27:42">
      <c r="AA1734" s="48">
        <v>1732</v>
      </c>
      <c r="AB1734" s="48" t="s">
        <v>5226</v>
      </c>
      <c r="AC1734" s="48" t="s">
        <v>5227</v>
      </c>
      <c r="AD1734" s="48" t="s">
        <v>2374</v>
      </c>
      <c r="AE1734" s="48" t="s">
        <v>2522</v>
      </c>
      <c r="AF1734" s="48" t="s">
        <v>2374</v>
      </c>
      <c r="AG1734" s="48" t="s">
        <v>2374</v>
      </c>
      <c r="AH1734" s="48" t="s">
        <v>2374</v>
      </c>
      <c r="AI1734" s="48" t="s">
        <v>2374</v>
      </c>
      <c r="AJ1734" s="48" t="s">
        <v>2374</v>
      </c>
      <c r="AK1734" s="48">
        <v>833</v>
      </c>
      <c r="AL1734" s="48">
        <v>385437</v>
      </c>
      <c r="AM1734" s="48" t="s">
        <v>1581</v>
      </c>
      <c r="AN1734" s="53">
        <v>2.85</v>
      </c>
      <c r="AO1734" s="58">
        <v>0.086786</v>
      </c>
      <c r="AP1734" s="58">
        <v>0.597188544455262</v>
      </c>
    </row>
    <row r="1735" spans="27:42">
      <c r="AA1735" s="48">
        <v>1733</v>
      </c>
      <c r="AB1735" s="48" t="s">
        <v>5228</v>
      </c>
      <c r="AC1735" s="48"/>
      <c r="AD1735" s="48" t="s">
        <v>2374</v>
      </c>
      <c r="AE1735" s="48" t="s">
        <v>2522</v>
      </c>
      <c r="AF1735" s="48" t="s">
        <v>2374</v>
      </c>
      <c r="AG1735" s="48" t="s">
        <v>2374</v>
      </c>
      <c r="AH1735" s="48" t="s">
        <v>2374</v>
      </c>
      <c r="AI1735" s="48" t="s">
        <v>2374</v>
      </c>
      <c r="AJ1735" s="48" t="s">
        <v>2374</v>
      </c>
      <c r="AK1735" s="48">
        <v>176</v>
      </c>
      <c r="AL1735" s="48">
        <v>1761175</v>
      </c>
      <c r="AM1735" s="48" t="s">
        <v>1581</v>
      </c>
      <c r="AN1735" s="53">
        <v>3.29</v>
      </c>
      <c r="AO1735" s="58">
        <v>0.033454</v>
      </c>
      <c r="AP1735" s="58">
        <v>1.78839779485442</v>
      </c>
    </row>
    <row r="1736" spans="27:42">
      <c r="AA1736" s="48">
        <v>1734</v>
      </c>
      <c r="AB1736" s="48" t="s">
        <v>5229</v>
      </c>
      <c r="AC1736" s="48" t="s">
        <v>5230</v>
      </c>
      <c r="AD1736" s="48" t="s">
        <v>2374</v>
      </c>
      <c r="AE1736" s="48" t="s">
        <v>2522</v>
      </c>
      <c r="AF1736" s="48" t="s">
        <v>2374</v>
      </c>
      <c r="AG1736" s="48" t="s">
        <v>2374</v>
      </c>
      <c r="AH1736" s="48" t="s">
        <v>2374</v>
      </c>
      <c r="AI1736" s="48" t="s">
        <v>2374</v>
      </c>
      <c r="AJ1736" s="48" t="s">
        <v>2374</v>
      </c>
      <c r="AK1736" s="48">
        <v>414</v>
      </c>
      <c r="AL1736" s="48">
        <v>775813</v>
      </c>
      <c r="AM1736" s="48" t="s">
        <v>1581</v>
      </c>
      <c r="AN1736" s="53">
        <v>3.62</v>
      </c>
      <c r="AO1736" s="58">
        <v>0.035411</v>
      </c>
      <c r="AP1736" s="58">
        <v>1.85903111848109</v>
      </c>
    </row>
    <row r="1737" spans="27:42">
      <c r="AA1737" s="48">
        <v>1735</v>
      </c>
      <c r="AB1737" s="48" t="s">
        <v>5231</v>
      </c>
      <c r="AC1737" s="48" t="s">
        <v>5232</v>
      </c>
      <c r="AD1737" s="48" t="s">
        <v>2374</v>
      </c>
      <c r="AE1737" s="48" t="s">
        <v>2522</v>
      </c>
      <c r="AF1737" s="48" t="s">
        <v>2374</v>
      </c>
      <c r="AG1737" s="48" t="s">
        <v>2374</v>
      </c>
      <c r="AH1737" s="48" t="s">
        <v>2374</v>
      </c>
      <c r="AI1737" s="48" t="s">
        <v>2374</v>
      </c>
      <c r="AJ1737" s="48" t="s">
        <v>2374</v>
      </c>
      <c r="AK1737" s="48">
        <v>0</v>
      </c>
      <c r="AL1737" s="48">
        <v>0</v>
      </c>
      <c r="AM1737" s="48" t="s">
        <v>1581</v>
      </c>
      <c r="AN1737" s="53">
        <v>2.14</v>
      </c>
      <c r="AO1737" s="58">
        <v>0.024673</v>
      </c>
      <c r="AP1737" s="58">
        <v>1.57727745210315</v>
      </c>
    </row>
    <row r="1738" spans="27:42">
      <c r="AA1738" s="48">
        <v>1736</v>
      </c>
      <c r="AB1738" s="48" t="s">
        <v>5233</v>
      </c>
      <c r="AC1738" s="48" t="s">
        <v>5234</v>
      </c>
      <c r="AD1738" s="48" t="s">
        <v>2374</v>
      </c>
      <c r="AE1738" s="48" t="s">
        <v>2522</v>
      </c>
      <c r="AF1738" s="48" t="s">
        <v>2374</v>
      </c>
      <c r="AG1738" s="48" t="s">
        <v>2374</v>
      </c>
      <c r="AH1738" s="48" t="s">
        <v>2374</v>
      </c>
      <c r="AI1738" s="48" t="s">
        <v>2374</v>
      </c>
      <c r="AJ1738" s="48" t="s">
        <v>2374</v>
      </c>
      <c r="AK1738" s="48">
        <v>1277</v>
      </c>
      <c r="AL1738" s="48">
        <v>249333</v>
      </c>
      <c r="AM1738" s="48" t="s">
        <v>1581</v>
      </c>
      <c r="AN1738" s="53">
        <v>3.9</v>
      </c>
      <c r="AO1738" s="58">
        <v>0.075652538</v>
      </c>
      <c r="AP1738" s="58">
        <v>0.937470013439639</v>
      </c>
    </row>
    <row r="1739" spans="27:42">
      <c r="AA1739" s="48">
        <v>1737</v>
      </c>
      <c r="AB1739" s="48" t="s">
        <v>5235</v>
      </c>
      <c r="AC1739" s="48" t="s">
        <v>5236</v>
      </c>
      <c r="AD1739" s="48" t="s">
        <v>2374</v>
      </c>
      <c r="AE1739" s="48" t="s">
        <v>2522</v>
      </c>
      <c r="AF1739" s="48" t="s">
        <v>2374</v>
      </c>
      <c r="AG1739" s="48" t="s">
        <v>2374</v>
      </c>
      <c r="AH1739" s="48" t="s">
        <v>2374</v>
      </c>
      <c r="AI1739" s="48" t="s">
        <v>2374</v>
      </c>
      <c r="AJ1739" s="48" t="s">
        <v>2374</v>
      </c>
      <c r="AK1739" s="48">
        <v>0</v>
      </c>
      <c r="AL1739" s="48">
        <v>0</v>
      </c>
      <c r="AM1739" s="48" t="s">
        <v>1581</v>
      </c>
      <c r="AN1739" s="53">
        <v>2.17</v>
      </c>
      <c r="AO1739" s="58">
        <v>0.067922</v>
      </c>
      <c r="AP1739" s="58">
        <v>0.580985841300082</v>
      </c>
    </row>
    <row r="1740" spans="27:42">
      <c r="AA1740" s="48">
        <v>1738</v>
      </c>
      <c r="AB1740" s="48" t="s">
        <v>5237</v>
      </c>
      <c r="AC1740" s="48" t="s">
        <v>5238</v>
      </c>
      <c r="AD1740" s="48" t="s">
        <v>2374</v>
      </c>
      <c r="AE1740" s="48" t="s">
        <v>2522</v>
      </c>
      <c r="AF1740" s="48" t="s">
        <v>2374</v>
      </c>
      <c r="AG1740" s="48" t="s">
        <v>2374</v>
      </c>
      <c r="AH1740" s="48" t="s">
        <v>2374</v>
      </c>
      <c r="AI1740" s="48" t="s">
        <v>2374</v>
      </c>
      <c r="AJ1740" s="48" t="s">
        <v>2374</v>
      </c>
      <c r="AK1740" s="48">
        <v>348</v>
      </c>
      <c r="AL1740" s="48">
        <v>919116</v>
      </c>
      <c r="AM1740" s="48" t="s">
        <v>1581</v>
      </c>
      <c r="AN1740" s="53">
        <v>1.27</v>
      </c>
      <c r="AO1740" s="58">
        <v>0.161535121</v>
      </c>
      <c r="AP1740" s="58">
        <v>0.14297267404462</v>
      </c>
    </row>
    <row r="1741" spans="27:42">
      <c r="AA1741" s="48">
        <v>1739</v>
      </c>
      <c r="AB1741" s="48" t="s">
        <v>2362</v>
      </c>
      <c r="AC1741" s="48" t="s">
        <v>5239</v>
      </c>
      <c r="AD1741" s="48" t="s">
        <v>2374</v>
      </c>
      <c r="AE1741" s="48" t="s">
        <v>2522</v>
      </c>
      <c r="AF1741" s="48" t="s">
        <v>2374</v>
      </c>
      <c r="AG1741" s="48" t="s">
        <v>2374</v>
      </c>
      <c r="AH1741" s="48" t="s">
        <v>2374</v>
      </c>
      <c r="AI1741" s="48" t="s">
        <v>2374</v>
      </c>
      <c r="AJ1741" s="48" t="s">
        <v>2374</v>
      </c>
      <c r="AK1741" s="48">
        <v>267</v>
      </c>
      <c r="AL1741" s="48">
        <v>1187531</v>
      </c>
      <c r="AM1741" s="48" t="s">
        <v>1581</v>
      </c>
      <c r="AN1741" s="53">
        <v>0.38</v>
      </c>
      <c r="AO1741" s="58">
        <v>0.077381</v>
      </c>
      <c r="AP1741" s="58">
        <v>0.0893028952311194</v>
      </c>
    </row>
    <row r="1742" spans="27:42">
      <c r="AA1742" s="48">
        <v>1740</v>
      </c>
      <c r="AB1742" s="48" t="s">
        <v>5240</v>
      </c>
      <c r="AC1742" s="48" t="s">
        <v>5241</v>
      </c>
      <c r="AD1742" s="48" t="s">
        <v>2374</v>
      </c>
      <c r="AE1742" s="48" t="s">
        <v>2522</v>
      </c>
      <c r="AF1742" s="48" t="s">
        <v>2374</v>
      </c>
      <c r="AG1742" s="48" t="s">
        <v>2374</v>
      </c>
      <c r="AH1742" s="48" t="s">
        <v>2374</v>
      </c>
      <c r="AI1742" s="48" t="s">
        <v>2374</v>
      </c>
      <c r="AJ1742" s="48" t="s">
        <v>2374</v>
      </c>
      <c r="AK1742" s="48">
        <v>515</v>
      </c>
      <c r="AL1742" s="48">
        <v>624750</v>
      </c>
      <c r="AM1742" s="48" t="s">
        <v>1581</v>
      </c>
      <c r="AN1742" s="53">
        <v>0.78</v>
      </c>
      <c r="AO1742" s="58">
        <v>0.09584688</v>
      </c>
      <c r="AP1742" s="58">
        <v>0.14799018145526</v>
      </c>
    </row>
    <row r="1743" spans="27:42">
      <c r="AA1743" s="48">
        <v>1741</v>
      </c>
      <c r="AB1743" s="48" t="s">
        <v>2180</v>
      </c>
      <c r="AC1743" s="48" t="s">
        <v>5242</v>
      </c>
      <c r="AD1743" s="48" t="s">
        <v>2374</v>
      </c>
      <c r="AE1743" s="48" t="s">
        <v>2522</v>
      </c>
      <c r="AF1743" s="48" t="s">
        <v>2374</v>
      </c>
      <c r="AG1743" s="48" t="s">
        <v>2374</v>
      </c>
      <c r="AH1743" s="48" t="s">
        <v>2374</v>
      </c>
      <c r="AI1743" s="48" t="s">
        <v>2374</v>
      </c>
      <c r="AJ1743" s="48" t="s">
        <v>2374</v>
      </c>
      <c r="AK1743" s="48">
        <v>398</v>
      </c>
      <c r="AL1743" s="48">
        <v>804895</v>
      </c>
      <c r="AM1743" s="48" t="s">
        <v>1581</v>
      </c>
      <c r="AN1743" s="53">
        <v>0.59</v>
      </c>
      <c r="AO1743" s="58">
        <v>0.091843677</v>
      </c>
      <c r="AP1743" s="58">
        <v>0.116820491574841</v>
      </c>
    </row>
    <row r="1744" spans="27:42">
      <c r="AA1744" s="48">
        <v>1742</v>
      </c>
      <c r="AB1744" s="48" t="s">
        <v>5243</v>
      </c>
      <c r="AC1744" s="48" t="s">
        <v>3481</v>
      </c>
      <c r="AD1744" s="48" t="s">
        <v>2374</v>
      </c>
      <c r="AE1744" s="48" t="s">
        <v>2522</v>
      </c>
      <c r="AF1744" s="48" t="s">
        <v>2374</v>
      </c>
      <c r="AG1744" s="48" t="s">
        <v>2374</v>
      </c>
      <c r="AH1744" s="48" t="s">
        <v>2374</v>
      </c>
      <c r="AI1744" s="48" t="s">
        <v>2374</v>
      </c>
      <c r="AJ1744" s="48" t="s">
        <v>2374</v>
      </c>
      <c r="AK1744" s="48">
        <v>2505</v>
      </c>
      <c r="AL1744" s="48">
        <v>123841</v>
      </c>
      <c r="AM1744" s="48" t="s">
        <v>1581</v>
      </c>
      <c r="AN1744" s="53">
        <v>0.95</v>
      </c>
      <c r="AO1744" s="58">
        <v>0.076901</v>
      </c>
      <c r="AP1744" s="58">
        <v>0.22465076318511</v>
      </c>
    </row>
    <row r="1745" spans="27:42">
      <c r="AA1745" s="48">
        <v>1743</v>
      </c>
      <c r="AB1745" s="48" t="s">
        <v>5244</v>
      </c>
      <c r="AC1745" s="48" t="s">
        <v>5245</v>
      </c>
      <c r="AD1745" s="48" t="s">
        <v>2374</v>
      </c>
      <c r="AE1745" s="48" t="s">
        <v>2522</v>
      </c>
      <c r="AF1745" s="48" t="s">
        <v>2374</v>
      </c>
      <c r="AG1745" s="48" t="s">
        <v>2374</v>
      </c>
      <c r="AH1745" s="48" t="s">
        <v>2374</v>
      </c>
      <c r="AI1745" s="48" t="s">
        <v>2374</v>
      </c>
      <c r="AJ1745" s="48" t="s">
        <v>2374</v>
      </c>
      <c r="AK1745" s="48">
        <v>545</v>
      </c>
      <c r="AL1745" s="48">
        <v>590601</v>
      </c>
      <c r="AM1745" s="48" t="s">
        <v>1581</v>
      </c>
      <c r="AN1745" s="53">
        <v>2</v>
      </c>
      <c r="AO1745" s="58">
        <v>0.033454</v>
      </c>
      <c r="AP1745" s="58">
        <v>1.08717191176561</v>
      </c>
    </row>
    <row r="1746" spans="27:42">
      <c r="AA1746" s="48">
        <v>1744</v>
      </c>
      <c r="AB1746" s="48" t="s">
        <v>5246</v>
      </c>
      <c r="AC1746" s="48" t="s">
        <v>3592</v>
      </c>
      <c r="AD1746" s="48" t="s">
        <v>2374</v>
      </c>
      <c r="AE1746" s="48" t="s">
        <v>2522</v>
      </c>
      <c r="AF1746" s="48" t="s">
        <v>2374</v>
      </c>
      <c r="AG1746" s="48" t="s">
        <v>2374</v>
      </c>
      <c r="AH1746" s="48" t="s">
        <v>2374</v>
      </c>
      <c r="AI1746" s="48" t="s">
        <v>2374</v>
      </c>
      <c r="AJ1746" s="48" t="s">
        <v>2374</v>
      </c>
      <c r="AK1746" s="48">
        <v>146</v>
      </c>
      <c r="AL1746" s="48">
        <v>2094984</v>
      </c>
      <c r="AM1746" s="48" t="s">
        <v>1581</v>
      </c>
      <c r="AN1746" s="53">
        <v>0.71</v>
      </c>
      <c r="AO1746" s="58">
        <v>0.084624</v>
      </c>
      <c r="AP1746" s="58">
        <v>0.152574192230967</v>
      </c>
    </row>
    <row r="1747" spans="27:42">
      <c r="AA1747" s="48">
        <v>1745</v>
      </c>
      <c r="AB1747" s="48" t="s">
        <v>5247</v>
      </c>
      <c r="AC1747" s="48" t="s">
        <v>5248</v>
      </c>
      <c r="AD1747" s="48" t="s">
        <v>2374</v>
      </c>
      <c r="AE1747" s="48" t="s">
        <v>2522</v>
      </c>
      <c r="AF1747" s="48" t="s">
        <v>2374</v>
      </c>
      <c r="AG1747" s="48" t="s">
        <v>2374</v>
      </c>
      <c r="AH1747" s="48" t="s">
        <v>2374</v>
      </c>
      <c r="AI1747" s="48" t="s">
        <v>2374</v>
      </c>
      <c r="AJ1747" s="48" t="s">
        <v>2374</v>
      </c>
      <c r="AK1747" s="48">
        <v>676</v>
      </c>
      <c r="AL1747" s="48">
        <v>475276</v>
      </c>
      <c r="AM1747" s="48" t="s">
        <v>1581</v>
      </c>
      <c r="AN1747" s="53">
        <v>1.33</v>
      </c>
      <c r="AO1747" s="58">
        <v>0.192253769</v>
      </c>
      <c r="AP1747" s="58">
        <v>0.125803596992563</v>
      </c>
    </row>
    <row r="1748" spans="27:42">
      <c r="AA1748" s="48">
        <v>1746</v>
      </c>
      <c r="AB1748" s="48" t="s">
        <v>5249</v>
      </c>
      <c r="AC1748" s="48" t="s">
        <v>3797</v>
      </c>
      <c r="AD1748" s="48" t="s">
        <v>2374</v>
      </c>
      <c r="AE1748" s="48" t="s">
        <v>2522</v>
      </c>
      <c r="AF1748" s="48" t="s">
        <v>2374</v>
      </c>
      <c r="AG1748" s="48" t="s">
        <v>2374</v>
      </c>
      <c r="AH1748" s="48" t="s">
        <v>2374</v>
      </c>
      <c r="AI1748" s="48" t="s">
        <v>2374</v>
      </c>
      <c r="AJ1748" s="48" t="s">
        <v>2374</v>
      </c>
      <c r="AK1748" s="48">
        <v>0</v>
      </c>
      <c r="AL1748" s="48">
        <v>0</v>
      </c>
      <c r="AM1748" s="48" t="s">
        <v>1581</v>
      </c>
      <c r="AN1748" s="53">
        <v>0.35</v>
      </c>
      <c r="AO1748" s="58">
        <v>0.034442</v>
      </c>
      <c r="AP1748" s="58">
        <v>0.184797444946175</v>
      </c>
    </row>
    <row r="1749" spans="27:42">
      <c r="AA1749" s="48">
        <v>1747</v>
      </c>
      <c r="AB1749" s="48" t="s">
        <v>5250</v>
      </c>
      <c r="AC1749" s="48" t="s">
        <v>5251</v>
      </c>
      <c r="AD1749" s="48" t="s">
        <v>2374</v>
      </c>
      <c r="AE1749" s="48" t="s">
        <v>2522</v>
      </c>
      <c r="AF1749" s="48" t="s">
        <v>2374</v>
      </c>
      <c r="AG1749" s="48" t="s">
        <v>2374</v>
      </c>
      <c r="AH1749" s="48" t="s">
        <v>2374</v>
      </c>
      <c r="AI1749" s="48" t="s">
        <v>2374</v>
      </c>
      <c r="AJ1749" s="48" t="s">
        <v>2374</v>
      </c>
      <c r="AK1749" s="48">
        <v>131</v>
      </c>
      <c r="AL1749" s="48">
        <v>2311999</v>
      </c>
      <c r="AM1749" s="48" t="s">
        <v>1581</v>
      </c>
      <c r="AN1749" s="53">
        <v>3.51</v>
      </c>
      <c r="AO1749" s="58">
        <v>0.015649</v>
      </c>
      <c r="AP1749" s="58">
        <v>4.07884128276839</v>
      </c>
    </row>
    <row r="1750" spans="27:42">
      <c r="AA1750" s="48">
        <v>1748</v>
      </c>
      <c r="AB1750" s="48" t="s">
        <v>2855</v>
      </c>
      <c r="AC1750" s="48" t="s">
        <v>5252</v>
      </c>
      <c r="AD1750" s="48" t="s">
        <v>2374</v>
      </c>
      <c r="AE1750" s="48" t="s">
        <v>2522</v>
      </c>
      <c r="AF1750" s="48" t="s">
        <v>2374</v>
      </c>
      <c r="AG1750" s="48" t="s">
        <v>2374</v>
      </c>
      <c r="AH1750" s="48" t="s">
        <v>2374</v>
      </c>
      <c r="AI1750" s="48" t="s">
        <v>2374</v>
      </c>
      <c r="AJ1750" s="48" t="s">
        <v>2374</v>
      </c>
      <c r="AK1750" s="48">
        <v>126</v>
      </c>
      <c r="AL1750" s="48">
        <v>2393769</v>
      </c>
      <c r="AM1750" s="48" t="s">
        <v>1581</v>
      </c>
      <c r="AN1750" s="53" t="e">
        <v>#N/A</v>
      </c>
      <c r="AO1750" s="58" t="e">
        <v>#N/A</v>
      </c>
      <c r="AP1750" s="58" t="e">
        <v>#N/A</v>
      </c>
    </row>
    <row r="1751" spans="27:42">
      <c r="AA1751" s="48">
        <v>1749</v>
      </c>
      <c r="AB1751" s="48" t="s">
        <v>5253</v>
      </c>
      <c r="AC1751" s="48" t="s">
        <v>5254</v>
      </c>
      <c r="AD1751" s="48" t="s">
        <v>2374</v>
      </c>
      <c r="AE1751" s="48" t="s">
        <v>2522</v>
      </c>
      <c r="AF1751" s="48" t="s">
        <v>2374</v>
      </c>
      <c r="AG1751" s="48" t="s">
        <v>2374</v>
      </c>
      <c r="AH1751" s="48" t="s">
        <v>2374</v>
      </c>
      <c r="AI1751" s="48" t="s">
        <v>2374</v>
      </c>
      <c r="AJ1751" s="48" t="s">
        <v>2374</v>
      </c>
      <c r="AK1751" s="48">
        <v>358</v>
      </c>
      <c r="AL1751" s="48">
        <v>893732</v>
      </c>
      <c r="AM1751" s="48" t="s">
        <v>1581</v>
      </c>
      <c r="AN1751" s="53">
        <v>0.4</v>
      </c>
      <c r="AO1751" s="58">
        <v>0.146408</v>
      </c>
      <c r="AP1751" s="58">
        <v>0.0496834177588746</v>
      </c>
    </row>
    <row r="1752" spans="27:42">
      <c r="AA1752" s="48">
        <v>1750</v>
      </c>
      <c r="AB1752" s="48" t="s">
        <v>5255</v>
      </c>
      <c r="AC1752" s="48" t="s">
        <v>5256</v>
      </c>
      <c r="AD1752" s="48" t="s">
        <v>2374</v>
      </c>
      <c r="AE1752" s="48" t="s">
        <v>2522</v>
      </c>
      <c r="AF1752" s="48" t="s">
        <v>2374</v>
      </c>
      <c r="AG1752" s="48" t="s">
        <v>2374</v>
      </c>
      <c r="AH1752" s="48" t="s">
        <v>2374</v>
      </c>
      <c r="AI1752" s="48" t="s">
        <v>2374</v>
      </c>
      <c r="AJ1752" s="48" t="s">
        <v>2374</v>
      </c>
      <c r="AK1752" s="48">
        <v>419</v>
      </c>
      <c r="AL1752" s="48">
        <v>766647</v>
      </c>
      <c r="AM1752" s="48" t="s">
        <v>1581</v>
      </c>
      <c r="AN1752" s="53">
        <v>1.09</v>
      </c>
      <c r="AO1752" s="58">
        <v>0.086786</v>
      </c>
      <c r="AP1752" s="58">
        <v>0.228398425774118</v>
      </c>
    </row>
    <row r="1753" spans="27:42">
      <c r="AA1753" s="48">
        <v>1751</v>
      </c>
      <c r="AB1753" s="48" t="s">
        <v>5257</v>
      </c>
      <c r="AC1753" s="48" t="s">
        <v>5258</v>
      </c>
      <c r="AD1753" s="48" t="s">
        <v>2374</v>
      </c>
      <c r="AE1753" s="48" t="s">
        <v>2522</v>
      </c>
      <c r="AF1753" s="48" t="s">
        <v>2374</v>
      </c>
      <c r="AG1753" s="48" t="s">
        <v>2374</v>
      </c>
      <c r="AH1753" s="48" t="s">
        <v>2374</v>
      </c>
      <c r="AI1753" s="48" t="s">
        <v>2374</v>
      </c>
      <c r="AJ1753" s="48" t="s">
        <v>2374</v>
      </c>
      <c r="AK1753" s="48">
        <v>146</v>
      </c>
      <c r="AL1753" s="48">
        <v>2094984</v>
      </c>
      <c r="AM1753" s="48" t="s">
        <v>1581</v>
      </c>
      <c r="AN1753" s="53" t="e">
        <v>#N/A</v>
      </c>
      <c r="AO1753" s="58" t="e">
        <v>#N/A</v>
      </c>
      <c r="AP1753" s="58" t="e">
        <v>#N/A</v>
      </c>
    </row>
    <row r="1754" spans="27:42">
      <c r="AA1754" s="48">
        <v>1752</v>
      </c>
      <c r="AB1754" s="48" t="s">
        <v>5259</v>
      </c>
      <c r="AC1754" s="48" t="s">
        <v>5055</v>
      </c>
      <c r="AD1754" s="48" t="s">
        <v>2374</v>
      </c>
      <c r="AE1754" s="48" t="s">
        <v>2522</v>
      </c>
      <c r="AF1754" s="48" t="s">
        <v>2374</v>
      </c>
      <c r="AG1754" s="48" t="s">
        <v>2374</v>
      </c>
      <c r="AH1754" s="48" t="s">
        <v>2374</v>
      </c>
      <c r="AI1754" s="48" t="s">
        <v>2374</v>
      </c>
      <c r="AJ1754" s="48" t="s">
        <v>2374</v>
      </c>
      <c r="AK1754" s="48">
        <v>1131</v>
      </c>
      <c r="AL1754" s="48">
        <v>282411</v>
      </c>
      <c r="AM1754" s="48" t="s">
        <v>1581</v>
      </c>
      <c r="AN1754" s="53">
        <v>2.2</v>
      </c>
      <c r="AO1754" s="58">
        <v>0.113152</v>
      </c>
      <c r="AP1754" s="58">
        <v>0.353571072979949</v>
      </c>
    </row>
    <row r="1755" spans="27:42">
      <c r="AA1755" s="48">
        <v>1753</v>
      </c>
      <c r="AB1755" s="48" t="s">
        <v>5260</v>
      </c>
      <c r="AC1755" s="48"/>
      <c r="AD1755" s="48" t="s">
        <v>2374</v>
      </c>
      <c r="AE1755" s="48" t="s">
        <v>2522</v>
      </c>
      <c r="AF1755" s="48" t="s">
        <v>2374</v>
      </c>
      <c r="AG1755" s="48" t="s">
        <v>2374</v>
      </c>
      <c r="AH1755" s="48" t="s">
        <v>2374</v>
      </c>
      <c r="AI1755" s="48" t="s">
        <v>2374</v>
      </c>
      <c r="AJ1755" s="48" t="s">
        <v>2374</v>
      </c>
      <c r="AK1755" s="48">
        <v>0</v>
      </c>
      <c r="AL1755" s="48">
        <v>0</v>
      </c>
      <c r="AM1755" s="48" t="s">
        <v>1581</v>
      </c>
      <c r="AN1755" s="53" t="e">
        <v>#N/A</v>
      </c>
      <c r="AO1755" s="58" t="e">
        <v>#N/A</v>
      </c>
      <c r="AP1755" s="58" t="e">
        <v>#N/A</v>
      </c>
    </row>
    <row r="1756" spans="27:42">
      <c r="AA1756" s="48">
        <v>1754</v>
      </c>
      <c r="AB1756" s="48" t="s">
        <v>5261</v>
      </c>
      <c r="AC1756" s="48" t="s">
        <v>4298</v>
      </c>
      <c r="AD1756" s="48" t="s">
        <v>2374</v>
      </c>
      <c r="AE1756" s="48" t="s">
        <v>2522</v>
      </c>
      <c r="AF1756" s="48" t="s">
        <v>2374</v>
      </c>
      <c r="AG1756" s="48" t="s">
        <v>2374</v>
      </c>
      <c r="AH1756" s="48" t="s">
        <v>2374</v>
      </c>
      <c r="AI1756" s="48" t="s">
        <v>2374</v>
      </c>
      <c r="AJ1756" s="48" t="s">
        <v>2374</v>
      </c>
      <c r="AK1756" s="48">
        <v>1989</v>
      </c>
      <c r="AL1756" s="48">
        <v>157684</v>
      </c>
      <c r="AM1756" s="48" t="s">
        <v>1581</v>
      </c>
      <c r="AN1756" s="53">
        <v>0.58</v>
      </c>
      <c r="AO1756" s="58">
        <v>0.076901</v>
      </c>
      <c r="AP1756" s="58">
        <v>0.137155202786699</v>
      </c>
    </row>
    <row r="1757" spans="27:42">
      <c r="AA1757" s="48">
        <v>1755</v>
      </c>
      <c r="AB1757" s="48" t="s">
        <v>5262</v>
      </c>
      <c r="AC1757" s="48" t="s">
        <v>5263</v>
      </c>
      <c r="AD1757" s="48" t="s">
        <v>2374</v>
      </c>
      <c r="AE1757" s="48" t="s">
        <v>2522</v>
      </c>
      <c r="AF1757" s="48" t="s">
        <v>2374</v>
      </c>
      <c r="AG1757" s="48" t="s">
        <v>2374</v>
      </c>
      <c r="AH1757" s="48" t="s">
        <v>2374</v>
      </c>
      <c r="AI1757" s="48" t="s">
        <v>2374</v>
      </c>
      <c r="AJ1757" s="48" t="s">
        <v>2374</v>
      </c>
      <c r="AK1757" s="48">
        <v>156</v>
      </c>
      <c r="AL1757" s="48">
        <v>1970885</v>
      </c>
      <c r="AM1757" s="48" t="s">
        <v>1581</v>
      </c>
      <c r="AN1757" s="53" t="e">
        <v>#N/A</v>
      </c>
      <c r="AO1757" s="58" t="e">
        <v>#N/A</v>
      </c>
      <c r="AP1757" s="58" t="e">
        <v>#N/A</v>
      </c>
    </row>
    <row r="1758" spans="27:42">
      <c r="AA1758" s="48">
        <v>1756</v>
      </c>
      <c r="AB1758" s="48" t="s">
        <v>5264</v>
      </c>
      <c r="AC1758" s="48" t="s">
        <v>5265</v>
      </c>
      <c r="AD1758" s="48" t="s">
        <v>2374</v>
      </c>
      <c r="AE1758" s="48" t="s">
        <v>2522</v>
      </c>
      <c r="AF1758" s="48" t="s">
        <v>2374</v>
      </c>
      <c r="AG1758" s="48" t="s">
        <v>2374</v>
      </c>
      <c r="AH1758" s="48" t="s">
        <v>2374</v>
      </c>
      <c r="AI1758" s="48" t="s">
        <v>2374</v>
      </c>
      <c r="AJ1758" s="48" t="s">
        <v>2374</v>
      </c>
      <c r="AK1758" s="48">
        <v>0</v>
      </c>
      <c r="AL1758" s="48">
        <v>0</v>
      </c>
      <c r="AM1758" s="48" t="s">
        <v>1581</v>
      </c>
      <c r="AN1758" s="53">
        <v>1.75</v>
      </c>
      <c r="AO1758" s="58">
        <v>0.078996</v>
      </c>
      <c r="AP1758" s="58">
        <v>0.402855435644599</v>
      </c>
    </row>
    <row r="1759" spans="27:42">
      <c r="AA1759" s="48">
        <v>1757</v>
      </c>
      <c r="AB1759" s="48" t="s">
        <v>5266</v>
      </c>
      <c r="AC1759" s="48" t="s">
        <v>5267</v>
      </c>
      <c r="AD1759" s="48" t="s">
        <v>2374</v>
      </c>
      <c r="AE1759" s="48" t="s">
        <v>2522</v>
      </c>
      <c r="AF1759" s="48" t="s">
        <v>2374</v>
      </c>
      <c r="AG1759" s="48" t="s">
        <v>2374</v>
      </c>
      <c r="AH1759" s="48" t="s">
        <v>2374</v>
      </c>
      <c r="AI1759" s="48" t="s">
        <v>2374</v>
      </c>
      <c r="AJ1759" s="48" t="s">
        <v>2374</v>
      </c>
      <c r="AK1759" s="48">
        <v>368</v>
      </c>
      <c r="AL1759" s="48">
        <v>870088</v>
      </c>
      <c r="AM1759" s="48" t="s">
        <v>1581</v>
      </c>
      <c r="AN1759" s="53">
        <v>1.78</v>
      </c>
      <c r="AO1759" s="58">
        <v>0.062547</v>
      </c>
      <c r="AP1759" s="58">
        <v>0.517523170275535</v>
      </c>
    </row>
    <row r="1760" spans="27:42">
      <c r="AA1760" s="48">
        <v>1758</v>
      </c>
      <c r="AB1760" s="48" t="s">
        <v>5268</v>
      </c>
      <c r="AC1760" s="48" t="s">
        <v>5269</v>
      </c>
      <c r="AD1760" s="48" t="s">
        <v>2374</v>
      </c>
      <c r="AE1760" s="48" t="s">
        <v>2522</v>
      </c>
      <c r="AF1760" s="48" t="s">
        <v>2374</v>
      </c>
      <c r="AG1760" s="48" t="s">
        <v>2374</v>
      </c>
      <c r="AH1760" s="48" t="s">
        <v>2374</v>
      </c>
      <c r="AI1760" s="48" t="s">
        <v>2374</v>
      </c>
      <c r="AJ1760" s="48" t="s">
        <v>2374</v>
      </c>
      <c r="AK1760" s="48">
        <v>156</v>
      </c>
      <c r="AL1760" s="48">
        <v>1970885</v>
      </c>
      <c r="AM1760" s="48" t="s">
        <v>1581</v>
      </c>
      <c r="AN1760" s="53">
        <v>0.84</v>
      </c>
      <c r="AO1760" s="58">
        <v>0.098268</v>
      </c>
      <c r="AP1760" s="58">
        <v>0.155447395257935</v>
      </c>
    </row>
    <row r="1761" spans="27:42">
      <c r="AA1761" s="48">
        <v>1759</v>
      </c>
      <c r="AB1761" s="48" t="s">
        <v>5270</v>
      </c>
      <c r="AC1761" s="48" t="s">
        <v>5271</v>
      </c>
      <c r="AD1761" s="48" t="s">
        <v>2374</v>
      </c>
      <c r="AE1761" s="48" t="s">
        <v>2522</v>
      </c>
      <c r="AF1761" s="48" t="s">
        <v>2374</v>
      </c>
      <c r="AG1761" s="48" t="s">
        <v>2374</v>
      </c>
      <c r="AH1761" s="48" t="s">
        <v>2374</v>
      </c>
      <c r="AI1761" s="48" t="s">
        <v>2374</v>
      </c>
      <c r="AJ1761" s="48" t="s">
        <v>2374</v>
      </c>
      <c r="AK1761" s="48">
        <v>151</v>
      </c>
      <c r="AL1761" s="48">
        <v>2031238</v>
      </c>
      <c r="AM1761" s="48" t="s">
        <v>1581</v>
      </c>
      <c r="AN1761" s="53">
        <v>0.39</v>
      </c>
      <c r="AO1761" s="58">
        <v>0.144665</v>
      </c>
      <c r="AP1761" s="58">
        <v>0.0490249789621559</v>
      </c>
    </row>
    <row r="1762" spans="27:42">
      <c r="AA1762" s="48">
        <v>1760</v>
      </c>
      <c r="AB1762" s="48" t="s">
        <v>5272</v>
      </c>
      <c r="AC1762" s="48" t="s">
        <v>5273</v>
      </c>
      <c r="AD1762" s="48" t="s">
        <v>2374</v>
      </c>
      <c r="AE1762" s="48" t="s">
        <v>2522</v>
      </c>
      <c r="AF1762" s="48" t="s">
        <v>2374</v>
      </c>
      <c r="AG1762" s="48" t="s">
        <v>2374</v>
      </c>
      <c r="AH1762" s="48" t="s">
        <v>2374</v>
      </c>
      <c r="AI1762" s="48" t="s">
        <v>2374</v>
      </c>
      <c r="AJ1762" s="48" t="s">
        <v>2374</v>
      </c>
      <c r="AK1762" s="48">
        <v>5161</v>
      </c>
      <c r="AL1762" s="48">
        <v>56651</v>
      </c>
      <c r="AM1762" s="48" t="s">
        <v>1581</v>
      </c>
      <c r="AN1762" s="53">
        <v>2.31</v>
      </c>
      <c r="AO1762" s="58">
        <v>0.077874524</v>
      </c>
      <c r="AP1762" s="58">
        <v>0.539427216946053</v>
      </c>
    </row>
    <row r="1763" spans="27:42">
      <c r="AA1763" s="48">
        <v>1761</v>
      </c>
      <c r="AB1763" s="48" t="s">
        <v>5274</v>
      </c>
      <c r="AC1763" s="48" t="s">
        <v>4298</v>
      </c>
      <c r="AD1763" s="48" t="s">
        <v>2374</v>
      </c>
      <c r="AE1763" s="48" t="s">
        <v>2522</v>
      </c>
      <c r="AF1763" s="48" t="s">
        <v>2374</v>
      </c>
      <c r="AG1763" s="48" t="s">
        <v>2374</v>
      </c>
      <c r="AH1763" s="48" t="s">
        <v>2374</v>
      </c>
      <c r="AI1763" s="48" t="s">
        <v>2374</v>
      </c>
      <c r="AJ1763" s="48" t="s">
        <v>2374</v>
      </c>
      <c r="AK1763" s="48">
        <v>2787</v>
      </c>
      <c r="AL1763" s="48">
        <v>110454</v>
      </c>
      <c r="AM1763" s="48" t="s">
        <v>1581</v>
      </c>
      <c r="AN1763" s="53">
        <v>0.58</v>
      </c>
      <c r="AO1763" s="58">
        <v>0.076901</v>
      </c>
      <c r="AP1763" s="58">
        <v>0.137155202786699</v>
      </c>
    </row>
    <row r="1764" spans="27:42">
      <c r="AA1764" s="48">
        <v>1762</v>
      </c>
      <c r="AB1764" s="48" t="s">
        <v>5275</v>
      </c>
      <c r="AC1764" s="48" t="s">
        <v>5276</v>
      </c>
      <c r="AD1764" s="48" t="s">
        <v>2374</v>
      </c>
      <c r="AE1764" s="48" t="s">
        <v>2522</v>
      </c>
      <c r="AF1764" s="48" t="s">
        <v>2374</v>
      </c>
      <c r="AG1764" s="48" t="s">
        <v>2374</v>
      </c>
      <c r="AH1764" s="48" t="s">
        <v>2374</v>
      </c>
      <c r="AI1764" s="48" t="s">
        <v>2374</v>
      </c>
      <c r="AJ1764" s="48" t="s">
        <v>2374</v>
      </c>
      <c r="AK1764" s="48">
        <v>171</v>
      </c>
      <c r="AL1764" s="48">
        <v>1809308</v>
      </c>
      <c r="AM1764" s="48" t="s">
        <v>1581</v>
      </c>
      <c r="AN1764" s="53">
        <v>3.44</v>
      </c>
      <c r="AO1764" s="58">
        <v>0.067922</v>
      </c>
      <c r="AP1764" s="58">
        <v>0.921009812936535</v>
      </c>
    </row>
    <row r="1765" spans="27:42">
      <c r="AA1765" s="48">
        <v>1763</v>
      </c>
      <c r="AB1765" s="48" t="s">
        <v>5277</v>
      </c>
      <c r="AC1765" s="48" t="s">
        <v>5278</v>
      </c>
      <c r="AD1765" s="48" t="s">
        <v>2374</v>
      </c>
      <c r="AE1765" s="48" t="s">
        <v>2522</v>
      </c>
      <c r="AF1765" s="48" t="s">
        <v>2374</v>
      </c>
      <c r="AG1765" s="48" t="s">
        <v>2374</v>
      </c>
      <c r="AH1765" s="48" t="s">
        <v>2374</v>
      </c>
      <c r="AI1765" s="48" t="s">
        <v>2374</v>
      </c>
      <c r="AJ1765" s="48" t="s">
        <v>2374</v>
      </c>
      <c r="AK1765" s="48">
        <v>136</v>
      </c>
      <c r="AL1765" s="48">
        <v>2235033</v>
      </c>
      <c r="AM1765" s="48" t="s">
        <v>1581</v>
      </c>
      <c r="AN1765" s="53">
        <v>0.35</v>
      </c>
      <c r="AO1765" s="58">
        <v>0.127731</v>
      </c>
      <c r="AP1765" s="58">
        <v>0.049829670157097</v>
      </c>
    </row>
    <row r="1766" spans="27:42">
      <c r="AA1766" s="48">
        <v>1764</v>
      </c>
      <c r="AB1766" s="48" t="s">
        <v>2869</v>
      </c>
      <c r="AC1766" s="48" t="s">
        <v>5279</v>
      </c>
      <c r="AD1766" s="48" t="s">
        <v>2374</v>
      </c>
      <c r="AE1766" s="48" t="s">
        <v>2522</v>
      </c>
      <c r="AF1766" s="48" t="s">
        <v>2374</v>
      </c>
      <c r="AG1766" s="48" t="s">
        <v>2374</v>
      </c>
      <c r="AH1766" s="48" t="s">
        <v>2374</v>
      </c>
      <c r="AI1766" s="48" t="s">
        <v>2374</v>
      </c>
      <c r="AJ1766" s="48" t="s">
        <v>2374</v>
      </c>
      <c r="AK1766" s="48">
        <v>126</v>
      </c>
      <c r="AL1766" s="48">
        <v>2393769</v>
      </c>
      <c r="AM1766" s="48" t="s">
        <v>1581</v>
      </c>
      <c r="AN1766" s="53">
        <v>0.85</v>
      </c>
      <c r="AO1766" s="58">
        <v>0.097467</v>
      </c>
      <c r="AP1766" s="58">
        <v>0.158590660253089</v>
      </c>
    </row>
    <row r="1767" spans="27:42">
      <c r="AA1767" s="48">
        <v>1765</v>
      </c>
      <c r="AB1767" s="48" t="s">
        <v>5280</v>
      </c>
      <c r="AC1767" s="48" t="s">
        <v>5281</v>
      </c>
      <c r="AD1767" s="48" t="s">
        <v>2374</v>
      </c>
      <c r="AE1767" s="48" t="s">
        <v>2522</v>
      </c>
      <c r="AF1767" s="48" t="s">
        <v>2374</v>
      </c>
      <c r="AG1767" s="48" t="s">
        <v>2374</v>
      </c>
      <c r="AH1767" s="48" t="s">
        <v>2374</v>
      </c>
      <c r="AI1767" s="48" t="s">
        <v>2374</v>
      </c>
      <c r="AJ1767" s="48" t="s">
        <v>2374</v>
      </c>
      <c r="AK1767" s="48">
        <v>878</v>
      </c>
      <c r="AL1767" s="48">
        <v>365287</v>
      </c>
      <c r="AM1767" s="48" t="s">
        <v>1581</v>
      </c>
      <c r="AN1767" s="53">
        <v>1.27</v>
      </c>
      <c r="AO1767" s="58">
        <v>0.367833</v>
      </c>
      <c r="AP1767" s="58">
        <v>0.0627869391856934</v>
      </c>
    </row>
    <row r="1768" spans="27:42">
      <c r="AA1768" s="48">
        <v>1766</v>
      </c>
      <c r="AB1768" s="48" t="s">
        <v>5282</v>
      </c>
      <c r="AC1768" s="48" t="s">
        <v>159</v>
      </c>
      <c r="AD1768" s="48" t="s">
        <v>2374</v>
      </c>
      <c r="AE1768" s="48" t="s">
        <v>2522</v>
      </c>
      <c r="AF1768" s="48" t="s">
        <v>2374</v>
      </c>
      <c r="AG1768" s="48" t="s">
        <v>2374</v>
      </c>
      <c r="AH1768" s="48" t="s">
        <v>2374</v>
      </c>
      <c r="AI1768" s="48" t="s">
        <v>2374</v>
      </c>
      <c r="AJ1768" s="48" t="s">
        <v>2374</v>
      </c>
      <c r="AK1768" s="48">
        <v>24464</v>
      </c>
      <c r="AL1768" s="48">
        <v>8770</v>
      </c>
      <c r="AM1768" s="48" t="s">
        <v>1581</v>
      </c>
      <c r="AN1768" s="53">
        <v>3.02</v>
      </c>
      <c r="AO1768" s="58">
        <v>0.026573634</v>
      </c>
      <c r="AP1768" s="58">
        <v>2.06667541954073</v>
      </c>
    </row>
    <row r="1769" spans="27:42">
      <c r="AA1769" s="48">
        <v>1767</v>
      </c>
      <c r="AB1769" s="48" t="s">
        <v>5283</v>
      </c>
      <c r="AC1769" s="48" t="s">
        <v>5284</v>
      </c>
      <c r="AD1769" s="48" t="s">
        <v>2374</v>
      </c>
      <c r="AE1769" s="48" t="s">
        <v>2522</v>
      </c>
      <c r="AF1769" s="48" t="s">
        <v>2374</v>
      </c>
      <c r="AG1769" s="48" t="s">
        <v>2374</v>
      </c>
      <c r="AH1769" s="48" t="s">
        <v>2374</v>
      </c>
      <c r="AI1769" s="48" t="s">
        <v>2374</v>
      </c>
      <c r="AJ1769" s="48" t="s">
        <v>2374</v>
      </c>
      <c r="AK1769" s="48">
        <v>489</v>
      </c>
      <c r="AL1769" s="48">
        <v>656742</v>
      </c>
      <c r="AM1769" s="48" t="s">
        <v>1581</v>
      </c>
      <c r="AN1769" s="53">
        <v>2.75</v>
      </c>
      <c r="AO1769" s="58">
        <v>0.096448548</v>
      </c>
      <c r="AP1769" s="58">
        <v>0.518505395874742</v>
      </c>
    </row>
    <row r="1770" spans="27:42">
      <c r="AA1770" s="48">
        <v>1768</v>
      </c>
      <c r="AB1770" s="48" t="s">
        <v>5285</v>
      </c>
      <c r="AC1770" s="48" t="s">
        <v>5286</v>
      </c>
      <c r="AD1770" s="48" t="s">
        <v>2374</v>
      </c>
      <c r="AE1770" s="48" t="s">
        <v>2522</v>
      </c>
      <c r="AF1770" s="48" t="s">
        <v>2374</v>
      </c>
      <c r="AG1770" s="48" t="s">
        <v>2374</v>
      </c>
      <c r="AH1770" s="48" t="s">
        <v>2374</v>
      </c>
      <c r="AI1770" s="48" t="s">
        <v>2374</v>
      </c>
      <c r="AJ1770" s="48" t="s">
        <v>2374</v>
      </c>
      <c r="AK1770" s="48">
        <v>343</v>
      </c>
      <c r="AL1770" s="48">
        <v>932345</v>
      </c>
      <c r="AM1770" s="48" t="s">
        <v>1581</v>
      </c>
      <c r="AN1770" s="53">
        <v>1.18</v>
      </c>
      <c r="AO1770" s="58">
        <v>0.195976005</v>
      </c>
      <c r="AP1770" s="58">
        <v>0.109495277191521</v>
      </c>
    </row>
    <row r="1771" spans="27:42">
      <c r="AA1771" s="48">
        <v>1769</v>
      </c>
      <c r="AB1771" s="48" t="s">
        <v>5287</v>
      </c>
      <c r="AC1771" s="48" t="s">
        <v>5288</v>
      </c>
      <c r="AD1771" s="48" t="s">
        <v>2374</v>
      </c>
      <c r="AE1771" s="48" t="s">
        <v>2522</v>
      </c>
      <c r="AF1771" s="48" t="s">
        <v>2374</v>
      </c>
      <c r="AG1771" s="48" t="s">
        <v>2374</v>
      </c>
      <c r="AH1771" s="48" t="s">
        <v>2374</v>
      </c>
      <c r="AI1771" s="48" t="s">
        <v>2374</v>
      </c>
      <c r="AJ1771" s="48" t="s">
        <v>2374</v>
      </c>
      <c r="AK1771" s="48">
        <v>156</v>
      </c>
      <c r="AL1771" s="48">
        <v>1970885</v>
      </c>
      <c r="AM1771" s="48" t="s">
        <v>1581</v>
      </c>
      <c r="AN1771" s="53">
        <v>0.62</v>
      </c>
      <c r="AO1771" s="58">
        <v>0.161853</v>
      </c>
      <c r="AP1771" s="58">
        <v>0.0696606008676023</v>
      </c>
    </row>
    <row r="1772" spans="27:42">
      <c r="AA1772" s="48">
        <v>1770</v>
      </c>
      <c r="AB1772" s="48" t="s">
        <v>5289</v>
      </c>
      <c r="AC1772" s="48" t="s">
        <v>5290</v>
      </c>
      <c r="AD1772" s="48" t="s">
        <v>2374</v>
      </c>
      <c r="AE1772" s="48" t="s">
        <v>2522</v>
      </c>
      <c r="AF1772" s="48" t="s">
        <v>2374</v>
      </c>
      <c r="AG1772" s="48" t="s">
        <v>2374</v>
      </c>
      <c r="AH1772" s="48" t="s">
        <v>2374</v>
      </c>
      <c r="AI1772" s="48" t="s">
        <v>2374</v>
      </c>
      <c r="AJ1772" s="48" t="s">
        <v>2374</v>
      </c>
      <c r="AK1772" s="48">
        <v>131</v>
      </c>
      <c r="AL1772" s="48">
        <v>2311999</v>
      </c>
      <c r="AM1772" s="48" t="s">
        <v>1581</v>
      </c>
      <c r="AN1772" s="53" t="e">
        <v>#N/A</v>
      </c>
      <c r="AO1772" s="58" t="e">
        <v>#N/A</v>
      </c>
      <c r="AP1772" s="58" t="e">
        <v>#N/A</v>
      </c>
    </row>
    <row r="1773" spans="27:42">
      <c r="AA1773" s="48">
        <v>1771</v>
      </c>
      <c r="AB1773" s="48" t="s">
        <v>5291</v>
      </c>
      <c r="AC1773" s="48" t="s">
        <v>5292</v>
      </c>
      <c r="AD1773" s="48" t="s">
        <v>2374</v>
      </c>
      <c r="AE1773" s="48" t="s">
        <v>2522</v>
      </c>
      <c r="AF1773" s="48" t="s">
        <v>2374</v>
      </c>
      <c r="AG1773" s="48" t="s">
        <v>2374</v>
      </c>
      <c r="AH1773" s="48" t="s">
        <v>2374</v>
      </c>
      <c r="AI1773" s="48" t="s">
        <v>2374</v>
      </c>
      <c r="AJ1773" s="48" t="s">
        <v>2374</v>
      </c>
      <c r="AK1773" s="48">
        <v>12808</v>
      </c>
      <c r="AL1773" s="48">
        <v>19952</v>
      </c>
      <c r="AM1773" s="48" t="s">
        <v>1581</v>
      </c>
      <c r="AN1773" s="53">
        <v>1.97</v>
      </c>
      <c r="AO1773" s="58">
        <v>0.019605015</v>
      </c>
      <c r="AP1773" s="58">
        <v>1.82732302929447</v>
      </c>
    </row>
    <row r="1774" spans="27:42">
      <c r="AA1774" s="48">
        <v>1772</v>
      </c>
      <c r="AB1774" s="48" t="s">
        <v>2727</v>
      </c>
      <c r="AC1774" s="48" t="s">
        <v>5293</v>
      </c>
      <c r="AD1774" s="48" t="s">
        <v>2374</v>
      </c>
      <c r="AE1774" s="48" t="s">
        <v>2522</v>
      </c>
      <c r="AF1774" s="48" t="s">
        <v>2374</v>
      </c>
      <c r="AG1774" s="48" t="s">
        <v>2374</v>
      </c>
      <c r="AH1774" s="48" t="s">
        <v>2374</v>
      </c>
      <c r="AI1774" s="48" t="s">
        <v>2374</v>
      </c>
      <c r="AJ1774" s="48" t="s">
        <v>2374</v>
      </c>
      <c r="AK1774" s="48">
        <v>146</v>
      </c>
      <c r="AL1774" s="48">
        <v>2094984</v>
      </c>
      <c r="AM1774" s="48" t="s">
        <v>1581</v>
      </c>
      <c r="AN1774" s="53">
        <v>0.5</v>
      </c>
      <c r="AO1774" s="58">
        <v>0.118848</v>
      </c>
      <c r="AP1774" s="58">
        <v>0.076505808125098</v>
      </c>
    </row>
    <row r="1775" spans="27:42">
      <c r="AA1775" s="48">
        <v>1773</v>
      </c>
      <c r="AB1775" s="48" t="s">
        <v>5294</v>
      </c>
      <c r="AC1775" s="48" t="s">
        <v>5295</v>
      </c>
      <c r="AD1775" s="48" t="s">
        <v>2374</v>
      </c>
      <c r="AE1775" s="48" t="s">
        <v>2522</v>
      </c>
      <c r="AF1775" s="48" t="s">
        <v>2374</v>
      </c>
      <c r="AG1775" s="48" t="s">
        <v>2374</v>
      </c>
      <c r="AH1775" s="48" t="s">
        <v>2374</v>
      </c>
      <c r="AI1775" s="48" t="s">
        <v>2374</v>
      </c>
      <c r="AJ1775" s="48" t="s">
        <v>2374</v>
      </c>
      <c r="AK1775" s="48">
        <v>176</v>
      </c>
      <c r="AL1775" s="48">
        <v>1761175</v>
      </c>
      <c r="AM1775" s="48" t="s">
        <v>1581</v>
      </c>
      <c r="AN1775" s="53">
        <v>2.29</v>
      </c>
      <c r="AO1775" s="58">
        <v>0.031795</v>
      </c>
      <c r="AP1775" s="58">
        <v>1.30976365028956</v>
      </c>
    </row>
    <row r="1776" spans="27:42">
      <c r="AA1776" s="48">
        <v>1774</v>
      </c>
      <c r="AB1776" s="48" t="s">
        <v>5296</v>
      </c>
      <c r="AC1776" s="48" t="s">
        <v>3510</v>
      </c>
      <c r="AD1776" s="48" t="s">
        <v>2374</v>
      </c>
      <c r="AE1776" s="48" t="s">
        <v>2522</v>
      </c>
      <c r="AF1776" s="48" t="s">
        <v>2374</v>
      </c>
      <c r="AG1776" s="48" t="s">
        <v>2374</v>
      </c>
      <c r="AH1776" s="48" t="s">
        <v>2374</v>
      </c>
      <c r="AI1776" s="48" t="s">
        <v>2374</v>
      </c>
      <c r="AJ1776" s="48" t="s">
        <v>2374</v>
      </c>
      <c r="AK1776" s="48">
        <v>0</v>
      </c>
      <c r="AL1776" s="48">
        <v>0</v>
      </c>
      <c r="AM1776" s="48" t="s">
        <v>1581</v>
      </c>
      <c r="AN1776" s="53">
        <v>0.76</v>
      </c>
      <c r="AO1776" s="58">
        <v>0.185717</v>
      </c>
      <c r="AP1776" s="58">
        <v>0.0744180375073822</v>
      </c>
    </row>
    <row r="1777" spans="27:42">
      <c r="AA1777" s="48">
        <v>1775</v>
      </c>
      <c r="AB1777" s="48" t="s">
        <v>5297</v>
      </c>
      <c r="AC1777" s="48" t="s">
        <v>5298</v>
      </c>
      <c r="AD1777" s="48" t="s">
        <v>2374</v>
      </c>
      <c r="AE1777" s="48" t="s">
        <v>2522</v>
      </c>
      <c r="AF1777" s="48" t="s">
        <v>2374</v>
      </c>
      <c r="AG1777" s="48" t="s">
        <v>2374</v>
      </c>
      <c r="AH1777" s="48" t="s">
        <v>2374</v>
      </c>
      <c r="AI1777" s="48" t="s">
        <v>2374</v>
      </c>
      <c r="AJ1777" s="48" t="s">
        <v>2374</v>
      </c>
      <c r="AK1777" s="48">
        <v>4393</v>
      </c>
      <c r="AL1777" s="48">
        <v>67579</v>
      </c>
      <c r="AM1777" s="48" t="s">
        <v>1581</v>
      </c>
      <c r="AN1777" s="53">
        <v>2.88</v>
      </c>
      <c r="AO1777" s="58">
        <v>0.059270095</v>
      </c>
      <c r="AP1777" s="58">
        <v>0.883635478501215</v>
      </c>
    </row>
    <row r="1778" spans="27:42">
      <c r="AA1778" s="48">
        <v>1776</v>
      </c>
      <c r="AB1778" s="48" t="s">
        <v>5299</v>
      </c>
      <c r="AC1778" s="48" t="s">
        <v>5300</v>
      </c>
      <c r="AD1778" s="48" t="s">
        <v>2374</v>
      </c>
      <c r="AE1778" s="48" t="s">
        <v>2522</v>
      </c>
      <c r="AF1778" s="48" t="s">
        <v>2374</v>
      </c>
      <c r="AG1778" s="48" t="s">
        <v>2374</v>
      </c>
      <c r="AH1778" s="48" t="s">
        <v>2374</v>
      </c>
      <c r="AI1778" s="48" t="s">
        <v>2374</v>
      </c>
      <c r="AJ1778" s="48" t="s">
        <v>2374</v>
      </c>
      <c r="AK1778" s="48">
        <v>186</v>
      </c>
      <c r="AL1778" s="48">
        <v>1671777</v>
      </c>
      <c r="AM1778" s="48" t="s">
        <v>1581</v>
      </c>
      <c r="AN1778" s="53">
        <v>0.56</v>
      </c>
      <c r="AO1778" s="58">
        <v>0.172791</v>
      </c>
      <c r="AP1778" s="58">
        <v>0.0589363436645302</v>
      </c>
    </row>
    <row r="1779" spans="27:42">
      <c r="AA1779" s="48">
        <v>1777</v>
      </c>
      <c r="AB1779" s="48" t="s">
        <v>5301</v>
      </c>
      <c r="AC1779" s="48" t="s">
        <v>5302</v>
      </c>
      <c r="AD1779" s="48" t="s">
        <v>2374</v>
      </c>
      <c r="AE1779" s="48" t="s">
        <v>2522</v>
      </c>
      <c r="AF1779" s="48" t="s">
        <v>2374</v>
      </c>
      <c r="AG1779" s="48" t="s">
        <v>2374</v>
      </c>
      <c r="AH1779" s="48" t="s">
        <v>2374</v>
      </c>
      <c r="AI1779" s="48" t="s">
        <v>2374</v>
      </c>
      <c r="AJ1779" s="48" t="s">
        <v>2374</v>
      </c>
      <c r="AK1779" s="48">
        <v>1575</v>
      </c>
      <c r="AL1779" s="48">
        <v>201108</v>
      </c>
      <c r="AM1779" s="48" t="s">
        <v>1581</v>
      </c>
      <c r="AN1779" s="53">
        <v>0.57</v>
      </c>
      <c r="AO1779" s="58">
        <v>0.017765805</v>
      </c>
      <c r="AP1779" s="58">
        <v>0.583453494160207</v>
      </c>
    </row>
  </sheetData>
  <autoFilter xmlns:etc="http://www.wps.cn/officeDocument/2017/etCustomData" ref="F1:T171" etc:filterBottomFollowUsedRange="0">
    <extLst/>
  </autoFilter>
  <mergeCells count="1">
    <mergeCell ref="AA1:AM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7030A0"/>
  </sheetPr>
  <dimension ref="A1:L4991"/>
  <sheetViews>
    <sheetView workbookViewId="0">
      <selection activeCell="E4" sqref="E4:F55"/>
    </sheetView>
  </sheetViews>
  <sheetFormatPr defaultColWidth="9" defaultRowHeight="14.4"/>
  <cols>
    <col min="1" max="1" width="18" customWidth="1"/>
    <col min="2" max="2" width="7.87962962962963" customWidth="1"/>
    <col min="3" max="3" width="35.8796296296296" customWidth="1"/>
    <col min="4" max="4" width="35.75" customWidth="1"/>
    <col min="5" max="5" width="13.75" customWidth="1"/>
    <col min="6" max="6" width="15.5092592592593" customWidth="1"/>
    <col min="7" max="7" width="34.25" customWidth="1"/>
    <col min="8" max="8" width="19.8796296296296" customWidth="1"/>
    <col min="9" max="9" width="11.3796296296296" customWidth="1"/>
    <col min="10" max="10" width="12.8796296296296" customWidth="1"/>
  </cols>
  <sheetData>
    <row r="1" customFormat="1" ht="20.4" spans="1:9">
      <c r="A1" s="20" t="s">
        <v>5303</v>
      </c>
      <c r="B1" t="s">
        <v>5304</v>
      </c>
      <c r="C1" s="21" t="s">
        <v>5305</v>
      </c>
      <c r="D1" s="22"/>
      <c r="E1" s="22"/>
      <c r="F1" s="22"/>
      <c r="G1" s="22"/>
      <c r="H1" s="22"/>
      <c r="I1" s="22"/>
    </row>
    <row r="2" customFormat="1" ht="17.4" spans="1:10">
      <c r="A2" s="23" t="s">
        <v>5306</v>
      </c>
      <c r="C2" s="24" t="s">
        <v>5305</v>
      </c>
      <c r="D2" s="25" t="s">
        <v>5307</v>
      </c>
      <c r="E2" s="25"/>
      <c r="F2" s="25"/>
      <c r="G2" s="26" t="s">
        <v>5308</v>
      </c>
      <c r="H2" s="26"/>
      <c r="I2" s="26"/>
      <c r="J2" s="26" t="s">
        <v>892</v>
      </c>
    </row>
    <row r="3" customFormat="1" ht="17.4" spans="1:10">
      <c r="A3" s="23" t="s">
        <v>5309</v>
      </c>
      <c r="C3" s="24"/>
      <c r="D3" s="25" t="s">
        <v>5310</v>
      </c>
      <c r="E3" s="25" t="s">
        <v>5311</v>
      </c>
      <c r="F3" s="25" t="s">
        <v>5312</v>
      </c>
      <c r="G3" s="26" t="s">
        <v>5310</v>
      </c>
      <c r="H3" s="26" t="s">
        <v>5311</v>
      </c>
      <c r="I3" s="26" t="s">
        <v>5312</v>
      </c>
      <c r="J3" s="26" t="s">
        <v>5313</v>
      </c>
    </row>
    <row r="4" customFormat="1" ht="17.4" spans="1:10">
      <c r="A4" s="23" t="s">
        <v>5314</v>
      </c>
      <c r="C4" s="27" t="s">
        <v>1472</v>
      </c>
      <c r="D4" s="28" t="s">
        <v>1476</v>
      </c>
      <c r="E4" s="29" t="s">
        <v>5315</v>
      </c>
      <c r="F4" s="29">
        <v>2</v>
      </c>
      <c r="G4" s="28" t="s">
        <v>1241</v>
      </c>
      <c r="H4" s="29" t="s">
        <v>5316</v>
      </c>
      <c r="I4" s="29">
        <v>77</v>
      </c>
      <c r="J4" s="29"/>
    </row>
    <row r="5" customFormat="1" ht="26.4" spans="1:12">
      <c r="A5" s="23"/>
      <c r="C5" s="27" t="s">
        <v>1250</v>
      </c>
      <c r="D5" s="28" t="s">
        <v>1411</v>
      </c>
      <c r="E5" s="29" t="s">
        <v>268</v>
      </c>
      <c r="F5" s="29">
        <v>241</v>
      </c>
      <c r="G5" s="28" t="s">
        <v>1482</v>
      </c>
      <c r="H5" s="29" t="s">
        <v>5317</v>
      </c>
      <c r="I5" s="29">
        <v>63</v>
      </c>
      <c r="J5" s="29"/>
      <c r="L5" s="33"/>
    </row>
    <row r="6" customFormat="1" ht="17.4" spans="1:12">
      <c r="A6" s="23"/>
      <c r="C6" s="27" t="s">
        <v>1389</v>
      </c>
      <c r="D6" s="28" t="s">
        <v>1340</v>
      </c>
      <c r="E6" s="29" t="s">
        <v>3372</v>
      </c>
      <c r="F6" s="29">
        <v>152</v>
      </c>
      <c r="G6" s="28" t="s">
        <v>1477</v>
      </c>
      <c r="H6" s="29" t="s">
        <v>5318</v>
      </c>
      <c r="I6" s="29">
        <v>31</v>
      </c>
      <c r="L6" s="33"/>
    </row>
    <row r="7" customFormat="1" ht="17.4" spans="1:12">
      <c r="A7" s="30" t="s">
        <v>302</v>
      </c>
      <c r="C7" s="27" t="s">
        <v>1439</v>
      </c>
      <c r="D7" s="28" t="s">
        <v>1289</v>
      </c>
      <c r="E7" s="29" t="s">
        <v>3095</v>
      </c>
      <c r="F7" s="29">
        <v>99</v>
      </c>
      <c r="G7" s="28" t="s">
        <v>1244</v>
      </c>
      <c r="H7" s="29" t="s">
        <v>5319</v>
      </c>
      <c r="I7" s="29">
        <v>28</v>
      </c>
      <c r="L7" s="34"/>
    </row>
    <row r="8" customFormat="1" ht="17.4" spans="1:12">
      <c r="A8" s="31" t="s">
        <v>5320</v>
      </c>
      <c r="C8" s="27" t="s">
        <v>1234</v>
      </c>
      <c r="D8" s="28" t="s">
        <v>1253</v>
      </c>
      <c r="E8" s="29" t="s">
        <v>5321</v>
      </c>
      <c r="F8" s="29">
        <v>36</v>
      </c>
      <c r="G8" s="28" t="s">
        <v>1303</v>
      </c>
      <c r="H8" s="29" t="s">
        <v>3193</v>
      </c>
      <c r="I8" s="29">
        <v>26</v>
      </c>
      <c r="L8" s="34"/>
    </row>
    <row r="9" customFormat="1" ht="17.4" spans="1:12">
      <c r="A9" s="31" t="s">
        <v>5322</v>
      </c>
      <c r="C9" s="27" t="s">
        <v>1241</v>
      </c>
      <c r="D9" s="28" t="s">
        <v>1368</v>
      </c>
      <c r="E9" s="29" t="s">
        <v>5323</v>
      </c>
      <c r="F9" s="29">
        <v>34</v>
      </c>
      <c r="G9" s="28" t="s">
        <v>1261</v>
      </c>
      <c r="H9" s="29">
        <v>3</v>
      </c>
      <c r="I9" s="29">
        <v>26</v>
      </c>
      <c r="L9" s="34"/>
    </row>
    <row r="10" customFormat="1" ht="17.4" spans="1:12">
      <c r="A10" s="31" t="s">
        <v>5324</v>
      </c>
      <c r="C10" s="27" t="s">
        <v>1365</v>
      </c>
      <c r="D10" s="28" t="s">
        <v>1384</v>
      </c>
      <c r="E10" s="29" t="s">
        <v>1291</v>
      </c>
      <c r="F10" s="29">
        <v>31</v>
      </c>
      <c r="G10" s="28" t="s">
        <v>1525</v>
      </c>
      <c r="H10" s="29" t="s">
        <v>5325</v>
      </c>
      <c r="I10" s="29">
        <v>23</v>
      </c>
      <c r="L10" s="33"/>
    </row>
    <row r="11" customFormat="1" ht="17.4" spans="1:12">
      <c r="A11" s="31" t="s">
        <v>5326</v>
      </c>
      <c r="C11" s="27" t="s">
        <v>1398</v>
      </c>
      <c r="D11" s="28" t="s">
        <v>1518</v>
      </c>
      <c r="E11" s="29" t="s">
        <v>5327</v>
      </c>
      <c r="F11" s="29">
        <v>30</v>
      </c>
      <c r="G11" s="28" t="s">
        <v>1441</v>
      </c>
      <c r="H11" s="29" t="s">
        <v>5328</v>
      </c>
      <c r="I11" s="29">
        <v>22</v>
      </c>
      <c r="L11" s="33"/>
    </row>
    <row r="12" customFormat="1" ht="17.4" spans="1:12">
      <c r="A12" s="31" t="s">
        <v>5329</v>
      </c>
      <c r="C12" s="27" t="s">
        <v>1476</v>
      </c>
      <c r="D12" s="28" t="s">
        <v>1316</v>
      </c>
      <c r="E12" s="29" t="s">
        <v>5330</v>
      </c>
      <c r="F12" s="29">
        <v>28</v>
      </c>
      <c r="G12" s="28" t="s">
        <v>1497</v>
      </c>
      <c r="H12" s="29" t="s">
        <v>5331</v>
      </c>
      <c r="I12" s="29">
        <v>21</v>
      </c>
      <c r="L12" s="33"/>
    </row>
    <row r="13" customFormat="1" ht="17.4" spans="1:9">
      <c r="A13" s="31" t="s">
        <v>5332</v>
      </c>
      <c r="C13" s="27" t="s">
        <v>1482</v>
      </c>
      <c r="D13" s="28" t="s">
        <v>1325</v>
      </c>
      <c r="E13" s="29" t="s">
        <v>5333</v>
      </c>
      <c r="F13" s="29">
        <v>22</v>
      </c>
      <c r="G13" s="28" t="s">
        <v>1424</v>
      </c>
      <c r="H13" s="29" t="s">
        <v>5334</v>
      </c>
      <c r="I13" s="29">
        <v>20</v>
      </c>
    </row>
    <row r="14" customFormat="1" ht="17.4" spans="1:9">
      <c r="A14" s="31" t="s">
        <v>5335</v>
      </c>
      <c r="C14" s="27" t="s">
        <v>1411</v>
      </c>
      <c r="D14" s="28" t="s">
        <v>1521</v>
      </c>
      <c r="E14" s="29" t="s">
        <v>5336</v>
      </c>
      <c r="F14" s="29">
        <v>17</v>
      </c>
      <c r="G14" s="28" t="s">
        <v>1483</v>
      </c>
      <c r="H14" s="29" t="s">
        <v>5337</v>
      </c>
      <c r="I14" s="29">
        <v>19</v>
      </c>
    </row>
    <row r="15" customFormat="1" ht="17.4" spans="1:9">
      <c r="A15" s="31" t="s">
        <v>76</v>
      </c>
      <c r="C15" s="27" t="s">
        <v>1340</v>
      </c>
      <c r="D15" s="28" t="s">
        <v>265</v>
      </c>
      <c r="E15" s="29" t="s">
        <v>5338</v>
      </c>
      <c r="F15" s="29">
        <v>12</v>
      </c>
      <c r="G15" s="28" t="s">
        <v>1445</v>
      </c>
      <c r="H15" s="29" t="s">
        <v>5339</v>
      </c>
      <c r="I15" s="29">
        <v>17</v>
      </c>
    </row>
    <row r="16" customFormat="1" ht="17.4" spans="1:9">
      <c r="A16" s="31" t="s">
        <v>5340</v>
      </c>
      <c r="C16" s="27" t="s">
        <v>1289</v>
      </c>
      <c r="D16" s="28" t="s">
        <v>1391</v>
      </c>
      <c r="E16" s="29" t="s">
        <v>4150</v>
      </c>
      <c r="F16" s="29">
        <v>12</v>
      </c>
      <c r="G16" s="28" t="s">
        <v>1229</v>
      </c>
      <c r="H16" s="29" t="s">
        <v>5341</v>
      </c>
      <c r="I16" s="29">
        <v>16</v>
      </c>
    </row>
    <row r="17" customFormat="1" ht="17.4" spans="1:9">
      <c r="A17" s="31" t="s">
        <v>5342</v>
      </c>
      <c r="C17" s="27" t="s">
        <v>1253</v>
      </c>
      <c r="D17" s="28" t="s">
        <v>257</v>
      </c>
      <c r="E17" s="29" t="s">
        <v>5343</v>
      </c>
      <c r="F17" s="29">
        <v>12</v>
      </c>
      <c r="G17" s="28" t="s">
        <v>1485</v>
      </c>
      <c r="H17" s="29" t="s">
        <v>5344</v>
      </c>
      <c r="I17" s="29">
        <v>15</v>
      </c>
    </row>
    <row r="18" customFormat="1" ht="17.4" spans="1:9">
      <c r="A18" t="s">
        <v>5345</v>
      </c>
      <c r="C18" s="27" t="s">
        <v>1477</v>
      </c>
      <c r="D18" s="28" t="s">
        <v>1321</v>
      </c>
      <c r="E18" s="29" t="s">
        <v>5346</v>
      </c>
      <c r="F18" s="29">
        <v>11</v>
      </c>
      <c r="G18" s="28" t="s">
        <v>1347</v>
      </c>
      <c r="H18" s="29" t="s">
        <v>5347</v>
      </c>
      <c r="I18" s="29">
        <v>12</v>
      </c>
    </row>
    <row r="19" customFormat="1" ht="26.4" spans="1:9">
      <c r="A19" s="31" t="s">
        <v>5348</v>
      </c>
      <c r="C19" s="27" t="s">
        <v>1368</v>
      </c>
      <c r="D19" s="28" t="s">
        <v>1291</v>
      </c>
      <c r="E19" s="29" t="s">
        <v>5349</v>
      </c>
      <c r="F19" s="29">
        <v>11</v>
      </c>
      <c r="G19" s="28" t="s">
        <v>1458</v>
      </c>
      <c r="H19" s="29" t="s">
        <v>3015</v>
      </c>
      <c r="I19" s="29">
        <v>12</v>
      </c>
    </row>
    <row r="20" customFormat="1" ht="17.4" spans="1:9">
      <c r="A20" s="31" t="s">
        <v>5350</v>
      </c>
      <c r="C20" s="27" t="s">
        <v>1244</v>
      </c>
      <c r="D20" s="28" t="s">
        <v>1306</v>
      </c>
      <c r="E20" s="29" t="s">
        <v>5351</v>
      </c>
      <c r="F20" s="29">
        <v>11</v>
      </c>
      <c r="G20" s="28" t="s">
        <v>1403</v>
      </c>
      <c r="H20" s="29" t="s">
        <v>5352</v>
      </c>
      <c r="I20" s="29">
        <v>12</v>
      </c>
    </row>
    <row r="21" customFormat="1" ht="16.5" customHeight="1" spans="1:9">
      <c r="A21" t="s">
        <v>5353</v>
      </c>
      <c r="C21" s="27" t="s">
        <v>1303</v>
      </c>
      <c r="D21" s="28" t="s">
        <v>1233</v>
      </c>
      <c r="E21" s="29" t="s">
        <v>3727</v>
      </c>
      <c r="F21" s="29">
        <v>10</v>
      </c>
      <c r="G21" s="28" t="s">
        <v>1350</v>
      </c>
      <c r="H21" s="29" t="s">
        <v>4227</v>
      </c>
      <c r="I21" s="29">
        <v>12</v>
      </c>
    </row>
    <row r="22" customFormat="1" ht="17.4" spans="1:9">
      <c r="A22" t="s">
        <v>5354</v>
      </c>
      <c r="C22" s="27" t="s">
        <v>1384</v>
      </c>
      <c r="D22" s="28" t="s">
        <v>1371</v>
      </c>
      <c r="E22" s="29" t="s">
        <v>5355</v>
      </c>
      <c r="F22" s="29">
        <v>10</v>
      </c>
      <c r="G22" s="28" t="s">
        <v>1474</v>
      </c>
      <c r="H22" s="29" t="s">
        <v>5356</v>
      </c>
      <c r="I22" s="29">
        <v>12</v>
      </c>
    </row>
    <row r="23" customFormat="1" ht="17.4" spans="1:9">
      <c r="A23" t="s">
        <v>5357</v>
      </c>
      <c r="C23" s="27" t="s">
        <v>1518</v>
      </c>
      <c r="D23" s="28" t="s">
        <v>260</v>
      </c>
      <c r="E23" s="29" t="s">
        <v>3434</v>
      </c>
      <c r="F23" s="29">
        <v>10</v>
      </c>
      <c r="G23" s="28" t="s">
        <v>1231</v>
      </c>
      <c r="H23" s="29" t="s">
        <v>5358</v>
      </c>
      <c r="I23" s="29">
        <v>11</v>
      </c>
    </row>
    <row r="24" customFormat="1" ht="17.4" spans="1:9">
      <c r="A24" s="31" t="s">
        <v>5359</v>
      </c>
      <c r="C24" s="27" t="s">
        <v>1316</v>
      </c>
      <c r="D24" s="28" t="s">
        <v>264</v>
      </c>
      <c r="E24" s="29" t="s">
        <v>5360</v>
      </c>
      <c r="F24" s="29">
        <v>10</v>
      </c>
      <c r="G24" s="28" t="s">
        <v>1242</v>
      </c>
      <c r="H24" s="29" t="s">
        <v>5361</v>
      </c>
      <c r="I24" s="29">
        <v>11</v>
      </c>
    </row>
    <row r="25" customFormat="1" ht="17.4" spans="1:9">
      <c r="A25" s="31" t="s">
        <v>5362</v>
      </c>
      <c r="C25" s="27" t="s">
        <v>1325</v>
      </c>
      <c r="D25" s="28" t="s">
        <v>1402</v>
      </c>
      <c r="E25" s="29" t="s">
        <v>5363</v>
      </c>
      <c r="F25" s="29">
        <v>10</v>
      </c>
      <c r="G25" s="28" t="s">
        <v>1249</v>
      </c>
      <c r="H25" s="29" t="s">
        <v>5364</v>
      </c>
      <c r="I25" s="29">
        <v>11</v>
      </c>
    </row>
    <row r="26" customFormat="1" ht="17.4" spans="1:9">
      <c r="A26" s="31" t="s">
        <v>5365</v>
      </c>
      <c r="C26" s="27" t="s">
        <v>1521</v>
      </c>
      <c r="D26" s="28" t="s">
        <v>262</v>
      </c>
      <c r="E26" s="29" t="s">
        <v>5366</v>
      </c>
      <c r="F26" s="29">
        <v>8</v>
      </c>
      <c r="G26" s="28" t="s">
        <v>1345</v>
      </c>
      <c r="H26" s="29" t="s">
        <v>5367</v>
      </c>
      <c r="I26" s="29">
        <v>11</v>
      </c>
    </row>
    <row r="27" customFormat="1" ht="17.4" spans="1:9">
      <c r="A27" s="31" t="s">
        <v>5368</v>
      </c>
      <c r="C27" s="27" t="s">
        <v>265</v>
      </c>
      <c r="D27" s="28" t="s">
        <v>268</v>
      </c>
      <c r="E27" s="29" t="s">
        <v>5369</v>
      </c>
      <c r="F27" s="29">
        <v>7</v>
      </c>
      <c r="G27" s="28" t="s">
        <v>170</v>
      </c>
      <c r="H27" s="29" t="s">
        <v>4795</v>
      </c>
      <c r="I27" s="29">
        <v>11</v>
      </c>
    </row>
    <row r="28" customFormat="1" ht="17.4" spans="1:9">
      <c r="A28" s="31" t="s">
        <v>5370</v>
      </c>
      <c r="C28" s="27" t="s">
        <v>1466</v>
      </c>
      <c r="D28" s="28" t="s">
        <v>1235</v>
      </c>
      <c r="E28" s="29" t="s">
        <v>5371</v>
      </c>
      <c r="F28" s="29">
        <v>7</v>
      </c>
      <c r="G28" s="28" t="s">
        <v>1486</v>
      </c>
      <c r="H28" s="29" t="s">
        <v>5372</v>
      </c>
      <c r="I28" s="29">
        <v>11</v>
      </c>
    </row>
    <row r="29" customFormat="1" ht="17.4" spans="1:9">
      <c r="A29" s="31" t="s">
        <v>5373</v>
      </c>
      <c r="C29" s="27" t="s">
        <v>1261</v>
      </c>
      <c r="D29" s="28" t="s">
        <v>1295</v>
      </c>
      <c r="E29" s="29" t="s">
        <v>5374</v>
      </c>
      <c r="F29" s="29">
        <v>6</v>
      </c>
      <c r="G29" s="28" t="s">
        <v>1362</v>
      </c>
      <c r="H29" s="29" t="s">
        <v>5375</v>
      </c>
      <c r="I29" s="29">
        <v>11</v>
      </c>
    </row>
    <row r="30" customFormat="1" ht="17.4" spans="1:9">
      <c r="A30" s="31" t="s">
        <v>5376</v>
      </c>
      <c r="C30" s="27" t="s">
        <v>1525</v>
      </c>
      <c r="D30" s="28" t="s">
        <v>1288</v>
      </c>
      <c r="E30" s="29" t="s">
        <v>5377</v>
      </c>
      <c r="F30" s="29">
        <v>5</v>
      </c>
      <c r="G30" s="28" t="s">
        <v>1254</v>
      </c>
      <c r="H30" s="29" t="s">
        <v>5378</v>
      </c>
      <c r="I30" s="29">
        <v>11</v>
      </c>
    </row>
    <row r="31" customFormat="1" ht="17.4" spans="1:9">
      <c r="A31" s="31" t="s">
        <v>5379</v>
      </c>
      <c r="C31" s="27" t="s">
        <v>1391</v>
      </c>
      <c r="D31" s="28" t="s">
        <v>1407</v>
      </c>
      <c r="E31" s="29" t="s">
        <v>5380</v>
      </c>
      <c r="F31" s="29">
        <v>5</v>
      </c>
      <c r="G31" s="28" t="s">
        <v>1278</v>
      </c>
      <c r="H31" s="29" t="s">
        <v>5381</v>
      </c>
      <c r="I31" s="29">
        <v>10</v>
      </c>
    </row>
    <row r="32" customFormat="1" ht="17.4" spans="1:9">
      <c r="A32" s="31" t="s">
        <v>5382</v>
      </c>
      <c r="C32" s="27" t="s">
        <v>257</v>
      </c>
      <c r="D32" s="28" t="s">
        <v>1301</v>
      </c>
      <c r="E32" s="29" t="s">
        <v>5383</v>
      </c>
      <c r="F32" s="29">
        <v>5</v>
      </c>
      <c r="G32" s="28" t="s">
        <v>1380</v>
      </c>
      <c r="H32" s="29" t="s">
        <v>5384</v>
      </c>
      <c r="I32" s="29">
        <v>10</v>
      </c>
    </row>
    <row r="33" customFormat="1" ht="17.4" spans="1:9">
      <c r="A33" s="31" t="s">
        <v>5385</v>
      </c>
      <c r="C33" s="27" t="s">
        <v>1441</v>
      </c>
      <c r="D33" s="28" t="s">
        <v>1226</v>
      </c>
      <c r="E33" s="29" t="s">
        <v>5386</v>
      </c>
      <c r="F33" s="29">
        <v>5</v>
      </c>
      <c r="G33" s="28" t="s">
        <v>1428</v>
      </c>
      <c r="H33" s="29" t="s">
        <v>5387</v>
      </c>
      <c r="I33" s="29">
        <v>10</v>
      </c>
    </row>
    <row r="34" customFormat="1" ht="17.4" spans="1:9">
      <c r="A34" s="31" t="s">
        <v>5388</v>
      </c>
      <c r="C34" s="27" t="s">
        <v>1497</v>
      </c>
      <c r="D34" s="28" t="s">
        <v>1260</v>
      </c>
      <c r="E34" s="29" t="s">
        <v>4700</v>
      </c>
      <c r="F34" s="29">
        <v>4</v>
      </c>
      <c r="G34" s="28" t="s">
        <v>1239</v>
      </c>
      <c r="H34" s="29" t="s">
        <v>5389</v>
      </c>
      <c r="I34" s="29">
        <v>10</v>
      </c>
    </row>
    <row r="35" customFormat="1" ht="26.4" spans="1:9">
      <c r="A35" s="31" t="s">
        <v>5390</v>
      </c>
      <c r="C35" s="27" t="s">
        <v>1321</v>
      </c>
      <c r="D35" s="28" t="s">
        <v>1274</v>
      </c>
      <c r="E35" s="29" t="s">
        <v>2847</v>
      </c>
      <c r="F35" s="29">
        <v>4</v>
      </c>
      <c r="G35" s="28" t="s">
        <v>1545</v>
      </c>
      <c r="H35" s="29" t="s">
        <v>5391</v>
      </c>
      <c r="I35" s="29">
        <v>9</v>
      </c>
    </row>
    <row r="36" customFormat="1" ht="17.4" spans="1:9">
      <c r="A36" s="31" t="s">
        <v>5392</v>
      </c>
      <c r="C36" s="27" t="s">
        <v>1424</v>
      </c>
      <c r="D36" s="28" t="s">
        <v>1329</v>
      </c>
      <c r="E36" s="29" t="s">
        <v>5393</v>
      </c>
      <c r="F36" s="29">
        <v>3</v>
      </c>
      <c r="G36" s="28" t="s">
        <v>1501</v>
      </c>
      <c r="H36" s="29" t="s">
        <v>5394</v>
      </c>
      <c r="I36" s="29">
        <v>9</v>
      </c>
    </row>
    <row r="37" customFormat="1" ht="17.4" spans="1:9">
      <c r="A37" s="31" t="s">
        <v>5395</v>
      </c>
      <c r="C37" s="27" t="s">
        <v>1291</v>
      </c>
      <c r="D37" s="28" t="s">
        <v>258</v>
      </c>
      <c r="E37" s="29" t="s">
        <v>5396</v>
      </c>
      <c r="F37" s="29">
        <v>3</v>
      </c>
      <c r="G37" s="28" t="s">
        <v>1275</v>
      </c>
      <c r="H37" s="29" t="s">
        <v>5397</v>
      </c>
      <c r="I37" s="29">
        <v>9</v>
      </c>
    </row>
    <row r="38" customFormat="1" ht="17.4" spans="1:9">
      <c r="A38" s="31" t="s">
        <v>5398</v>
      </c>
      <c r="C38" s="27" t="s">
        <v>1306</v>
      </c>
      <c r="D38" s="28" t="s">
        <v>1460</v>
      </c>
      <c r="E38" s="29" t="s">
        <v>5399</v>
      </c>
      <c r="F38" s="29">
        <v>3</v>
      </c>
      <c r="G38" s="28" t="s">
        <v>1487</v>
      </c>
      <c r="H38" s="29" t="s">
        <v>5400</v>
      </c>
      <c r="I38" s="29">
        <v>9</v>
      </c>
    </row>
    <row r="39" customFormat="1" ht="17.4" spans="1:9">
      <c r="A39" s="31" t="s">
        <v>5401</v>
      </c>
      <c r="C39" s="27" t="s">
        <v>1233</v>
      </c>
      <c r="D39" s="28" t="s">
        <v>1352</v>
      </c>
      <c r="E39" s="29" t="s">
        <v>5402</v>
      </c>
      <c r="F39" s="29">
        <v>3</v>
      </c>
      <c r="G39" s="28" t="s">
        <v>1270</v>
      </c>
      <c r="H39" s="29" t="s">
        <v>5403</v>
      </c>
      <c r="I39" s="29">
        <v>9</v>
      </c>
    </row>
    <row r="40" customFormat="1" ht="17.4" spans="1:9">
      <c r="A40" s="31" t="s">
        <v>5404</v>
      </c>
      <c r="C40" s="27" t="s">
        <v>1408</v>
      </c>
      <c r="D40" s="28" t="s">
        <v>1263</v>
      </c>
      <c r="E40" s="29" t="s">
        <v>4499</v>
      </c>
      <c r="F40" s="29">
        <v>2</v>
      </c>
      <c r="G40" s="28" t="s">
        <v>1252</v>
      </c>
      <c r="H40" s="29" t="s">
        <v>5405</v>
      </c>
      <c r="I40" s="29">
        <v>9</v>
      </c>
    </row>
    <row r="41" customFormat="1" ht="17.4" spans="1:9">
      <c r="A41" s="31" t="s">
        <v>5406</v>
      </c>
      <c r="C41" s="27" t="s">
        <v>1426</v>
      </c>
      <c r="D41" s="28" t="s">
        <v>1481</v>
      </c>
      <c r="E41" s="29" t="s">
        <v>5407</v>
      </c>
      <c r="F41" s="29">
        <v>2</v>
      </c>
      <c r="G41" s="28" t="s">
        <v>1277</v>
      </c>
      <c r="H41" s="29" t="s">
        <v>5408</v>
      </c>
      <c r="I41" s="29">
        <v>8</v>
      </c>
    </row>
    <row r="42" customFormat="1" ht="17.4" spans="1:9">
      <c r="A42" s="31" t="s">
        <v>5409</v>
      </c>
      <c r="C42" s="27" t="s">
        <v>1371</v>
      </c>
      <c r="D42" s="28" t="s">
        <v>1269</v>
      </c>
      <c r="E42" s="29" t="s">
        <v>5410</v>
      </c>
      <c r="F42" s="29">
        <v>2</v>
      </c>
      <c r="G42" s="28" t="s">
        <v>1473</v>
      </c>
      <c r="H42" s="29" t="s">
        <v>5411</v>
      </c>
      <c r="I42" s="29">
        <v>8</v>
      </c>
    </row>
    <row r="43" customFormat="1" ht="17.4" spans="1:9">
      <c r="A43" s="31" t="s">
        <v>5412</v>
      </c>
      <c r="C43" s="27" t="s">
        <v>260</v>
      </c>
      <c r="D43" s="28" t="s">
        <v>1314</v>
      </c>
      <c r="E43" s="29" t="s">
        <v>5413</v>
      </c>
      <c r="F43" s="29">
        <v>2</v>
      </c>
      <c r="G43" s="28" t="s">
        <v>1492</v>
      </c>
      <c r="H43" s="29" t="s">
        <v>5414</v>
      </c>
      <c r="I43" s="29">
        <v>8</v>
      </c>
    </row>
    <row r="44" customFormat="1" ht="17.4" spans="1:9">
      <c r="A44" s="32" t="s">
        <v>5415</v>
      </c>
      <c r="C44" s="27" t="s">
        <v>264</v>
      </c>
      <c r="D44" s="28" t="s">
        <v>1471</v>
      </c>
      <c r="E44" s="29" t="s">
        <v>5416</v>
      </c>
      <c r="F44" s="29">
        <v>2</v>
      </c>
      <c r="G44" s="28" t="s">
        <v>1442</v>
      </c>
      <c r="H44" s="29" t="s">
        <v>5417</v>
      </c>
      <c r="I44" s="29">
        <v>8</v>
      </c>
    </row>
    <row r="45" customFormat="1" ht="17.4" spans="1:9">
      <c r="A45" s="32" t="s">
        <v>5418</v>
      </c>
      <c r="C45" s="27" t="s">
        <v>1402</v>
      </c>
      <c r="D45" s="28" t="s">
        <v>1535</v>
      </c>
      <c r="E45" s="29" t="s">
        <v>5419</v>
      </c>
      <c r="F45" s="29">
        <v>2</v>
      </c>
      <c r="G45" s="28" t="s">
        <v>1382</v>
      </c>
      <c r="H45" s="29" t="s">
        <v>5420</v>
      </c>
      <c r="I45" s="29">
        <v>8</v>
      </c>
    </row>
    <row r="46" customFormat="1" ht="17.4" spans="1:9">
      <c r="A46" s="32" t="s">
        <v>5421</v>
      </c>
      <c r="C46" s="27" t="s">
        <v>262</v>
      </c>
      <c r="D46" s="28" t="s">
        <v>1507</v>
      </c>
      <c r="E46" s="29" t="s">
        <v>5422</v>
      </c>
      <c r="F46" s="29">
        <v>2</v>
      </c>
      <c r="G46" s="28" t="s">
        <v>1480</v>
      </c>
      <c r="H46" s="29" t="s">
        <v>5423</v>
      </c>
      <c r="I46" s="29">
        <v>8</v>
      </c>
    </row>
    <row r="47" customFormat="1" ht="17.4" spans="1:9">
      <c r="A47" s="32" t="s">
        <v>5424</v>
      </c>
      <c r="C47" s="27" t="s">
        <v>268</v>
      </c>
      <c r="D47" s="28" t="s">
        <v>1465</v>
      </c>
      <c r="E47" s="29" t="s">
        <v>5425</v>
      </c>
      <c r="F47" s="29">
        <v>1</v>
      </c>
      <c r="G47" s="28" t="s">
        <v>1450</v>
      </c>
      <c r="H47" s="29" t="s">
        <v>5426</v>
      </c>
      <c r="I47" s="29">
        <v>8</v>
      </c>
    </row>
    <row r="48" customFormat="1" ht="17.4" spans="1:9">
      <c r="A48" s="32"/>
      <c r="C48" s="27" t="s">
        <v>1483</v>
      </c>
      <c r="D48" s="28" t="s">
        <v>1537</v>
      </c>
      <c r="E48" s="29" t="s">
        <v>5427</v>
      </c>
      <c r="F48" s="29">
        <v>1</v>
      </c>
      <c r="G48" s="28" t="s">
        <v>1475</v>
      </c>
      <c r="H48" s="29" t="s">
        <v>5428</v>
      </c>
      <c r="I48" s="29">
        <v>8</v>
      </c>
    </row>
    <row r="49" customFormat="1" ht="26.4" spans="1:9">
      <c r="A49" s="32"/>
      <c r="C49" s="27" t="s">
        <v>1235</v>
      </c>
      <c r="D49" s="28" t="s">
        <v>1538</v>
      </c>
      <c r="E49" s="29" t="s">
        <v>5429</v>
      </c>
      <c r="F49" s="29">
        <v>1</v>
      </c>
      <c r="G49" s="28" t="s">
        <v>1549</v>
      </c>
      <c r="H49" s="29" t="s">
        <v>5430</v>
      </c>
      <c r="I49" s="29">
        <v>8</v>
      </c>
    </row>
    <row r="50" customFormat="1" ht="17.4" spans="1:9">
      <c r="A50" s="32"/>
      <c r="C50" s="27" t="s">
        <v>1445</v>
      </c>
      <c r="D50" s="28" t="s">
        <v>1267</v>
      </c>
      <c r="E50" s="29" t="s">
        <v>5431</v>
      </c>
      <c r="F50" s="29">
        <v>1</v>
      </c>
      <c r="G50" s="28" t="s">
        <v>1416</v>
      </c>
      <c r="H50" s="29" t="s">
        <v>5432</v>
      </c>
      <c r="I50" s="29">
        <v>8</v>
      </c>
    </row>
    <row r="51" customFormat="1" ht="17.4" spans="1:9">
      <c r="A51" s="32"/>
      <c r="C51" s="27" t="s">
        <v>1295</v>
      </c>
      <c r="D51" s="28" t="s">
        <v>1500</v>
      </c>
      <c r="E51" s="29" t="s">
        <v>5433</v>
      </c>
      <c r="F51" s="29">
        <v>1</v>
      </c>
      <c r="G51" s="28" t="s">
        <v>1447</v>
      </c>
      <c r="H51" s="29" t="s">
        <v>5434</v>
      </c>
      <c r="I51" s="29">
        <v>7</v>
      </c>
    </row>
    <row r="52" customFormat="1" ht="17.4" spans="1:9">
      <c r="A52" s="32"/>
      <c r="C52" s="27" t="s">
        <v>1288</v>
      </c>
      <c r="D52" s="28" t="s">
        <v>1394</v>
      </c>
      <c r="E52" s="29" t="s">
        <v>5435</v>
      </c>
      <c r="F52" s="29">
        <v>1</v>
      </c>
      <c r="G52" s="28" t="s">
        <v>1423</v>
      </c>
      <c r="H52" s="29" t="s">
        <v>3392</v>
      </c>
      <c r="I52" s="29">
        <v>7</v>
      </c>
    </row>
    <row r="53" customFormat="1" ht="17.4" spans="1:9">
      <c r="A53" s="32"/>
      <c r="C53" s="27" t="s">
        <v>1407</v>
      </c>
      <c r="D53" s="28" t="s">
        <v>1331</v>
      </c>
      <c r="E53" s="29" t="s">
        <v>5436</v>
      </c>
      <c r="F53" s="29">
        <v>1</v>
      </c>
      <c r="G53" s="28" t="s">
        <v>2228</v>
      </c>
      <c r="H53" s="29" t="s">
        <v>5437</v>
      </c>
      <c r="I53" s="29">
        <v>7</v>
      </c>
    </row>
    <row r="54" customFormat="1" ht="17.4" spans="1:9">
      <c r="A54" s="32"/>
      <c r="C54" s="27" t="s">
        <v>1229</v>
      </c>
      <c r="D54" s="28" t="s">
        <v>1437</v>
      </c>
      <c r="E54" s="29" t="s">
        <v>5438</v>
      </c>
      <c r="F54" s="29">
        <v>1</v>
      </c>
      <c r="G54" s="28" t="s">
        <v>1440</v>
      </c>
      <c r="H54" s="29" t="s">
        <v>5439</v>
      </c>
      <c r="I54" s="29">
        <v>7</v>
      </c>
    </row>
    <row r="55" customFormat="1" ht="17.4" spans="1:9">
      <c r="A55" s="32"/>
      <c r="C55" s="27" t="s">
        <v>1301</v>
      </c>
      <c r="D55" s="28" t="s">
        <v>1272</v>
      </c>
      <c r="E55" s="29" t="s">
        <v>5440</v>
      </c>
      <c r="F55" s="29">
        <v>1</v>
      </c>
      <c r="G55" s="28" t="s">
        <v>1281</v>
      </c>
      <c r="H55" s="29" t="s">
        <v>5441</v>
      </c>
      <c r="I55" s="29">
        <v>7</v>
      </c>
    </row>
    <row r="56" customFormat="1" ht="17.4" spans="1:9">
      <c r="A56" s="32"/>
      <c r="C56" s="27" t="s">
        <v>1485</v>
      </c>
      <c r="D56" s="28" t="s">
        <v>1541</v>
      </c>
      <c r="G56" s="28" t="s">
        <v>1302</v>
      </c>
      <c r="H56" s="29" t="s">
        <v>5442</v>
      </c>
      <c r="I56" s="29">
        <v>7</v>
      </c>
    </row>
    <row r="57" customFormat="1" ht="26.4" spans="1:9">
      <c r="A57" s="32"/>
      <c r="C57" s="27" t="s">
        <v>1347</v>
      </c>
      <c r="D57" s="28" t="s">
        <v>1513</v>
      </c>
      <c r="G57" s="28" t="s">
        <v>1490</v>
      </c>
      <c r="H57" s="29" t="s">
        <v>5443</v>
      </c>
      <c r="I57" s="29">
        <v>7</v>
      </c>
    </row>
    <row r="58" customFormat="1" ht="17.4" spans="1:9">
      <c r="A58" s="32"/>
      <c r="C58" s="27" t="s">
        <v>1430</v>
      </c>
      <c r="D58" s="28" t="s">
        <v>1388</v>
      </c>
      <c r="G58" s="28" t="s">
        <v>1405</v>
      </c>
      <c r="H58" s="29" t="s">
        <v>5444</v>
      </c>
      <c r="I58" s="29">
        <v>7</v>
      </c>
    </row>
    <row r="59" customFormat="1" ht="17.4" spans="1:9">
      <c r="A59" s="32"/>
      <c r="C59" s="27" t="s">
        <v>1226</v>
      </c>
      <c r="D59" s="28" t="s">
        <v>1470</v>
      </c>
      <c r="G59" s="28" t="s">
        <v>1455</v>
      </c>
      <c r="H59" s="29" t="s">
        <v>5445</v>
      </c>
      <c r="I59" s="29">
        <v>7</v>
      </c>
    </row>
    <row r="60" customFormat="1" ht="17.4" spans="1:9">
      <c r="A60" s="32"/>
      <c r="C60" s="27" t="s">
        <v>1458</v>
      </c>
      <c r="D60" s="28" t="s">
        <v>1467</v>
      </c>
      <c r="G60" s="28" t="s">
        <v>1547</v>
      </c>
      <c r="H60" s="29" t="s">
        <v>5446</v>
      </c>
      <c r="I60" s="29">
        <v>7</v>
      </c>
    </row>
    <row r="61" customFormat="1" ht="17.4" spans="1:9">
      <c r="A61" s="32"/>
      <c r="C61" s="27" t="s">
        <v>1376</v>
      </c>
      <c r="D61" s="28" t="s">
        <v>1372</v>
      </c>
      <c r="G61" s="28" t="s">
        <v>1375</v>
      </c>
      <c r="H61" s="29" t="s">
        <v>5447</v>
      </c>
      <c r="I61" s="29">
        <v>7</v>
      </c>
    </row>
    <row r="62" customFormat="1" ht="17.4" spans="1:9">
      <c r="A62" s="32"/>
      <c r="C62" s="27" t="s">
        <v>1260</v>
      </c>
      <c r="D62" s="28" t="s">
        <v>1268</v>
      </c>
      <c r="G62" s="28" t="s">
        <v>1444</v>
      </c>
      <c r="H62" s="29" t="s">
        <v>1435</v>
      </c>
      <c r="I62" s="29">
        <v>6</v>
      </c>
    </row>
    <row r="63" customFormat="1" ht="17.4" spans="1:9">
      <c r="A63" s="32"/>
      <c r="C63" s="27" t="s">
        <v>1274</v>
      </c>
      <c r="D63" s="28" t="s">
        <v>1409</v>
      </c>
      <c r="G63" s="28" t="s">
        <v>2296</v>
      </c>
      <c r="H63" s="29">
        <v>2</v>
      </c>
      <c r="I63" s="29">
        <v>6</v>
      </c>
    </row>
    <row r="64" customFormat="1" ht="17.4" spans="1:9">
      <c r="A64" s="32"/>
      <c r="C64" s="27" t="s">
        <v>1329</v>
      </c>
      <c r="D64" s="28" t="s">
        <v>1360</v>
      </c>
      <c r="G64" s="28" t="s">
        <v>2299</v>
      </c>
      <c r="H64" s="29" t="s">
        <v>5448</v>
      </c>
      <c r="I64" s="29">
        <v>6</v>
      </c>
    </row>
    <row r="65" customFormat="1" ht="17.4" spans="1:9">
      <c r="A65" s="32"/>
      <c r="C65" s="27" t="s">
        <v>258</v>
      </c>
      <c r="D65" s="28" t="s">
        <v>1543</v>
      </c>
      <c r="G65" s="28" t="s">
        <v>2199</v>
      </c>
      <c r="H65" s="29" t="s">
        <v>5449</v>
      </c>
      <c r="I65" s="29">
        <v>6</v>
      </c>
    </row>
    <row r="66" customFormat="1" ht="17.4" spans="1:9">
      <c r="A66" s="32"/>
      <c r="C66" s="27" t="s">
        <v>1460</v>
      </c>
      <c r="D66" s="28" t="s">
        <v>1256</v>
      </c>
      <c r="G66" s="28" t="s">
        <v>2065</v>
      </c>
      <c r="H66" s="29" t="s">
        <v>5450</v>
      </c>
      <c r="I66" s="29">
        <v>6</v>
      </c>
    </row>
    <row r="67" customFormat="1" ht="17.4" spans="1:9">
      <c r="A67" s="32"/>
      <c r="C67" s="27" t="s">
        <v>1352</v>
      </c>
      <c r="D67" s="28" t="s">
        <v>1342</v>
      </c>
      <c r="G67" s="28" t="s">
        <v>799</v>
      </c>
      <c r="H67" s="29" t="s">
        <v>5451</v>
      </c>
      <c r="I67" s="29">
        <v>6</v>
      </c>
    </row>
    <row r="68" customFormat="1" ht="17.4" spans="1:9">
      <c r="A68" s="32"/>
      <c r="C68" s="27" t="s">
        <v>1403</v>
      </c>
      <c r="D68" s="28" t="s">
        <v>267</v>
      </c>
      <c r="G68" s="28" t="s">
        <v>1937</v>
      </c>
      <c r="H68" s="29" t="s">
        <v>5452</v>
      </c>
      <c r="I68" s="29">
        <v>6</v>
      </c>
    </row>
    <row r="69" customFormat="1" ht="17.4" spans="1:9">
      <c r="A69" s="32"/>
      <c r="C69" s="27" t="s">
        <v>1263</v>
      </c>
      <c r="D69" s="28" t="s">
        <v>1498</v>
      </c>
      <c r="G69" s="28" t="s">
        <v>2347</v>
      </c>
      <c r="H69" s="29" t="s">
        <v>5453</v>
      </c>
      <c r="I69" s="29">
        <v>6</v>
      </c>
    </row>
    <row r="70" customFormat="1" ht="17.4" spans="1:9">
      <c r="A70" s="32"/>
      <c r="C70" s="27" t="s">
        <v>1350</v>
      </c>
      <c r="D70" s="28" t="s">
        <v>1297</v>
      </c>
      <c r="G70" s="28" t="s">
        <v>1343</v>
      </c>
      <c r="H70" s="29" t="s">
        <v>5454</v>
      </c>
      <c r="I70" s="29">
        <v>6</v>
      </c>
    </row>
    <row r="71" customFormat="1" ht="17.4" spans="1:9">
      <c r="A71" s="32"/>
      <c r="C71" s="27" t="s">
        <v>1481</v>
      </c>
      <c r="D71" s="28" t="s">
        <v>1397</v>
      </c>
      <c r="G71" s="28" t="s">
        <v>1283</v>
      </c>
      <c r="H71" s="29" t="s">
        <v>5455</v>
      </c>
      <c r="I71" s="29">
        <v>6</v>
      </c>
    </row>
    <row r="72" customFormat="1" ht="17.4" spans="1:9">
      <c r="A72" s="32"/>
      <c r="C72" s="27" t="s">
        <v>1269</v>
      </c>
      <c r="D72" s="28" t="s">
        <v>1237</v>
      </c>
      <c r="G72" s="28" t="s">
        <v>1290</v>
      </c>
      <c r="H72" s="29" t="s">
        <v>5456</v>
      </c>
      <c r="I72" s="29">
        <v>5</v>
      </c>
    </row>
    <row r="73" customFormat="1" ht="17.4" spans="1:9">
      <c r="A73" s="32"/>
      <c r="C73" s="27" t="s">
        <v>1314</v>
      </c>
      <c r="D73" s="28" t="s">
        <v>1335</v>
      </c>
      <c r="G73" s="28" t="s">
        <v>2366</v>
      </c>
      <c r="H73" s="29" t="s">
        <v>5457</v>
      </c>
      <c r="I73" s="29">
        <v>5</v>
      </c>
    </row>
    <row r="74" customFormat="1" ht="17.4" spans="1:9">
      <c r="A74" s="32"/>
      <c r="C74" s="27" t="s">
        <v>1471</v>
      </c>
      <c r="D74" s="28" t="s">
        <v>1387</v>
      </c>
      <c r="G74" s="28" t="s">
        <v>2378</v>
      </c>
      <c r="H74" s="29" t="s">
        <v>5458</v>
      </c>
      <c r="I74" s="29">
        <v>5</v>
      </c>
    </row>
    <row r="75" customFormat="1" ht="17.4" spans="1:9">
      <c r="A75" s="32"/>
      <c r="C75" s="27" t="s">
        <v>1474</v>
      </c>
      <c r="D75" s="28" t="s">
        <v>1323</v>
      </c>
      <c r="G75" s="28" t="s">
        <v>2397</v>
      </c>
      <c r="H75" s="29" t="s">
        <v>5459</v>
      </c>
      <c r="I75" s="29">
        <v>5</v>
      </c>
    </row>
    <row r="76" customFormat="1" ht="17.4" spans="1:9">
      <c r="A76" s="32"/>
      <c r="C76" s="27" t="s">
        <v>1535</v>
      </c>
      <c r="D76" s="28" t="s">
        <v>1294</v>
      </c>
      <c r="G76" s="28" t="s">
        <v>1296</v>
      </c>
      <c r="H76" s="29" t="s">
        <v>3108</v>
      </c>
      <c r="I76" s="29">
        <v>5</v>
      </c>
    </row>
    <row r="77" customFormat="1" ht="17.4" spans="1:9">
      <c r="A77" s="32"/>
      <c r="C77" s="27" t="s">
        <v>1231</v>
      </c>
      <c r="D77" s="28" t="s">
        <v>1436</v>
      </c>
      <c r="G77" s="28" t="s">
        <v>2407</v>
      </c>
      <c r="H77" s="29" t="s">
        <v>5460</v>
      </c>
      <c r="I77" s="29">
        <v>5</v>
      </c>
    </row>
    <row r="78" customFormat="1" ht="17.4" spans="1:9">
      <c r="A78" s="32"/>
      <c r="C78" s="27" t="s">
        <v>1242</v>
      </c>
      <c r="D78" s="28" t="s">
        <v>1369</v>
      </c>
      <c r="G78" s="28" t="s">
        <v>1892</v>
      </c>
      <c r="H78" s="29" t="s">
        <v>5461</v>
      </c>
      <c r="I78" s="29">
        <v>5</v>
      </c>
    </row>
    <row r="79" customFormat="1" ht="17.4" spans="1:9">
      <c r="A79" s="32"/>
      <c r="C79" s="27" t="s">
        <v>1507</v>
      </c>
      <c r="D79" s="28" t="s">
        <v>2171</v>
      </c>
      <c r="G79" s="28" t="s">
        <v>1510</v>
      </c>
      <c r="H79" s="29" t="s">
        <v>4057</v>
      </c>
      <c r="I79" s="29">
        <v>5</v>
      </c>
    </row>
    <row r="80" customFormat="1" ht="17.4" spans="1:9">
      <c r="A80" s="32"/>
      <c r="C80" s="27" t="s">
        <v>1465</v>
      </c>
      <c r="D80" s="28" t="s">
        <v>1247</v>
      </c>
      <c r="G80" s="28" t="s">
        <v>2246</v>
      </c>
      <c r="H80" s="29" t="s">
        <v>5462</v>
      </c>
      <c r="I80" s="29">
        <v>5</v>
      </c>
    </row>
    <row r="81" customFormat="1" ht="17.4" spans="1:9">
      <c r="A81" s="32"/>
      <c r="C81" s="27" t="s">
        <v>1537</v>
      </c>
      <c r="D81" s="28" t="s">
        <v>2195</v>
      </c>
      <c r="G81" s="28" t="s">
        <v>2420</v>
      </c>
      <c r="H81" s="29" t="s">
        <v>5463</v>
      </c>
      <c r="I81" s="29">
        <v>5</v>
      </c>
    </row>
    <row r="82" customFormat="1" ht="17.4" spans="1:9">
      <c r="A82" s="32"/>
      <c r="C82" s="27" t="s">
        <v>1538</v>
      </c>
      <c r="D82" s="28" t="s">
        <v>1463</v>
      </c>
      <c r="G82" s="28" t="s">
        <v>1509</v>
      </c>
      <c r="H82" s="29" t="s">
        <v>5464</v>
      </c>
      <c r="I82" s="29">
        <v>5</v>
      </c>
    </row>
    <row r="83" customFormat="1" ht="17.4" spans="1:9">
      <c r="A83" s="32"/>
      <c r="C83" s="27" t="s">
        <v>1249</v>
      </c>
      <c r="D83" s="28" t="s">
        <v>1489</v>
      </c>
      <c r="G83" s="28" t="s">
        <v>1358</v>
      </c>
      <c r="H83" s="29" t="s">
        <v>5465</v>
      </c>
      <c r="I83" s="29">
        <v>5</v>
      </c>
    </row>
    <row r="84" customFormat="1" ht="26.4" spans="1:9">
      <c r="A84" s="32"/>
      <c r="C84" s="27" t="s">
        <v>1345</v>
      </c>
      <c r="D84" s="28" t="s">
        <v>1285</v>
      </c>
      <c r="G84" s="28" t="s">
        <v>2437</v>
      </c>
      <c r="H84" s="29" t="s">
        <v>5466</v>
      </c>
      <c r="I84" s="29">
        <v>5</v>
      </c>
    </row>
    <row r="85" customFormat="1" ht="17.4" spans="1:9">
      <c r="A85" s="32"/>
      <c r="C85" s="27" t="s">
        <v>1267</v>
      </c>
      <c r="D85" s="28" t="s">
        <v>1499</v>
      </c>
      <c r="G85" s="28" t="s">
        <v>1504</v>
      </c>
      <c r="H85" s="29" t="s">
        <v>5467</v>
      </c>
      <c r="I85" s="29">
        <v>5</v>
      </c>
    </row>
    <row r="86" customFormat="1" ht="17.4" spans="1:9">
      <c r="A86" s="32"/>
      <c r="C86" s="27" t="s">
        <v>170</v>
      </c>
      <c r="D86" s="28" t="s">
        <v>1517</v>
      </c>
      <c r="G86" s="28" t="s">
        <v>1502</v>
      </c>
      <c r="H86" s="29" t="s">
        <v>5468</v>
      </c>
      <c r="I86" s="29">
        <v>5</v>
      </c>
    </row>
    <row r="87" customFormat="1" ht="17.4" spans="1:9">
      <c r="A87" s="32"/>
      <c r="C87" s="27" t="s">
        <v>1500</v>
      </c>
      <c r="D87" s="28" t="s">
        <v>1385</v>
      </c>
      <c r="G87" s="28" t="s">
        <v>1491</v>
      </c>
      <c r="H87" s="29" t="s">
        <v>5469</v>
      </c>
      <c r="I87" s="29">
        <v>5</v>
      </c>
    </row>
    <row r="88" customFormat="1" ht="17.4" spans="1:9">
      <c r="A88" s="32"/>
      <c r="C88" s="27" t="s">
        <v>1394</v>
      </c>
      <c r="D88" s="28" t="s">
        <v>1309</v>
      </c>
      <c r="G88" s="28" t="s">
        <v>1435</v>
      </c>
      <c r="H88" s="29" t="s">
        <v>5470</v>
      </c>
      <c r="I88" s="29">
        <v>5</v>
      </c>
    </row>
    <row r="89" customFormat="1" ht="17.4" spans="1:9">
      <c r="A89" s="32"/>
      <c r="C89" s="27" t="s">
        <v>1331</v>
      </c>
      <c r="D89" s="28" t="s">
        <v>1298</v>
      </c>
      <c r="G89" s="28" t="s">
        <v>2482</v>
      </c>
      <c r="H89" s="29" t="s">
        <v>5471</v>
      </c>
      <c r="I89" s="29">
        <v>5</v>
      </c>
    </row>
    <row r="90" customFormat="1" ht="17.4" spans="1:9">
      <c r="A90" s="32"/>
      <c r="C90" s="27" t="s">
        <v>1486</v>
      </c>
      <c r="D90" s="28" t="s">
        <v>1395</v>
      </c>
      <c r="G90" s="28" t="s">
        <v>2486</v>
      </c>
      <c r="H90" s="29" t="s">
        <v>1420</v>
      </c>
      <c r="I90" s="29">
        <v>4</v>
      </c>
    </row>
    <row r="91" customFormat="1" ht="17.4" spans="1:9">
      <c r="A91" s="32"/>
      <c r="C91" s="27" t="s">
        <v>1437</v>
      </c>
      <c r="D91" s="28" t="s">
        <v>1520</v>
      </c>
      <c r="G91" s="28" t="s">
        <v>2494</v>
      </c>
      <c r="H91" s="29" t="s">
        <v>5472</v>
      </c>
      <c r="I91" s="29">
        <v>4</v>
      </c>
    </row>
    <row r="92" customFormat="1" ht="17.4" spans="1:9">
      <c r="A92" s="32"/>
      <c r="C92" s="27" t="s">
        <v>1362</v>
      </c>
      <c r="D92" s="28" t="s">
        <v>1469</v>
      </c>
      <c r="G92" s="28" t="s">
        <v>1528</v>
      </c>
      <c r="H92" s="29" t="s">
        <v>5473</v>
      </c>
      <c r="I92" s="29">
        <v>4</v>
      </c>
    </row>
    <row r="93" customFormat="1" ht="17.4" spans="1:9">
      <c r="A93" s="32"/>
      <c r="C93" s="27" t="s">
        <v>1272</v>
      </c>
      <c r="D93" s="28" t="s">
        <v>2260</v>
      </c>
      <c r="G93" s="28" t="s">
        <v>1307</v>
      </c>
      <c r="H93" s="29" t="s">
        <v>5474</v>
      </c>
      <c r="I93" s="29">
        <v>4</v>
      </c>
    </row>
    <row r="94" customFormat="1" ht="17.4" spans="1:9">
      <c r="A94" s="32"/>
      <c r="C94" s="27" t="s">
        <v>1240</v>
      </c>
      <c r="D94" s="28" t="s">
        <v>1766</v>
      </c>
      <c r="G94" s="28" t="s">
        <v>1534</v>
      </c>
      <c r="H94" s="29" t="s">
        <v>5475</v>
      </c>
      <c r="I94" s="29">
        <v>4</v>
      </c>
    </row>
    <row r="95" customFormat="1" ht="17.4" spans="1:9">
      <c r="A95" s="32"/>
      <c r="C95" s="27" t="s">
        <v>1541</v>
      </c>
      <c r="D95" s="28" t="s">
        <v>1488</v>
      </c>
      <c r="G95" s="28" t="s">
        <v>1552</v>
      </c>
      <c r="H95" s="29" t="s">
        <v>5476</v>
      </c>
      <c r="I95" s="29">
        <v>4</v>
      </c>
    </row>
    <row r="96" customFormat="1" ht="17.4" spans="1:9">
      <c r="A96" s="32"/>
      <c r="C96" s="27" t="s">
        <v>1513</v>
      </c>
      <c r="D96" s="28" t="s">
        <v>2291</v>
      </c>
      <c r="G96" s="28" t="s">
        <v>1346</v>
      </c>
      <c r="H96" s="29">
        <v>4</v>
      </c>
      <c r="I96" s="29">
        <v>4</v>
      </c>
    </row>
    <row r="97" customFormat="1" ht="17.4" spans="1:9">
      <c r="A97" s="32"/>
      <c r="C97" s="27" t="s">
        <v>1254</v>
      </c>
      <c r="D97" s="28" t="s">
        <v>2149</v>
      </c>
      <c r="G97" s="28" t="s">
        <v>1452</v>
      </c>
      <c r="H97" s="29" t="s">
        <v>5477</v>
      </c>
      <c r="I97" s="29">
        <v>4</v>
      </c>
    </row>
    <row r="98" customFormat="1" ht="26.4" spans="1:9">
      <c r="A98" s="32"/>
      <c r="C98" s="27" t="s">
        <v>1388</v>
      </c>
      <c r="D98" s="28" t="s">
        <v>1354</v>
      </c>
      <c r="G98" s="28" t="s">
        <v>2162</v>
      </c>
      <c r="H98" s="29" t="s">
        <v>5478</v>
      </c>
      <c r="I98" s="29">
        <v>4</v>
      </c>
    </row>
    <row r="99" customFormat="1" ht="17.4" spans="1:9">
      <c r="A99" s="32"/>
      <c r="C99" s="27" t="s">
        <v>1278</v>
      </c>
      <c r="D99" s="28" t="s">
        <v>2321</v>
      </c>
      <c r="G99" s="28" t="s">
        <v>2115</v>
      </c>
      <c r="H99" s="29" t="s">
        <v>5479</v>
      </c>
      <c r="I99" s="29">
        <v>4</v>
      </c>
    </row>
    <row r="100" customFormat="1" ht="17.4" spans="1:9">
      <c r="A100" s="32"/>
      <c r="C100" s="27" t="s">
        <v>1380</v>
      </c>
      <c r="D100" s="28" t="s">
        <v>2326</v>
      </c>
      <c r="G100" s="28" t="s">
        <v>2525</v>
      </c>
      <c r="H100" s="29" t="s">
        <v>3210</v>
      </c>
      <c r="I100" s="29">
        <v>4</v>
      </c>
    </row>
    <row r="101" customFormat="1" ht="17.4" spans="1:9">
      <c r="A101" s="32"/>
      <c r="C101" s="27" t="s">
        <v>1470</v>
      </c>
      <c r="D101" s="28" t="s">
        <v>2331</v>
      </c>
      <c r="G101" s="28" t="s">
        <v>1512</v>
      </c>
      <c r="H101" s="29" t="s">
        <v>3287</v>
      </c>
      <c r="I101" s="29">
        <v>4</v>
      </c>
    </row>
    <row r="102" customFormat="1" ht="17.4" spans="3:9">
      <c r="C102" s="27" t="s">
        <v>1467</v>
      </c>
      <c r="D102" s="28" t="s">
        <v>1338</v>
      </c>
      <c r="G102" s="28" t="s">
        <v>2235</v>
      </c>
      <c r="H102" s="29" t="s">
        <v>5480</v>
      </c>
      <c r="I102" s="29">
        <v>4</v>
      </c>
    </row>
    <row r="103" customFormat="1" ht="17.4" spans="3:9">
      <c r="C103" s="27" t="s">
        <v>1428</v>
      </c>
      <c r="D103" s="28" t="s">
        <v>2353</v>
      </c>
      <c r="G103" s="28" t="s">
        <v>2542</v>
      </c>
      <c r="H103" s="29" t="s">
        <v>5481</v>
      </c>
      <c r="I103" s="29">
        <v>4</v>
      </c>
    </row>
    <row r="104" customFormat="1" ht="26.4" spans="3:9">
      <c r="C104" s="27" t="s">
        <v>1372</v>
      </c>
      <c r="D104" s="28" t="s">
        <v>2357</v>
      </c>
      <c r="G104" s="28" t="s">
        <v>2175</v>
      </c>
      <c r="H104" s="29" t="s">
        <v>5482</v>
      </c>
      <c r="I104" s="29">
        <v>4</v>
      </c>
    </row>
    <row r="105" customFormat="1" ht="17.4" spans="3:9">
      <c r="C105" s="27" t="s">
        <v>1268</v>
      </c>
      <c r="D105" s="28" t="s">
        <v>2392</v>
      </c>
      <c r="G105" s="28" t="s">
        <v>1508</v>
      </c>
      <c r="H105" s="29" t="s">
        <v>5483</v>
      </c>
      <c r="I105" s="29">
        <v>4</v>
      </c>
    </row>
    <row r="106" customFormat="1" ht="17.4" spans="3:9">
      <c r="C106" s="27" t="s">
        <v>1239</v>
      </c>
      <c r="D106" s="28" t="s">
        <v>1506</v>
      </c>
      <c r="G106" s="28" t="s">
        <v>1536</v>
      </c>
      <c r="H106" s="29" t="s">
        <v>5484</v>
      </c>
      <c r="I106" s="29">
        <v>4</v>
      </c>
    </row>
    <row r="107" customFormat="1" ht="17.4" spans="3:9">
      <c r="C107" s="27" t="s">
        <v>1409</v>
      </c>
      <c r="D107" s="28" t="s">
        <v>2414</v>
      </c>
      <c r="E107" s="29"/>
      <c r="F107" s="29"/>
      <c r="G107" s="28" t="s">
        <v>2152</v>
      </c>
      <c r="H107" s="29" t="s">
        <v>5485</v>
      </c>
      <c r="I107" s="29">
        <v>4</v>
      </c>
    </row>
    <row r="108" customFormat="1" ht="17.4" spans="3:9">
      <c r="C108" s="27" t="s">
        <v>1360</v>
      </c>
      <c r="D108" s="28" t="s">
        <v>1282</v>
      </c>
      <c r="E108" s="29"/>
      <c r="F108" s="29"/>
      <c r="G108" s="28" t="s">
        <v>1322</v>
      </c>
      <c r="H108" s="29" t="s">
        <v>5486</v>
      </c>
      <c r="I108" s="29">
        <v>4</v>
      </c>
    </row>
    <row r="109" customFormat="1" ht="17.4" spans="3:9">
      <c r="C109" s="27" t="s">
        <v>1399</v>
      </c>
      <c r="D109" s="28" t="s">
        <v>2427</v>
      </c>
      <c r="E109" s="29"/>
      <c r="F109" s="29"/>
      <c r="G109" s="28" t="s">
        <v>1276</v>
      </c>
      <c r="H109" s="29" t="s">
        <v>5487</v>
      </c>
      <c r="I109" s="29">
        <v>4</v>
      </c>
    </row>
    <row r="110" customFormat="1" ht="17.4" spans="3:9">
      <c r="C110" s="27" t="s">
        <v>1543</v>
      </c>
      <c r="D110" s="28" t="s">
        <v>2448</v>
      </c>
      <c r="E110" s="29"/>
      <c r="F110" s="29"/>
      <c r="G110" s="28" t="s">
        <v>2589</v>
      </c>
      <c r="H110" s="29" t="s">
        <v>5488</v>
      </c>
      <c r="I110" s="29">
        <v>4</v>
      </c>
    </row>
    <row r="111" customFormat="1" ht="17.4" spans="3:9">
      <c r="C111" s="27" t="s">
        <v>1225</v>
      </c>
      <c r="D111" s="28" t="s">
        <v>2454</v>
      </c>
      <c r="E111" s="29"/>
      <c r="F111" s="29"/>
      <c r="G111" s="28" t="s">
        <v>1546</v>
      </c>
      <c r="H111" s="29" t="s">
        <v>5489</v>
      </c>
      <c r="I111" s="29">
        <v>4</v>
      </c>
    </row>
    <row r="112" customFormat="1" ht="17.4" spans="3:9">
      <c r="C112" s="27" t="s">
        <v>1545</v>
      </c>
      <c r="D112" s="28" t="s">
        <v>2217</v>
      </c>
      <c r="E112" s="29"/>
      <c r="F112" s="29"/>
      <c r="G112" s="28" t="s">
        <v>1351</v>
      </c>
      <c r="H112" s="29" t="s">
        <v>5490</v>
      </c>
      <c r="I112" s="29">
        <v>4</v>
      </c>
    </row>
    <row r="113" customFormat="1" ht="17.4" spans="3:9">
      <c r="C113" s="27" t="s">
        <v>1256</v>
      </c>
      <c r="D113" s="28" t="s">
        <v>1519</v>
      </c>
      <c r="E113" s="29"/>
      <c r="F113" s="29"/>
      <c r="G113" s="28" t="s">
        <v>1791</v>
      </c>
      <c r="H113" s="29" t="s">
        <v>5491</v>
      </c>
      <c r="I113" s="29">
        <v>4</v>
      </c>
    </row>
    <row r="114" customFormat="1" ht="17.4" spans="3:9">
      <c r="C114" s="27" t="s">
        <v>1342</v>
      </c>
      <c r="D114" s="28" t="s">
        <v>2476</v>
      </c>
      <c r="E114" s="29"/>
      <c r="F114" s="29"/>
      <c r="G114" s="28" t="s">
        <v>2603</v>
      </c>
      <c r="H114" s="29" t="s">
        <v>5492</v>
      </c>
      <c r="I114" s="29">
        <v>4</v>
      </c>
    </row>
    <row r="115" customFormat="1" ht="17.4" spans="3:9">
      <c r="C115" s="27" t="s">
        <v>267</v>
      </c>
      <c r="D115" s="28" t="s">
        <v>2478</v>
      </c>
      <c r="E115" s="29"/>
      <c r="F115" s="29"/>
      <c r="G115" s="28" t="s">
        <v>1415</v>
      </c>
      <c r="H115" s="29" t="s">
        <v>5493</v>
      </c>
      <c r="I115" s="29">
        <v>4</v>
      </c>
    </row>
    <row r="116" customFormat="1" ht="17.4" spans="3:9">
      <c r="C116" s="27" t="s">
        <v>1498</v>
      </c>
      <c r="D116" s="28" t="s">
        <v>1505</v>
      </c>
      <c r="E116" s="29"/>
      <c r="F116" s="29"/>
      <c r="G116" s="28" t="s">
        <v>2609</v>
      </c>
      <c r="H116" s="29" t="s">
        <v>5494</v>
      </c>
      <c r="I116" s="29">
        <v>4</v>
      </c>
    </row>
    <row r="117" customFormat="1" ht="17.4" spans="3:9">
      <c r="C117" s="27" t="s">
        <v>1501</v>
      </c>
      <c r="D117" s="28" t="s">
        <v>1522</v>
      </c>
      <c r="E117" s="29"/>
      <c r="F117" s="29"/>
      <c r="G117" s="28" t="s">
        <v>1420</v>
      </c>
      <c r="H117" s="29">
        <v>6</v>
      </c>
      <c r="I117" s="29">
        <v>4</v>
      </c>
    </row>
    <row r="118" customFormat="1" ht="17.4" spans="3:9">
      <c r="C118" s="27" t="s">
        <v>1297</v>
      </c>
      <c r="D118" s="28" t="s">
        <v>2487</v>
      </c>
      <c r="E118" s="29"/>
      <c r="F118" s="29"/>
      <c r="G118" s="28" t="s">
        <v>2401</v>
      </c>
      <c r="H118" s="29" t="s">
        <v>5495</v>
      </c>
      <c r="I118" s="29">
        <v>4</v>
      </c>
    </row>
    <row r="119" customFormat="1" ht="17.4" spans="3:9">
      <c r="C119" s="27" t="s">
        <v>1363</v>
      </c>
      <c r="D119" s="28" t="s">
        <v>1526</v>
      </c>
      <c r="E119" s="29"/>
      <c r="F119" s="29"/>
      <c r="G119" s="28" t="s">
        <v>2169</v>
      </c>
      <c r="H119" s="29" t="s">
        <v>5496</v>
      </c>
      <c r="I119" s="29">
        <v>4</v>
      </c>
    </row>
    <row r="120" customFormat="1" ht="17.4" spans="3:9">
      <c r="C120" s="27" t="s">
        <v>1275</v>
      </c>
      <c r="D120" s="28" t="s">
        <v>1539</v>
      </c>
      <c r="E120" s="29"/>
      <c r="F120" s="29"/>
      <c r="G120" s="28" t="s">
        <v>2625</v>
      </c>
      <c r="H120" s="29" t="s">
        <v>1546</v>
      </c>
      <c r="I120" s="29">
        <v>3</v>
      </c>
    </row>
    <row r="121" customFormat="1" ht="17.4" spans="3:9">
      <c r="C121" s="27" t="s">
        <v>1397</v>
      </c>
      <c r="D121" s="28" t="s">
        <v>2509</v>
      </c>
      <c r="E121" s="29"/>
      <c r="F121" s="29"/>
      <c r="G121" s="28" t="s">
        <v>2223</v>
      </c>
      <c r="H121" s="29" t="s">
        <v>5497</v>
      </c>
      <c r="I121" s="29">
        <v>3</v>
      </c>
    </row>
    <row r="122" customFormat="1" ht="17.4" spans="3:9">
      <c r="C122" s="27" t="s">
        <v>1487</v>
      </c>
      <c r="D122" s="28" t="s">
        <v>2098</v>
      </c>
      <c r="E122" s="29"/>
      <c r="F122" s="29"/>
      <c r="G122" s="28" t="s">
        <v>1524</v>
      </c>
      <c r="H122" s="29" t="s">
        <v>5498</v>
      </c>
      <c r="I122" s="29">
        <v>3</v>
      </c>
    </row>
    <row r="123" customFormat="1" ht="17.4" spans="3:9">
      <c r="C123" s="27" t="s">
        <v>1248</v>
      </c>
      <c r="D123" s="28" t="s">
        <v>2517</v>
      </c>
      <c r="E123" s="29"/>
      <c r="F123" s="29"/>
      <c r="G123" s="28" t="s">
        <v>1495</v>
      </c>
      <c r="H123" s="29" t="s">
        <v>5499</v>
      </c>
      <c r="I123" s="29">
        <v>3</v>
      </c>
    </row>
    <row r="124" customFormat="1" ht="17.4" spans="3:9">
      <c r="C124" s="27" t="s">
        <v>2126</v>
      </c>
      <c r="D124" s="28" t="s">
        <v>2534</v>
      </c>
      <c r="E124" s="29"/>
      <c r="F124" s="29"/>
      <c r="G124" s="28" t="s">
        <v>1355</v>
      </c>
      <c r="H124" s="29" t="s">
        <v>5500</v>
      </c>
      <c r="I124" s="29">
        <v>3</v>
      </c>
    </row>
    <row r="125" customFormat="1" ht="17.4" spans="3:9">
      <c r="C125" s="27" t="s">
        <v>1433</v>
      </c>
      <c r="D125" s="28" t="s">
        <v>2538</v>
      </c>
      <c r="E125" s="29"/>
      <c r="F125" s="29"/>
      <c r="G125" s="28" t="s">
        <v>1514</v>
      </c>
      <c r="H125" s="29" t="s">
        <v>5501</v>
      </c>
      <c r="I125" s="29">
        <v>3</v>
      </c>
    </row>
    <row r="126" customFormat="1" ht="17.4" spans="3:9">
      <c r="C126" s="27" t="s">
        <v>1237</v>
      </c>
      <c r="D126" s="28" t="s">
        <v>1312</v>
      </c>
      <c r="E126" s="29"/>
      <c r="F126" s="29"/>
      <c r="G126" s="28" t="s">
        <v>1334</v>
      </c>
      <c r="H126" s="29" t="s">
        <v>5502</v>
      </c>
      <c r="I126" s="29">
        <v>3</v>
      </c>
    </row>
    <row r="127" customFormat="1" ht="17.4" spans="3:9">
      <c r="C127" s="27" t="s">
        <v>1335</v>
      </c>
      <c r="D127" s="28" t="s">
        <v>1317</v>
      </c>
      <c r="E127" s="29"/>
      <c r="F127" s="29"/>
      <c r="G127" s="28" t="s">
        <v>2044</v>
      </c>
      <c r="H127" s="29" t="s">
        <v>5503</v>
      </c>
      <c r="I127" s="29">
        <v>3</v>
      </c>
    </row>
    <row r="128" customFormat="1" ht="17.4" spans="3:9">
      <c r="C128" s="27" t="s">
        <v>2138</v>
      </c>
      <c r="D128" s="28" t="s">
        <v>1418</v>
      </c>
      <c r="E128" s="29"/>
      <c r="F128" s="29"/>
      <c r="G128" s="28" t="s">
        <v>1359</v>
      </c>
      <c r="H128" s="29" t="s">
        <v>5504</v>
      </c>
      <c r="I128" s="29">
        <v>3</v>
      </c>
    </row>
    <row r="129" customFormat="1" ht="17.4" spans="3:9">
      <c r="C129" s="27" t="s">
        <v>1387</v>
      </c>
      <c r="D129" s="28" t="s">
        <v>2557</v>
      </c>
      <c r="E129" s="29"/>
      <c r="F129" s="29"/>
      <c r="G129" s="28" t="s">
        <v>2657</v>
      </c>
      <c r="H129" s="29" t="s">
        <v>5505</v>
      </c>
      <c r="I129" s="29">
        <v>3</v>
      </c>
    </row>
    <row r="130" customFormat="1" ht="17.4" spans="3:9">
      <c r="C130" s="27" t="s">
        <v>1270</v>
      </c>
      <c r="D130" s="28" t="s">
        <v>2562</v>
      </c>
      <c r="E130" s="29"/>
      <c r="F130" s="29"/>
      <c r="G130" s="28" t="s">
        <v>1530</v>
      </c>
      <c r="H130" s="29">
        <v>13</v>
      </c>
      <c r="I130" s="29">
        <v>3</v>
      </c>
    </row>
    <row r="131" customFormat="1" ht="17.4" spans="3:9">
      <c r="C131" s="27" t="s">
        <v>1252</v>
      </c>
      <c r="D131" s="28" t="s">
        <v>2221</v>
      </c>
      <c r="E131" s="29"/>
      <c r="F131" s="29"/>
      <c r="G131" s="28" t="s">
        <v>2666</v>
      </c>
      <c r="H131" s="29" t="s">
        <v>5506</v>
      </c>
      <c r="I131" s="29">
        <v>3</v>
      </c>
    </row>
    <row r="132" customFormat="1" ht="17.4" spans="3:9">
      <c r="C132" s="27" t="s">
        <v>1323</v>
      </c>
      <c r="D132" s="28" t="s">
        <v>2324</v>
      </c>
      <c r="E132" s="29"/>
      <c r="F132" s="29"/>
      <c r="G132" s="28" t="s">
        <v>2669</v>
      </c>
      <c r="H132" s="29" t="s">
        <v>5507</v>
      </c>
      <c r="I132" s="29">
        <v>3</v>
      </c>
    </row>
    <row r="133" customFormat="1" ht="17.4" spans="3:9">
      <c r="C133" s="27" t="s">
        <v>1294</v>
      </c>
      <c r="D133" s="28" t="s">
        <v>2575</v>
      </c>
      <c r="E133" s="29"/>
      <c r="F133" s="29"/>
      <c r="G133" s="28" t="s">
        <v>1529</v>
      </c>
      <c r="H133" s="29" t="s">
        <v>5508</v>
      </c>
      <c r="I133" s="29">
        <v>3</v>
      </c>
    </row>
    <row r="134" customFormat="1" ht="17.4" spans="3:9">
      <c r="C134" s="27" t="s">
        <v>1277</v>
      </c>
      <c r="D134" s="28" t="s">
        <v>2600</v>
      </c>
      <c r="E134" s="29"/>
      <c r="F134" s="29"/>
      <c r="G134" s="28" t="s">
        <v>1544</v>
      </c>
      <c r="H134" s="29" t="s">
        <v>5509</v>
      </c>
      <c r="I134" s="29">
        <v>3</v>
      </c>
    </row>
    <row r="135" customFormat="1" ht="17.4" spans="3:9">
      <c r="C135" s="27" t="s">
        <v>1436</v>
      </c>
      <c r="D135" s="28" t="s">
        <v>1330</v>
      </c>
      <c r="E135" s="29"/>
      <c r="F135" s="29"/>
      <c r="G135" s="28" t="s">
        <v>2545</v>
      </c>
      <c r="H135" s="29" t="s">
        <v>5510</v>
      </c>
      <c r="I135" s="29">
        <v>3</v>
      </c>
    </row>
    <row r="136" customFormat="1" ht="17.4" spans="3:9">
      <c r="C136" s="27" t="s">
        <v>1473</v>
      </c>
      <c r="D136" s="28" t="s">
        <v>2388</v>
      </c>
      <c r="E136" s="29"/>
      <c r="F136" s="29"/>
      <c r="G136" s="28" t="s">
        <v>1531</v>
      </c>
      <c r="H136" s="29" t="s">
        <v>4394</v>
      </c>
      <c r="I136" s="29">
        <v>3</v>
      </c>
    </row>
    <row r="137" customFormat="1" ht="17.4" spans="3:9">
      <c r="C137" s="27" t="s">
        <v>1392</v>
      </c>
      <c r="D137" s="28" t="s">
        <v>1527</v>
      </c>
      <c r="E137" s="29"/>
      <c r="F137" s="29"/>
      <c r="G137" s="28" t="s">
        <v>2712</v>
      </c>
      <c r="H137" s="29" t="s">
        <v>5511</v>
      </c>
      <c r="I137" s="29">
        <v>3</v>
      </c>
    </row>
    <row r="138" customFormat="1" ht="17.4" spans="3:9">
      <c r="C138" s="27" t="s">
        <v>1492</v>
      </c>
      <c r="D138" s="28" t="s">
        <v>2661</v>
      </c>
      <c r="E138" s="29"/>
      <c r="F138" s="29"/>
      <c r="G138" s="28" t="s">
        <v>2640</v>
      </c>
      <c r="H138" s="29" t="s">
        <v>5512</v>
      </c>
      <c r="I138" s="29">
        <v>3</v>
      </c>
    </row>
    <row r="139" customFormat="1" ht="17.4" spans="3:9">
      <c r="C139" s="27" t="s">
        <v>1369</v>
      </c>
      <c r="D139" s="28" t="s">
        <v>2672</v>
      </c>
      <c r="E139" s="29"/>
      <c r="F139" s="29"/>
      <c r="G139" s="28" t="s">
        <v>2720</v>
      </c>
      <c r="H139" s="29" t="s">
        <v>5513</v>
      </c>
      <c r="I139" s="29">
        <v>3</v>
      </c>
    </row>
    <row r="140" customFormat="1" ht="17.4" spans="3:9">
      <c r="C140" s="27" t="s">
        <v>2171</v>
      </c>
      <c r="D140" s="28" t="s">
        <v>1523</v>
      </c>
      <c r="E140" s="29"/>
      <c r="F140" s="29"/>
      <c r="G140" s="28" t="s">
        <v>1339</v>
      </c>
      <c r="H140" s="29" t="s">
        <v>5514</v>
      </c>
      <c r="I140" s="29">
        <v>3</v>
      </c>
    </row>
    <row r="141" customFormat="1" ht="17.4" spans="3:9">
      <c r="C141" s="27" t="s">
        <v>1326</v>
      </c>
      <c r="D141" s="28" t="s">
        <v>2202</v>
      </c>
      <c r="E141" s="29"/>
      <c r="F141" s="29"/>
      <c r="G141" s="28" t="s">
        <v>2093</v>
      </c>
      <c r="H141" s="29" t="s">
        <v>5515</v>
      </c>
      <c r="I141" s="29">
        <v>3</v>
      </c>
    </row>
    <row r="142" customFormat="1" ht="17.4" spans="3:9">
      <c r="C142" s="27" t="s">
        <v>1442</v>
      </c>
      <c r="D142" s="28" t="s">
        <v>2683</v>
      </c>
      <c r="E142" s="29"/>
      <c r="F142" s="29"/>
      <c r="G142" s="28" t="s">
        <v>2738</v>
      </c>
      <c r="H142" s="29" t="s">
        <v>5516</v>
      </c>
      <c r="I142" s="29">
        <v>3</v>
      </c>
    </row>
    <row r="143" customFormat="1" ht="17.4" spans="3:9">
      <c r="C143" s="27" t="s">
        <v>1247</v>
      </c>
      <c r="D143" s="28" t="s">
        <v>2385</v>
      </c>
      <c r="E143" s="29"/>
      <c r="F143" s="29"/>
      <c r="G143" s="28" t="s">
        <v>2740</v>
      </c>
      <c r="H143" s="29" t="s">
        <v>5517</v>
      </c>
      <c r="I143" s="29">
        <v>3</v>
      </c>
    </row>
    <row r="144" customFormat="1" ht="17.4" spans="3:9">
      <c r="C144" s="27" t="s">
        <v>1431</v>
      </c>
      <c r="D144" s="28" t="s">
        <v>2698</v>
      </c>
      <c r="E144" s="29"/>
      <c r="F144" s="29"/>
      <c r="G144" s="28" t="s">
        <v>2001</v>
      </c>
      <c r="H144" s="29" t="s">
        <v>5518</v>
      </c>
      <c r="I144" s="29">
        <v>3</v>
      </c>
    </row>
    <row r="145" customFormat="1" ht="17.4" spans="3:9">
      <c r="C145" s="27" t="s">
        <v>1382</v>
      </c>
      <c r="D145" s="28" t="s">
        <v>2702</v>
      </c>
      <c r="E145" s="29"/>
      <c r="F145" s="29"/>
      <c r="G145" s="28" t="s">
        <v>1457</v>
      </c>
      <c r="H145" s="29" t="s">
        <v>5519</v>
      </c>
      <c r="I145" s="29">
        <v>3</v>
      </c>
    </row>
    <row r="146" customFormat="1" ht="17.4" spans="3:9">
      <c r="C146" s="27" t="s">
        <v>1496</v>
      </c>
      <c r="D146" s="28" t="s">
        <v>2704</v>
      </c>
      <c r="E146" s="29"/>
      <c r="F146" s="29"/>
      <c r="G146" s="28" t="s">
        <v>2734</v>
      </c>
      <c r="H146" s="29" t="s">
        <v>5520</v>
      </c>
      <c r="I146" s="29">
        <v>3</v>
      </c>
    </row>
    <row r="147" customFormat="1" ht="17.4" spans="3:9">
      <c r="C147" s="27" t="s">
        <v>1421</v>
      </c>
      <c r="D147" s="28" t="s">
        <v>2611</v>
      </c>
      <c r="E147" s="29"/>
      <c r="F147" s="29"/>
      <c r="G147" s="28" t="s">
        <v>2756</v>
      </c>
      <c r="H147" s="29" t="s">
        <v>5521</v>
      </c>
      <c r="I147" s="29">
        <v>3</v>
      </c>
    </row>
    <row r="148" customFormat="1" ht="17.4" spans="3:9">
      <c r="C148" s="27" t="s">
        <v>1494</v>
      </c>
      <c r="D148" s="28" t="s">
        <v>1851</v>
      </c>
      <c r="E148" s="29"/>
      <c r="F148" s="29"/>
      <c r="G148" s="28" t="s">
        <v>2461</v>
      </c>
      <c r="H148" s="29" t="s">
        <v>5522</v>
      </c>
      <c r="I148" s="29">
        <v>3</v>
      </c>
    </row>
    <row r="149" customFormat="1" ht="17.4" spans="3:9">
      <c r="C149" s="27" t="s">
        <v>1468</v>
      </c>
      <c r="D149" s="28" t="s">
        <v>2158</v>
      </c>
      <c r="E149" s="29"/>
      <c r="F149" s="29"/>
      <c r="G149" s="28" t="s">
        <v>1532</v>
      </c>
      <c r="H149" s="29" t="s">
        <v>5523</v>
      </c>
      <c r="I149" s="29">
        <v>3</v>
      </c>
    </row>
    <row r="150" customFormat="1" ht="17.4" spans="3:9">
      <c r="C150" s="27" t="s">
        <v>2195</v>
      </c>
      <c r="D150" s="28" t="s">
        <v>2547</v>
      </c>
      <c r="E150" s="29"/>
      <c r="F150" s="29"/>
      <c r="G150" s="28" t="s">
        <v>2743</v>
      </c>
      <c r="H150" s="29" t="s">
        <v>5524</v>
      </c>
      <c r="I150" s="29">
        <v>3</v>
      </c>
    </row>
    <row r="151" customFormat="1" ht="17.4" spans="3:9">
      <c r="C151" s="27" t="s">
        <v>1480</v>
      </c>
      <c r="D151" s="28" t="s">
        <v>2735</v>
      </c>
      <c r="E151" s="29"/>
      <c r="F151" s="29"/>
      <c r="G151" s="28" t="s">
        <v>2768</v>
      </c>
      <c r="H151" s="29" t="s">
        <v>5525</v>
      </c>
      <c r="I151" s="29">
        <v>3</v>
      </c>
    </row>
    <row r="152" customFormat="1" ht="17.4" spans="3:9">
      <c r="C152" s="27" t="s">
        <v>1463</v>
      </c>
      <c r="D152" s="28" t="s">
        <v>2763</v>
      </c>
      <c r="E152" s="29"/>
      <c r="F152" s="29"/>
      <c r="G152" s="28" t="s">
        <v>2779</v>
      </c>
      <c r="H152" s="29" t="s">
        <v>5526</v>
      </c>
      <c r="I152" s="29">
        <v>3</v>
      </c>
    </row>
    <row r="153" customFormat="1" ht="17.4" spans="3:9">
      <c r="C153" s="27" t="s">
        <v>1450</v>
      </c>
      <c r="D153" s="28" t="s">
        <v>2777</v>
      </c>
      <c r="E153" s="29"/>
      <c r="F153" s="29"/>
      <c r="G153" s="28" t="s">
        <v>2436</v>
      </c>
      <c r="H153" s="29" t="s">
        <v>5527</v>
      </c>
      <c r="I153" s="29">
        <v>3</v>
      </c>
    </row>
    <row r="154" customFormat="1" ht="17.4" spans="3:9">
      <c r="C154" s="27" t="s">
        <v>1489</v>
      </c>
      <c r="D154" s="28" t="s">
        <v>2177</v>
      </c>
      <c r="E154" s="29"/>
      <c r="F154" s="29"/>
      <c r="G154" s="28" t="s">
        <v>2628</v>
      </c>
      <c r="H154" s="29" t="s">
        <v>5528</v>
      </c>
      <c r="I154" s="29">
        <v>3</v>
      </c>
    </row>
    <row r="155" customFormat="1" ht="17.4" spans="3:9">
      <c r="C155" s="27" t="s">
        <v>1449</v>
      </c>
      <c r="D155" s="28" t="s">
        <v>2807</v>
      </c>
      <c r="E155" s="29"/>
      <c r="F155" s="29"/>
      <c r="G155" s="28" t="s">
        <v>2789</v>
      </c>
      <c r="H155" s="29" t="s">
        <v>5529</v>
      </c>
      <c r="I155" s="29">
        <v>3</v>
      </c>
    </row>
    <row r="156" customFormat="1" ht="17.4" spans="3:9">
      <c r="C156" s="27" t="s">
        <v>1285</v>
      </c>
      <c r="D156" s="28" t="s">
        <v>2821</v>
      </c>
      <c r="E156" s="29"/>
      <c r="F156" s="29"/>
      <c r="G156" s="28" t="s">
        <v>2792</v>
      </c>
      <c r="H156" s="29" t="s">
        <v>5530</v>
      </c>
      <c r="I156" s="29">
        <v>2</v>
      </c>
    </row>
    <row r="157" customFormat="1" ht="17.4" spans="3:9">
      <c r="C157" s="27" t="s">
        <v>1475</v>
      </c>
      <c r="D157" s="28" t="s">
        <v>2823</v>
      </c>
      <c r="E157" s="29"/>
      <c r="F157" s="29"/>
      <c r="G157" s="28" t="s">
        <v>2797</v>
      </c>
      <c r="H157" s="29" t="s">
        <v>5531</v>
      </c>
      <c r="I157" s="29">
        <v>2</v>
      </c>
    </row>
    <row r="158" customFormat="1" ht="17.4" spans="3:9">
      <c r="C158" s="27" t="s">
        <v>1499</v>
      </c>
      <c r="D158" s="28" t="s">
        <v>1414</v>
      </c>
      <c r="E158" s="29"/>
      <c r="F158" s="29"/>
      <c r="G158" s="28" t="s">
        <v>2800</v>
      </c>
      <c r="H158" s="29" t="s">
        <v>5532</v>
      </c>
      <c r="I158" s="29">
        <v>2</v>
      </c>
    </row>
    <row r="159" customFormat="1" ht="26.4" spans="3:9">
      <c r="C159" s="27" t="s">
        <v>1549</v>
      </c>
      <c r="D159" s="28" t="s">
        <v>2836</v>
      </c>
      <c r="E159" s="29"/>
      <c r="F159" s="29"/>
      <c r="G159" s="28" t="s">
        <v>2803</v>
      </c>
      <c r="H159" s="29">
        <v>1</v>
      </c>
      <c r="I159" s="29">
        <v>2</v>
      </c>
    </row>
    <row r="160" customFormat="1" ht="17.4" spans="3:9">
      <c r="C160" s="27" t="s">
        <v>1416</v>
      </c>
      <c r="D160" s="28" t="s">
        <v>1932</v>
      </c>
      <c r="E160" s="29"/>
      <c r="F160" s="29"/>
      <c r="G160" s="28" t="s">
        <v>2813</v>
      </c>
      <c r="H160" s="29" t="s">
        <v>5533</v>
      </c>
      <c r="I160" s="29">
        <v>2</v>
      </c>
    </row>
    <row r="161" customFormat="1" ht="17.4" spans="3:9">
      <c r="C161" s="27" t="s">
        <v>1517</v>
      </c>
      <c r="D161" s="28" t="s">
        <v>2776</v>
      </c>
      <c r="E161" s="29"/>
      <c r="F161" s="29"/>
      <c r="G161" s="28" t="s">
        <v>2308</v>
      </c>
      <c r="H161" s="29" t="s">
        <v>5534</v>
      </c>
      <c r="I161" s="29">
        <v>2</v>
      </c>
    </row>
    <row r="162" customFormat="1" ht="17.4" spans="3:9">
      <c r="C162" s="27" t="s">
        <v>1313</v>
      </c>
      <c r="D162" s="28" t="s">
        <v>2856</v>
      </c>
      <c r="E162" s="29"/>
      <c r="F162" s="29"/>
      <c r="G162" s="28" t="s">
        <v>2833</v>
      </c>
      <c r="H162" s="29" t="s">
        <v>5535</v>
      </c>
      <c r="I162" s="29">
        <v>2</v>
      </c>
    </row>
    <row r="163" customFormat="1" ht="17.4" spans="3:9">
      <c r="C163" s="27" t="s">
        <v>1385</v>
      </c>
      <c r="D163" s="28" t="s">
        <v>2864</v>
      </c>
      <c r="E163" s="29"/>
      <c r="F163" s="29"/>
      <c r="G163" s="28" t="s">
        <v>2844</v>
      </c>
      <c r="H163" s="29" t="s">
        <v>5536</v>
      </c>
      <c r="I163" s="29">
        <v>2</v>
      </c>
    </row>
    <row r="164" customFormat="1" ht="17.4" spans="3:9">
      <c r="C164" s="27" t="s">
        <v>1309</v>
      </c>
      <c r="D164" s="28" t="s">
        <v>2004</v>
      </c>
      <c r="E164" s="29"/>
      <c r="F164" s="29"/>
      <c r="G164" s="28" t="s">
        <v>2847</v>
      </c>
      <c r="H164" s="29" t="s">
        <v>5537</v>
      </c>
      <c r="I164" s="29">
        <v>2</v>
      </c>
    </row>
    <row r="165" customFormat="1" ht="17.4" spans="3:9">
      <c r="C165" s="27" t="s">
        <v>1447</v>
      </c>
      <c r="D165" s="28" t="s">
        <v>2160</v>
      </c>
      <c r="E165" s="29"/>
      <c r="F165" s="29"/>
      <c r="G165" s="28" t="s">
        <v>2850</v>
      </c>
      <c r="H165" s="29" t="s">
        <v>5538</v>
      </c>
      <c r="I165" s="29">
        <v>2</v>
      </c>
    </row>
    <row r="166" customFormat="1" ht="17.4" spans="3:9">
      <c r="C166" s="27" t="s">
        <v>1298</v>
      </c>
      <c r="D166" s="28" t="s">
        <v>1924</v>
      </c>
      <c r="E166" s="29"/>
      <c r="F166" s="29"/>
      <c r="G166" s="28" t="s">
        <v>2402</v>
      </c>
      <c r="H166" s="29" t="s">
        <v>5539</v>
      </c>
      <c r="I166" s="29">
        <v>2</v>
      </c>
    </row>
    <row r="167" customFormat="1" ht="17.4" spans="3:9">
      <c r="C167" s="27" t="s">
        <v>1423</v>
      </c>
      <c r="D167" s="28" t="s">
        <v>2875</v>
      </c>
      <c r="E167" s="29"/>
      <c r="F167" s="29"/>
      <c r="G167" s="28" t="s">
        <v>2405</v>
      </c>
      <c r="H167" s="29" t="s">
        <v>5540</v>
      </c>
      <c r="I167" s="29">
        <v>2</v>
      </c>
    </row>
    <row r="168" customFormat="1" ht="17.4" spans="3:9">
      <c r="C168" s="27" t="s">
        <v>1395</v>
      </c>
      <c r="D168" s="28" t="s">
        <v>2881</v>
      </c>
      <c r="E168" s="29"/>
      <c r="F168" s="29"/>
      <c r="G168" s="28" t="s">
        <v>2112</v>
      </c>
      <c r="H168" s="29" t="s">
        <v>5541</v>
      </c>
      <c r="I168" s="29">
        <v>2</v>
      </c>
    </row>
    <row r="169" customFormat="1" ht="17.4" spans="3:9">
      <c r="C169" s="27" t="s">
        <v>2228</v>
      </c>
      <c r="D169" s="28" t="s">
        <v>2884</v>
      </c>
      <c r="E169" s="29"/>
      <c r="F169" s="29"/>
      <c r="G169" s="28" t="s">
        <v>1871</v>
      </c>
      <c r="H169" s="29" t="s">
        <v>5542</v>
      </c>
      <c r="I169" s="29">
        <v>2</v>
      </c>
    </row>
    <row r="170" customFormat="1" ht="17.4" spans="3:9">
      <c r="C170" s="27" t="s">
        <v>1412</v>
      </c>
      <c r="D170" s="28" t="s">
        <v>2891</v>
      </c>
      <c r="E170" s="29"/>
      <c r="F170" s="29"/>
      <c r="G170" s="28" t="s">
        <v>2887</v>
      </c>
      <c r="H170" s="29" t="s">
        <v>5543</v>
      </c>
      <c r="I170" s="29">
        <v>2</v>
      </c>
    </row>
    <row r="171" customFormat="1" ht="17.4" spans="3:9">
      <c r="C171" s="27" t="s">
        <v>1440</v>
      </c>
      <c r="D171" s="28" t="s">
        <v>2012</v>
      </c>
      <c r="E171" s="29"/>
      <c r="F171" s="29"/>
      <c r="G171" s="28" t="s">
        <v>2715</v>
      </c>
      <c r="H171" s="29" t="s">
        <v>5544</v>
      </c>
      <c r="I171" s="29">
        <v>2</v>
      </c>
    </row>
    <row r="172" customFormat="1" ht="17.4" spans="3:9">
      <c r="C172" s="27" t="s">
        <v>1281</v>
      </c>
      <c r="D172" s="28" t="s">
        <v>2426</v>
      </c>
      <c r="E172" s="29"/>
      <c r="F172" s="29"/>
      <c r="G172" s="28" t="s">
        <v>2900</v>
      </c>
      <c r="H172" s="29" t="s">
        <v>3008</v>
      </c>
      <c r="I172" s="29">
        <v>2</v>
      </c>
    </row>
    <row r="173" customFormat="1" ht="17.4" spans="3:9">
      <c r="C173" s="27" t="s">
        <v>1302</v>
      </c>
      <c r="D173" s="28" t="s">
        <v>2251</v>
      </c>
      <c r="E173" s="29"/>
      <c r="F173" s="29"/>
      <c r="G173" s="28" t="s">
        <v>1454</v>
      </c>
      <c r="H173" s="29" t="s">
        <v>5545</v>
      </c>
      <c r="I173" s="29">
        <v>2</v>
      </c>
    </row>
    <row r="174" customFormat="1" ht="17.4" spans="3:9">
      <c r="C174" s="27" t="s">
        <v>1484</v>
      </c>
      <c r="D174" s="28" t="s">
        <v>2906</v>
      </c>
      <c r="E174" s="29"/>
      <c r="F174" s="29"/>
      <c r="G174" s="28" t="s">
        <v>261</v>
      </c>
      <c r="H174" s="29" t="s">
        <v>5546</v>
      </c>
      <c r="I174" s="29">
        <v>2</v>
      </c>
    </row>
    <row r="175" customFormat="1" ht="17.4" spans="3:9">
      <c r="C175" s="27" t="s">
        <v>1511</v>
      </c>
      <c r="D175" s="28" t="s">
        <v>2910</v>
      </c>
      <c r="E175" s="29"/>
      <c r="F175" s="29"/>
      <c r="G175" s="28" t="s">
        <v>2913</v>
      </c>
      <c r="H175" s="29" t="s">
        <v>5547</v>
      </c>
      <c r="I175" s="29">
        <v>2</v>
      </c>
    </row>
    <row r="176" customFormat="1" ht="17.4" spans="3:9">
      <c r="C176" s="27" t="s">
        <v>1490</v>
      </c>
      <c r="D176" s="28" t="s">
        <v>2912</v>
      </c>
      <c r="E176" s="29"/>
      <c r="F176" s="29"/>
      <c r="G176" s="28" t="s">
        <v>2642</v>
      </c>
      <c r="H176" s="29" t="s">
        <v>5548</v>
      </c>
      <c r="I176" s="29">
        <v>2</v>
      </c>
    </row>
    <row r="177" customFormat="1" ht="17.4" spans="3:9">
      <c r="C177" s="27" t="s">
        <v>1503</v>
      </c>
      <c r="D177" s="28" t="s">
        <v>2916</v>
      </c>
      <c r="E177" s="29"/>
      <c r="F177" s="29"/>
      <c r="G177" s="28" t="s">
        <v>2919</v>
      </c>
      <c r="H177" s="29" t="s">
        <v>5549</v>
      </c>
      <c r="I177" s="29">
        <v>2</v>
      </c>
    </row>
    <row r="178" customFormat="1" ht="17.4" spans="3:9">
      <c r="C178" s="27" t="s">
        <v>1405</v>
      </c>
      <c r="D178" s="28" t="s">
        <v>2207</v>
      </c>
      <c r="E178" s="29"/>
      <c r="F178" s="29"/>
      <c r="G178" s="28" t="s">
        <v>2925</v>
      </c>
      <c r="H178" s="29" t="s">
        <v>5550</v>
      </c>
      <c r="I178" s="29">
        <v>2</v>
      </c>
    </row>
    <row r="179" customFormat="1" ht="17.4" spans="3:9">
      <c r="C179" s="27" t="s">
        <v>1520</v>
      </c>
      <c r="D179" s="28" t="s">
        <v>2939</v>
      </c>
      <c r="E179" s="29"/>
      <c r="F179" s="29"/>
      <c r="G179" s="28" t="s">
        <v>2934</v>
      </c>
      <c r="H179" s="29" t="s">
        <v>5551</v>
      </c>
      <c r="I179" s="29">
        <v>2</v>
      </c>
    </row>
    <row r="180" customFormat="1" ht="17.4" spans="3:9">
      <c r="C180" s="27" t="s">
        <v>1469</v>
      </c>
      <c r="D180" s="28" t="s">
        <v>2617</v>
      </c>
      <c r="E180" s="29"/>
      <c r="F180" s="29"/>
      <c r="G180" s="28" t="s">
        <v>2225</v>
      </c>
      <c r="H180" s="29" t="s">
        <v>5552</v>
      </c>
      <c r="I180" s="29">
        <v>2</v>
      </c>
    </row>
    <row r="181" customFormat="1" ht="17.4" spans="3:9">
      <c r="C181" s="27" t="s">
        <v>1455</v>
      </c>
      <c r="D181" s="28" t="s">
        <v>2947</v>
      </c>
      <c r="E181" s="29"/>
      <c r="F181" s="29"/>
      <c r="G181" s="28" t="s">
        <v>2941</v>
      </c>
      <c r="H181" s="29" t="s">
        <v>5553</v>
      </c>
      <c r="I181" s="29">
        <v>2</v>
      </c>
    </row>
    <row r="182" customFormat="1" ht="17.4" spans="3:9">
      <c r="C182" s="27" t="s">
        <v>1547</v>
      </c>
      <c r="D182" s="28" t="s">
        <v>2958</v>
      </c>
      <c r="E182" s="29"/>
      <c r="F182" s="29"/>
      <c r="G182" s="28" t="s">
        <v>2212</v>
      </c>
      <c r="H182" s="29" t="s">
        <v>5554</v>
      </c>
      <c r="I182" s="29">
        <v>2</v>
      </c>
    </row>
    <row r="183" customFormat="1" ht="17.4" spans="3:9">
      <c r="C183" s="27" t="s">
        <v>2260</v>
      </c>
      <c r="D183" s="28" t="s">
        <v>2962</v>
      </c>
      <c r="E183" s="29"/>
      <c r="F183" s="29"/>
      <c r="G183" s="28" t="s">
        <v>2950</v>
      </c>
      <c r="H183" s="29" t="s">
        <v>5555</v>
      </c>
      <c r="I183" s="29">
        <v>2</v>
      </c>
    </row>
    <row r="184" customFormat="1" ht="17.4" spans="3:9">
      <c r="C184" s="27" t="s">
        <v>1766</v>
      </c>
      <c r="D184" s="28" t="s">
        <v>2967</v>
      </c>
      <c r="E184" s="29"/>
      <c r="F184" s="29"/>
      <c r="G184" s="28" t="s">
        <v>2955</v>
      </c>
      <c r="H184" s="29" t="s">
        <v>5556</v>
      </c>
      <c r="I184" s="29">
        <v>2</v>
      </c>
    </row>
    <row r="185" customFormat="1" ht="17.4" spans="3:9">
      <c r="C185" s="27" t="s">
        <v>2269</v>
      </c>
      <c r="D185" s="28" t="s">
        <v>2295</v>
      </c>
      <c r="E185" s="29"/>
      <c r="F185" s="29"/>
      <c r="G185" s="28" t="s">
        <v>1900</v>
      </c>
      <c r="H185" s="29" t="s">
        <v>5557</v>
      </c>
      <c r="I185" s="29">
        <v>2</v>
      </c>
    </row>
    <row r="186" customFormat="1" ht="17.4" spans="3:9">
      <c r="C186" s="27" t="s">
        <v>1375</v>
      </c>
      <c r="D186" s="28" t="s">
        <v>2996</v>
      </c>
      <c r="E186" s="29"/>
      <c r="F186" s="29"/>
      <c r="G186" s="28" t="s">
        <v>2244</v>
      </c>
      <c r="H186" s="29" t="s">
        <v>5558</v>
      </c>
      <c r="I186" s="29">
        <v>2</v>
      </c>
    </row>
    <row r="187" customFormat="1" ht="17.4" spans="3:9">
      <c r="C187" s="27" t="s">
        <v>1488</v>
      </c>
      <c r="D187" s="28" t="s">
        <v>1958</v>
      </c>
      <c r="E187" s="29"/>
      <c r="F187" s="29"/>
      <c r="G187" s="28" t="s">
        <v>2971</v>
      </c>
      <c r="H187" s="29" t="s">
        <v>5559</v>
      </c>
      <c r="I187" s="29">
        <v>2</v>
      </c>
    </row>
    <row r="188" customFormat="1" ht="17.4" spans="3:9">
      <c r="C188" s="27" t="s">
        <v>1444</v>
      </c>
      <c r="D188" s="28" t="s">
        <v>2796</v>
      </c>
      <c r="E188" s="29"/>
      <c r="F188" s="29"/>
      <c r="G188" s="28" t="s">
        <v>1887</v>
      </c>
      <c r="H188" s="29" t="s">
        <v>5560</v>
      </c>
      <c r="I188" s="29">
        <v>2</v>
      </c>
    </row>
    <row r="189" customFormat="1" ht="17.4" spans="3:9">
      <c r="C189" s="27" t="s">
        <v>2283</v>
      </c>
      <c r="D189" s="28" t="s">
        <v>2042</v>
      </c>
      <c r="E189" s="29"/>
      <c r="F189" s="29"/>
      <c r="G189" s="28" t="s">
        <v>2089</v>
      </c>
      <c r="H189" s="29" t="s">
        <v>5561</v>
      </c>
      <c r="I189" s="29">
        <v>2</v>
      </c>
    </row>
    <row r="190" customFormat="1" ht="17.4" spans="3:9">
      <c r="C190" s="27" t="s">
        <v>2291</v>
      </c>
      <c r="D190" s="28" t="s">
        <v>2773</v>
      </c>
      <c r="E190" s="29"/>
      <c r="F190" s="29"/>
      <c r="G190" s="28" t="s">
        <v>2978</v>
      </c>
      <c r="H190" s="29" t="s">
        <v>5562</v>
      </c>
      <c r="I190" s="29">
        <v>2</v>
      </c>
    </row>
    <row r="191" customFormat="1" ht="17.4" spans="3:9">
      <c r="C191" s="27" t="s">
        <v>2296</v>
      </c>
      <c r="D191" s="28" t="s">
        <v>2370</v>
      </c>
      <c r="E191" s="29"/>
      <c r="F191" s="29"/>
      <c r="G191" s="28" t="s">
        <v>2980</v>
      </c>
      <c r="H191" s="29" t="s">
        <v>5563</v>
      </c>
      <c r="I191" s="29">
        <v>2</v>
      </c>
    </row>
    <row r="192" customFormat="1" ht="17.4" spans="3:9">
      <c r="C192" s="27" t="s">
        <v>2149</v>
      </c>
      <c r="D192" s="28" t="s">
        <v>3035</v>
      </c>
      <c r="E192" s="29"/>
      <c r="F192" s="29"/>
      <c r="G192" s="28" t="s">
        <v>2984</v>
      </c>
      <c r="H192" s="29" t="s">
        <v>5564</v>
      </c>
      <c r="I192" s="29">
        <v>2</v>
      </c>
    </row>
    <row r="193" customFormat="1" ht="17.4" spans="3:9">
      <c r="C193" s="27" t="s">
        <v>2299</v>
      </c>
      <c r="D193" s="28" t="s">
        <v>3041</v>
      </c>
      <c r="E193" s="29"/>
      <c r="F193" s="29"/>
      <c r="G193" s="28" t="s">
        <v>2987</v>
      </c>
      <c r="H193" s="29" t="s">
        <v>5565</v>
      </c>
      <c r="I193" s="29">
        <v>2</v>
      </c>
    </row>
    <row r="194" customFormat="1" ht="17.4" spans="3:9">
      <c r="C194" s="27" t="s">
        <v>2304</v>
      </c>
      <c r="D194" s="28" t="s">
        <v>3058</v>
      </c>
      <c r="E194" s="29"/>
      <c r="F194" s="29"/>
      <c r="G194" s="28" t="s">
        <v>2730</v>
      </c>
      <c r="H194" s="29" t="s">
        <v>5566</v>
      </c>
      <c r="I194" s="29">
        <v>2</v>
      </c>
    </row>
    <row r="195" customFormat="1" ht="16.5" customHeight="1" spans="3:9">
      <c r="C195" s="27" t="s">
        <v>2199</v>
      </c>
      <c r="D195" s="28" t="s">
        <v>3068</v>
      </c>
      <c r="E195" s="29"/>
      <c r="F195" s="29"/>
      <c r="G195" s="28" t="s">
        <v>2532</v>
      </c>
      <c r="H195" s="29" t="s">
        <v>5567</v>
      </c>
      <c r="I195" s="29">
        <v>2</v>
      </c>
    </row>
    <row r="196" customFormat="1" ht="17.4" spans="3:9">
      <c r="C196" s="27" t="s">
        <v>2065</v>
      </c>
      <c r="D196" s="28" t="s">
        <v>3072</v>
      </c>
      <c r="E196" s="29"/>
      <c r="F196" s="29"/>
      <c r="G196" s="28" t="s">
        <v>2992</v>
      </c>
      <c r="H196" s="29" t="s">
        <v>5568</v>
      </c>
      <c r="I196" s="29">
        <v>2</v>
      </c>
    </row>
    <row r="197" customFormat="1" ht="17.4" spans="3:9">
      <c r="C197" s="27" t="s">
        <v>799</v>
      </c>
      <c r="D197" s="28" t="s">
        <v>2073</v>
      </c>
      <c r="E197" s="29"/>
      <c r="F197" s="29"/>
      <c r="G197" s="28" t="s">
        <v>3000</v>
      </c>
      <c r="H197" s="29" t="s">
        <v>5569</v>
      </c>
      <c r="I197" s="29">
        <v>2</v>
      </c>
    </row>
    <row r="198" customFormat="1" ht="17.4" spans="3:9">
      <c r="C198" s="27" t="s">
        <v>1354</v>
      </c>
      <c r="D198" s="28" t="s">
        <v>2346</v>
      </c>
      <c r="E198" s="29"/>
      <c r="F198" s="29"/>
      <c r="G198" s="28" t="s">
        <v>1996</v>
      </c>
      <c r="H198" s="29" t="s">
        <v>5570</v>
      </c>
      <c r="I198" s="29">
        <v>2</v>
      </c>
    </row>
    <row r="199" customFormat="1" ht="17.4" spans="3:9">
      <c r="C199" s="27" t="s">
        <v>2227</v>
      </c>
      <c r="D199" s="28" t="s">
        <v>3101</v>
      </c>
      <c r="E199" s="29"/>
      <c r="F199" s="29"/>
      <c r="G199" s="28" t="s">
        <v>3003</v>
      </c>
      <c r="H199" s="29" t="s">
        <v>5571</v>
      </c>
      <c r="I199" s="29">
        <v>2</v>
      </c>
    </row>
    <row r="200" customFormat="1" ht="17.4" spans="3:9">
      <c r="C200" s="27" t="s">
        <v>2321</v>
      </c>
      <c r="D200" s="28" t="s">
        <v>2136</v>
      </c>
      <c r="E200" s="29"/>
      <c r="F200" s="29"/>
      <c r="G200" s="28" t="s">
        <v>2082</v>
      </c>
      <c r="H200" s="29" t="s">
        <v>5572</v>
      </c>
      <c r="I200" s="29">
        <v>2</v>
      </c>
    </row>
    <row r="201" customFormat="1" ht="17.4" spans="3:9">
      <c r="C201" s="27" t="s">
        <v>2326</v>
      </c>
      <c r="D201" s="28" t="s">
        <v>3124</v>
      </c>
      <c r="E201" s="29"/>
      <c r="F201" s="29"/>
      <c r="G201" s="28" t="s">
        <v>2258</v>
      </c>
      <c r="H201" s="29" t="s">
        <v>5573</v>
      </c>
      <c r="I201" s="29">
        <v>2</v>
      </c>
    </row>
    <row r="202" customFormat="1" ht="17.4" spans="3:9">
      <c r="C202" s="27" t="s">
        <v>2331</v>
      </c>
      <c r="D202" s="28" t="s">
        <v>3145</v>
      </c>
      <c r="E202" s="29"/>
      <c r="F202" s="29"/>
      <c r="G202" s="28" t="s">
        <v>1770</v>
      </c>
      <c r="H202" s="29" t="s">
        <v>5574</v>
      </c>
      <c r="I202" s="29">
        <v>2</v>
      </c>
    </row>
    <row r="203" customFormat="1" ht="17.4" spans="3:9">
      <c r="C203" s="27" t="s">
        <v>1338</v>
      </c>
      <c r="D203" s="28" t="s">
        <v>3149</v>
      </c>
      <c r="E203" s="29"/>
      <c r="F203" s="29"/>
      <c r="G203" s="28" t="s">
        <v>3008</v>
      </c>
      <c r="H203" s="29" t="s">
        <v>5575</v>
      </c>
      <c r="I203" s="29">
        <v>2</v>
      </c>
    </row>
    <row r="204" customFormat="1" ht="17.4" spans="3:9">
      <c r="C204" s="27" t="s">
        <v>2339</v>
      </c>
      <c r="D204" s="28" t="s">
        <v>3167</v>
      </c>
      <c r="E204" s="29"/>
      <c r="F204" s="29"/>
      <c r="G204" s="28" t="s">
        <v>3015</v>
      </c>
      <c r="H204" s="29" t="s">
        <v>5576</v>
      </c>
      <c r="I204" s="29">
        <v>2</v>
      </c>
    </row>
    <row r="205" customFormat="1" ht="17.4" spans="3:9">
      <c r="C205" s="27" t="s">
        <v>1937</v>
      </c>
      <c r="D205" s="28" t="s">
        <v>3171</v>
      </c>
      <c r="E205" s="29"/>
      <c r="F205" s="29"/>
      <c r="G205" s="28" t="s">
        <v>2174</v>
      </c>
      <c r="H205" s="29" t="s">
        <v>5577</v>
      </c>
      <c r="I205" s="29">
        <v>2</v>
      </c>
    </row>
    <row r="206" customFormat="1" ht="17.4" spans="3:9">
      <c r="C206" s="27" t="s">
        <v>2347</v>
      </c>
      <c r="D206" s="28" t="s">
        <v>3174</v>
      </c>
      <c r="E206" s="29"/>
      <c r="F206" s="29"/>
      <c r="G206" s="28" t="s">
        <v>3020</v>
      </c>
      <c r="H206" s="29" t="s">
        <v>5578</v>
      </c>
      <c r="I206" s="29">
        <v>2</v>
      </c>
    </row>
    <row r="207" customFormat="1" ht="17.4" spans="3:9">
      <c r="C207" s="27" t="s">
        <v>2353</v>
      </c>
      <c r="D207" s="28" t="s">
        <v>2598</v>
      </c>
      <c r="E207" s="29"/>
      <c r="F207" s="29"/>
      <c r="G207" s="28" t="s">
        <v>1955</v>
      </c>
      <c r="H207" s="29" t="s">
        <v>5579</v>
      </c>
      <c r="I207" s="29">
        <v>2</v>
      </c>
    </row>
    <row r="208" customFormat="1" ht="26.4" spans="3:9">
      <c r="C208" s="27" t="s">
        <v>1343</v>
      </c>
      <c r="D208" s="28" t="s">
        <v>3191</v>
      </c>
      <c r="E208" s="29"/>
      <c r="F208" s="29"/>
      <c r="G208" s="28" t="s">
        <v>2218</v>
      </c>
      <c r="H208" s="29">
        <v>360</v>
      </c>
      <c r="I208" s="29">
        <v>2</v>
      </c>
    </row>
    <row r="209" customFormat="1" ht="17.4" spans="3:9">
      <c r="C209" s="27" t="s">
        <v>1283</v>
      </c>
      <c r="D209" s="28" t="s">
        <v>2245</v>
      </c>
      <c r="E209" s="29"/>
      <c r="F209" s="29"/>
      <c r="G209" s="28" t="s">
        <v>3033</v>
      </c>
      <c r="H209" s="29" t="s">
        <v>5580</v>
      </c>
      <c r="I209" s="29">
        <v>2</v>
      </c>
    </row>
    <row r="210" customFormat="1" ht="17.4" spans="3:9">
      <c r="C210" s="27" t="s">
        <v>1290</v>
      </c>
      <c r="D210" s="28" t="s">
        <v>2441</v>
      </c>
      <c r="E210" s="29"/>
      <c r="F210" s="29"/>
      <c r="G210" s="28" t="s">
        <v>3037</v>
      </c>
      <c r="H210" s="29" t="s">
        <v>5581</v>
      </c>
      <c r="I210" s="29">
        <v>2</v>
      </c>
    </row>
    <row r="211" customFormat="1" ht="17.4" spans="3:9">
      <c r="C211" s="27" t="s">
        <v>2366</v>
      </c>
      <c r="D211" s="28" t="s">
        <v>2498</v>
      </c>
      <c r="E211" s="29"/>
      <c r="F211" s="29"/>
      <c r="G211" s="28" t="s">
        <v>2588</v>
      </c>
      <c r="H211" s="29">
        <v>8</v>
      </c>
      <c r="I211" s="29">
        <v>2</v>
      </c>
    </row>
    <row r="212" customFormat="1" ht="17.4" spans="3:9">
      <c r="C212" s="27" t="s">
        <v>2131</v>
      </c>
      <c r="D212" s="28" t="s">
        <v>3216</v>
      </c>
      <c r="E212" s="29"/>
      <c r="F212" s="29"/>
      <c r="G212" s="28" t="s">
        <v>3043</v>
      </c>
      <c r="H212" s="29" t="s">
        <v>5582</v>
      </c>
      <c r="I212" s="29">
        <v>2</v>
      </c>
    </row>
    <row r="213" customFormat="1" ht="17.4" spans="3:9">
      <c r="C213" s="27" t="s">
        <v>2378</v>
      </c>
      <c r="D213" s="28" t="s">
        <v>3224</v>
      </c>
      <c r="E213" s="29"/>
      <c r="F213" s="29"/>
      <c r="G213" s="28" t="s">
        <v>2513</v>
      </c>
      <c r="H213" s="29" t="s">
        <v>5583</v>
      </c>
      <c r="I213" s="29">
        <v>2</v>
      </c>
    </row>
    <row r="214" customFormat="1" ht="17.4" spans="3:9">
      <c r="C214" s="27" t="s">
        <v>2357</v>
      </c>
      <c r="D214" s="28" t="s">
        <v>3226</v>
      </c>
      <c r="E214" s="29"/>
      <c r="F214" s="29"/>
      <c r="G214" s="28" t="s">
        <v>3049</v>
      </c>
      <c r="H214" s="29" t="s">
        <v>5584</v>
      </c>
      <c r="I214" s="29">
        <v>2</v>
      </c>
    </row>
    <row r="215" customFormat="1" ht="17.4" spans="3:9">
      <c r="C215" s="27" t="s">
        <v>1553</v>
      </c>
      <c r="D215" s="28" t="s">
        <v>2841</v>
      </c>
      <c r="E215" s="29"/>
      <c r="F215" s="29"/>
      <c r="G215" s="28" t="s">
        <v>2183</v>
      </c>
      <c r="H215" s="29" t="s">
        <v>4059</v>
      </c>
      <c r="I215" s="29">
        <v>2</v>
      </c>
    </row>
    <row r="216" customFormat="1" ht="17.4" spans="3:9">
      <c r="C216" s="27" t="s">
        <v>1983</v>
      </c>
      <c r="D216" s="28" t="s">
        <v>2034</v>
      </c>
      <c r="E216" s="29"/>
      <c r="F216" s="29"/>
      <c r="G216" s="28" t="s">
        <v>2185</v>
      </c>
      <c r="H216" s="29" t="s">
        <v>5585</v>
      </c>
      <c r="I216" s="29">
        <v>2</v>
      </c>
    </row>
    <row r="217" customFormat="1" ht="17.4" spans="3:9">
      <c r="C217" s="27" t="s">
        <v>2392</v>
      </c>
      <c r="D217" s="28" t="s">
        <v>3243</v>
      </c>
      <c r="E217" s="29"/>
      <c r="F217" s="29"/>
      <c r="G217" s="28" t="s">
        <v>2208</v>
      </c>
      <c r="H217" s="29" t="s">
        <v>5586</v>
      </c>
      <c r="I217" s="29">
        <v>2</v>
      </c>
    </row>
    <row r="218" customFormat="1" ht="17.4" spans="3:9">
      <c r="C218" s="27" t="s">
        <v>1506</v>
      </c>
      <c r="D218" s="28" t="s">
        <v>3278</v>
      </c>
      <c r="E218" s="29"/>
      <c r="F218" s="29"/>
      <c r="G218" s="28" t="s">
        <v>3060</v>
      </c>
      <c r="H218" s="29" t="s">
        <v>5587</v>
      </c>
      <c r="I218" s="29">
        <v>2</v>
      </c>
    </row>
    <row r="219" customFormat="1" ht="17.4" spans="3:9">
      <c r="C219" s="27" t="s">
        <v>2397</v>
      </c>
      <c r="D219" s="28" t="s">
        <v>2541</v>
      </c>
      <c r="E219" s="29"/>
      <c r="F219" s="29"/>
      <c r="G219" s="28" t="s">
        <v>1982</v>
      </c>
      <c r="H219" s="29" t="s">
        <v>5588</v>
      </c>
      <c r="I219" s="29">
        <v>2</v>
      </c>
    </row>
    <row r="220" customFormat="1" ht="17.4" spans="3:9">
      <c r="C220" s="27" t="s">
        <v>1296</v>
      </c>
      <c r="D220" s="28" t="s">
        <v>3298</v>
      </c>
      <c r="E220" s="29"/>
      <c r="F220" s="29"/>
      <c r="G220" s="28" t="s">
        <v>2237</v>
      </c>
      <c r="H220" s="29" t="s">
        <v>5589</v>
      </c>
      <c r="I220" s="29">
        <v>2</v>
      </c>
    </row>
    <row r="221" customFormat="1" ht="17.4" spans="3:9">
      <c r="C221" s="27" t="s">
        <v>1478</v>
      </c>
      <c r="D221" s="28" t="s">
        <v>3302</v>
      </c>
      <c r="E221" s="29"/>
      <c r="F221" s="29"/>
      <c r="G221" s="28" t="s">
        <v>3084</v>
      </c>
      <c r="H221" s="29" t="s">
        <v>5590</v>
      </c>
      <c r="I221" s="29">
        <v>2</v>
      </c>
    </row>
    <row r="222" customFormat="1" ht="17.4" spans="3:9">
      <c r="C222" s="27" t="s">
        <v>2407</v>
      </c>
      <c r="D222" s="28" t="s">
        <v>2708</v>
      </c>
      <c r="E222" s="29"/>
      <c r="F222" s="29"/>
      <c r="G222" s="28" t="s">
        <v>3091</v>
      </c>
      <c r="H222" s="29" t="s">
        <v>5591</v>
      </c>
      <c r="I222" s="29">
        <v>2</v>
      </c>
    </row>
    <row r="223" customFormat="1" ht="17.4" spans="3:9">
      <c r="C223" s="27" t="s">
        <v>1892</v>
      </c>
      <c r="D223" s="28" t="s">
        <v>3324</v>
      </c>
      <c r="E223" s="29"/>
      <c r="F223" s="29"/>
      <c r="G223" s="28" t="s">
        <v>3092</v>
      </c>
      <c r="H223" s="29" t="s">
        <v>4143</v>
      </c>
      <c r="I223" s="29">
        <v>2</v>
      </c>
    </row>
    <row r="224" customFormat="1" ht="17.4" spans="3:9">
      <c r="C224" s="27" t="s">
        <v>1510</v>
      </c>
      <c r="D224" s="28" t="s">
        <v>3335</v>
      </c>
      <c r="E224" s="29"/>
      <c r="F224" s="29"/>
      <c r="G224" s="28" t="s">
        <v>3095</v>
      </c>
      <c r="H224" s="29" t="s">
        <v>5592</v>
      </c>
      <c r="I224" s="29">
        <v>2</v>
      </c>
    </row>
    <row r="225" customFormat="1" ht="17.4" spans="3:9">
      <c r="C225" s="27" t="s">
        <v>2414</v>
      </c>
      <c r="D225" s="28" t="s">
        <v>3370</v>
      </c>
      <c r="E225" s="29"/>
      <c r="F225" s="29"/>
      <c r="G225" s="28" t="s">
        <v>3096</v>
      </c>
      <c r="H225" s="29" t="s">
        <v>5593</v>
      </c>
      <c r="I225" s="29">
        <v>2</v>
      </c>
    </row>
    <row r="226" customFormat="1" ht="17.4" spans="3:9">
      <c r="C226" s="27" t="s">
        <v>2246</v>
      </c>
      <c r="D226" s="28" t="s">
        <v>3380</v>
      </c>
      <c r="E226" s="29"/>
      <c r="F226" s="29"/>
      <c r="G226" s="28" t="s">
        <v>3103</v>
      </c>
      <c r="H226" s="29" t="s">
        <v>5594</v>
      </c>
      <c r="I226" s="29">
        <v>2</v>
      </c>
    </row>
    <row r="227" customFormat="1" ht="17.4" spans="3:9">
      <c r="C227" s="27" t="s">
        <v>1282</v>
      </c>
      <c r="D227" s="28" t="s">
        <v>3383</v>
      </c>
      <c r="E227" s="29"/>
      <c r="F227" s="29"/>
      <c r="G227" s="28" t="s">
        <v>3106</v>
      </c>
      <c r="H227" s="29" t="s">
        <v>5595</v>
      </c>
      <c r="I227" s="29">
        <v>2</v>
      </c>
    </row>
    <row r="228" customFormat="1" ht="17.4" spans="3:9">
      <c r="C228" s="27" t="s">
        <v>2420</v>
      </c>
      <c r="D228" s="28" t="s">
        <v>3388</v>
      </c>
      <c r="E228" s="29"/>
      <c r="F228" s="29"/>
      <c r="G228" s="28" t="s">
        <v>3108</v>
      </c>
      <c r="H228" s="29" t="s">
        <v>5596</v>
      </c>
      <c r="I228" s="29">
        <v>2</v>
      </c>
    </row>
    <row r="229" customFormat="1" ht="17.4" spans="3:9">
      <c r="C229" s="27" t="s">
        <v>1509</v>
      </c>
      <c r="D229" s="28" t="s">
        <v>3402</v>
      </c>
      <c r="E229" s="29"/>
      <c r="F229" s="29"/>
      <c r="G229" s="28" t="s">
        <v>2551</v>
      </c>
      <c r="H229" s="29" t="s">
        <v>5597</v>
      </c>
      <c r="I229" s="29">
        <v>2</v>
      </c>
    </row>
    <row r="230" customFormat="1" ht="17.4" spans="3:9">
      <c r="C230" s="27" t="s">
        <v>2427</v>
      </c>
      <c r="D230" s="28" t="s">
        <v>1882</v>
      </c>
      <c r="E230" s="29"/>
      <c r="F230" s="29"/>
      <c r="G230" s="28" t="s">
        <v>3111</v>
      </c>
      <c r="H230" s="29" t="s">
        <v>5598</v>
      </c>
      <c r="I230" s="29">
        <v>2</v>
      </c>
    </row>
    <row r="231" customFormat="1" ht="17.4" spans="3:9">
      <c r="C231" s="27" t="s">
        <v>2430</v>
      </c>
      <c r="D231" s="28" t="s">
        <v>3421</v>
      </c>
      <c r="E231" s="29"/>
      <c r="F231" s="29"/>
      <c r="G231" s="28" t="s">
        <v>3115</v>
      </c>
      <c r="H231" s="29" t="s">
        <v>5599</v>
      </c>
      <c r="I231" s="29">
        <v>2</v>
      </c>
    </row>
    <row r="232" customFormat="1" ht="17.4" spans="3:9">
      <c r="C232" s="27" t="s">
        <v>1358</v>
      </c>
      <c r="D232" s="28" t="s">
        <v>3436</v>
      </c>
      <c r="E232" s="29"/>
      <c r="F232" s="29"/>
      <c r="G232" s="28" t="s">
        <v>3120</v>
      </c>
      <c r="H232" s="29" t="s">
        <v>5600</v>
      </c>
      <c r="I232" s="29">
        <v>2</v>
      </c>
    </row>
    <row r="233" customFormat="1" ht="17.4" spans="3:9">
      <c r="C233" s="27" t="s">
        <v>2141</v>
      </c>
      <c r="D233" s="28" t="s">
        <v>3441</v>
      </c>
      <c r="E233" s="29"/>
      <c r="F233" s="29"/>
      <c r="G233" s="28" t="s">
        <v>3126</v>
      </c>
      <c r="H233" s="29" t="s">
        <v>5601</v>
      </c>
      <c r="I233" s="29">
        <v>2</v>
      </c>
    </row>
    <row r="234" customFormat="1" ht="17.4" spans="3:9">
      <c r="C234" s="27" t="s">
        <v>2437</v>
      </c>
      <c r="D234" s="28" t="s">
        <v>3478</v>
      </c>
      <c r="E234" s="29"/>
      <c r="F234" s="29"/>
      <c r="G234" s="28" t="s">
        <v>3128</v>
      </c>
      <c r="H234" s="29" t="s">
        <v>5602</v>
      </c>
      <c r="I234" s="29">
        <v>2</v>
      </c>
    </row>
    <row r="235" customFormat="1" ht="26.4" spans="3:9">
      <c r="C235" s="27" t="s">
        <v>1479</v>
      </c>
      <c r="D235" s="28" t="s">
        <v>3495</v>
      </c>
      <c r="E235" s="29"/>
      <c r="F235" s="29"/>
      <c r="G235" s="28" t="s">
        <v>2384</v>
      </c>
      <c r="H235" s="29" t="s">
        <v>5603</v>
      </c>
      <c r="I235" s="29">
        <v>2</v>
      </c>
    </row>
    <row r="236" customFormat="1" ht="17.4" spans="3:9">
      <c r="C236" s="27" t="s">
        <v>2192</v>
      </c>
      <c r="D236" s="28" t="s">
        <v>3547</v>
      </c>
      <c r="E236" s="29"/>
      <c r="F236" s="29"/>
      <c r="G236" s="28" t="s">
        <v>3131</v>
      </c>
      <c r="H236" s="29" t="s">
        <v>5189</v>
      </c>
      <c r="I236" s="29">
        <v>2</v>
      </c>
    </row>
    <row r="237" customFormat="1" ht="26.4" spans="3:9">
      <c r="C237" s="27" t="s">
        <v>1551</v>
      </c>
      <c r="D237" s="28" t="s">
        <v>1936</v>
      </c>
      <c r="E237" s="29"/>
      <c r="F237" s="29"/>
      <c r="G237" s="28" t="s">
        <v>2233</v>
      </c>
      <c r="H237" s="29" t="s">
        <v>5604</v>
      </c>
      <c r="I237" s="29">
        <v>2</v>
      </c>
    </row>
    <row r="238" customFormat="1" ht="17.4" spans="3:9">
      <c r="C238" s="27" t="s">
        <v>2448</v>
      </c>
      <c r="D238" s="28" t="s">
        <v>3553</v>
      </c>
      <c r="E238" s="29"/>
      <c r="F238" s="29"/>
      <c r="G238" s="28" t="s">
        <v>3134</v>
      </c>
      <c r="H238" s="29">
        <v>30</v>
      </c>
      <c r="I238" s="29">
        <v>2</v>
      </c>
    </row>
    <row r="239" customFormat="1" ht="17.4" spans="3:9">
      <c r="C239" s="27" t="s">
        <v>1504</v>
      </c>
      <c r="D239" s="28" t="s">
        <v>3586</v>
      </c>
      <c r="E239" s="29"/>
      <c r="F239" s="29"/>
      <c r="G239" s="28" t="s">
        <v>2078</v>
      </c>
      <c r="H239" s="29" t="s">
        <v>5605</v>
      </c>
      <c r="I239" s="29">
        <v>2</v>
      </c>
    </row>
    <row r="240" customFormat="1" ht="17.4" spans="3:9">
      <c r="C240" s="27" t="s">
        <v>2454</v>
      </c>
      <c r="D240" s="28" t="s">
        <v>2329</v>
      </c>
      <c r="E240" s="29"/>
      <c r="F240" s="29"/>
      <c r="G240" s="28" t="s">
        <v>3138</v>
      </c>
      <c r="H240" s="29" t="s">
        <v>5606</v>
      </c>
      <c r="I240" s="29">
        <v>2</v>
      </c>
    </row>
    <row r="241" customFormat="1" ht="17.4" spans="3:9">
      <c r="C241" s="27" t="s">
        <v>2217</v>
      </c>
      <c r="D241" s="28" t="s">
        <v>2706</v>
      </c>
      <c r="E241" s="29"/>
      <c r="F241" s="29"/>
      <c r="G241" s="28" t="s">
        <v>3140</v>
      </c>
      <c r="H241" s="29" t="s">
        <v>5607</v>
      </c>
      <c r="I241" s="29">
        <v>2</v>
      </c>
    </row>
    <row r="242" customFormat="1" ht="17.4" spans="3:9">
      <c r="C242" s="27" t="s">
        <v>1540</v>
      </c>
      <c r="D242" s="28" t="s">
        <v>3640</v>
      </c>
      <c r="E242" s="29"/>
      <c r="F242" s="29"/>
      <c r="G242" s="28" t="s">
        <v>3142</v>
      </c>
      <c r="H242" s="29" t="s">
        <v>5608</v>
      </c>
      <c r="I242" s="29">
        <v>2</v>
      </c>
    </row>
    <row r="243" customFormat="1" ht="17.4" spans="3:9">
      <c r="C243" s="27" t="s">
        <v>1502</v>
      </c>
      <c r="D243" s="28" t="s">
        <v>3662</v>
      </c>
      <c r="E243" s="29"/>
      <c r="F243" s="29"/>
      <c r="G243" s="28" t="s">
        <v>2289</v>
      </c>
      <c r="H243" s="29" t="s">
        <v>5609</v>
      </c>
      <c r="I243" s="29">
        <v>1</v>
      </c>
    </row>
    <row r="244" customFormat="1" ht="17.4" spans="3:9">
      <c r="C244" s="27" t="s">
        <v>1491</v>
      </c>
      <c r="D244" s="28" t="s">
        <v>3754</v>
      </c>
      <c r="E244" s="29"/>
      <c r="F244" s="29"/>
      <c r="G244" s="28" t="s">
        <v>2620</v>
      </c>
      <c r="H244" s="29" t="s">
        <v>5610</v>
      </c>
      <c r="I244" s="29">
        <v>1</v>
      </c>
    </row>
    <row r="245" customFormat="1" ht="17.4" spans="3:9">
      <c r="C245" s="27" t="s">
        <v>1435</v>
      </c>
      <c r="D245" s="28" t="s">
        <v>3759</v>
      </c>
      <c r="E245" s="29"/>
      <c r="F245" s="29"/>
      <c r="G245" s="28" t="s">
        <v>3147</v>
      </c>
      <c r="H245" s="29" t="s">
        <v>170</v>
      </c>
      <c r="I245" s="29">
        <v>1</v>
      </c>
    </row>
    <row r="246" customFormat="1" ht="17.4" spans="3:9">
      <c r="C246" s="27" t="s">
        <v>1519</v>
      </c>
      <c r="D246" s="28" t="s">
        <v>3790</v>
      </c>
      <c r="E246" s="29"/>
      <c r="F246" s="29"/>
      <c r="G246" s="28" t="s">
        <v>3151</v>
      </c>
      <c r="H246" s="29" t="s">
        <v>5611</v>
      </c>
      <c r="I246" s="29">
        <v>1</v>
      </c>
    </row>
    <row r="247" customFormat="1" ht="17.4" spans="3:9">
      <c r="C247" s="27" t="s">
        <v>2471</v>
      </c>
      <c r="D247" s="28" t="s">
        <v>3823</v>
      </c>
      <c r="E247" s="29"/>
      <c r="F247" s="29"/>
      <c r="G247" s="28" t="s">
        <v>3153</v>
      </c>
      <c r="H247" s="29">
        <v>2.2</v>
      </c>
      <c r="I247" s="29">
        <v>1</v>
      </c>
    </row>
    <row r="248" customFormat="1" ht="17.4" spans="3:9">
      <c r="C248" s="27" t="s">
        <v>1515</v>
      </c>
      <c r="D248" s="28" t="s">
        <v>3825</v>
      </c>
      <c r="E248" s="29"/>
      <c r="F248" s="29"/>
      <c r="G248" s="28" t="s">
        <v>2250</v>
      </c>
      <c r="H248" s="29" t="s">
        <v>799</v>
      </c>
      <c r="I248" s="29">
        <v>1</v>
      </c>
    </row>
    <row r="249" customFormat="1" ht="17.4" spans="3:9">
      <c r="C249" s="27" t="s">
        <v>2476</v>
      </c>
      <c r="D249" s="28" t="s">
        <v>3962</v>
      </c>
      <c r="E249" s="29"/>
      <c r="F249" s="29"/>
      <c r="G249" s="28" t="s">
        <v>2344</v>
      </c>
      <c r="H249" s="29" t="s">
        <v>5612</v>
      </c>
      <c r="I249" s="29">
        <v>1</v>
      </c>
    </row>
    <row r="250" customFormat="1" ht="17.4" spans="3:9">
      <c r="C250" s="27" t="s">
        <v>2478</v>
      </c>
      <c r="D250" s="28" t="s">
        <v>2238</v>
      </c>
      <c r="E250" s="29"/>
      <c r="F250" s="29"/>
      <c r="G250" s="28" t="s">
        <v>2711</v>
      </c>
      <c r="H250" s="29" t="s">
        <v>5613</v>
      </c>
      <c r="I250" s="29">
        <v>1</v>
      </c>
    </row>
    <row r="251" customFormat="1" ht="17.4" spans="3:9">
      <c r="C251" s="27" t="s">
        <v>1505</v>
      </c>
      <c r="D251" s="28" t="s">
        <v>4018</v>
      </c>
      <c r="E251" s="29"/>
      <c r="F251" s="29"/>
      <c r="G251" s="28" t="s">
        <v>3161</v>
      </c>
      <c r="H251" s="29" t="s">
        <v>5614</v>
      </c>
      <c r="I251" s="29">
        <v>1</v>
      </c>
    </row>
    <row r="252" customFormat="1" ht="17.4" spans="3:9">
      <c r="C252" s="27" t="s">
        <v>2482</v>
      </c>
      <c r="D252" s="28" t="s">
        <v>4029</v>
      </c>
      <c r="E252" s="29"/>
      <c r="F252" s="29"/>
      <c r="G252" s="28" t="s">
        <v>3163</v>
      </c>
      <c r="H252" s="29" t="s">
        <v>5615</v>
      </c>
      <c r="I252" s="29">
        <v>1</v>
      </c>
    </row>
    <row r="253" customFormat="1" ht="17.4" spans="3:9">
      <c r="C253" s="27" t="s">
        <v>2486</v>
      </c>
      <c r="D253" s="28" t="s">
        <v>4093</v>
      </c>
      <c r="E253" s="29"/>
      <c r="F253" s="29"/>
      <c r="G253" s="28" t="s">
        <v>3180</v>
      </c>
      <c r="H253" s="29" t="s">
        <v>1512</v>
      </c>
      <c r="I253" s="29">
        <v>1</v>
      </c>
    </row>
    <row r="254" customFormat="1" ht="17.4" spans="3:9">
      <c r="C254" s="27" t="s">
        <v>1522</v>
      </c>
      <c r="D254" s="28" t="s">
        <v>4109</v>
      </c>
      <c r="E254" s="29"/>
      <c r="F254" s="29"/>
      <c r="G254" s="28" t="s">
        <v>3182</v>
      </c>
      <c r="H254" s="29" t="s">
        <v>5616</v>
      </c>
      <c r="I254" s="29">
        <v>1</v>
      </c>
    </row>
    <row r="255" customFormat="1" ht="17.4" spans="3:9">
      <c r="C255" s="27" t="s">
        <v>2487</v>
      </c>
      <c r="D255" s="28" t="s">
        <v>4137</v>
      </c>
      <c r="E255" s="29"/>
      <c r="F255" s="29"/>
      <c r="G255" s="28" t="s">
        <v>3184</v>
      </c>
      <c r="H255" s="29" t="s">
        <v>5617</v>
      </c>
      <c r="I255" s="29">
        <v>1</v>
      </c>
    </row>
    <row r="256" customFormat="1" ht="17.4" spans="3:9">
      <c r="C256" s="27" t="s">
        <v>1526</v>
      </c>
      <c r="D256" s="28" t="s">
        <v>4139</v>
      </c>
      <c r="E256" s="29"/>
      <c r="F256" s="29"/>
      <c r="G256" s="28" t="s">
        <v>3186</v>
      </c>
      <c r="H256" s="29" t="s">
        <v>5618</v>
      </c>
      <c r="I256" s="29">
        <v>1</v>
      </c>
    </row>
    <row r="257" customFormat="1" ht="17.4" spans="3:9">
      <c r="C257" s="27" t="s">
        <v>2494</v>
      </c>
      <c r="D257" s="28" t="s">
        <v>4177</v>
      </c>
      <c r="E257" s="29"/>
      <c r="F257" s="29"/>
      <c r="G257" s="28" t="s">
        <v>3188</v>
      </c>
      <c r="H257" s="29" t="s">
        <v>5619</v>
      </c>
      <c r="I257" s="29">
        <v>1</v>
      </c>
    </row>
    <row r="258" customFormat="1" ht="17.4" spans="3:9">
      <c r="C258" s="27" t="s">
        <v>1528</v>
      </c>
      <c r="D258" s="28" t="s">
        <v>4198</v>
      </c>
      <c r="E258" s="29"/>
      <c r="F258" s="29"/>
      <c r="G258" s="28" t="s">
        <v>3193</v>
      </c>
      <c r="H258" s="29" t="s">
        <v>5620</v>
      </c>
      <c r="I258" s="29">
        <v>1</v>
      </c>
    </row>
    <row r="259" customFormat="1" ht="17.4" spans="3:9">
      <c r="C259" s="27" t="s">
        <v>1307</v>
      </c>
      <c r="D259" s="28" t="s">
        <v>1832</v>
      </c>
      <c r="E259" s="29"/>
      <c r="F259" s="29"/>
      <c r="G259" s="28" t="s">
        <v>3197</v>
      </c>
      <c r="H259" s="29" t="s">
        <v>5621</v>
      </c>
      <c r="I259" s="29">
        <v>1</v>
      </c>
    </row>
    <row r="260" customFormat="1" ht="17.4" spans="3:9">
      <c r="C260" s="27" t="s">
        <v>1539</v>
      </c>
      <c r="D260" s="28" t="s">
        <v>4249</v>
      </c>
      <c r="E260" s="29"/>
      <c r="F260" s="29"/>
      <c r="G260" s="28" t="s">
        <v>2311</v>
      </c>
      <c r="H260" s="29" t="s">
        <v>5622</v>
      </c>
      <c r="I260" s="29">
        <v>1</v>
      </c>
    </row>
    <row r="261" customFormat="1" ht="17.4" spans="3:9">
      <c r="C261" s="27" t="s">
        <v>1534</v>
      </c>
      <c r="D261" s="28" t="s">
        <v>4257</v>
      </c>
      <c r="E261" s="29"/>
      <c r="F261" s="29"/>
      <c r="G261" s="28" t="s">
        <v>3201</v>
      </c>
      <c r="H261" s="29" t="s">
        <v>5623</v>
      </c>
      <c r="I261" s="29">
        <v>1</v>
      </c>
    </row>
    <row r="262" customFormat="1" ht="17.4" spans="3:9">
      <c r="C262" s="27" t="s">
        <v>1552</v>
      </c>
      <c r="D262" s="28" t="s">
        <v>2204</v>
      </c>
      <c r="E262" s="29"/>
      <c r="F262" s="29"/>
      <c r="G262" s="28" t="s">
        <v>3204</v>
      </c>
      <c r="H262" s="29" t="s">
        <v>5624</v>
      </c>
      <c r="I262" s="29">
        <v>1</v>
      </c>
    </row>
    <row r="263" customFormat="1" ht="17.4" spans="3:9">
      <c r="C263" s="27" t="s">
        <v>1346</v>
      </c>
      <c r="D263" s="28" t="s">
        <v>4301</v>
      </c>
      <c r="E263" s="29"/>
      <c r="F263" s="29"/>
      <c r="G263" s="28" t="s">
        <v>3206</v>
      </c>
      <c r="H263" s="29" t="s">
        <v>5625</v>
      </c>
      <c r="I263" s="29">
        <v>1</v>
      </c>
    </row>
    <row r="264" customFormat="1" ht="17.4" spans="3:9">
      <c r="C264" s="27" t="s">
        <v>2509</v>
      </c>
      <c r="D264" s="28" t="s">
        <v>4313</v>
      </c>
      <c r="E264" s="29"/>
      <c r="F264" s="29"/>
      <c r="G264" s="28" t="s">
        <v>3208</v>
      </c>
      <c r="H264" s="29" t="s">
        <v>5626</v>
      </c>
      <c r="I264" s="29">
        <v>1</v>
      </c>
    </row>
    <row r="265" customFormat="1" ht="17.4" spans="3:9">
      <c r="C265" s="27" t="s">
        <v>2098</v>
      </c>
      <c r="D265" s="28" t="s">
        <v>4477</v>
      </c>
      <c r="E265" s="29"/>
      <c r="F265" s="29"/>
      <c r="G265" s="28" t="s">
        <v>3210</v>
      </c>
      <c r="H265" s="29" t="s">
        <v>5627</v>
      </c>
      <c r="I265" s="29">
        <v>1</v>
      </c>
    </row>
    <row r="266" customFormat="1" ht="17.4" spans="3:9">
      <c r="C266" s="27" t="s">
        <v>1452</v>
      </c>
      <c r="D266" s="28" t="s">
        <v>4568</v>
      </c>
      <c r="E266" s="29"/>
      <c r="F266" s="29"/>
      <c r="G266" s="28" t="s">
        <v>3212</v>
      </c>
      <c r="H266" s="29" t="s">
        <v>5628</v>
      </c>
      <c r="I266" s="29">
        <v>1</v>
      </c>
    </row>
    <row r="267" customFormat="1" ht="17.4" spans="3:9">
      <c r="C267" s="27" t="s">
        <v>2517</v>
      </c>
      <c r="D267" s="28" t="s">
        <v>4609</v>
      </c>
      <c r="E267" s="29"/>
      <c r="F267" s="29"/>
      <c r="G267" s="28" t="s">
        <v>3214</v>
      </c>
      <c r="H267" s="29" t="s">
        <v>5629</v>
      </c>
      <c r="I267" s="29">
        <v>1</v>
      </c>
    </row>
    <row r="268" customFormat="1" ht="17.4" spans="3:9">
      <c r="C268" s="27" t="s">
        <v>2162</v>
      </c>
      <c r="D268" s="28" t="s">
        <v>4656</v>
      </c>
      <c r="E268" s="29"/>
      <c r="F268" s="29"/>
      <c r="G268" s="28" t="s">
        <v>3218</v>
      </c>
      <c r="H268" s="29" t="s">
        <v>5630</v>
      </c>
      <c r="I268" s="29">
        <v>1</v>
      </c>
    </row>
    <row r="269" customFormat="1" ht="17.4" spans="3:9">
      <c r="C269" s="27" t="s">
        <v>2115</v>
      </c>
      <c r="D269" s="28" t="s">
        <v>4687</v>
      </c>
      <c r="E269" s="29"/>
      <c r="F269" s="29"/>
      <c r="G269" s="28" t="s">
        <v>2413</v>
      </c>
      <c r="H269" s="29" t="s">
        <v>5631</v>
      </c>
      <c r="I269" s="29">
        <v>1</v>
      </c>
    </row>
    <row r="270" customFormat="1" ht="17.4" spans="3:9">
      <c r="C270" s="27" t="s">
        <v>1554</v>
      </c>
      <c r="D270" s="28" t="s">
        <v>4829</v>
      </c>
      <c r="E270" s="29"/>
      <c r="F270" s="29"/>
      <c r="G270" s="28" t="s">
        <v>3221</v>
      </c>
      <c r="H270" s="29" t="s">
        <v>2992</v>
      </c>
      <c r="I270" s="29">
        <v>1</v>
      </c>
    </row>
    <row r="271" customFormat="1" ht="17.4" spans="3:9">
      <c r="C271" s="27" t="s">
        <v>2525</v>
      </c>
      <c r="D271" s="28" t="s">
        <v>1262</v>
      </c>
      <c r="E271" s="29"/>
      <c r="F271" s="29"/>
      <c r="G271" s="28" t="s">
        <v>3222</v>
      </c>
      <c r="H271" s="29" t="s">
        <v>5632</v>
      </c>
      <c r="I271" s="29">
        <v>1</v>
      </c>
    </row>
    <row r="272" customFormat="1" ht="17.4" spans="3:9">
      <c r="C272" s="27" t="s">
        <v>1516</v>
      </c>
      <c r="D272" s="28" t="s">
        <v>4881</v>
      </c>
      <c r="E272" s="29"/>
      <c r="F272" s="29"/>
      <c r="G272" s="28" t="s">
        <v>2418</v>
      </c>
      <c r="H272" s="29" t="s">
        <v>5633</v>
      </c>
      <c r="I272" s="29">
        <v>1</v>
      </c>
    </row>
    <row r="273" customFormat="1" ht="17.4" spans="3:9">
      <c r="C273" s="27" t="s">
        <v>1512</v>
      </c>
      <c r="D273" s="28" t="s">
        <v>4936</v>
      </c>
      <c r="E273" s="29"/>
      <c r="F273" s="29"/>
      <c r="G273" s="28" t="s">
        <v>3230</v>
      </c>
      <c r="H273" s="29" t="s">
        <v>5634</v>
      </c>
      <c r="I273" s="29">
        <v>1</v>
      </c>
    </row>
    <row r="274" customFormat="1" ht="17.4" spans="3:9">
      <c r="C274" s="27" t="s">
        <v>2235</v>
      </c>
      <c r="D274" s="28" t="s">
        <v>4938</v>
      </c>
      <c r="E274" s="29"/>
      <c r="F274" s="29"/>
      <c r="G274" s="28" t="s">
        <v>3232</v>
      </c>
      <c r="H274" s="29" t="s">
        <v>5635</v>
      </c>
      <c r="I274" s="29">
        <v>1</v>
      </c>
    </row>
    <row r="275" customFormat="1" ht="16.5" customHeight="1" spans="3:9">
      <c r="C275" s="27" t="s">
        <v>2534</v>
      </c>
      <c r="D275" s="28" t="s">
        <v>4986</v>
      </c>
      <c r="E275" s="29"/>
      <c r="F275" s="29"/>
      <c r="G275" s="28" t="s">
        <v>3234</v>
      </c>
      <c r="H275" s="29" t="s">
        <v>5636</v>
      </c>
      <c r="I275" s="29">
        <v>1</v>
      </c>
    </row>
    <row r="276" customFormat="1" ht="17.4" spans="3:9">
      <c r="C276" s="27" t="s">
        <v>2538</v>
      </c>
      <c r="D276" s="28" t="s">
        <v>1243</v>
      </c>
      <c r="E276" s="29"/>
      <c r="F276" s="29"/>
      <c r="G276" s="28" t="s">
        <v>2434</v>
      </c>
      <c r="H276" s="29" t="s">
        <v>5637</v>
      </c>
      <c r="I276" s="29">
        <v>1</v>
      </c>
    </row>
    <row r="277" customFormat="1" ht="17.4" spans="3:9">
      <c r="C277" s="27" t="s">
        <v>2542</v>
      </c>
      <c r="D277" s="28" t="s">
        <v>5124</v>
      </c>
      <c r="E277" s="29"/>
      <c r="F277" s="29"/>
      <c r="G277" s="28" t="s">
        <v>3239</v>
      </c>
      <c r="H277" s="29" t="s">
        <v>5638</v>
      </c>
      <c r="I277" s="29">
        <v>1</v>
      </c>
    </row>
    <row r="278" customFormat="1" ht="17.4" spans="3:9">
      <c r="C278" s="27" t="s">
        <v>2175</v>
      </c>
      <c r="D278" s="28" t="s">
        <v>5159</v>
      </c>
      <c r="E278" s="29"/>
      <c r="F278" s="29"/>
      <c r="G278" s="28" t="s">
        <v>3241</v>
      </c>
      <c r="H278" s="29" t="s">
        <v>5639</v>
      </c>
      <c r="I278" s="29">
        <v>1</v>
      </c>
    </row>
    <row r="279" customFormat="1" ht="17.4" spans="3:9">
      <c r="C279" s="27" t="s">
        <v>1508</v>
      </c>
      <c r="D279" s="28" t="s">
        <v>5233</v>
      </c>
      <c r="E279" s="29"/>
      <c r="F279" s="29"/>
      <c r="G279" s="28" t="s">
        <v>3245</v>
      </c>
      <c r="H279" s="29" t="s">
        <v>5640</v>
      </c>
      <c r="I279" s="29">
        <v>1</v>
      </c>
    </row>
    <row r="280" customFormat="1" ht="26.4" spans="3:9">
      <c r="C280" s="27" t="s">
        <v>1312</v>
      </c>
      <c r="D280" s="28" t="s">
        <v>5268</v>
      </c>
      <c r="E280" s="29"/>
      <c r="F280" s="29"/>
      <c r="G280" s="28" t="s">
        <v>2646</v>
      </c>
      <c r="H280" s="29" t="s">
        <v>5641</v>
      </c>
      <c r="I280" s="29">
        <v>1</v>
      </c>
    </row>
    <row r="281" customFormat="1" ht="17.4" spans="3:9">
      <c r="C281" s="27" t="s">
        <v>1317</v>
      </c>
      <c r="D281" s="28" t="s">
        <v>2869</v>
      </c>
      <c r="E281" s="29"/>
      <c r="F281" s="29"/>
      <c r="G281" s="28" t="s">
        <v>3249</v>
      </c>
      <c r="H281" s="29" t="s">
        <v>5642</v>
      </c>
      <c r="I281" s="29">
        <v>1</v>
      </c>
    </row>
    <row r="282" customFormat="1" ht="17.4" spans="3:9">
      <c r="C282" s="27" t="s">
        <v>1418</v>
      </c>
      <c r="D282" s="28"/>
      <c r="E282" s="29"/>
      <c r="F282" s="29"/>
      <c r="G282" s="28" t="s">
        <v>3251</v>
      </c>
      <c r="H282" s="29" t="s">
        <v>5643</v>
      </c>
      <c r="I282" s="29">
        <v>1</v>
      </c>
    </row>
    <row r="283" customFormat="1" ht="17.4" spans="3:9">
      <c r="C283" s="27" t="s">
        <v>1536</v>
      </c>
      <c r="D283" s="28"/>
      <c r="E283" s="29"/>
      <c r="F283" s="29"/>
      <c r="G283" s="28" t="s">
        <v>3253</v>
      </c>
      <c r="H283" s="29" t="s">
        <v>5644</v>
      </c>
      <c r="I283" s="29">
        <v>1</v>
      </c>
    </row>
    <row r="284" customFormat="1" ht="17.4" spans="3:9">
      <c r="C284" s="27" t="s">
        <v>2557</v>
      </c>
      <c r="D284" s="28"/>
      <c r="E284" s="29"/>
      <c r="F284" s="29"/>
      <c r="G284" s="28" t="s">
        <v>3255</v>
      </c>
      <c r="H284" s="29" t="s">
        <v>5645</v>
      </c>
      <c r="I284" s="29">
        <v>1</v>
      </c>
    </row>
    <row r="285" customFormat="1" ht="17.4" spans="3:9">
      <c r="C285" s="27" t="s">
        <v>2152</v>
      </c>
      <c r="D285" s="28"/>
      <c r="E285" s="29"/>
      <c r="F285" s="29"/>
      <c r="G285" s="28" t="s">
        <v>3257</v>
      </c>
      <c r="H285" s="29" t="s">
        <v>3264</v>
      </c>
      <c r="I285" s="29">
        <v>1</v>
      </c>
    </row>
    <row r="286" customFormat="1" ht="17.4" spans="3:9">
      <c r="C286" s="27" t="s">
        <v>2562</v>
      </c>
      <c r="D286" s="28"/>
      <c r="E286" s="29"/>
      <c r="F286" s="29"/>
      <c r="G286" s="28" t="s">
        <v>3262</v>
      </c>
      <c r="H286" s="29" t="s">
        <v>5646</v>
      </c>
      <c r="I286" s="29">
        <v>1</v>
      </c>
    </row>
    <row r="287" customFormat="1" ht="17.4" spans="3:9">
      <c r="C287" s="27" t="s">
        <v>2221</v>
      </c>
      <c r="D287" s="28"/>
      <c r="E287" s="29"/>
      <c r="F287" s="29"/>
      <c r="G287" s="28" t="s">
        <v>3264</v>
      </c>
      <c r="H287" s="29" t="s">
        <v>3343</v>
      </c>
      <c r="I287" s="29">
        <v>1</v>
      </c>
    </row>
    <row r="288" customFormat="1" ht="17.4" spans="3:9">
      <c r="C288" s="27" t="s">
        <v>2568</v>
      </c>
      <c r="D288" s="28"/>
      <c r="E288" s="29"/>
      <c r="F288" s="29"/>
      <c r="G288" s="28" t="s">
        <v>3265</v>
      </c>
      <c r="H288" s="29" t="s">
        <v>5647</v>
      </c>
      <c r="I288" s="29">
        <v>1</v>
      </c>
    </row>
    <row r="289" customFormat="1" ht="17.4" spans="3:9">
      <c r="C289" s="27" t="s">
        <v>2324</v>
      </c>
      <c r="D289" s="28"/>
      <c r="E289" s="29"/>
      <c r="F289" s="29"/>
      <c r="G289" s="28" t="s">
        <v>3267</v>
      </c>
      <c r="H289" s="29" t="s">
        <v>5648</v>
      </c>
      <c r="I289" s="29">
        <v>1</v>
      </c>
    </row>
    <row r="290" customFormat="1" ht="17.4" spans="3:9">
      <c r="C290" s="27" t="s">
        <v>2572</v>
      </c>
      <c r="D290" s="28"/>
      <c r="E290" s="29"/>
      <c r="F290" s="29"/>
      <c r="G290" s="28" t="s">
        <v>3269</v>
      </c>
      <c r="H290" s="29" t="s">
        <v>5649</v>
      </c>
      <c r="I290" s="29">
        <v>1</v>
      </c>
    </row>
    <row r="291" customFormat="1" ht="17.4" spans="3:9">
      <c r="C291" s="27" t="s">
        <v>2575</v>
      </c>
      <c r="D291" s="28"/>
      <c r="E291" s="29"/>
      <c r="F291" s="29"/>
      <c r="G291" s="28" t="s">
        <v>3271</v>
      </c>
      <c r="H291" s="29" t="s">
        <v>5650</v>
      </c>
      <c r="I291" s="29">
        <v>1</v>
      </c>
    </row>
    <row r="292" customFormat="1" ht="26.4" spans="3:9">
      <c r="C292" s="27" t="s">
        <v>2410</v>
      </c>
      <c r="D292" s="28"/>
      <c r="E292" s="29"/>
      <c r="F292" s="29"/>
      <c r="G292" s="28" t="s">
        <v>3274</v>
      </c>
      <c r="H292" s="29" t="s">
        <v>5651</v>
      </c>
      <c r="I292" s="29">
        <v>1</v>
      </c>
    </row>
    <row r="293" customFormat="1" ht="17.4" spans="3:9">
      <c r="C293" s="27" t="s">
        <v>1322</v>
      </c>
      <c r="D293" s="28"/>
      <c r="E293" s="29"/>
      <c r="F293" s="29"/>
      <c r="G293" s="28" t="s">
        <v>3276</v>
      </c>
      <c r="H293" s="29" t="s">
        <v>5652</v>
      </c>
      <c r="I293" s="29">
        <v>1</v>
      </c>
    </row>
    <row r="294" customFormat="1" ht="17.4" spans="3:9">
      <c r="C294" s="27" t="s">
        <v>2584</v>
      </c>
      <c r="D294" s="28"/>
      <c r="E294" s="29"/>
      <c r="F294" s="29"/>
      <c r="G294" s="28" t="s">
        <v>2279</v>
      </c>
      <c r="H294" s="29" t="s">
        <v>5653</v>
      </c>
      <c r="I294" s="29">
        <v>1</v>
      </c>
    </row>
    <row r="295" customFormat="1" ht="17.4" spans="3:9">
      <c r="C295" s="27" t="s">
        <v>1276</v>
      </c>
      <c r="D295" s="28"/>
      <c r="E295" s="29"/>
      <c r="F295" s="29"/>
      <c r="G295" s="28" t="s">
        <v>3285</v>
      </c>
      <c r="H295" s="29" t="s">
        <v>5654</v>
      </c>
      <c r="I295" s="29">
        <v>1</v>
      </c>
    </row>
    <row r="296" customFormat="1" ht="17.4" spans="3:9">
      <c r="C296" s="27" t="s">
        <v>2589</v>
      </c>
      <c r="D296" s="28"/>
      <c r="E296" s="29"/>
      <c r="F296" s="29"/>
      <c r="G296" s="28" t="s">
        <v>3287</v>
      </c>
      <c r="H296" s="29" t="s">
        <v>5655</v>
      </c>
      <c r="I296" s="29">
        <v>1</v>
      </c>
    </row>
    <row r="297" customFormat="1" ht="17.4" spans="3:9">
      <c r="C297" s="27" t="s">
        <v>2144</v>
      </c>
      <c r="D297" s="28"/>
      <c r="E297" s="29"/>
      <c r="F297" s="29"/>
      <c r="G297" s="28" t="s">
        <v>3288</v>
      </c>
      <c r="H297" s="29" t="s">
        <v>5656</v>
      </c>
      <c r="I297" s="29">
        <v>1</v>
      </c>
    </row>
    <row r="298" customFormat="1" ht="17.4" spans="3:9">
      <c r="C298" s="27" t="s">
        <v>1546</v>
      </c>
      <c r="D298" s="28"/>
      <c r="E298" s="29"/>
      <c r="F298" s="29"/>
      <c r="G298" s="28" t="s">
        <v>2528</v>
      </c>
      <c r="H298" s="29" t="s">
        <v>5657</v>
      </c>
      <c r="I298" s="29">
        <v>1</v>
      </c>
    </row>
    <row r="299" customFormat="1" ht="17.4" spans="3:9">
      <c r="C299" s="27" t="s">
        <v>2567</v>
      </c>
      <c r="D299" s="28"/>
      <c r="E299" s="29"/>
      <c r="F299" s="29"/>
      <c r="G299" s="28" t="s">
        <v>3293</v>
      </c>
      <c r="H299" s="29" t="s">
        <v>5658</v>
      </c>
      <c r="I299" s="29">
        <v>1</v>
      </c>
    </row>
    <row r="300" customFormat="1" ht="17.4" spans="3:9">
      <c r="C300" s="27" t="s">
        <v>1351</v>
      </c>
      <c r="D300" s="28"/>
      <c r="E300" s="29"/>
      <c r="F300" s="29"/>
      <c r="G300" s="28" t="s">
        <v>3296</v>
      </c>
      <c r="H300" s="29" t="s">
        <v>5659</v>
      </c>
      <c r="I300" s="29">
        <v>1</v>
      </c>
    </row>
    <row r="301" customFormat="1" ht="17.4" spans="3:9">
      <c r="C301" s="27" t="s">
        <v>1791</v>
      </c>
      <c r="D301" s="28"/>
      <c r="E301" s="29"/>
      <c r="F301" s="29"/>
      <c r="G301" s="28" t="s">
        <v>2827</v>
      </c>
      <c r="H301" s="29" t="s">
        <v>5660</v>
      </c>
      <c r="I301" s="29">
        <v>1</v>
      </c>
    </row>
    <row r="302" customFormat="1" ht="17.4" spans="3:9">
      <c r="C302" s="27" t="s">
        <v>2600</v>
      </c>
      <c r="D302" s="28"/>
      <c r="E302" s="29"/>
      <c r="F302" s="29"/>
      <c r="G302" s="28" t="s">
        <v>3304</v>
      </c>
      <c r="H302" s="29" t="s">
        <v>5661</v>
      </c>
      <c r="I302" s="29">
        <v>1</v>
      </c>
    </row>
    <row r="303" customFormat="1" ht="17.4" spans="3:9">
      <c r="C303" s="27" t="s">
        <v>2603</v>
      </c>
      <c r="D303" s="28"/>
      <c r="E303" s="29"/>
      <c r="F303" s="29"/>
      <c r="G303" s="28" t="s">
        <v>3307</v>
      </c>
      <c r="H303" s="29">
        <v>688</v>
      </c>
      <c r="I303" s="29">
        <v>1</v>
      </c>
    </row>
    <row r="304" customFormat="1" ht="17.4" spans="3:9">
      <c r="C304" s="27" t="s">
        <v>1330</v>
      </c>
      <c r="D304" s="28"/>
      <c r="E304" s="29"/>
      <c r="F304" s="29"/>
      <c r="G304" s="28" t="s">
        <v>2516</v>
      </c>
      <c r="H304" s="29" t="s">
        <v>3499</v>
      </c>
      <c r="I304" s="29">
        <v>1</v>
      </c>
    </row>
    <row r="305" customFormat="1" ht="17.4" spans="3:9">
      <c r="C305" s="27" t="s">
        <v>1415</v>
      </c>
      <c r="D305" s="28"/>
      <c r="E305" s="29"/>
      <c r="F305" s="29"/>
      <c r="G305" s="28" t="s">
        <v>3310</v>
      </c>
      <c r="H305" s="29" t="s">
        <v>5662</v>
      </c>
      <c r="I305" s="29">
        <v>1</v>
      </c>
    </row>
    <row r="306" customFormat="1" ht="17.4" spans="3:9">
      <c r="C306" s="27" t="s">
        <v>2609</v>
      </c>
      <c r="D306" s="28"/>
      <c r="E306" s="29"/>
      <c r="F306" s="29"/>
      <c r="G306" s="28" t="s">
        <v>3313</v>
      </c>
      <c r="H306" s="29" t="s">
        <v>5663</v>
      </c>
      <c r="I306" s="29">
        <v>1</v>
      </c>
    </row>
    <row r="307" customFormat="1" ht="17.4" spans="3:9">
      <c r="C307" s="27" t="s">
        <v>1420</v>
      </c>
      <c r="D307" s="28"/>
      <c r="E307" s="29"/>
      <c r="F307" s="29"/>
      <c r="G307" s="28" t="s">
        <v>3315</v>
      </c>
      <c r="H307" s="29" t="s">
        <v>5664</v>
      </c>
      <c r="I307" s="29">
        <v>1</v>
      </c>
    </row>
    <row r="308" customFormat="1" ht="17.4" spans="3:9">
      <c r="C308" s="27" t="s">
        <v>2401</v>
      </c>
      <c r="D308" s="28"/>
      <c r="E308" s="29"/>
      <c r="F308" s="29"/>
      <c r="G308" s="28" t="s">
        <v>3317</v>
      </c>
      <c r="H308" s="29" t="s">
        <v>5665</v>
      </c>
      <c r="I308" s="29">
        <v>1</v>
      </c>
    </row>
    <row r="309" customFormat="1" ht="17.4" spans="3:9">
      <c r="C309" s="27" t="s">
        <v>2169</v>
      </c>
      <c r="D309" s="28"/>
      <c r="E309" s="29"/>
      <c r="F309" s="29"/>
      <c r="G309" s="28" t="s">
        <v>2820</v>
      </c>
      <c r="H309" s="29" t="s">
        <v>5666</v>
      </c>
      <c r="I309" s="29">
        <v>1</v>
      </c>
    </row>
    <row r="310" customFormat="1" ht="17.4" spans="3:9">
      <c r="C310" s="27" t="s">
        <v>2578</v>
      </c>
      <c r="D310" s="28"/>
      <c r="E310" s="29"/>
      <c r="F310" s="29"/>
      <c r="G310" s="28" t="s">
        <v>3321</v>
      </c>
      <c r="H310" s="29" t="s">
        <v>5667</v>
      </c>
      <c r="I310" s="29">
        <v>1</v>
      </c>
    </row>
    <row r="311" customFormat="1" ht="17.4" spans="3:9">
      <c r="C311" s="27" t="s">
        <v>2621</v>
      </c>
      <c r="D311" s="28"/>
      <c r="E311" s="29"/>
      <c r="F311" s="29"/>
      <c r="G311" s="28" t="s">
        <v>3322</v>
      </c>
      <c r="H311" s="29" t="s">
        <v>5668</v>
      </c>
      <c r="I311" s="29">
        <v>1</v>
      </c>
    </row>
    <row r="312" customFormat="1" ht="17.4" spans="3:9">
      <c r="C312" s="27" t="s">
        <v>2625</v>
      </c>
      <c r="D312" s="28"/>
      <c r="E312" s="29"/>
      <c r="F312" s="29"/>
      <c r="G312" s="28" t="s">
        <v>3326</v>
      </c>
      <c r="H312" s="29" t="s">
        <v>5669</v>
      </c>
      <c r="I312" s="29">
        <v>1</v>
      </c>
    </row>
    <row r="313" customFormat="1" ht="16.5" customHeight="1" spans="3:9">
      <c r="C313" s="27" t="s">
        <v>2223</v>
      </c>
      <c r="D313" s="28"/>
      <c r="E313" s="29"/>
      <c r="F313" s="29"/>
      <c r="G313" s="28" t="s">
        <v>3328</v>
      </c>
      <c r="H313" s="29" t="s">
        <v>5670</v>
      </c>
      <c r="I313" s="29">
        <v>1</v>
      </c>
    </row>
    <row r="314" customFormat="1" ht="17.4" spans="3:9">
      <c r="C314" s="27" t="s">
        <v>1524</v>
      </c>
      <c r="D314" s="28"/>
      <c r="E314" s="29"/>
      <c r="F314" s="29"/>
      <c r="G314" s="28" t="s">
        <v>3330</v>
      </c>
      <c r="H314" s="29" t="s">
        <v>5671</v>
      </c>
      <c r="I314" s="29">
        <v>1</v>
      </c>
    </row>
    <row r="315" customFormat="1" ht="17.4" spans="3:9">
      <c r="C315" s="27" t="s">
        <v>1495</v>
      </c>
      <c r="D315" s="28"/>
      <c r="E315" s="29"/>
      <c r="F315" s="29"/>
      <c r="G315" s="28" t="s">
        <v>3333</v>
      </c>
      <c r="H315" s="29" t="s">
        <v>5672</v>
      </c>
      <c r="I315" s="29">
        <v>1</v>
      </c>
    </row>
    <row r="316" customFormat="1" ht="17.4" spans="3:9">
      <c r="C316" s="27" t="s">
        <v>2390</v>
      </c>
      <c r="D316" s="28"/>
      <c r="E316" s="29"/>
      <c r="F316" s="29"/>
      <c r="G316" s="28" t="s">
        <v>3337</v>
      </c>
      <c r="H316" s="29" t="s">
        <v>5673</v>
      </c>
      <c r="I316" s="29">
        <v>1</v>
      </c>
    </row>
    <row r="317" customFormat="1" ht="17.4" spans="3:9">
      <c r="C317" s="27" t="s">
        <v>1355</v>
      </c>
      <c r="D317" s="28"/>
      <c r="E317" s="29"/>
      <c r="F317" s="29"/>
      <c r="G317" s="28" t="s">
        <v>3341</v>
      </c>
      <c r="H317" s="29" t="s">
        <v>5674</v>
      </c>
      <c r="I317" s="29">
        <v>1</v>
      </c>
    </row>
    <row r="318" customFormat="1" ht="17.4" spans="3:9">
      <c r="C318" s="27" t="s">
        <v>2388</v>
      </c>
      <c r="D318" s="28"/>
      <c r="E318" s="29"/>
      <c r="F318" s="29"/>
      <c r="G318" s="28" t="s">
        <v>3343</v>
      </c>
      <c r="H318" s="29" t="s">
        <v>5675</v>
      </c>
      <c r="I318" s="29">
        <v>1</v>
      </c>
    </row>
    <row r="319" customFormat="1" ht="17.4" spans="3:9">
      <c r="C319" s="27" t="s">
        <v>1514</v>
      </c>
      <c r="D319" s="28"/>
      <c r="E319" s="29"/>
      <c r="F319" s="29"/>
      <c r="G319" s="28" t="s">
        <v>3344</v>
      </c>
      <c r="H319" s="29" t="s">
        <v>5676</v>
      </c>
      <c r="I319" s="29">
        <v>1</v>
      </c>
    </row>
    <row r="320" customFormat="1" ht="17.4" spans="3:9">
      <c r="C320" s="27" t="s">
        <v>1334</v>
      </c>
      <c r="D320" s="28"/>
      <c r="E320" s="29"/>
      <c r="F320" s="29"/>
      <c r="G320" s="28" t="s">
        <v>3346</v>
      </c>
      <c r="H320" s="29" t="s">
        <v>5677</v>
      </c>
      <c r="I320" s="29">
        <v>1</v>
      </c>
    </row>
    <row r="321" customFormat="1" ht="17.4" spans="3:9">
      <c r="C321" s="27" t="s">
        <v>1527</v>
      </c>
      <c r="D321" s="28"/>
      <c r="E321" s="29"/>
      <c r="F321" s="29"/>
      <c r="G321" s="28" t="s">
        <v>3348</v>
      </c>
      <c r="H321" s="29" t="s">
        <v>5678</v>
      </c>
      <c r="I321" s="29">
        <v>1</v>
      </c>
    </row>
    <row r="322" customFormat="1" ht="17.4" spans="3:9">
      <c r="C322" s="27" t="s">
        <v>2381</v>
      </c>
      <c r="D322" s="28"/>
      <c r="E322" s="29"/>
      <c r="F322" s="29"/>
      <c r="G322" s="28" t="s">
        <v>3350</v>
      </c>
      <c r="H322" s="29" t="s">
        <v>5679</v>
      </c>
      <c r="I322" s="29">
        <v>1</v>
      </c>
    </row>
    <row r="323" customFormat="1" ht="17.4" spans="3:9">
      <c r="C323" s="27" t="s">
        <v>1550</v>
      </c>
      <c r="D323" s="28"/>
      <c r="E323" s="29"/>
      <c r="F323" s="29"/>
      <c r="G323" s="28" t="s">
        <v>3353</v>
      </c>
      <c r="H323" s="29" t="s">
        <v>5680</v>
      </c>
      <c r="I323" s="29">
        <v>1</v>
      </c>
    </row>
    <row r="324" customFormat="1" ht="17.4" spans="3:9">
      <c r="C324" s="27" t="s">
        <v>2044</v>
      </c>
      <c r="D324" s="28"/>
      <c r="E324" s="29"/>
      <c r="F324" s="29"/>
      <c r="G324" s="28" t="s">
        <v>3355</v>
      </c>
      <c r="H324" s="29" t="s">
        <v>5681</v>
      </c>
      <c r="I324" s="29">
        <v>1</v>
      </c>
    </row>
    <row r="325" customFormat="1" ht="17.4" spans="3:9">
      <c r="C325" s="27" t="s">
        <v>2624</v>
      </c>
      <c r="D325" s="28"/>
      <c r="E325" s="29"/>
      <c r="F325" s="29"/>
      <c r="G325" s="28" t="s">
        <v>3359</v>
      </c>
      <c r="H325" s="29" t="s">
        <v>5682</v>
      </c>
      <c r="I325" s="29">
        <v>1</v>
      </c>
    </row>
    <row r="326" customFormat="1" ht="17.4" spans="3:9">
      <c r="C326" s="27" t="s">
        <v>2647</v>
      </c>
      <c r="D326" s="28"/>
      <c r="E326" s="29"/>
      <c r="F326" s="29"/>
      <c r="G326" s="28" t="s">
        <v>3361</v>
      </c>
      <c r="H326" s="29" t="s">
        <v>5683</v>
      </c>
      <c r="I326" s="29">
        <v>1</v>
      </c>
    </row>
    <row r="327" customFormat="1" ht="17.4" spans="3:9">
      <c r="C327" s="27" t="s">
        <v>1359</v>
      </c>
      <c r="D327" s="28"/>
      <c r="E327" s="29"/>
      <c r="F327" s="29"/>
      <c r="G327" s="28" t="s">
        <v>3365</v>
      </c>
      <c r="H327" s="29" t="s">
        <v>3613</v>
      </c>
      <c r="I327" s="29">
        <v>1</v>
      </c>
    </row>
    <row r="328" customFormat="1" ht="17.4" spans="3:9">
      <c r="C328" s="27" t="s">
        <v>2653</v>
      </c>
      <c r="D328" s="28"/>
      <c r="E328" s="29"/>
      <c r="F328" s="29"/>
      <c r="G328" s="28" t="s">
        <v>3369</v>
      </c>
      <c r="H328" s="29" t="s">
        <v>5684</v>
      </c>
      <c r="I328" s="29">
        <v>1</v>
      </c>
    </row>
    <row r="329" customFormat="1" ht="17.4" spans="3:9">
      <c r="C329" s="27" t="s">
        <v>2657</v>
      </c>
      <c r="D329" s="28"/>
      <c r="E329" s="29"/>
      <c r="F329" s="29"/>
      <c r="G329" s="28" t="s">
        <v>3372</v>
      </c>
      <c r="H329" s="29" t="s">
        <v>5685</v>
      </c>
      <c r="I329" s="29">
        <v>1</v>
      </c>
    </row>
    <row r="330" customFormat="1" ht="17.4" spans="3:9">
      <c r="C330" s="27" t="s">
        <v>1530</v>
      </c>
      <c r="D330" s="28"/>
      <c r="E330" s="29"/>
      <c r="F330" s="29"/>
      <c r="G330" s="28" t="s">
        <v>3374</v>
      </c>
      <c r="H330" s="29" t="s">
        <v>5686</v>
      </c>
      <c r="I330" s="29">
        <v>1</v>
      </c>
    </row>
    <row r="331" customFormat="1" ht="17.4" spans="3:9">
      <c r="C331" s="27" t="s">
        <v>2661</v>
      </c>
      <c r="D331" s="28"/>
      <c r="E331" s="29"/>
      <c r="F331" s="29"/>
      <c r="G331" s="28" t="s">
        <v>3376</v>
      </c>
      <c r="H331" s="29" t="s">
        <v>5687</v>
      </c>
      <c r="I331" s="29">
        <v>1</v>
      </c>
    </row>
    <row r="332" customFormat="1" ht="17.4" spans="3:9">
      <c r="C332" s="27" t="s">
        <v>2666</v>
      </c>
      <c r="D332" s="28"/>
      <c r="E332" s="29"/>
      <c r="F332" s="29"/>
      <c r="G332" s="28" t="s">
        <v>3378</v>
      </c>
      <c r="H332" s="29" t="s">
        <v>3647</v>
      </c>
      <c r="I332" s="29">
        <v>1</v>
      </c>
    </row>
    <row r="333" customFormat="1" ht="26.4" spans="3:9">
      <c r="C333" s="27" t="s">
        <v>2669</v>
      </c>
      <c r="D333" s="28"/>
      <c r="E333" s="29"/>
      <c r="F333" s="29"/>
      <c r="G333" s="28" t="s">
        <v>3384</v>
      </c>
      <c r="H333" s="29" t="s">
        <v>5688</v>
      </c>
      <c r="I333" s="29">
        <v>1</v>
      </c>
    </row>
    <row r="334" customFormat="1" ht="17.4" spans="3:9">
      <c r="C334" s="27" t="s">
        <v>2672</v>
      </c>
      <c r="D334" s="28"/>
      <c r="E334" s="29"/>
      <c r="F334" s="29"/>
      <c r="G334" s="28" t="s">
        <v>3386</v>
      </c>
      <c r="H334" s="29" t="s">
        <v>5689</v>
      </c>
      <c r="I334" s="29">
        <v>1</v>
      </c>
    </row>
    <row r="335" customFormat="1" ht="17.4" spans="3:9">
      <c r="C335" s="27" t="s">
        <v>2443</v>
      </c>
      <c r="D335" s="28"/>
      <c r="E335" s="29"/>
      <c r="F335" s="29"/>
      <c r="G335" s="28" t="s">
        <v>3390</v>
      </c>
      <c r="H335" s="29" t="s">
        <v>3680</v>
      </c>
      <c r="I335" s="29">
        <v>1</v>
      </c>
    </row>
    <row r="336" customFormat="1" ht="17.4" spans="3:9">
      <c r="C336" s="27" t="s">
        <v>2364</v>
      </c>
      <c r="D336" s="28"/>
      <c r="E336" s="29"/>
      <c r="F336" s="29"/>
      <c r="G336" s="28" t="s">
        <v>3391</v>
      </c>
      <c r="H336" s="29" t="s">
        <v>5690</v>
      </c>
      <c r="I336" s="29">
        <v>1</v>
      </c>
    </row>
    <row r="337" customFormat="1" ht="17.4" spans="3:9">
      <c r="C337" s="27" t="s">
        <v>1523</v>
      </c>
      <c r="D337" s="28"/>
      <c r="E337" s="29"/>
      <c r="F337" s="29"/>
      <c r="G337" s="28" t="s">
        <v>3392</v>
      </c>
      <c r="H337" s="29" t="s">
        <v>5691</v>
      </c>
      <c r="I337" s="29">
        <v>1</v>
      </c>
    </row>
    <row r="338" customFormat="1" ht="17.4" spans="3:9">
      <c r="C338" s="27" t="s">
        <v>2202</v>
      </c>
      <c r="D338" s="28"/>
      <c r="E338" s="29"/>
      <c r="F338" s="29"/>
      <c r="G338" s="28" t="s">
        <v>3393</v>
      </c>
      <c r="H338" s="29" t="s">
        <v>5692</v>
      </c>
      <c r="I338" s="29">
        <v>1</v>
      </c>
    </row>
    <row r="339" customFormat="1" ht="17.4" spans="3:9">
      <c r="C339" s="27" t="s">
        <v>2683</v>
      </c>
      <c r="D339" s="28"/>
      <c r="E339" s="29"/>
      <c r="F339" s="29"/>
      <c r="G339" s="28" t="s">
        <v>3396</v>
      </c>
      <c r="H339" s="29" t="s">
        <v>5693</v>
      </c>
      <c r="I339" s="29">
        <v>1</v>
      </c>
    </row>
    <row r="340" customFormat="1" ht="17.4" spans="3:9">
      <c r="C340" s="27" t="s">
        <v>1529</v>
      </c>
      <c r="D340" s="28"/>
      <c r="E340" s="29"/>
      <c r="F340" s="29"/>
      <c r="G340" s="28" t="s">
        <v>3400</v>
      </c>
      <c r="H340" s="29" t="s">
        <v>5694</v>
      </c>
      <c r="I340" s="29">
        <v>1</v>
      </c>
    </row>
    <row r="341" customFormat="1" ht="17.4" spans="3:9">
      <c r="C341" s="27" t="s">
        <v>1544</v>
      </c>
      <c r="D341" s="28"/>
      <c r="E341" s="29"/>
      <c r="F341" s="29"/>
      <c r="G341" s="28" t="s">
        <v>3403</v>
      </c>
      <c r="H341" s="29" t="s">
        <v>5695</v>
      </c>
      <c r="I341" s="29">
        <v>1</v>
      </c>
    </row>
    <row r="342" customFormat="1" ht="17.4" spans="3:9">
      <c r="C342" s="27" t="s">
        <v>2545</v>
      </c>
      <c r="D342" s="28"/>
      <c r="E342" s="29"/>
      <c r="F342" s="29"/>
      <c r="G342" s="28" t="s">
        <v>3405</v>
      </c>
      <c r="H342" s="29" t="s">
        <v>5696</v>
      </c>
      <c r="I342" s="29">
        <v>1</v>
      </c>
    </row>
    <row r="343" customFormat="1" ht="17.4" spans="3:9">
      <c r="C343" s="27" t="s">
        <v>2385</v>
      </c>
      <c r="D343" s="28"/>
      <c r="E343" s="29"/>
      <c r="F343" s="29"/>
      <c r="G343" s="28" t="s">
        <v>3406</v>
      </c>
      <c r="H343" s="29" t="s">
        <v>5697</v>
      </c>
      <c r="I343" s="29">
        <v>1</v>
      </c>
    </row>
    <row r="344" customFormat="1" ht="17.4" spans="3:9">
      <c r="C344" s="27" t="s">
        <v>1462</v>
      </c>
      <c r="D344" s="28"/>
      <c r="E344" s="29"/>
      <c r="F344" s="29"/>
      <c r="G344" s="28" t="s">
        <v>3408</v>
      </c>
      <c r="H344" s="29" t="s">
        <v>5698</v>
      </c>
      <c r="I344" s="29">
        <v>1</v>
      </c>
    </row>
    <row r="345" customFormat="1" ht="17.4" spans="3:9">
      <c r="C345" s="27" t="s">
        <v>1531</v>
      </c>
      <c r="D345" s="28"/>
      <c r="E345" s="29"/>
      <c r="F345" s="29"/>
      <c r="G345" s="28" t="s">
        <v>2211</v>
      </c>
      <c r="H345" s="29" t="s">
        <v>5699</v>
      </c>
      <c r="I345" s="29">
        <v>1</v>
      </c>
    </row>
    <row r="346" customFormat="1" ht="17.4" spans="3:9">
      <c r="C346" s="27" t="s">
        <v>2698</v>
      </c>
      <c r="D346" s="28"/>
      <c r="E346" s="29"/>
      <c r="F346" s="29"/>
      <c r="G346" s="28" t="s">
        <v>3413</v>
      </c>
      <c r="H346" s="29" t="s">
        <v>5700</v>
      </c>
      <c r="I346" s="29">
        <v>1</v>
      </c>
    </row>
    <row r="347" customFormat="1" ht="17.4" spans="3:9">
      <c r="C347" s="27" t="s">
        <v>2702</v>
      </c>
      <c r="D347" s="28"/>
      <c r="E347" s="29"/>
      <c r="F347" s="29"/>
      <c r="G347" s="28" t="s">
        <v>3417</v>
      </c>
      <c r="H347" s="29" t="s">
        <v>5701</v>
      </c>
      <c r="I347" s="29">
        <v>1</v>
      </c>
    </row>
    <row r="348" customFormat="1" ht="17.4" spans="3:9">
      <c r="C348" s="27" t="s">
        <v>2704</v>
      </c>
      <c r="D348" s="28"/>
      <c r="E348" s="29"/>
      <c r="F348" s="29"/>
      <c r="G348" s="28" t="s">
        <v>3419</v>
      </c>
      <c r="H348" s="29" t="s">
        <v>5702</v>
      </c>
      <c r="I348" s="29">
        <v>1</v>
      </c>
    </row>
    <row r="349" customFormat="1" ht="17.4" spans="3:9">
      <c r="C349" s="27" t="s">
        <v>1556</v>
      </c>
      <c r="D349" s="28"/>
      <c r="E349" s="29"/>
      <c r="F349" s="29"/>
      <c r="G349" s="28" t="s">
        <v>3423</v>
      </c>
      <c r="H349" s="29" t="s">
        <v>5703</v>
      </c>
      <c r="I349" s="29">
        <v>1</v>
      </c>
    </row>
    <row r="350" customFormat="1" ht="17.4" spans="3:9">
      <c r="C350" s="27" t="s">
        <v>2611</v>
      </c>
      <c r="D350" s="28"/>
      <c r="E350" s="29"/>
      <c r="F350" s="29"/>
      <c r="G350" s="28" t="s">
        <v>3425</v>
      </c>
      <c r="H350" s="29" t="s">
        <v>5704</v>
      </c>
      <c r="I350" s="29">
        <v>1</v>
      </c>
    </row>
    <row r="351" customFormat="1" ht="17.4" spans="3:9">
      <c r="C351" s="27" t="s">
        <v>1851</v>
      </c>
      <c r="D351" s="28"/>
      <c r="E351" s="29"/>
      <c r="F351" s="29"/>
      <c r="G351" s="28" t="s">
        <v>3427</v>
      </c>
      <c r="H351" s="29" t="s">
        <v>5705</v>
      </c>
      <c r="I351" s="29">
        <v>1</v>
      </c>
    </row>
    <row r="352" customFormat="1" ht="17.4" spans="3:9">
      <c r="C352" s="27" t="s">
        <v>2712</v>
      </c>
      <c r="D352" s="28"/>
      <c r="E352" s="29"/>
      <c r="F352" s="29"/>
      <c r="G352" s="28" t="s">
        <v>3429</v>
      </c>
      <c r="H352" s="29" t="s">
        <v>3767</v>
      </c>
      <c r="I352" s="29">
        <v>1</v>
      </c>
    </row>
    <row r="353" customFormat="1" ht="17.4" spans="3:9">
      <c r="C353" s="27" t="s">
        <v>2158</v>
      </c>
      <c r="D353" s="28"/>
      <c r="E353" s="29"/>
      <c r="F353" s="29"/>
      <c r="G353" s="28" t="s">
        <v>3431</v>
      </c>
      <c r="H353" s="29" t="s">
        <v>160</v>
      </c>
      <c r="I353" s="29">
        <v>1</v>
      </c>
    </row>
    <row r="354" customFormat="1" ht="17.4" spans="3:9">
      <c r="C354" s="27" t="s">
        <v>2640</v>
      </c>
      <c r="D354" s="28"/>
      <c r="E354" s="29"/>
      <c r="F354" s="29"/>
      <c r="G354" s="28" t="s">
        <v>3434</v>
      </c>
      <c r="H354" s="29" t="s">
        <v>3777</v>
      </c>
      <c r="I354" s="29">
        <v>1</v>
      </c>
    </row>
    <row r="355" customFormat="1" ht="17.4" spans="3:9">
      <c r="C355" s="27" t="s">
        <v>2720</v>
      </c>
      <c r="D355" s="28"/>
      <c r="E355" s="29"/>
      <c r="F355" s="29"/>
      <c r="G355" s="28" t="s">
        <v>3437</v>
      </c>
      <c r="H355" s="29" t="s">
        <v>5706</v>
      </c>
      <c r="I355" s="29">
        <v>1</v>
      </c>
    </row>
    <row r="356" customFormat="1" ht="17.4" spans="3:9">
      <c r="C356" s="27" t="s">
        <v>2723</v>
      </c>
      <c r="D356" s="28"/>
      <c r="E356" s="29"/>
      <c r="F356" s="29"/>
      <c r="G356" s="28" t="s">
        <v>3439</v>
      </c>
      <c r="H356" s="29" t="s">
        <v>5707</v>
      </c>
      <c r="I356" s="29">
        <v>1</v>
      </c>
    </row>
    <row r="357" customFormat="1" ht="17.4" spans="3:9">
      <c r="C357" s="27" t="s">
        <v>2371</v>
      </c>
      <c r="D357" s="28"/>
      <c r="E357" s="29"/>
      <c r="F357" s="29"/>
      <c r="G357" s="28" t="s">
        <v>3443</v>
      </c>
      <c r="H357" s="29" t="s">
        <v>5708</v>
      </c>
      <c r="I357" s="29">
        <v>1</v>
      </c>
    </row>
    <row r="358" customFormat="1" ht="17.4" spans="3:9">
      <c r="C358" s="27" t="s">
        <v>2547</v>
      </c>
      <c r="D358" s="28"/>
      <c r="E358" s="29"/>
      <c r="F358" s="29"/>
      <c r="G358" s="28" t="s">
        <v>3445</v>
      </c>
      <c r="H358" s="29" t="s">
        <v>5709</v>
      </c>
      <c r="I358" s="29">
        <v>1</v>
      </c>
    </row>
    <row r="359" customFormat="1" ht="17.4" spans="3:9">
      <c r="C359" s="27" t="s">
        <v>1339</v>
      </c>
      <c r="D359" s="28"/>
      <c r="E359" s="29"/>
      <c r="F359" s="29"/>
      <c r="G359" s="28" t="s">
        <v>3446</v>
      </c>
      <c r="H359" s="29" t="s">
        <v>5710</v>
      </c>
      <c r="I359" s="29">
        <v>1</v>
      </c>
    </row>
    <row r="360" customFormat="1" ht="17.4" spans="3:9">
      <c r="C360" s="27" t="s">
        <v>2470</v>
      </c>
      <c r="D360" s="28"/>
      <c r="E360" s="29"/>
      <c r="F360" s="29"/>
      <c r="G360" s="28" t="s">
        <v>3450</v>
      </c>
      <c r="H360" s="29" t="s">
        <v>5711</v>
      </c>
      <c r="I360" s="29">
        <v>1</v>
      </c>
    </row>
    <row r="361" customFormat="1" ht="17.4" spans="3:9">
      <c r="C361" s="27" t="s">
        <v>2735</v>
      </c>
      <c r="D361" s="28"/>
      <c r="E361" s="29"/>
      <c r="F361" s="29"/>
      <c r="G361" s="28" t="s">
        <v>3451</v>
      </c>
      <c r="H361" s="29" t="s">
        <v>5712</v>
      </c>
      <c r="I361" s="29">
        <v>1</v>
      </c>
    </row>
    <row r="362" customFormat="1" ht="17.4" spans="3:9">
      <c r="C362" s="27" t="s">
        <v>2093</v>
      </c>
      <c r="D362" s="28"/>
      <c r="E362" s="29"/>
      <c r="F362" s="29"/>
      <c r="G362" s="28" t="s">
        <v>3453</v>
      </c>
      <c r="H362" s="29" t="s">
        <v>5713</v>
      </c>
      <c r="I362" s="29">
        <v>1</v>
      </c>
    </row>
    <row r="363" customFormat="1" ht="17.4" spans="3:9">
      <c r="C363" s="27" t="s">
        <v>2738</v>
      </c>
      <c r="D363" s="28"/>
      <c r="E363" s="29"/>
      <c r="F363" s="29"/>
      <c r="G363" s="28" t="s">
        <v>3457</v>
      </c>
      <c r="H363" s="29" t="s">
        <v>5714</v>
      </c>
      <c r="I363" s="29">
        <v>1</v>
      </c>
    </row>
    <row r="364" customFormat="1" ht="17.4" spans="3:9">
      <c r="C364" s="27" t="s">
        <v>2740</v>
      </c>
      <c r="D364" s="28"/>
      <c r="E364" s="29"/>
      <c r="F364" s="29"/>
      <c r="G364" s="28" t="s">
        <v>3459</v>
      </c>
      <c r="H364" s="29" t="s">
        <v>3843</v>
      </c>
      <c r="I364" s="29">
        <v>1</v>
      </c>
    </row>
    <row r="365" customFormat="1" ht="17.4" spans="3:9">
      <c r="C365" s="27" t="s">
        <v>2156</v>
      </c>
      <c r="D365" s="28"/>
      <c r="E365" s="29"/>
      <c r="F365" s="29"/>
      <c r="G365" s="28" t="s">
        <v>3465</v>
      </c>
      <c r="H365" s="29" t="s">
        <v>5715</v>
      </c>
      <c r="I365" s="29">
        <v>1</v>
      </c>
    </row>
    <row r="366" customFormat="1" ht="17.4" spans="3:9">
      <c r="C366" s="27" t="s">
        <v>2001</v>
      </c>
      <c r="D366" s="28"/>
      <c r="E366" s="29"/>
      <c r="F366" s="29"/>
      <c r="G366" s="28" t="s">
        <v>1318</v>
      </c>
      <c r="H366" s="29" t="s">
        <v>5716</v>
      </c>
      <c r="I366" s="29">
        <v>1</v>
      </c>
    </row>
    <row r="367" customFormat="1" ht="17.4" spans="3:9">
      <c r="C367" s="27" t="s">
        <v>1457</v>
      </c>
      <c r="D367" s="28"/>
      <c r="E367" s="29"/>
      <c r="F367" s="29"/>
      <c r="G367" s="28" t="s">
        <v>3474</v>
      </c>
      <c r="H367" s="29" t="s">
        <v>5717</v>
      </c>
      <c r="I367" s="29">
        <v>1</v>
      </c>
    </row>
    <row r="368" customFormat="1" ht="17.4" spans="3:9">
      <c r="C368" s="27" t="s">
        <v>2749</v>
      </c>
      <c r="D368" s="28"/>
      <c r="E368" s="29"/>
      <c r="F368" s="29"/>
      <c r="G368" s="28" t="s">
        <v>3476</v>
      </c>
      <c r="H368" s="29" t="s">
        <v>5718</v>
      </c>
      <c r="I368" s="29">
        <v>1</v>
      </c>
    </row>
    <row r="369" customFormat="1" ht="17.4" spans="3:9">
      <c r="C369" s="27" t="s">
        <v>2734</v>
      </c>
      <c r="D369" s="28"/>
      <c r="E369" s="29"/>
      <c r="F369" s="29"/>
      <c r="G369" s="28" t="s">
        <v>3480</v>
      </c>
      <c r="H369" s="29" t="s">
        <v>5719</v>
      </c>
      <c r="I369" s="29">
        <v>1</v>
      </c>
    </row>
    <row r="370" customFormat="1" ht="17.4" spans="3:9">
      <c r="C370" s="27" t="s">
        <v>2756</v>
      </c>
      <c r="D370" s="28"/>
      <c r="E370" s="29"/>
      <c r="F370" s="29"/>
      <c r="G370" s="28" t="s">
        <v>3484</v>
      </c>
      <c r="H370" s="29" t="s">
        <v>5720</v>
      </c>
      <c r="I370" s="29">
        <v>1</v>
      </c>
    </row>
    <row r="371" customFormat="1" ht="17.4" spans="3:9">
      <c r="C371" s="27" t="s">
        <v>1533</v>
      </c>
      <c r="D371" s="28"/>
      <c r="E371" s="29"/>
      <c r="F371" s="29"/>
      <c r="G371" s="28" t="s">
        <v>3486</v>
      </c>
      <c r="H371" s="29" t="s">
        <v>5721</v>
      </c>
      <c r="I371" s="29">
        <v>1</v>
      </c>
    </row>
    <row r="372" customFormat="1" ht="26.4" spans="3:9">
      <c r="C372" s="27" t="s">
        <v>2461</v>
      </c>
      <c r="D372" s="28"/>
      <c r="E372" s="29"/>
      <c r="F372" s="29"/>
      <c r="G372" s="28" t="s">
        <v>2248</v>
      </c>
      <c r="H372" s="29" t="s">
        <v>5722</v>
      </c>
      <c r="I372" s="29">
        <v>1</v>
      </c>
    </row>
    <row r="373" customFormat="1" ht="17.4" spans="3:9">
      <c r="C373" s="27" t="s">
        <v>1532</v>
      </c>
      <c r="D373" s="28"/>
      <c r="E373" s="29"/>
      <c r="F373" s="29"/>
      <c r="G373" s="28" t="s">
        <v>3491</v>
      </c>
      <c r="H373" s="29" t="s">
        <v>5723</v>
      </c>
      <c r="I373" s="29">
        <v>1</v>
      </c>
    </row>
    <row r="374" customFormat="1" ht="17.4" spans="3:9">
      <c r="C374" s="27" t="s">
        <v>2743</v>
      </c>
      <c r="D374" s="28"/>
      <c r="E374" s="29"/>
      <c r="F374" s="29"/>
      <c r="G374" s="28" t="s">
        <v>3493</v>
      </c>
      <c r="H374" s="29" t="s">
        <v>5724</v>
      </c>
      <c r="I374" s="29">
        <v>1</v>
      </c>
    </row>
    <row r="375" customFormat="1" ht="17.4" spans="3:9">
      <c r="C375" s="27" t="s">
        <v>2768</v>
      </c>
      <c r="D375" s="28"/>
      <c r="E375" s="29"/>
      <c r="F375" s="29"/>
      <c r="G375" s="28" t="s">
        <v>3499</v>
      </c>
      <c r="H375" s="29" t="s">
        <v>5725</v>
      </c>
      <c r="I375" s="29">
        <v>1</v>
      </c>
    </row>
    <row r="376" customFormat="1" ht="17.4" spans="3:9">
      <c r="C376" s="27" t="s">
        <v>2763</v>
      </c>
      <c r="D376" s="28"/>
      <c r="E376" s="29"/>
      <c r="F376" s="29"/>
      <c r="G376" s="28" t="s">
        <v>3501</v>
      </c>
      <c r="H376" s="29" t="s">
        <v>5726</v>
      </c>
      <c r="I376" s="29">
        <v>1</v>
      </c>
    </row>
    <row r="377" customFormat="1" ht="17.4" spans="3:9">
      <c r="C377" s="27" t="s">
        <v>1542</v>
      </c>
      <c r="D377" s="28"/>
      <c r="E377" s="29"/>
      <c r="F377" s="29"/>
      <c r="G377" s="28" t="s">
        <v>3503</v>
      </c>
      <c r="H377" s="29" t="s">
        <v>3894</v>
      </c>
      <c r="I377" s="29">
        <v>1</v>
      </c>
    </row>
    <row r="378" customFormat="1" ht="17.4" spans="3:9">
      <c r="C378" s="27" t="s">
        <v>2777</v>
      </c>
      <c r="D378" s="28"/>
      <c r="E378" s="29"/>
      <c r="F378" s="29"/>
      <c r="G378" s="28" t="s">
        <v>3505</v>
      </c>
      <c r="H378" s="29" t="s">
        <v>5727</v>
      </c>
      <c r="I378" s="29">
        <v>1</v>
      </c>
    </row>
    <row r="379" customFormat="1" ht="17.4" spans="3:9">
      <c r="C379" s="27" t="s">
        <v>2779</v>
      </c>
      <c r="D379" s="28"/>
      <c r="E379" s="29"/>
      <c r="F379" s="29"/>
      <c r="G379" s="28" t="s">
        <v>3507</v>
      </c>
      <c r="H379" s="29" t="s">
        <v>5728</v>
      </c>
      <c r="I379" s="29">
        <v>1</v>
      </c>
    </row>
    <row r="380" customFormat="1" ht="17.4" spans="3:9">
      <c r="C380" s="27" t="s">
        <v>2436</v>
      </c>
      <c r="D380" s="28"/>
      <c r="E380" s="29"/>
      <c r="F380" s="29"/>
      <c r="G380" s="28" t="s">
        <v>3509</v>
      </c>
      <c r="H380" s="29" t="s">
        <v>5729</v>
      </c>
      <c r="I380" s="29">
        <v>1</v>
      </c>
    </row>
    <row r="381" customFormat="1" ht="17.4" spans="3:9">
      <c r="C381" s="27" t="s">
        <v>1548</v>
      </c>
      <c r="D381" s="28"/>
      <c r="E381" s="29"/>
      <c r="F381" s="29"/>
      <c r="G381" s="28" t="s">
        <v>3511</v>
      </c>
      <c r="H381" s="29" t="s">
        <v>5730</v>
      </c>
      <c r="I381" s="29">
        <v>1</v>
      </c>
    </row>
    <row r="382" customFormat="1" ht="17.4" spans="3:9">
      <c r="C382" s="27" t="s">
        <v>2628</v>
      </c>
      <c r="D382" s="28"/>
      <c r="E382" s="29"/>
      <c r="F382" s="29"/>
      <c r="G382" s="28" t="s">
        <v>3512</v>
      </c>
      <c r="H382" s="29" t="s">
        <v>3923</v>
      </c>
      <c r="I382" s="29">
        <v>1</v>
      </c>
    </row>
    <row r="383" customFormat="1" ht="17.4" spans="3:9">
      <c r="C383" s="27" t="s">
        <v>2789</v>
      </c>
      <c r="D383" s="28"/>
      <c r="E383" s="29"/>
      <c r="F383" s="29"/>
      <c r="G383" s="28" t="s">
        <v>3514</v>
      </c>
      <c r="H383" s="29" t="s">
        <v>5731</v>
      </c>
      <c r="I383" s="29">
        <v>1</v>
      </c>
    </row>
    <row r="384" customFormat="1" ht="17.4" spans="3:9">
      <c r="C384" s="27" t="s">
        <v>2791</v>
      </c>
      <c r="D384" s="28"/>
      <c r="E384" s="29"/>
      <c r="F384" s="29"/>
      <c r="G384" s="28" t="s">
        <v>3516</v>
      </c>
      <c r="H384" s="29" t="s">
        <v>5732</v>
      </c>
      <c r="I384" s="29">
        <v>1</v>
      </c>
    </row>
    <row r="385" customFormat="1" ht="17.4" spans="3:9">
      <c r="C385" s="27" t="s">
        <v>2792</v>
      </c>
      <c r="D385" s="28"/>
      <c r="E385" s="29"/>
      <c r="F385" s="29"/>
      <c r="G385" s="28" t="s">
        <v>3518</v>
      </c>
      <c r="H385" s="29" t="s">
        <v>5733</v>
      </c>
      <c r="I385" s="29">
        <v>1</v>
      </c>
    </row>
    <row r="386" customFormat="1" ht="17.4" spans="3:9">
      <c r="C386" s="27" t="s">
        <v>2177</v>
      </c>
      <c r="D386" s="28"/>
      <c r="E386" s="29"/>
      <c r="F386" s="29"/>
      <c r="G386" s="28" t="s">
        <v>3521</v>
      </c>
      <c r="H386" s="29" t="s">
        <v>5734</v>
      </c>
      <c r="I386" s="29">
        <v>1</v>
      </c>
    </row>
    <row r="387" customFormat="1" ht="17.4" spans="3:9">
      <c r="C387" s="27" t="s">
        <v>2797</v>
      </c>
      <c r="D387" s="28"/>
      <c r="E387" s="29"/>
      <c r="F387" s="29"/>
      <c r="G387" s="28" t="s">
        <v>3523</v>
      </c>
      <c r="H387" s="29" t="s">
        <v>5735</v>
      </c>
      <c r="I387" s="29">
        <v>1</v>
      </c>
    </row>
    <row r="388" customFormat="1" ht="17.4" spans="3:9">
      <c r="C388" s="27" t="s">
        <v>2800</v>
      </c>
      <c r="D388" s="28"/>
      <c r="E388" s="29"/>
      <c r="F388" s="29"/>
      <c r="G388" s="28" t="s">
        <v>3526</v>
      </c>
      <c r="H388" s="29" t="s">
        <v>5736</v>
      </c>
      <c r="I388" s="29">
        <v>1</v>
      </c>
    </row>
    <row r="389" customFormat="1" ht="17.4" spans="3:9">
      <c r="C389" s="27" t="s">
        <v>2803</v>
      </c>
      <c r="D389" s="28"/>
      <c r="E389" s="29"/>
      <c r="F389" s="29"/>
      <c r="G389" s="28" t="s">
        <v>3528</v>
      </c>
      <c r="H389" s="29" t="s">
        <v>5737</v>
      </c>
      <c r="I389" s="29">
        <v>1</v>
      </c>
    </row>
    <row r="390" customFormat="1" ht="17.4" spans="3:9">
      <c r="C390" s="27" t="s">
        <v>2807</v>
      </c>
      <c r="D390" s="28"/>
      <c r="E390" s="29"/>
      <c r="F390" s="29"/>
      <c r="G390" s="28" t="s">
        <v>3530</v>
      </c>
      <c r="H390" s="29" t="s">
        <v>5738</v>
      </c>
      <c r="I390" s="29">
        <v>1</v>
      </c>
    </row>
    <row r="391" customFormat="1" ht="17.4" spans="3:9">
      <c r="C391" s="27" t="s">
        <v>2752</v>
      </c>
      <c r="D391" s="28"/>
      <c r="E391" s="29"/>
      <c r="F391" s="29"/>
      <c r="G391" s="28" t="s">
        <v>3534</v>
      </c>
      <c r="H391" s="29" t="s">
        <v>5739</v>
      </c>
      <c r="I391" s="29">
        <v>1</v>
      </c>
    </row>
    <row r="392" customFormat="1" ht="17.4" spans="3:9">
      <c r="C392" s="27" t="s">
        <v>2810</v>
      </c>
      <c r="D392" s="28"/>
      <c r="E392" s="29"/>
      <c r="F392" s="29"/>
      <c r="G392" s="28" t="s">
        <v>3535</v>
      </c>
      <c r="H392" s="29" t="s">
        <v>3984</v>
      </c>
      <c r="I392" s="29">
        <v>1</v>
      </c>
    </row>
    <row r="393" customFormat="1" ht="17.4" spans="3:9">
      <c r="C393" s="27" t="s">
        <v>2813</v>
      </c>
      <c r="D393" s="28"/>
      <c r="E393" s="29"/>
      <c r="F393" s="29"/>
      <c r="G393" s="28" t="s">
        <v>3537</v>
      </c>
      <c r="H393" s="29" t="s">
        <v>5740</v>
      </c>
      <c r="I393" s="29">
        <v>1</v>
      </c>
    </row>
    <row r="394" customFormat="1" ht="17.4" spans="3:9">
      <c r="C394" s="27" t="s">
        <v>1493</v>
      </c>
      <c r="D394" s="28"/>
      <c r="E394" s="29"/>
      <c r="F394" s="29"/>
      <c r="G394" s="28" t="s">
        <v>3539</v>
      </c>
      <c r="H394" s="29" t="s">
        <v>5741</v>
      </c>
      <c r="I394" s="29">
        <v>1</v>
      </c>
    </row>
    <row r="395" customFormat="1" ht="17.4" spans="3:9">
      <c r="C395" s="27" t="s">
        <v>2817</v>
      </c>
      <c r="D395" s="28"/>
      <c r="E395" s="29"/>
      <c r="F395" s="29"/>
      <c r="G395" s="28" t="s">
        <v>3541</v>
      </c>
      <c r="H395" s="29" t="s">
        <v>5742</v>
      </c>
      <c r="I395" s="29">
        <v>1</v>
      </c>
    </row>
    <row r="396" customFormat="1" ht="17.4" spans="3:9">
      <c r="C396" s="27" t="s">
        <v>2821</v>
      </c>
      <c r="D396" s="28"/>
      <c r="E396" s="29"/>
      <c r="F396" s="29"/>
      <c r="G396" s="28" t="s">
        <v>3545</v>
      </c>
      <c r="H396" s="29" t="s">
        <v>5743</v>
      </c>
      <c r="I396" s="29">
        <v>1</v>
      </c>
    </row>
    <row r="397" customFormat="1" ht="17.4" spans="3:9">
      <c r="C397" s="27" t="s">
        <v>2823</v>
      </c>
      <c r="D397" s="28"/>
      <c r="E397" s="29"/>
      <c r="F397" s="29"/>
      <c r="G397" s="28" t="s">
        <v>3549</v>
      </c>
      <c r="H397" s="29" t="s">
        <v>5744</v>
      </c>
      <c r="I397" s="29">
        <v>1</v>
      </c>
    </row>
    <row r="398" customFormat="1" ht="17.4" spans="3:9">
      <c r="C398" s="27" t="s">
        <v>2674</v>
      </c>
      <c r="D398" s="28"/>
      <c r="E398" s="29"/>
      <c r="F398" s="29"/>
      <c r="G398" s="28" t="s">
        <v>3551</v>
      </c>
      <c r="H398" s="29" t="s">
        <v>5745</v>
      </c>
      <c r="I398" s="29">
        <v>1</v>
      </c>
    </row>
    <row r="399" customFormat="1" ht="17.4" spans="3:9">
      <c r="C399" s="27" t="s">
        <v>2308</v>
      </c>
      <c r="D399" s="28"/>
      <c r="E399" s="29"/>
      <c r="F399" s="29"/>
      <c r="G399" s="28" t="s">
        <v>3557</v>
      </c>
      <c r="H399" s="29" t="s">
        <v>5746</v>
      </c>
      <c r="I399" s="29">
        <v>1</v>
      </c>
    </row>
    <row r="400" customFormat="1" ht="17.4" spans="3:9">
      <c r="C400" s="27" t="s">
        <v>2828</v>
      </c>
      <c r="D400" s="28"/>
      <c r="E400" s="29"/>
      <c r="F400" s="29"/>
      <c r="G400" s="28" t="s">
        <v>3559</v>
      </c>
      <c r="H400" s="29" t="s">
        <v>5747</v>
      </c>
      <c r="I400" s="29">
        <v>1</v>
      </c>
    </row>
    <row r="401" customFormat="1" ht="17.4" spans="3:9">
      <c r="C401" s="27" t="s">
        <v>1414</v>
      </c>
      <c r="D401" s="28"/>
      <c r="E401" s="29"/>
      <c r="F401" s="29"/>
      <c r="G401" s="28" t="s">
        <v>3561</v>
      </c>
      <c r="H401" s="29" t="s">
        <v>5748</v>
      </c>
      <c r="I401" s="29">
        <v>1</v>
      </c>
    </row>
    <row r="402" customFormat="1" ht="17.4" spans="3:9">
      <c r="C402" s="27" t="s">
        <v>2833</v>
      </c>
      <c r="D402" s="28"/>
      <c r="E402" s="29"/>
      <c r="F402" s="29"/>
      <c r="G402" s="28" t="s">
        <v>3563</v>
      </c>
      <c r="H402" s="29" t="s">
        <v>5749</v>
      </c>
      <c r="I402" s="29">
        <v>1</v>
      </c>
    </row>
    <row r="403" customFormat="1" ht="26.4" spans="3:9">
      <c r="C403" s="27" t="s">
        <v>2836</v>
      </c>
      <c r="D403" s="28"/>
      <c r="E403" s="29"/>
      <c r="F403" s="29"/>
      <c r="G403" s="28" t="s">
        <v>3565</v>
      </c>
      <c r="H403" s="29" t="s">
        <v>5750</v>
      </c>
      <c r="I403" s="29">
        <v>1</v>
      </c>
    </row>
    <row r="404" customFormat="1" ht="17.4" spans="3:9">
      <c r="C404" s="27" t="s">
        <v>1932</v>
      </c>
      <c r="D404" s="28"/>
      <c r="E404" s="29"/>
      <c r="F404" s="29"/>
      <c r="G404" s="28" t="s">
        <v>3567</v>
      </c>
      <c r="H404" s="29" t="s">
        <v>5751</v>
      </c>
      <c r="I404" s="29">
        <v>1</v>
      </c>
    </row>
    <row r="405" customFormat="1" ht="17.4" spans="3:9">
      <c r="C405" s="27" t="s">
        <v>2776</v>
      </c>
      <c r="D405" s="28"/>
      <c r="E405" s="29"/>
      <c r="F405" s="29"/>
      <c r="G405" s="28" t="s">
        <v>3569</v>
      </c>
      <c r="H405" s="29" t="s">
        <v>4125</v>
      </c>
      <c r="I405" s="29">
        <v>1</v>
      </c>
    </row>
    <row r="406" customFormat="1" ht="17.4" spans="3:9">
      <c r="C406" s="27" t="s">
        <v>2844</v>
      </c>
      <c r="D406" s="28"/>
      <c r="E406" s="29"/>
      <c r="F406" s="29"/>
      <c r="G406" s="28" t="s">
        <v>3571</v>
      </c>
      <c r="H406" s="29" t="s">
        <v>5752</v>
      </c>
      <c r="I406" s="29">
        <v>1</v>
      </c>
    </row>
    <row r="407" customFormat="1" ht="17.4" spans="3:9">
      <c r="C407" s="27" t="s">
        <v>2847</v>
      </c>
      <c r="D407" s="28"/>
      <c r="E407" s="29"/>
      <c r="F407" s="29"/>
      <c r="G407" s="28" t="s">
        <v>3577</v>
      </c>
      <c r="H407" s="29" t="s">
        <v>4179</v>
      </c>
      <c r="I407" s="29">
        <v>1</v>
      </c>
    </row>
    <row r="408" customFormat="1" ht="17.4" spans="3:9">
      <c r="C408" s="27" t="s">
        <v>2850</v>
      </c>
      <c r="D408" s="28"/>
      <c r="E408" s="29"/>
      <c r="F408" s="29"/>
      <c r="G408" s="28" t="s">
        <v>3578</v>
      </c>
      <c r="H408" s="29" t="s">
        <v>5753</v>
      </c>
      <c r="I408" s="29">
        <v>1</v>
      </c>
    </row>
    <row r="409" customFormat="1" ht="17.4" spans="3:9">
      <c r="C409" s="27" t="s">
        <v>2402</v>
      </c>
      <c r="D409" s="28"/>
      <c r="E409" s="29"/>
      <c r="F409" s="29"/>
      <c r="G409" s="28" t="s">
        <v>3580</v>
      </c>
      <c r="H409" s="29" t="s">
        <v>5754</v>
      </c>
      <c r="I409" s="29">
        <v>1</v>
      </c>
    </row>
    <row r="410" customFormat="1" ht="17.4" spans="3:9">
      <c r="C410" s="27" t="s">
        <v>2856</v>
      </c>
      <c r="D410" s="28"/>
      <c r="E410" s="29"/>
      <c r="F410" s="29"/>
      <c r="G410" s="28" t="s">
        <v>2143</v>
      </c>
      <c r="H410" s="29" t="s">
        <v>5755</v>
      </c>
      <c r="I410" s="29">
        <v>1</v>
      </c>
    </row>
    <row r="411" customFormat="1" ht="17.4" spans="3:9">
      <c r="C411" s="27" t="s">
        <v>2861</v>
      </c>
      <c r="D411" s="28"/>
      <c r="E411" s="29"/>
      <c r="F411" s="29"/>
      <c r="G411" s="28" t="s">
        <v>3582</v>
      </c>
      <c r="H411" s="29" t="s">
        <v>5756</v>
      </c>
      <c r="I411" s="29">
        <v>1</v>
      </c>
    </row>
    <row r="412" customFormat="1" ht="17.4" spans="3:9">
      <c r="C412" s="27" t="s">
        <v>2864</v>
      </c>
      <c r="D412" s="28"/>
      <c r="E412" s="29"/>
      <c r="F412" s="29"/>
      <c r="G412" s="28" t="s">
        <v>3584</v>
      </c>
      <c r="H412" s="29" t="s">
        <v>5757</v>
      </c>
      <c r="I412" s="29">
        <v>1</v>
      </c>
    </row>
    <row r="413" customFormat="1" ht="17.4" spans="3:9">
      <c r="C413" s="27" t="s">
        <v>2004</v>
      </c>
      <c r="D413" s="28"/>
      <c r="E413" s="29"/>
      <c r="F413" s="29"/>
      <c r="G413" s="28" t="s">
        <v>3587</v>
      </c>
      <c r="H413" s="29" t="s">
        <v>5758</v>
      </c>
      <c r="I413" s="29">
        <v>1</v>
      </c>
    </row>
    <row r="414" customFormat="1" ht="17.4" spans="3:9">
      <c r="C414" s="27" t="s">
        <v>2405</v>
      </c>
      <c r="D414" s="28"/>
      <c r="E414" s="35"/>
      <c r="F414" s="29"/>
      <c r="G414" s="28" t="s">
        <v>2717</v>
      </c>
      <c r="H414" s="29" t="s">
        <v>5759</v>
      </c>
      <c r="I414" s="29">
        <v>1</v>
      </c>
    </row>
    <row r="415" customFormat="1" ht="17.4" spans="3:9">
      <c r="C415" s="27" t="s">
        <v>2160</v>
      </c>
      <c r="D415" s="28"/>
      <c r="E415" s="29"/>
      <c r="F415" s="29"/>
      <c r="G415" s="28" t="s">
        <v>2682</v>
      </c>
      <c r="H415" s="29" t="s">
        <v>5760</v>
      </c>
      <c r="I415" s="29">
        <v>1</v>
      </c>
    </row>
    <row r="416" customFormat="1" ht="17.4" spans="3:9">
      <c r="C416" s="27" t="s">
        <v>2112</v>
      </c>
      <c r="D416" s="28"/>
      <c r="E416" s="29"/>
      <c r="F416" s="29"/>
      <c r="G416" s="28" t="s">
        <v>3596</v>
      </c>
      <c r="H416" s="29" t="s">
        <v>5761</v>
      </c>
      <c r="I416" s="29">
        <v>1</v>
      </c>
    </row>
    <row r="417" customFormat="1" ht="17.4" spans="3:9">
      <c r="C417" s="27" t="s">
        <v>1555</v>
      </c>
      <c r="D417" s="28"/>
      <c r="E417" s="29"/>
      <c r="F417" s="29"/>
      <c r="G417" s="28" t="s">
        <v>3598</v>
      </c>
      <c r="H417" s="29" t="s">
        <v>5762</v>
      </c>
      <c r="I417" s="29">
        <v>1</v>
      </c>
    </row>
    <row r="418" customFormat="1" ht="17.4" spans="3:9">
      <c r="C418" s="27" t="s">
        <v>1924</v>
      </c>
      <c r="D418" s="28"/>
      <c r="E418" s="29"/>
      <c r="F418" s="29"/>
      <c r="G418" s="28" t="s">
        <v>3604</v>
      </c>
      <c r="H418" s="29" t="s">
        <v>4213</v>
      </c>
      <c r="I418" s="29">
        <v>1</v>
      </c>
    </row>
    <row r="419" customFormat="1" ht="17.4" spans="3:9">
      <c r="C419" s="27" t="s">
        <v>2875</v>
      </c>
      <c r="D419" s="28"/>
      <c r="E419" s="29"/>
      <c r="F419" s="29"/>
      <c r="G419" s="28" t="s">
        <v>3609</v>
      </c>
      <c r="H419" s="29">
        <v>32</v>
      </c>
      <c r="I419" s="29">
        <v>1</v>
      </c>
    </row>
    <row r="420" customFormat="1" ht="17.4" spans="3:9">
      <c r="C420" s="27" t="s">
        <v>2849</v>
      </c>
      <c r="D420" s="28"/>
      <c r="E420" s="29"/>
      <c r="F420" s="29"/>
      <c r="G420" s="28" t="s">
        <v>3611</v>
      </c>
      <c r="H420" s="29">
        <v>2024</v>
      </c>
      <c r="I420" s="29">
        <v>1</v>
      </c>
    </row>
    <row r="421" customFormat="1" ht="17.4" spans="3:9">
      <c r="C421" s="27" t="s">
        <v>2241</v>
      </c>
      <c r="D421" s="28"/>
      <c r="E421" s="29"/>
      <c r="F421" s="29"/>
      <c r="G421" s="28" t="s">
        <v>3613</v>
      </c>
      <c r="H421" s="29" t="s">
        <v>5763</v>
      </c>
      <c r="I421" s="29">
        <v>1</v>
      </c>
    </row>
    <row r="422" customFormat="1" ht="17.4" spans="3:9">
      <c r="C422" s="27" t="s">
        <v>1871</v>
      </c>
      <c r="D422" s="28"/>
      <c r="E422" s="29"/>
      <c r="F422" s="29"/>
      <c r="G422" s="28" t="s">
        <v>3616</v>
      </c>
      <c r="H422" s="29" t="s">
        <v>5764</v>
      </c>
      <c r="I422" s="29">
        <v>1</v>
      </c>
    </row>
    <row r="423" customFormat="1" ht="17.4" spans="3:9">
      <c r="C423" s="27" t="s">
        <v>2881</v>
      </c>
      <c r="D423" s="28"/>
      <c r="E423" s="29"/>
      <c r="F423" s="29"/>
      <c r="G423" s="28" t="s">
        <v>3618</v>
      </c>
      <c r="H423" s="29">
        <v>2.5</v>
      </c>
      <c r="I423" s="29">
        <v>1</v>
      </c>
    </row>
    <row r="424" customFormat="1" ht="17.4" spans="3:9">
      <c r="C424" s="27" t="s">
        <v>2884</v>
      </c>
      <c r="D424" s="28"/>
      <c r="E424" s="29"/>
      <c r="F424" s="29"/>
      <c r="G424" s="28" t="s">
        <v>3620</v>
      </c>
      <c r="H424" s="29" t="s">
        <v>5765</v>
      </c>
      <c r="I424" s="29">
        <v>1</v>
      </c>
    </row>
    <row r="425" customFormat="1" ht="17.4" spans="3:9">
      <c r="C425" s="27" t="s">
        <v>2887</v>
      </c>
      <c r="D425" s="28"/>
      <c r="E425" s="29"/>
      <c r="F425" s="29"/>
      <c r="G425" s="28" t="s">
        <v>3622</v>
      </c>
      <c r="H425" s="29" t="s">
        <v>5766</v>
      </c>
      <c r="I425" s="29">
        <v>1</v>
      </c>
    </row>
    <row r="426" customFormat="1" ht="17.4" spans="3:9">
      <c r="C426" s="27" t="s">
        <v>1230</v>
      </c>
      <c r="D426" s="28"/>
      <c r="E426" s="29"/>
      <c r="F426" s="29"/>
      <c r="G426" s="28" t="s">
        <v>3624</v>
      </c>
      <c r="H426" s="29" t="s">
        <v>5767</v>
      </c>
      <c r="I426" s="29">
        <v>1</v>
      </c>
    </row>
    <row r="427" customFormat="1" ht="17.4" spans="3:9">
      <c r="C427" s="27" t="s">
        <v>2891</v>
      </c>
      <c r="D427" s="28"/>
      <c r="E427" s="29"/>
      <c r="F427" s="29"/>
      <c r="G427" s="28" t="s">
        <v>3626</v>
      </c>
      <c r="H427" s="29" t="s">
        <v>5768</v>
      </c>
      <c r="I427" s="29">
        <v>1</v>
      </c>
    </row>
    <row r="428" customFormat="1" ht="17.4" spans="3:9">
      <c r="C428" s="27" t="s">
        <v>2565</v>
      </c>
      <c r="D428" s="28"/>
      <c r="E428" s="29"/>
      <c r="F428" s="29"/>
      <c r="G428" s="28" t="s">
        <v>3630</v>
      </c>
      <c r="H428" s="29" t="s">
        <v>5769</v>
      </c>
      <c r="I428" s="29">
        <v>1</v>
      </c>
    </row>
    <row r="429" customFormat="1" ht="17.4" spans="3:9">
      <c r="C429" s="27" t="s">
        <v>2012</v>
      </c>
      <c r="D429" s="28"/>
      <c r="E429" s="29"/>
      <c r="F429" s="29"/>
      <c r="G429" s="28" t="s">
        <v>3632</v>
      </c>
      <c r="H429" s="29" t="s">
        <v>5770</v>
      </c>
      <c r="I429" s="29">
        <v>1</v>
      </c>
    </row>
    <row r="430" customFormat="1" ht="17.4" spans="3:9">
      <c r="C430" s="27" t="s">
        <v>2426</v>
      </c>
      <c r="D430" s="28"/>
      <c r="E430" s="29"/>
      <c r="F430" s="29"/>
      <c r="G430" s="28" t="s">
        <v>3634</v>
      </c>
      <c r="H430" s="29" t="s">
        <v>4259</v>
      </c>
      <c r="I430" s="29">
        <v>1</v>
      </c>
    </row>
    <row r="431" customFormat="1" ht="17.4" spans="3:9">
      <c r="C431" s="27" t="s">
        <v>2251</v>
      </c>
      <c r="D431" s="28"/>
      <c r="E431" s="29"/>
      <c r="F431" s="29"/>
      <c r="G431" s="28" t="s">
        <v>3638</v>
      </c>
      <c r="H431" s="29" t="s">
        <v>5771</v>
      </c>
      <c r="I431" s="29">
        <v>1</v>
      </c>
    </row>
    <row r="432" customFormat="1" ht="17.4" spans="3:9">
      <c r="C432" s="27" t="s">
        <v>2715</v>
      </c>
      <c r="D432" s="28"/>
      <c r="E432" s="29"/>
      <c r="F432" s="29"/>
      <c r="G432" s="28" t="s">
        <v>3644</v>
      </c>
      <c r="H432" s="29" t="s">
        <v>5772</v>
      </c>
      <c r="I432" s="29">
        <v>1</v>
      </c>
    </row>
    <row r="433" customFormat="1" ht="17.4" spans="3:9">
      <c r="C433" s="27" t="s">
        <v>2900</v>
      </c>
      <c r="D433" s="28"/>
      <c r="E433" s="29"/>
      <c r="F433" s="29"/>
      <c r="G433" s="28" t="s">
        <v>2273</v>
      </c>
      <c r="H433" s="29" t="s">
        <v>5773</v>
      </c>
      <c r="I433" s="29">
        <v>1</v>
      </c>
    </row>
    <row r="434" customFormat="1" ht="17.4" spans="3:9">
      <c r="C434" s="27" t="s">
        <v>1454</v>
      </c>
      <c r="D434" s="28"/>
      <c r="E434" s="29"/>
      <c r="F434" s="29"/>
      <c r="G434" s="28" t="s">
        <v>3647</v>
      </c>
      <c r="H434" s="29" t="s">
        <v>5774</v>
      </c>
      <c r="I434" s="29">
        <v>1</v>
      </c>
    </row>
    <row r="435" customFormat="1" ht="17.4" spans="3:9">
      <c r="C435" s="27" t="s">
        <v>2825</v>
      </c>
      <c r="D435" s="28"/>
      <c r="E435" s="29"/>
      <c r="F435" s="29"/>
      <c r="G435" s="28" t="s">
        <v>3649</v>
      </c>
      <c r="H435" s="29" t="s">
        <v>5775</v>
      </c>
      <c r="I435" s="29">
        <v>1</v>
      </c>
    </row>
    <row r="436" customFormat="1" ht="17.4" spans="3:9">
      <c r="C436" s="27" t="s">
        <v>2906</v>
      </c>
      <c r="D436" s="28"/>
      <c r="E436" s="29"/>
      <c r="F436" s="29"/>
      <c r="G436" s="28" t="s">
        <v>3651</v>
      </c>
      <c r="H436" s="29" t="b">
        <v>1</v>
      </c>
      <c r="I436" s="29">
        <v>1</v>
      </c>
    </row>
    <row r="437" customFormat="1" ht="17.4" spans="3:9">
      <c r="C437" s="27" t="s">
        <v>261</v>
      </c>
      <c r="D437" s="28"/>
      <c r="E437" s="29"/>
      <c r="F437" s="29"/>
      <c r="G437" s="28" t="s">
        <v>3655</v>
      </c>
      <c r="H437" s="29" t="s">
        <v>5776</v>
      </c>
      <c r="I437" s="29">
        <v>1</v>
      </c>
    </row>
    <row r="438" customFormat="1" ht="17.4" spans="3:9">
      <c r="C438" s="27" t="s">
        <v>2910</v>
      </c>
      <c r="D438" s="28"/>
      <c r="E438" s="29"/>
      <c r="F438" s="29"/>
      <c r="G438" s="28" t="s">
        <v>3658</v>
      </c>
      <c r="H438" s="29" t="s">
        <v>5777</v>
      </c>
      <c r="I438" s="29">
        <v>1</v>
      </c>
    </row>
    <row r="439" customFormat="1" ht="17.4" spans="3:9">
      <c r="C439" s="27" t="s">
        <v>2912</v>
      </c>
      <c r="D439" s="28"/>
      <c r="E439" s="29"/>
      <c r="F439" s="29"/>
      <c r="G439" s="28" t="s">
        <v>3660</v>
      </c>
      <c r="H439" s="29" t="s">
        <v>5778</v>
      </c>
      <c r="I439" s="29">
        <v>1</v>
      </c>
    </row>
    <row r="440" customFormat="1" ht="17.4" spans="3:9">
      <c r="C440" s="27" t="s">
        <v>2913</v>
      </c>
      <c r="D440" s="28"/>
      <c r="E440" s="29"/>
      <c r="F440" s="29"/>
      <c r="G440" s="28" t="s">
        <v>3663</v>
      </c>
      <c r="H440" s="29" t="s">
        <v>5779</v>
      </c>
      <c r="I440" s="29">
        <v>1</v>
      </c>
    </row>
    <row r="441" customFormat="1" ht="17.4" spans="3:9">
      <c r="C441" s="27" t="s">
        <v>2642</v>
      </c>
      <c r="D441" s="28"/>
      <c r="E441" s="29"/>
      <c r="F441" s="29"/>
      <c r="G441" s="28" t="s">
        <v>3665</v>
      </c>
      <c r="H441" s="29" t="s">
        <v>5780</v>
      </c>
      <c r="I441" s="29">
        <v>1</v>
      </c>
    </row>
    <row r="442" customFormat="1" ht="17.4" spans="3:9">
      <c r="C442" s="27" t="s">
        <v>2916</v>
      </c>
      <c r="D442" s="28"/>
      <c r="E442" s="29"/>
      <c r="F442" s="29"/>
      <c r="G442" s="28" t="s">
        <v>3667</v>
      </c>
      <c r="H442" s="29" t="s">
        <v>5781</v>
      </c>
      <c r="I442" s="29">
        <v>1</v>
      </c>
    </row>
    <row r="443" customFormat="1" ht="17.4" spans="3:11">
      <c r="C443" s="27" t="s">
        <v>2919</v>
      </c>
      <c r="D443" s="28"/>
      <c r="E443" s="29"/>
      <c r="F443" s="29"/>
      <c r="G443" s="28" t="s">
        <v>3669</v>
      </c>
      <c r="H443" s="29" t="s">
        <v>5782</v>
      </c>
      <c r="I443" s="29">
        <v>1</v>
      </c>
      <c r="K443" t="s">
        <v>5783</v>
      </c>
    </row>
    <row r="444" customFormat="1" ht="17.4" spans="3:9">
      <c r="C444" s="27" t="s">
        <v>2508</v>
      </c>
      <c r="D444" s="28"/>
      <c r="E444" s="29"/>
      <c r="F444" s="29"/>
      <c r="G444" s="28" t="s">
        <v>3671</v>
      </c>
      <c r="H444" s="29" t="s">
        <v>5784</v>
      </c>
      <c r="I444" s="29">
        <v>1</v>
      </c>
    </row>
    <row r="445" customFormat="1" ht="17.4" spans="3:9">
      <c r="C445" s="27" t="s">
        <v>2207</v>
      </c>
      <c r="D445" s="28"/>
      <c r="E445" s="29"/>
      <c r="F445" s="29"/>
      <c r="G445" s="28" t="s">
        <v>3672</v>
      </c>
      <c r="H445" s="29" t="s">
        <v>5785</v>
      </c>
      <c r="I445" s="29">
        <v>1</v>
      </c>
    </row>
    <row r="446" customFormat="1" ht="17.4" spans="3:9">
      <c r="C446" s="27" t="s">
        <v>2925</v>
      </c>
      <c r="D446" s="28"/>
      <c r="E446" s="29"/>
      <c r="F446" s="29"/>
      <c r="G446" s="28" t="s">
        <v>3674</v>
      </c>
      <c r="H446" s="29" t="s">
        <v>5786</v>
      </c>
      <c r="I446" s="29">
        <v>1</v>
      </c>
    </row>
    <row r="447" customFormat="1" ht="17.4" spans="3:9">
      <c r="C447" s="27" t="s">
        <v>2928</v>
      </c>
      <c r="D447" s="28"/>
      <c r="E447" s="29"/>
      <c r="F447" s="29"/>
      <c r="G447" s="28" t="s">
        <v>3676</v>
      </c>
      <c r="H447" s="29" t="s">
        <v>5787</v>
      </c>
      <c r="I447" s="29">
        <v>1</v>
      </c>
    </row>
    <row r="448" customFormat="1" ht="17.4" spans="3:9">
      <c r="C448" s="27" t="s">
        <v>2931</v>
      </c>
      <c r="D448" s="28"/>
      <c r="E448" s="29"/>
      <c r="F448" s="29"/>
      <c r="G448" s="28" t="s">
        <v>3678</v>
      </c>
      <c r="H448" s="29" t="s">
        <v>5788</v>
      </c>
      <c r="I448" s="29">
        <v>1</v>
      </c>
    </row>
    <row r="449" customFormat="1" ht="17.4" spans="3:9">
      <c r="C449" s="27" t="s">
        <v>2934</v>
      </c>
      <c r="D449" s="28"/>
      <c r="E449" s="29"/>
      <c r="F449" s="29"/>
      <c r="G449" s="28" t="s">
        <v>3680</v>
      </c>
      <c r="H449" s="29" t="s">
        <v>5789</v>
      </c>
      <c r="I449" s="29">
        <v>1</v>
      </c>
    </row>
    <row r="450" customFormat="1" ht="17.4" spans="3:9">
      <c r="C450" s="27" t="s">
        <v>2225</v>
      </c>
      <c r="D450" s="28"/>
      <c r="E450" s="29"/>
      <c r="F450" s="29"/>
      <c r="G450" s="28" t="s">
        <v>3682</v>
      </c>
      <c r="H450" s="29" t="s">
        <v>5790</v>
      </c>
      <c r="I450" s="29">
        <v>1</v>
      </c>
    </row>
    <row r="451" customFormat="1" ht="17.4" spans="3:9">
      <c r="C451" s="27" t="s">
        <v>2939</v>
      </c>
      <c r="D451" s="28"/>
      <c r="E451" s="29"/>
      <c r="F451" s="29"/>
      <c r="G451" s="28" t="s">
        <v>3684</v>
      </c>
      <c r="H451" s="29" t="s">
        <v>5791</v>
      </c>
      <c r="I451" s="29">
        <v>1</v>
      </c>
    </row>
    <row r="452" customFormat="1" ht="17.4" spans="3:9">
      <c r="C452" s="27" t="s">
        <v>2941</v>
      </c>
      <c r="D452" s="28"/>
      <c r="E452" s="29"/>
      <c r="F452" s="29"/>
      <c r="G452" s="28" t="s">
        <v>3686</v>
      </c>
      <c r="H452" s="29">
        <v>10</v>
      </c>
      <c r="I452" s="29">
        <v>1</v>
      </c>
    </row>
    <row r="453" customFormat="1" ht="17.4" spans="3:9">
      <c r="C453" s="27" t="s">
        <v>2212</v>
      </c>
      <c r="D453" s="28"/>
      <c r="E453" s="29"/>
      <c r="F453" s="29"/>
      <c r="G453" s="28" t="s">
        <v>3688</v>
      </c>
      <c r="H453" s="29" t="s">
        <v>5792</v>
      </c>
      <c r="I453" s="29">
        <v>1</v>
      </c>
    </row>
    <row r="454" customFormat="1" ht="17.4" spans="3:9">
      <c r="C454" s="27" t="s">
        <v>2617</v>
      </c>
      <c r="D454" s="28"/>
      <c r="E454" s="29"/>
      <c r="F454" s="29"/>
      <c r="G454" s="28" t="s">
        <v>3689</v>
      </c>
      <c r="H454" s="29" t="s">
        <v>5793</v>
      </c>
      <c r="I454" s="29">
        <v>1</v>
      </c>
    </row>
    <row r="455" customFormat="1" ht="17.4" spans="3:9">
      <c r="C455" s="27" t="s">
        <v>2947</v>
      </c>
      <c r="D455" s="28"/>
      <c r="E455" s="29"/>
      <c r="F455" s="29"/>
      <c r="G455" s="28" t="s">
        <v>3691</v>
      </c>
      <c r="H455" s="29" t="s">
        <v>5794</v>
      </c>
      <c r="I455" s="29">
        <v>1</v>
      </c>
    </row>
    <row r="456" customFormat="1" ht="17.4" spans="3:9">
      <c r="C456" s="27" t="s">
        <v>2950</v>
      </c>
      <c r="D456" s="28"/>
      <c r="E456" s="29"/>
      <c r="F456" s="29"/>
      <c r="G456" s="28" t="s">
        <v>3693</v>
      </c>
      <c r="H456" s="29" t="s">
        <v>5795</v>
      </c>
      <c r="I456" s="29">
        <v>1</v>
      </c>
    </row>
    <row r="457" customFormat="1" ht="17.4" spans="3:9">
      <c r="C457" s="27" t="s">
        <v>2485</v>
      </c>
      <c r="D457" s="28"/>
      <c r="E457" s="29"/>
      <c r="F457" s="29"/>
      <c r="G457" s="28" t="s">
        <v>3695</v>
      </c>
      <c r="H457" s="29" t="s">
        <v>5796</v>
      </c>
      <c r="I457" s="29">
        <v>1</v>
      </c>
    </row>
    <row r="458" customFormat="1" ht="17.4" spans="3:9">
      <c r="C458" s="27" t="s">
        <v>2955</v>
      </c>
      <c r="D458" s="28"/>
      <c r="E458" s="29"/>
      <c r="F458" s="29"/>
      <c r="G458" s="28" t="s">
        <v>2665</v>
      </c>
      <c r="H458" s="29" t="s">
        <v>5797</v>
      </c>
      <c r="I458" s="29">
        <v>1</v>
      </c>
    </row>
    <row r="459" customFormat="1" ht="17.4" spans="3:9">
      <c r="C459" s="27" t="s">
        <v>2958</v>
      </c>
      <c r="D459" s="28"/>
      <c r="E459" s="29"/>
      <c r="F459" s="29"/>
      <c r="G459" s="28" t="s">
        <v>3704</v>
      </c>
      <c r="H459" s="29" t="s">
        <v>5798</v>
      </c>
      <c r="I459" s="29">
        <v>1</v>
      </c>
    </row>
    <row r="460" customFormat="1" ht="17.4" spans="3:9">
      <c r="C460" s="27" t="s">
        <v>1900</v>
      </c>
      <c r="D460" s="28"/>
      <c r="E460" s="29"/>
      <c r="F460" s="29"/>
      <c r="G460" s="28" t="s">
        <v>3706</v>
      </c>
      <c r="H460" s="29" t="s">
        <v>5799</v>
      </c>
      <c r="I460" s="29">
        <v>1</v>
      </c>
    </row>
    <row r="461" customFormat="1" ht="17.4" spans="3:9">
      <c r="C461" s="27" t="s">
        <v>2962</v>
      </c>
      <c r="D461" s="28"/>
      <c r="E461" s="29"/>
      <c r="F461" s="29"/>
      <c r="G461" s="28" t="s">
        <v>3708</v>
      </c>
      <c r="H461" s="29">
        <v>27</v>
      </c>
      <c r="I461" s="29">
        <v>1</v>
      </c>
    </row>
    <row r="462" customFormat="1" ht="17.4" spans="3:9">
      <c r="C462" s="27" t="s">
        <v>2244</v>
      </c>
      <c r="D462" s="28"/>
      <c r="E462" s="29"/>
      <c r="F462" s="29"/>
      <c r="G462" s="28" t="s">
        <v>3710</v>
      </c>
      <c r="H462" s="29" t="s">
        <v>5800</v>
      </c>
      <c r="I462" s="29">
        <v>1</v>
      </c>
    </row>
    <row r="463" customFormat="1" ht="17.4" spans="3:9">
      <c r="C463" s="27" t="s">
        <v>2964</v>
      </c>
      <c r="D463" s="28"/>
      <c r="E463" s="29"/>
      <c r="F463" s="29"/>
      <c r="G463" s="28" t="s">
        <v>3712</v>
      </c>
      <c r="H463" s="29" t="s">
        <v>5801</v>
      </c>
      <c r="I463" s="29">
        <v>1</v>
      </c>
    </row>
    <row r="464" customFormat="1" ht="17.4" spans="3:9">
      <c r="C464" s="27" t="s">
        <v>2967</v>
      </c>
      <c r="D464" s="28"/>
      <c r="E464" s="29"/>
      <c r="F464" s="29"/>
      <c r="G464" s="28" t="s">
        <v>3717</v>
      </c>
      <c r="H464" s="29" t="s">
        <v>5802</v>
      </c>
      <c r="I464" s="29">
        <v>1</v>
      </c>
    </row>
    <row r="465" customFormat="1" ht="17.4" spans="3:9">
      <c r="C465" s="27" t="s">
        <v>2971</v>
      </c>
      <c r="D465" s="28"/>
      <c r="E465" s="33"/>
      <c r="F465" s="33"/>
      <c r="G465" s="28" t="s">
        <v>3719</v>
      </c>
      <c r="H465" s="29" t="s">
        <v>5803</v>
      </c>
      <c r="I465" s="29">
        <v>1</v>
      </c>
    </row>
    <row r="466" customFormat="1" ht="17.4" spans="3:9">
      <c r="C466" s="27" t="s">
        <v>1887</v>
      </c>
      <c r="D466" s="28"/>
      <c r="E466" s="33"/>
      <c r="F466" s="33"/>
      <c r="G466" s="28" t="s">
        <v>3721</v>
      </c>
      <c r="H466" s="29" t="s">
        <v>5804</v>
      </c>
      <c r="I466" s="29">
        <v>1</v>
      </c>
    </row>
    <row r="467" customFormat="1" ht="17.4" spans="3:9">
      <c r="C467" s="27" t="s">
        <v>2089</v>
      </c>
      <c r="D467" s="28"/>
      <c r="E467" s="33"/>
      <c r="F467" s="33"/>
      <c r="G467" s="28" t="s">
        <v>3727</v>
      </c>
      <c r="H467" s="29" t="s">
        <v>5805</v>
      </c>
      <c r="I467" s="29">
        <v>1</v>
      </c>
    </row>
    <row r="468" customFormat="1" ht="17.4" spans="3:9">
      <c r="C468" s="27" t="s">
        <v>2799</v>
      </c>
      <c r="D468" s="28"/>
      <c r="E468" s="33"/>
      <c r="F468" s="33"/>
      <c r="G468" s="28" t="s">
        <v>3731</v>
      </c>
      <c r="H468" s="29" t="s">
        <v>5806</v>
      </c>
      <c r="I468" s="29">
        <v>1</v>
      </c>
    </row>
    <row r="469" customFormat="1" ht="17.4" spans="3:9">
      <c r="C469" s="27" t="s">
        <v>1271</v>
      </c>
      <c r="D469" s="28"/>
      <c r="E469" s="33"/>
      <c r="F469" s="33"/>
      <c r="G469" s="28" t="s">
        <v>2630</v>
      </c>
      <c r="H469" s="29" t="s">
        <v>5807</v>
      </c>
      <c r="I469" s="29">
        <v>1</v>
      </c>
    </row>
    <row r="470" customFormat="1" ht="17.4" spans="3:9">
      <c r="C470" s="27" t="s">
        <v>2978</v>
      </c>
      <c r="D470" s="28"/>
      <c r="E470" s="33"/>
      <c r="F470" s="33"/>
      <c r="G470" s="28" t="s">
        <v>3734</v>
      </c>
      <c r="H470" s="29" t="s">
        <v>5808</v>
      </c>
      <c r="I470" s="29">
        <v>1</v>
      </c>
    </row>
    <row r="471" customFormat="1" ht="17.4" spans="3:9">
      <c r="C471" s="27" t="s">
        <v>2980</v>
      </c>
      <c r="D471" s="28"/>
      <c r="E471" s="33"/>
      <c r="F471" s="33"/>
      <c r="G471" s="28" t="s">
        <v>3736</v>
      </c>
      <c r="H471" s="29" t="s">
        <v>5809</v>
      </c>
      <c r="I471" s="29">
        <v>1</v>
      </c>
    </row>
    <row r="472" customFormat="1" ht="17.4" spans="3:9">
      <c r="C472" s="27" t="s">
        <v>2295</v>
      </c>
      <c r="D472" s="28"/>
      <c r="E472" s="33"/>
      <c r="F472" s="33"/>
      <c r="G472" s="28" t="s">
        <v>3743</v>
      </c>
      <c r="H472" s="29" t="s">
        <v>5810</v>
      </c>
      <c r="I472" s="29">
        <v>1</v>
      </c>
    </row>
    <row r="473" customFormat="1" ht="17.4" spans="3:9">
      <c r="C473" s="27" t="s">
        <v>2360</v>
      </c>
      <c r="D473" s="28"/>
      <c r="E473" s="33"/>
      <c r="F473" s="33"/>
      <c r="G473" s="28" t="s">
        <v>3745</v>
      </c>
      <c r="H473" s="29" t="s">
        <v>5811</v>
      </c>
      <c r="I473" s="29">
        <v>1</v>
      </c>
    </row>
    <row r="474" customFormat="1" ht="17.4" spans="3:9">
      <c r="C474" s="27" t="s">
        <v>2984</v>
      </c>
      <c r="D474" s="28"/>
      <c r="E474" s="33"/>
      <c r="F474" s="33"/>
      <c r="G474" s="28" t="s">
        <v>3747</v>
      </c>
      <c r="H474" s="29" t="s">
        <v>5812</v>
      </c>
      <c r="I474" s="29">
        <v>1</v>
      </c>
    </row>
    <row r="475" customFormat="1" ht="17.4" spans="3:9">
      <c r="C475" s="27" t="s">
        <v>2987</v>
      </c>
      <c r="D475" s="28"/>
      <c r="E475" s="33"/>
      <c r="F475" s="33"/>
      <c r="G475" s="28" t="s">
        <v>3749</v>
      </c>
      <c r="H475" s="29" t="s">
        <v>5813</v>
      </c>
      <c r="I475" s="29">
        <v>1</v>
      </c>
    </row>
    <row r="476" customFormat="1" ht="17.4" spans="3:9">
      <c r="C476" s="27" t="s">
        <v>2730</v>
      </c>
      <c r="D476" s="28"/>
      <c r="E476" s="33"/>
      <c r="F476" s="33"/>
      <c r="G476" s="28" t="s">
        <v>3751</v>
      </c>
      <c r="H476" s="29" t="s">
        <v>5814</v>
      </c>
      <c r="I476" s="29">
        <v>1</v>
      </c>
    </row>
    <row r="477" customFormat="1" ht="17.4" spans="3:9">
      <c r="C477" s="27" t="s">
        <v>2532</v>
      </c>
      <c r="D477" s="28"/>
      <c r="E477" s="33"/>
      <c r="F477" s="33"/>
      <c r="G477" s="28" t="s">
        <v>3752</v>
      </c>
      <c r="H477" s="29" t="s">
        <v>5815</v>
      </c>
      <c r="I477" s="29">
        <v>1</v>
      </c>
    </row>
    <row r="478" customFormat="1" ht="17.4" spans="3:9">
      <c r="C478" s="27" t="s">
        <v>2992</v>
      </c>
      <c r="D478" s="28"/>
      <c r="E478" s="33"/>
      <c r="F478" s="33"/>
      <c r="G478" s="28" t="s">
        <v>3757</v>
      </c>
      <c r="H478" s="29" t="s">
        <v>5816</v>
      </c>
      <c r="I478" s="29">
        <v>1</v>
      </c>
    </row>
    <row r="479" customFormat="1" ht="17.4" spans="3:9">
      <c r="C479" s="27" t="s">
        <v>2996</v>
      </c>
      <c r="D479" s="28"/>
      <c r="E479" s="33"/>
      <c r="F479" s="33"/>
      <c r="G479" s="28" t="s">
        <v>3761</v>
      </c>
      <c r="H479" s="29" t="s">
        <v>4482</v>
      </c>
      <c r="I479" s="29">
        <v>1</v>
      </c>
    </row>
    <row r="480" customFormat="1" ht="17.4" spans="3:9">
      <c r="C480" s="27" t="s">
        <v>2998</v>
      </c>
      <c r="D480" s="28"/>
      <c r="E480" s="33"/>
      <c r="F480" s="33"/>
      <c r="G480" s="28" t="s">
        <v>3763</v>
      </c>
      <c r="H480" s="29" t="s">
        <v>5817</v>
      </c>
      <c r="I480" s="29">
        <v>1</v>
      </c>
    </row>
    <row r="481" customFormat="1" ht="17.4" spans="3:9">
      <c r="C481" s="27" t="s">
        <v>3000</v>
      </c>
      <c r="D481" s="28"/>
      <c r="E481" s="33"/>
      <c r="F481" s="33"/>
      <c r="G481" s="28" t="s">
        <v>3767</v>
      </c>
      <c r="H481" s="29" t="s">
        <v>5818</v>
      </c>
      <c r="I481" s="29">
        <v>1</v>
      </c>
    </row>
    <row r="482" customFormat="1" ht="17.4" spans="3:9">
      <c r="C482" s="27" t="s">
        <v>1996</v>
      </c>
      <c r="D482" s="28"/>
      <c r="E482" s="33"/>
      <c r="F482" s="33"/>
      <c r="G482" s="28" t="s">
        <v>3769</v>
      </c>
      <c r="H482" s="29" t="s">
        <v>5819</v>
      </c>
      <c r="I482" s="29">
        <v>1</v>
      </c>
    </row>
    <row r="483" customFormat="1" ht="17.4" spans="3:9">
      <c r="C483" s="27" t="s">
        <v>3003</v>
      </c>
      <c r="D483" s="28"/>
      <c r="E483" s="33"/>
      <c r="F483" s="33"/>
      <c r="G483" s="28" t="s">
        <v>3773</v>
      </c>
      <c r="H483" s="29" t="s">
        <v>5820</v>
      </c>
      <c r="I483" s="29">
        <v>1</v>
      </c>
    </row>
    <row r="484" customFormat="1" ht="17.4" spans="3:9">
      <c r="C484" s="27" t="s">
        <v>2082</v>
      </c>
      <c r="D484" s="28"/>
      <c r="E484" s="33"/>
      <c r="F484" s="33"/>
      <c r="G484" s="28" t="s">
        <v>3775</v>
      </c>
      <c r="H484" s="29">
        <v>45293</v>
      </c>
      <c r="I484" s="29">
        <v>1</v>
      </c>
    </row>
    <row r="485" customFormat="1" ht="17.4" spans="3:9">
      <c r="C485" s="27" t="s">
        <v>2258</v>
      </c>
      <c r="D485" s="28"/>
      <c r="E485" s="33"/>
      <c r="F485" s="33"/>
      <c r="G485" s="28" t="s">
        <v>160</v>
      </c>
      <c r="H485" s="29" t="s">
        <v>5821</v>
      </c>
      <c r="I485" s="29">
        <v>1</v>
      </c>
    </row>
    <row r="486" customFormat="1" ht="17.4" spans="3:9">
      <c r="C486" s="27" t="s">
        <v>1770</v>
      </c>
      <c r="D486" s="28"/>
      <c r="E486" s="33"/>
      <c r="F486" s="33"/>
      <c r="G486" s="28" t="s">
        <v>3777</v>
      </c>
      <c r="H486" s="29" t="s">
        <v>5822</v>
      </c>
      <c r="I486" s="29">
        <v>1</v>
      </c>
    </row>
    <row r="487" customFormat="1" ht="17.4" spans="3:9">
      <c r="C487" s="27" t="s">
        <v>2411</v>
      </c>
      <c r="D487" s="28"/>
      <c r="E487" s="33"/>
      <c r="F487" s="33"/>
      <c r="G487" s="28" t="s">
        <v>3779</v>
      </c>
      <c r="H487" s="29" t="s">
        <v>5823</v>
      </c>
      <c r="I487" s="29">
        <v>1</v>
      </c>
    </row>
    <row r="488" customFormat="1" ht="17.4" spans="3:9">
      <c r="C488" s="27" t="s">
        <v>3008</v>
      </c>
      <c r="D488" s="28"/>
      <c r="E488" s="33"/>
      <c r="F488" s="33"/>
      <c r="G488" s="28" t="s">
        <v>3781</v>
      </c>
      <c r="H488" s="29" t="s">
        <v>5824</v>
      </c>
      <c r="I488" s="29">
        <v>1</v>
      </c>
    </row>
    <row r="489" customFormat="1" ht="17.4" spans="3:9">
      <c r="C489" s="27" t="s">
        <v>1958</v>
      </c>
      <c r="D489" s="28"/>
      <c r="E489" s="33"/>
      <c r="F489" s="33"/>
      <c r="G489" s="28" t="s">
        <v>3783</v>
      </c>
      <c r="H489" s="29" t="s">
        <v>5825</v>
      </c>
      <c r="I489" s="29">
        <v>1</v>
      </c>
    </row>
    <row r="490" customFormat="1" ht="17.4" spans="3:9">
      <c r="C490" s="27" t="s">
        <v>2796</v>
      </c>
      <c r="D490" s="28"/>
      <c r="E490" s="33"/>
      <c r="F490" s="33"/>
      <c r="G490" s="28" t="s">
        <v>3784</v>
      </c>
      <c r="H490" s="29" t="s">
        <v>5826</v>
      </c>
      <c r="I490" s="29">
        <v>1</v>
      </c>
    </row>
    <row r="491" customFormat="1" ht="17.4" spans="3:9">
      <c r="C491" s="27" t="s">
        <v>2852</v>
      </c>
      <c r="D491" s="28"/>
      <c r="E491" s="33"/>
      <c r="F491" s="33"/>
      <c r="G491" s="28" t="s">
        <v>3786</v>
      </c>
      <c r="H491" s="29" t="s">
        <v>4541</v>
      </c>
      <c r="I491" s="29">
        <v>1</v>
      </c>
    </row>
    <row r="492" customFormat="1" ht="17.4" spans="3:9">
      <c r="C492" s="27" t="s">
        <v>3015</v>
      </c>
      <c r="D492" s="28"/>
      <c r="E492" s="33"/>
      <c r="F492" s="33"/>
      <c r="G492" s="28" t="s">
        <v>3792</v>
      </c>
      <c r="H492" s="29" t="s">
        <v>5827</v>
      </c>
      <c r="I492" s="29">
        <v>1</v>
      </c>
    </row>
    <row r="493" customFormat="1" ht="17.4" spans="3:9">
      <c r="C493" s="27" t="s">
        <v>2174</v>
      </c>
      <c r="D493" s="28"/>
      <c r="E493" s="33"/>
      <c r="F493" s="33"/>
      <c r="G493" s="28" t="s">
        <v>3794</v>
      </c>
      <c r="H493" s="29" t="s">
        <v>5828</v>
      </c>
      <c r="I493" s="29">
        <v>1</v>
      </c>
    </row>
    <row r="494" customFormat="1" ht="17.4" spans="3:9">
      <c r="C494" s="27" t="s">
        <v>2042</v>
      </c>
      <c r="D494" s="28"/>
      <c r="E494" s="33"/>
      <c r="F494" s="33"/>
      <c r="G494" s="28" t="s">
        <v>3796</v>
      </c>
      <c r="H494" s="29" t="s">
        <v>5829</v>
      </c>
      <c r="I494" s="29">
        <v>1</v>
      </c>
    </row>
    <row r="495" customFormat="1" ht="17.4" spans="3:9">
      <c r="C495" s="27" t="s">
        <v>3020</v>
      </c>
      <c r="D495" s="28"/>
      <c r="E495" s="33"/>
      <c r="F495" s="33"/>
      <c r="G495" s="28" t="s">
        <v>3798</v>
      </c>
      <c r="H495" s="29" t="s">
        <v>5830</v>
      </c>
      <c r="I495" s="29">
        <v>1</v>
      </c>
    </row>
    <row r="496" customFormat="1" ht="17.4" spans="3:9">
      <c r="C496" s="27" t="s">
        <v>2773</v>
      </c>
      <c r="D496" s="28"/>
      <c r="E496" s="33"/>
      <c r="F496" s="33"/>
      <c r="G496" s="28" t="s">
        <v>3800</v>
      </c>
      <c r="H496" s="29" t="s">
        <v>5831</v>
      </c>
      <c r="I496" s="29">
        <v>1</v>
      </c>
    </row>
    <row r="497" customFormat="1" ht="17.4" spans="3:9">
      <c r="C497" s="27" t="s">
        <v>3025</v>
      </c>
      <c r="D497" s="28"/>
      <c r="E497" s="33"/>
      <c r="F497" s="33"/>
      <c r="G497" s="28" t="s">
        <v>3802</v>
      </c>
      <c r="H497" s="29" t="s">
        <v>5832</v>
      </c>
      <c r="I497" s="29">
        <v>1</v>
      </c>
    </row>
    <row r="498" customFormat="1" ht="17.4" spans="3:9">
      <c r="C498" s="27" t="s">
        <v>3028</v>
      </c>
      <c r="D498" s="28"/>
      <c r="E498" s="33"/>
      <c r="F498" s="33"/>
      <c r="G498" s="28" t="s">
        <v>3804</v>
      </c>
      <c r="H498" s="29" t="s">
        <v>5833</v>
      </c>
      <c r="I498" s="29">
        <v>1</v>
      </c>
    </row>
    <row r="499" customFormat="1" ht="17.4" spans="3:9">
      <c r="C499" s="27" t="s">
        <v>2370</v>
      </c>
      <c r="D499" s="28"/>
      <c r="E499" s="33"/>
      <c r="F499" s="33"/>
      <c r="G499" s="28" t="s">
        <v>1308</v>
      </c>
      <c r="H499" s="29" t="s">
        <v>5834</v>
      </c>
      <c r="I499" s="29">
        <v>1</v>
      </c>
    </row>
    <row r="500" customFormat="1" ht="26.4" spans="3:9">
      <c r="C500" s="27" t="s">
        <v>1955</v>
      </c>
      <c r="D500" s="28"/>
      <c r="E500" s="33"/>
      <c r="F500" s="33"/>
      <c r="G500" s="28" t="s">
        <v>3807</v>
      </c>
      <c r="H500" s="29" t="s">
        <v>5835</v>
      </c>
      <c r="I500" s="29">
        <v>1</v>
      </c>
    </row>
    <row r="501" customFormat="1" ht="17.4" spans="3:9">
      <c r="C501" s="27" t="s">
        <v>2218</v>
      </c>
      <c r="D501" s="28"/>
      <c r="E501" s="33"/>
      <c r="F501" s="33"/>
      <c r="G501" s="28" t="s">
        <v>3809</v>
      </c>
      <c r="H501" s="29" t="s">
        <v>5836</v>
      </c>
      <c r="I501" s="29">
        <v>1</v>
      </c>
    </row>
    <row r="502" customFormat="1" ht="17.4" spans="3:9">
      <c r="C502" s="27" t="s">
        <v>2595</v>
      </c>
      <c r="D502" s="28"/>
      <c r="E502" s="33"/>
      <c r="F502" s="33"/>
      <c r="G502" s="28" t="s">
        <v>3813</v>
      </c>
      <c r="H502" s="29" t="s">
        <v>5837</v>
      </c>
      <c r="I502" s="29">
        <v>1</v>
      </c>
    </row>
    <row r="503" customFormat="1" ht="17.4" spans="3:9">
      <c r="C503" s="27" t="s">
        <v>3033</v>
      </c>
      <c r="D503" s="28"/>
      <c r="E503" s="33"/>
      <c r="F503" s="33"/>
      <c r="G503" s="28" t="s">
        <v>1843</v>
      </c>
      <c r="H503" s="29" t="s">
        <v>5838</v>
      </c>
      <c r="I503" s="29">
        <v>1</v>
      </c>
    </row>
    <row r="504" customFormat="1" ht="17.4" spans="3:9">
      <c r="C504" s="27" t="s">
        <v>3035</v>
      </c>
      <c r="D504" s="28"/>
      <c r="E504" s="33"/>
      <c r="F504" s="33"/>
      <c r="G504" s="28" t="s">
        <v>2637</v>
      </c>
      <c r="H504" s="29" t="s">
        <v>4619</v>
      </c>
      <c r="I504" s="29">
        <v>1</v>
      </c>
    </row>
    <row r="505" customFormat="1" ht="17.4" spans="3:9">
      <c r="C505" s="27" t="s">
        <v>3037</v>
      </c>
      <c r="D505" s="28"/>
      <c r="E505" s="33"/>
      <c r="F505" s="33"/>
      <c r="G505" s="28" t="s">
        <v>3817</v>
      </c>
      <c r="H505" s="29" t="s">
        <v>4620</v>
      </c>
      <c r="I505" s="29">
        <v>1</v>
      </c>
    </row>
    <row r="506" customFormat="1" ht="17.4" spans="3:9">
      <c r="C506" s="27" t="s">
        <v>2588</v>
      </c>
      <c r="D506" s="28"/>
      <c r="E506" s="33"/>
      <c r="F506" s="33"/>
      <c r="G506" s="28" t="s">
        <v>3821</v>
      </c>
      <c r="H506" s="29" t="s">
        <v>5839</v>
      </c>
      <c r="I506" s="29">
        <v>1</v>
      </c>
    </row>
    <row r="507" customFormat="1" ht="17.4" spans="3:9">
      <c r="C507" s="27" t="s">
        <v>3041</v>
      </c>
      <c r="D507" s="28"/>
      <c r="E507" s="33"/>
      <c r="F507" s="33"/>
      <c r="G507" s="28" t="s">
        <v>3827</v>
      </c>
      <c r="H507" s="29" t="s">
        <v>5840</v>
      </c>
      <c r="I507" s="29">
        <v>1</v>
      </c>
    </row>
    <row r="508" customFormat="1" ht="17.4" spans="3:9">
      <c r="C508" s="27" t="s">
        <v>3043</v>
      </c>
      <c r="D508" s="28"/>
      <c r="E508" s="33"/>
      <c r="F508" s="33"/>
      <c r="G508" s="28" t="s">
        <v>3831</v>
      </c>
      <c r="H508" s="29" t="s">
        <v>4654</v>
      </c>
      <c r="I508" s="29">
        <v>1</v>
      </c>
    </row>
    <row r="509" customFormat="1" ht="17.4" spans="3:9">
      <c r="C509" s="27" t="s">
        <v>2513</v>
      </c>
      <c r="D509" s="28"/>
      <c r="E509" s="33"/>
      <c r="F509" s="33"/>
      <c r="G509" s="28" t="s">
        <v>3833</v>
      </c>
      <c r="H509" s="29">
        <v>23</v>
      </c>
      <c r="I509" s="29">
        <v>1</v>
      </c>
    </row>
    <row r="510" customFormat="1" ht="17.4" spans="3:9">
      <c r="C510" s="27" t="s">
        <v>2608</v>
      </c>
      <c r="D510" s="28"/>
      <c r="E510" s="33"/>
      <c r="F510" s="33"/>
      <c r="G510" s="28" t="s">
        <v>3835</v>
      </c>
      <c r="H510" s="29">
        <v>1080</v>
      </c>
      <c r="I510" s="29">
        <v>1</v>
      </c>
    </row>
    <row r="511" customFormat="1" ht="17.4" spans="3:9">
      <c r="C511" s="27" t="s">
        <v>3049</v>
      </c>
      <c r="D511" s="28"/>
      <c r="E511" s="33"/>
      <c r="F511" s="33"/>
      <c r="G511" s="28" t="s">
        <v>3836</v>
      </c>
      <c r="H511" s="29" t="s">
        <v>5841</v>
      </c>
      <c r="I511" s="29">
        <v>1</v>
      </c>
    </row>
    <row r="512" customFormat="1" ht="17.4" spans="3:9">
      <c r="C512" s="27" t="s">
        <v>2737</v>
      </c>
      <c r="D512" s="28"/>
      <c r="E512" s="33"/>
      <c r="F512" s="33"/>
      <c r="G512" s="28" t="s">
        <v>3843</v>
      </c>
      <c r="H512" s="29" t="s">
        <v>5842</v>
      </c>
      <c r="I512" s="29">
        <v>1</v>
      </c>
    </row>
    <row r="513" customFormat="1" ht="17.4" spans="3:9">
      <c r="C513" s="27" t="s">
        <v>2183</v>
      </c>
      <c r="D513" s="28"/>
      <c r="E513" s="33"/>
      <c r="F513" s="33"/>
      <c r="G513" s="28" t="s">
        <v>3844</v>
      </c>
      <c r="H513" s="29" t="s">
        <v>5843</v>
      </c>
      <c r="I513" s="29">
        <v>1</v>
      </c>
    </row>
    <row r="514" customFormat="1" ht="17.4" spans="3:9">
      <c r="C514" s="27" t="s">
        <v>2185</v>
      </c>
      <c r="D514" s="28"/>
      <c r="E514" s="33"/>
      <c r="F514" s="33"/>
      <c r="G514" s="28" t="s">
        <v>3846</v>
      </c>
      <c r="H514" s="29" t="s">
        <v>5844</v>
      </c>
      <c r="I514" s="29">
        <v>1</v>
      </c>
    </row>
    <row r="515" customFormat="1" ht="17.4" spans="3:9">
      <c r="C515" s="27" t="s">
        <v>2208</v>
      </c>
      <c r="D515" s="28"/>
      <c r="E515" s="33"/>
      <c r="F515" s="33"/>
      <c r="G515" s="28" t="s">
        <v>3850</v>
      </c>
      <c r="H515" s="29" t="s">
        <v>5845</v>
      </c>
      <c r="I515" s="29">
        <v>1</v>
      </c>
    </row>
    <row r="516" customFormat="1" ht="17.4" spans="3:9">
      <c r="C516" s="27" t="s">
        <v>3055</v>
      </c>
      <c r="D516" s="28"/>
      <c r="E516" s="33"/>
      <c r="F516" s="33"/>
      <c r="G516" s="28" t="s">
        <v>3852</v>
      </c>
      <c r="H516" s="29" t="s">
        <v>5846</v>
      </c>
      <c r="I516" s="29">
        <v>1</v>
      </c>
    </row>
    <row r="517" customFormat="1" ht="17.4" spans="3:9">
      <c r="C517" s="27" t="s">
        <v>3058</v>
      </c>
      <c r="D517" s="28"/>
      <c r="E517" s="33"/>
      <c r="F517" s="33"/>
      <c r="G517" s="28" t="s">
        <v>3856</v>
      </c>
      <c r="H517" s="29" t="s">
        <v>5847</v>
      </c>
      <c r="I517" s="29">
        <v>1</v>
      </c>
    </row>
    <row r="518" customFormat="1" ht="17.4" spans="3:9">
      <c r="C518" s="27" t="s">
        <v>3060</v>
      </c>
      <c r="D518" s="28"/>
      <c r="E518" s="33"/>
      <c r="F518" s="33"/>
      <c r="G518" s="28" t="s">
        <v>3858</v>
      </c>
      <c r="H518" s="29" t="s">
        <v>5848</v>
      </c>
      <c r="I518" s="29">
        <v>1</v>
      </c>
    </row>
    <row r="519" customFormat="1" ht="17.4" spans="3:9">
      <c r="C519" s="27" t="s">
        <v>1982</v>
      </c>
      <c r="D519" s="28"/>
      <c r="E519" s="33"/>
      <c r="F519" s="33"/>
      <c r="G519" s="28" t="s">
        <v>3862</v>
      </c>
      <c r="H519" s="29" t="s">
        <v>5849</v>
      </c>
      <c r="I519" s="29">
        <v>1</v>
      </c>
    </row>
    <row r="520" customFormat="1" ht="17.4" spans="3:9">
      <c r="C520" s="27" t="s">
        <v>2237</v>
      </c>
      <c r="D520" s="28"/>
      <c r="E520" s="33"/>
      <c r="F520" s="33"/>
      <c r="G520" s="28" t="s">
        <v>3864</v>
      </c>
      <c r="H520" s="29" t="s">
        <v>5850</v>
      </c>
      <c r="I520" s="29">
        <v>1</v>
      </c>
    </row>
    <row r="521" customFormat="1" ht="17.4" spans="3:9">
      <c r="C521" s="27" t="s">
        <v>3065</v>
      </c>
      <c r="D521" s="28"/>
      <c r="E521" s="33"/>
      <c r="F521" s="33"/>
      <c r="G521" s="28" t="s">
        <v>3866</v>
      </c>
      <c r="H521" s="29" t="s">
        <v>5851</v>
      </c>
      <c r="I521" s="29">
        <v>1</v>
      </c>
    </row>
    <row r="522" customFormat="1" ht="17.4" spans="3:9">
      <c r="C522" s="27" t="s">
        <v>3068</v>
      </c>
      <c r="D522" s="28"/>
      <c r="E522" s="33"/>
      <c r="F522" s="33"/>
      <c r="G522" s="28" t="s">
        <v>3870</v>
      </c>
      <c r="H522" s="29" t="s">
        <v>5852</v>
      </c>
      <c r="I522" s="29">
        <v>1</v>
      </c>
    </row>
    <row r="523" customFormat="1" ht="17.4" spans="3:9">
      <c r="C523" s="27" t="s">
        <v>3070</v>
      </c>
      <c r="D523" s="28"/>
      <c r="E523" s="33"/>
      <c r="F523" s="33"/>
      <c r="G523" s="28" t="s">
        <v>3872</v>
      </c>
      <c r="H523" s="29" t="s">
        <v>5853</v>
      </c>
      <c r="I523" s="29">
        <v>1</v>
      </c>
    </row>
    <row r="524" customFormat="1" ht="17.4" spans="3:9">
      <c r="C524" s="27" t="s">
        <v>3072</v>
      </c>
      <c r="D524" s="28"/>
      <c r="E524" s="33"/>
      <c r="F524" s="33"/>
      <c r="G524" s="28" t="s">
        <v>3874</v>
      </c>
      <c r="H524" s="29" t="s">
        <v>5854</v>
      </c>
      <c r="I524" s="29">
        <v>1</v>
      </c>
    </row>
    <row r="525" customFormat="1" ht="17.4" spans="3:9">
      <c r="C525" s="27" t="s">
        <v>3074</v>
      </c>
      <c r="D525" s="28"/>
      <c r="E525" s="33"/>
      <c r="F525" s="33"/>
      <c r="G525" s="28" t="s">
        <v>3876</v>
      </c>
      <c r="H525" s="29" t="s">
        <v>5855</v>
      </c>
      <c r="I525" s="29">
        <v>1</v>
      </c>
    </row>
    <row r="526" customFormat="1" ht="17.4" spans="3:9">
      <c r="C526" s="27" t="s">
        <v>2073</v>
      </c>
      <c r="D526" s="28"/>
      <c r="E526" s="33"/>
      <c r="F526" s="33"/>
      <c r="G526" s="28" t="s">
        <v>3878</v>
      </c>
      <c r="H526" s="29" t="s">
        <v>5856</v>
      </c>
      <c r="I526" s="29">
        <v>1</v>
      </c>
    </row>
    <row r="527" customFormat="1" ht="17.4" spans="3:9">
      <c r="C527" s="27" t="s">
        <v>3078</v>
      </c>
      <c r="D527" s="28"/>
      <c r="E527" s="33"/>
      <c r="F527" s="33"/>
      <c r="G527" s="28" t="s">
        <v>3884</v>
      </c>
      <c r="H527" s="29" t="s">
        <v>5857</v>
      </c>
      <c r="I527" s="29">
        <v>1</v>
      </c>
    </row>
    <row r="528" customFormat="1" ht="17.4" spans="3:9">
      <c r="C528" s="27" t="s">
        <v>2755</v>
      </c>
      <c r="D528" s="28"/>
      <c r="E528" s="33"/>
      <c r="F528" s="33"/>
      <c r="G528" s="28" t="s">
        <v>3886</v>
      </c>
      <c r="H528" s="29" t="s">
        <v>5858</v>
      </c>
      <c r="I528" s="29">
        <v>1</v>
      </c>
    </row>
    <row r="529" customFormat="1" ht="17.4" spans="3:9">
      <c r="C529" s="27" t="s">
        <v>3082</v>
      </c>
      <c r="D529" s="28"/>
      <c r="E529" s="33"/>
      <c r="F529" s="33"/>
      <c r="G529" s="28" t="s">
        <v>3888</v>
      </c>
      <c r="H529" s="29" t="s">
        <v>5859</v>
      </c>
      <c r="I529" s="29">
        <v>1</v>
      </c>
    </row>
    <row r="530" customFormat="1" ht="17.4" spans="3:9">
      <c r="C530" s="27" t="s">
        <v>3084</v>
      </c>
      <c r="D530" s="28"/>
      <c r="E530" s="33"/>
      <c r="F530" s="33"/>
      <c r="G530" s="28" t="s">
        <v>3890</v>
      </c>
      <c r="H530" s="29" t="s">
        <v>5860</v>
      </c>
      <c r="I530" s="29">
        <v>1</v>
      </c>
    </row>
    <row r="531" customFormat="1" ht="17.4" spans="3:9">
      <c r="C531" s="27" t="s">
        <v>2346</v>
      </c>
      <c r="D531" s="28"/>
      <c r="E531" s="33"/>
      <c r="F531" s="33"/>
      <c r="G531" s="28" t="s">
        <v>3892</v>
      </c>
      <c r="H531" s="29" t="s">
        <v>5861</v>
      </c>
      <c r="I531" s="29">
        <v>1</v>
      </c>
    </row>
    <row r="532" customFormat="1" ht="17.4" spans="3:9">
      <c r="C532" s="27" t="s">
        <v>3089</v>
      </c>
      <c r="D532" s="28"/>
      <c r="E532" s="33"/>
      <c r="F532" s="33"/>
      <c r="G532" s="28" t="s">
        <v>3894</v>
      </c>
      <c r="H532" s="29" t="s">
        <v>4842</v>
      </c>
      <c r="I532" s="29">
        <v>1</v>
      </c>
    </row>
    <row r="533" customFormat="1" ht="17.4" spans="3:9">
      <c r="C533" s="27" t="s">
        <v>3091</v>
      </c>
      <c r="D533" s="28"/>
      <c r="E533" s="33"/>
      <c r="F533" s="33"/>
      <c r="G533" s="28" t="s">
        <v>3898</v>
      </c>
      <c r="H533" s="29" t="s">
        <v>5862</v>
      </c>
      <c r="I533" s="29">
        <v>1</v>
      </c>
    </row>
    <row r="534" customFormat="1" ht="17.4" spans="3:9">
      <c r="C534" s="27" t="s">
        <v>2059</v>
      </c>
      <c r="D534" s="28"/>
      <c r="E534" s="33"/>
      <c r="F534" s="33"/>
      <c r="G534" s="28" t="s">
        <v>3900</v>
      </c>
      <c r="H534" s="29" t="s">
        <v>5863</v>
      </c>
      <c r="I534" s="29">
        <v>1</v>
      </c>
    </row>
    <row r="535" customFormat="1" ht="17.4" spans="3:9">
      <c r="C535" s="27" t="s">
        <v>3092</v>
      </c>
      <c r="D535" s="28"/>
      <c r="E535" s="33"/>
      <c r="F535" s="33"/>
      <c r="G535" s="28" t="s">
        <v>3902</v>
      </c>
      <c r="H535" s="29" t="s">
        <v>5864</v>
      </c>
      <c r="I535" s="29">
        <v>1</v>
      </c>
    </row>
    <row r="536" customFormat="1" ht="17.4" spans="3:9">
      <c r="C536" s="27" t="s">
        <v>3095</v>
      </c>
      <c r="D536" s="28"/>
      <c r="E536" s="33"/>
      <c r="F536" s="33"/>
      <c r="G536" s="28" t="s">
        <v>3904</v>
      </c>
      <c r="H536" s="29" t="s">
        <v>4863</v>
      </c>
      <c r="I536" s="29">
        <v>1</v>
      </c>
    </row>
    <row r="537" customFormat="1" ht="17.4" spans="3:9">
      <c r="C537" s="27" t="s">
        <v>3096</v>
      </c>
      <c r="D537" s="28"/>
      <c r="E537" s="33"/>
      <c r="F537" s="33"/>
      <c r="G537" s="28" t="s">
        <v>3906</v>
      </c>
      <c r="H537" s="29" t="s">
        <v>5865</v>
      </c>
      <c r="I537" s="29">
        <v>1</v>
      </c>
    </row>
    <row r="538" customFormat="1" ht="17.4" spans="3:9">
      <c r="C538" s="27" t="s">
        <v>3099</v>
      </c>
      <c r="D538" s="28"/>
      <c r="E538" s="33"/>
      <c r="F538" s="33"/>
      <c r="G538" s="28" t="s">
        <v>3910</v>
      </c>
      <c r="H538" s="29" t="s">
        <v>5866</v>
      </c>
      <c r="I538" s="29">
        <v>1</v>
      </c>
    </row>
    <row r="539" customFormat="1" ht="17.4" spans="3:9">
      <c r="C539" s="27" t="s">
        <v>3101</v>
      </c>
      <c r="D539" s="28"/>
      <c r="E539" s="33"/>
      <c r="F539" s="33"/>
      <c r="G539" s="28" t="s">
        <v>3912</v>
      </c>
      <c r="H539" s="29" t="s">
        <v>5867</v>
      </c>
      <c r="I539" s="29">
        <v>1</v>
      </c>
    </row>
    <row r="540" customFormat="1" ht="17.4" spans="3:9">
      <c r="C540" s="27" t="s">
        <v>3103</v>
      </c>
      <c r="D540" s="28"/>
      <c r="E540" s="33"/>
      <c r="F540" s="33"/>
      <c r="G540" s="28" t="s">
        <v>3914</v>
      </c>
      <c r="H540" s="29" t="s">
        <v>5868</v>
      </c>
      <c r="I540" s="29">
        <v>1</v>
      </c>
    </row>
    <row r="541" customFormat="1" ht="17.4" spans="3:9">
      <c r="C541" s="27" t="s">
        <v>3106</v>
      </c>
      <c r="D541" s="28"/>
      <c r="E541" s="33"/>
      <c r="F541" s="33"/>
      <c r="G541" s="28" t="s">
        <v>3916</v>
      </c>
      <c r="H541" s="29" t="s">
        <v>5869</v>
      </c>
      <c r="I541" s="29">
        <v>1</v>
      </c>
    </row>
    <row r="542" customFormat="1" ht="17.4" spans="3:9">
      <c r="C542" s="27" t="s">
        <v>3108</v>
      </c>
      <c r="D542" s="28"/>
      <c r="E542" s="33"/>
      <c r="F542" s="33"/>
      <c r="G542" s="28" t="s">
        <v>2481</v>
      </c>
      <c r="H542" s="29" t="s">
        <v>5870</v>
      </c>
      <c r="I542" s="29">
        <v>1</v>
      </c>
    </row>
    <row r="543" customFormat="1" ht="17.4" spans="3:9">
      <c r="C543" s="27" t="s">
        <v>2551</v>
      </c>
      <c r="D543" s="28"/>
      <c r="E543" s="33"/>
      <c r="F543" s="33"/>
      <c r="G543" s="28" t="s">
        <v>3919</v>
      </c>
      <c r="H543" s="29" t="s">
        <v>5871</v>
      </c>
      <c r="I543" s="29">
        <v>1</v>
      </c>
    </row>
    <row r="544" customFormat="1" ht="17.4" spans="3:9">
      <c r="C544" s="27" t="s">
        <v>3111</v>
      </c>
      <c r="D544" s="28"/>
      <c r="E544" s="33"/>
      <c r="F544" s="33"/>
      <c r="G544" s="28" t="s">
        <v>3923</v>
      </c>
      <c r="H544" s="29" t="s">
        <v>5872</v>
      </c>
      <c r="I544" s="29">
        <v>1</v>
      </c>
    </row>
    <row r="545" customFormat="1" ht="17.4" spans="3:9">
      <c r="C545" s="27" t="s">
        <v>3113</v>
      </c>
      <c r="D545" s="28"/>
      <c r="E545" s="33"/>
      <c r="F545" s="33"/>
      <c r="G545" s="28" t="s">
        <v>3927</v>
      </c>
      <c r="H545" s="29" t="s">
        <v>5873</v>
      </c>
      <c r="I545" s="29">
        <v>1</v>
      </c>
    </row>
    <row r="546" customFormat="1" ht="17.4" spans="3:9">
      <c r="C546" s="27" t="s">
        <v>3115</v>
      </c>
      <c r="D546" s="28"/>
      <c r="E546" s="33"/>
      <c r="F546" s="33"/>
      <c r="G546" s="28" t="s">
        <v>3929</v>
      </c>
      <c r="H546" s="29" t="s">
        <v>5874</v>
      </c>
      <c r="I546" s="29">
        <v>1</v>
      </c>
    </row>
    <row r="547" customFormat="1" ht="17.4" spans="3:9">
      <c r="C547" s="27" t="s">
        <v>1810</v>
      </c>
      <c r="D547" s="28"/>
      <c r="E547" s="33"/>
      <c r="F547" s="33"/>
      <c r="G547" s="28" t="s">
        <v>3938</v>
      </c>
      <c r="H547" s="29" t="s">
        <v>5875</v>
      </c>
      <c r="I547" s="29">
        <v>1</v>
      </c>
    </row>
    <row r="548" customFormat="1" ht="17.4" spans="3:9">
      <c r="C548" s="27" t="s">
        <v>3118</v>
      </c>
      <c r="D548" s="28"/>
      <c r="E548" s="33"/>
      <c r="F548" s="33"/>
      <c r="G548" s="28" t="s">
        <v>3940</v>
      </c>
      <c r="H548" s="29" t="s">
        <v>5876</v>
      </c>
      <c r="I548" s="29">
        <v>1</v>
      </c>
    </row>
    <row r="549" customFormat="1" ht="17.4" spans="3:9">
      <c r="C549" s="27" t="s">
        <v>3120</v>
      </c>
      <c r="D549" s="28"/>
      <c r="E549" s="33"/>
      <c r="F549" s="33"/>
      <c r="G549" s="28" t="s">
        <v>3942</v>
      </c>
      <c r="H549" s="29" t="s">
        <v>5877</v>
      </c>
      <c r="I549" s="29">
        <v>1</v>
      </c>
    </row>
    <row r="550" customFormat="1" ht="17.4" spans="3:9">
      <c r="C550" s="27" t="s">
        <v>2136</v>
      </c>
      <c r="D550" s="28"/>
      <c r="E550" s="33"/>
      <c r="F550" s="33"/>
      <c r="G550" s="28" t="s">
        <v>3946</v>
      </c>
      <c r="H550" s="29" t="s">
        <v>5878</v>
      </c>
      <c r="I550" s="29">
        <v>1</v>
      </c>
    </row>
    <row r="551" customFormat="1" ht="17.4" spans="3:9">
      <c r="C551" s="27" t="s">
        <v>3121</v>
      </c>
      <c r="D551" s="28"/>
      <c r="E551" s="33"/>
      <c r="F551" s="33"/>
      <c r="G551" s="28" t="s">
        <v>3948</v>
      </c>
      <c r="H551" s="29" t="s">
        <v>5879</v>
      </c>
      <c r="I551" s="29">
        <v>1</v>
      </c>
    </row>
    <row r="552" customFormat="1" ht="17.4" spans="3:9">
      <c r="C552" s="27" t="s">
        <v>3124</v>
      </c>
      <c r="D552" s="28"/>
      <c r="E552" s="33"/>
      <c r="F552" s="33"/>
      <c r="G552" s="28" t="s">
        <v>3950</v>
      </c>
      <c r="H552" s="29" t="s">
        <v>5880</v>
      </c>
      <c r="I552" s="29">
        <v>1</v>
      </c>
    </row>
    <row r="553" customFormat="1" ht="17.4" spans="3:9">
      <c r="C553" s="27" t="s">
        <v>3126</v>
      </c>
      <c r="D553" s="28"/>
      <c r="E553" s="33"/>
      <c r="F553" s="33"/>
      <c r="G553" s="28" t="s">
        <v>3952</v>
      </c>
      <c r="H553" s="29" t="s">
        <v>5881</v>
      </c>
      <c r="I553" s="29">
        <v>1</v>
      </c>
    </row>
    <row r="554" customFormat="1" ht="17.4" spans="3:9">
      <c r="C554" s="27" t="s">
        <v>3128</v>
      </c>
      <c r="D554" s="28"/>
      <c r="E554" s="33"/>
      <c r="F554" s="33"/>
      <c r="G554" s="28" t="s">
        <v>3956</v>
      </c>
      <c r="H554" s="29" t="s">
        <v>5882</v>
      </c>
      <c r="I554" s="29">
        <v>1</v>
      </c>
    </row>
    <row r="555" customFormat="1" ht="17.4" spans="3:9">
      <c r="C555" s="27" t="s">
        <v>2384</v>
      </c>
      <c r="D555" s="28"/>
      <c r="E555" s="33"/>
      <c r="F555" s="33"/>
      <c r="G555" s="28" t="s">
        <v>3958</v>
      </c>
      <c r="H555" s="29" t="s">
        <v>5883</v>
      </c>
      <c r="I555" s="29">
        <v>1</v>
      </c>
    </row>
    <row r="556" customFormat="1" ht="17.4" spans="3:9">
      <c r="C556" s="27" t="s">
        <v>3131</v>
      </c>
      <c r="D556" s="28"/>
      <c r="E556" s="33"/>
      <c r="F556" s="33"/>
      <c r="G556" s="28" t="s">
        <v>3960</v>
      </c>
      <c r="H556" s="29" t="s">
        <v>5884</v>
      </c>
      <c r="I556" s="29">
        <v>1</v>
      </c>
    </row>
    <row r="557" customFormat="1" ht="17.4" spans="3:9">
      <c r="C557" s="27" t="s">
        <v>2233</v>
      </c>
      <c r="D557" s="28"/>
      <c r="E557" s="33"/>
      <c r="F557" s="33"/>
      <c r="G557" s="28" t="s">
        <v>3964</v>
      </c>
      <c r="H557" s="29" t="s">
        <v>5885</v>
      </c>
      <c r="I557" s="29">
        <v>1</v>
      </c>
    </row>
    <row r="558" customFormat="1" ht="17.4" spans="3:9">
      <c r="C558" s="27" t="s">
        <v>3134</v>
      </c>
      <c r="D558" s="28"/>
      <c r="E558" s="33"/>
      <c r="F558" s="33"/>
      <c r="G558" s="28" t="s">
        <v>3966</v>
      </c>
      <c r="H558" s="29" t="s">
        <v>5886</v>
      </c>
      <c r="I558" s="29">
        <v>1</v>
      </c>
    </row>
    <row r="559" customFormat="1" ht="17.4" spans="3:9">
      <c r="C559" s="27" t="s">
        <v>2078</v>
      </c>
      <c r="D559" s="28"/>
      <c r="E559" s="33"/>
      <c r="F559" s="33"/>
      <c r="G559" s="28" t="s">
        <v>3968</v>
      </c>
      <c r="H559" s="29" t="s">
        <v>5887</v>
      </c>
      <c r="I559" s="29">
        <v>1</v>
      </c>
    </row>
    <row r="560" customFormat="1" ht="17.4" spans="3:9">
      <c r="C560" s="27" t="s">
        <v>3138</v>
      </c>
      <c r="D560" s="28"/>
      <c r="E560" s="33"/>
      <c r="F560" s="33"/>
      <c r="G560" s="28" t="s">
        <v>3970</v>
      </c>
      <c r="H560" s="29" t="s">
        <v>5888</v>
      </c>
      <c r="I560" s="29">
        <v>1</v>
      </c>
    </row>
    <row r="561" customFormat="1" ht="17.4" spans="3:9">
      <c r="C561" s="27" t="s">
        <v>3140</v>
      </c>
      <c r="D561" s="28"/>
      <c r="E561" s="33"/>
      <c r="F561" s="33"/>
      <c r="G561" s="28" t="s">
        <v>3973</v>
      </c>
      <c r="H561" s="29" t="s">
        <v>5889</v>
      </c>
      <c r="I561" s="29">
        <v>1</v>
      </c>
    </row>
    <row r="562" customFormat="1" ht="17.4" spans="3:9">
      <c r="C562" s="27" t="s">
        <v>3142</v>
      </c>
      <c r="D562" s="28"/>
      <c r="E562" s="33"/>
      <c r="F562" s="33"/>
      <c r="G562" s="28" t="s">
        <v>3976</v>
      </c>
      <c r="H562" s="29" t="s">
        <v>5890</v>
      </c>
      <c r="I562" s="29">
        <v>1</v>
      </c>
    </row>
    <row r="563" customFormat="1" ht="17.4" spans="3:9">
      <c r="C563" s="27" t="s">
        <v>2289</v>
      </c>
      <c r="D563" s="28"/>
      <c r="E563" s="33"/>
      <c r="F563" s="33"/>
      <c r="G563" s="28" t="s">
        <v>3978</v>
      </c>
      <c r="H563" s="29" t="s">
        <v>5891</v>
      </c>
      <c r="I563" s="29">
        <v>1</v>
      </c>
    </row>
    <row r="564" customFormat="1" ht="17.4" spans="3:9">
      <c r="C564" s="27" t="s">
        <v>2620</v>
      </c>
      <c r="D564" s="28"/>
      <c r="E564" s="33"/>
      <c r="F564" s="33"/>
      <c r="G564" s="28" t="s">
        <v>3980</v>
      </c>
      <c r="H564" s="29" t="s">
        <v>5892</v>
      </c>
      <c r="I564" s="29">
        <v>1</v>
      </c>
    </row>
    <row r="565" customFormat="1" ht="17.4" spans="3:9">
      <c r="C565" s="27" t="s">
        <v>3145</v>
      </c>
      <c r="D565" s="28"/>
      <c r="E565" s="33"/>
      <c r="F565" s="33"/>
      <c r="G565" s="28" t="s">
        <v>3982</v>
      </c>
      <c r="H565" s="29" t="s">
        <v>5893</v>
      </c>
      <c r="I565" s="29">
        <v>1</v>
      </c>
    </row>
    <row r="566" customFormat="1" ht="17.4" spans="3:9">
      <c r="C566" s="27" t="s">
        <v>3147</v>
      </c>
      <c r="D566" s="28"/>
      <c r="E566" s="33"/>
      <c r="F566" s="33"/>
      <c r="G566" s="28" t="s">
        <v>3984</v>
      </c>
      <c r="H566" s="29" t="s">
        <v>5894</v>
      </c>
      <c r="I566" s="29">
        <v>1</v>
      </c>
    </row>
    <row r="567" customFormat="1" ht="17.4" spans="3:9">
      <c r="C567" s="27" t="s">
        <v>3149</v>
      </c>
      <c r="D567" s="28"/>
      <c r="E567" s="33"/>
      <c r="F567" s="33"/>
      <c r="G567" s="28" t="s">
        <v>3986</v>
      </c>
      <c r="H567" s="29" t="s">
        <v>5895</v>
      </c>
      <c r="I567" s="29">
        <v>1</v>
      </c>
    </row>
    <row r="568" customFormat="1" ht="26.4" spans="3:9">
      <c r="C568" s="27" t="s">
        <v>3151</v>
      </c>
      <c r="D568" s="28"/>
      <c r="E568" s="33"/>
      <c r="F568" s="33"/>
      <c r="G568" s="28" t="s">
        <v>3988</v>
      </c>
      <c r="H568" s="29" t="s">
        <v>5896</v>
      </c>
      <c r="I568" s="29">
        <v>1</v>
      </c>
    </row>
    <row r="569" customFormat="1" ht="26.4" spans="3:9">
      <c r="C569" s="27" t="s">
        <v>3153</v>
      </c>
      <c r="D569" s="28"/>
      <c r="E569" s="33"/>
      <c r="F569" s="33"/>
      <c r="G569" s="28" t="s">
        <v>2232</v>
      </c>
      <c r="H569" s="29" t="s">
        <v>5897</v>
      </c>
      <c r="I569" s="29">
        <v>1</v>
      </c>
    </row>
    <row r="570" customFormat="1" ht="26.4" spans="3:9">
      <c r="C570" s="27" t="s">
        <v>2250</v>
      </c>
      <c r="D570" s="28"/>
      <c r="E570" s="33"/>
      <c r="F570" s="33"/>
      <c r="G570" s="28" t="s">
        <v>3991</v>
      </c>
      <c r="H570" s="29" t="s">
        <v>5898</v>
      </c>
      <c r="I570" s="29">
        <v>1</v>
      </c>
    </row>
    <row r="571" customFormat="1" ht="17.4" spans="3:9">
      <c r="C571" s="27" t="s">
        <v>3156</v>
      </c>
      <c r="D571" s="28"/>
      <c r="E571" s="33"/>
      <c r="F571" s="33"/>
      <c r="G571" s="28" t="s">
        <v>3993</v>
      </c>
      <c r="H571" s="29" t="s">
        <v>5899</v>
      </c>
      <c r="I571" s="29">
        <v>1</v>
      </c>
    </row>
    <row r="572" customFormat="1" ht="17.4" spans="3:9">
      <c r="C572" s="27" t="s">
        <v>2344</v>
      </c>
      <c r="D572" s="28"/>
      <c r="E572" s="33"/>
      <c r="F572" s="33"/>
      <c r="G572" s="28" t="s">
        <v>3995</v>
      </c>
      <c r="H572" s="29" t="s">
        <v>5028</v>
      </c>
      <c r="I572" s="29">
        <v>1</v>
      </c>
    </row>
    <row r="573" customFormat="1" ht="17.4" spans="3:9">
      <c r="C573" s="27" t="s">
        <v>2711</v>
      </c>
      <c r="D573" s="28"/>
      <c r="E573" s="33"/>
      <c r="F573" s="33"/>
      <c r="G573" s="28" t="s">
        <v>3998</v>
      </c>
      <c r="H573" s="29" t="s">
        <v>5900</v>
      </c>
      <c r="I573" s="29">
        <v>1</v>
      </c>
    </row>
    <row r="574" customFormat="1" ht="17.4" spans="3:9">
      <c r="C574" s="27" t="s">
        <v>3161</v>
      </c>
      <c r="D574" s="28"/>
      <c r="E574" s="33"/>
      <c r="F574" s="33"/>
      <c r="G574" s="28" t="s">
        <v>2187</v>
      </c>
      <c r="H574" s="29" t="s">
        <v>5901</v>
      </c>
      <c r="I574" s="29">
        <v>1</v>
      </c>
    </row>
    <row r="575" customFormat="1" ht="17.4" spans="3:9">
      <c r="C575" s="27" t="s">
        <v>3163</v>
      </c>
      <c r="D575" s="28"/>
      <c r="E575" s="33"/>
      <c r="F575" s="33"/>
      <c r="G575" s="28" t="s">
        <v>4001</v>
      </c>
      <c r="H575" s="29">
        <v>110</v>
      </c>
      <c r="I575" s="29">
        <v>1</v>
      </c>
    </row>
    <row r="576" customFormat="1" ht="17.4" spans="3:9">
      <c r="C576" s="27" t="s">
        <v>2130</v>
      </c>
      <c r="D576" s="28"/>
      <c r="E576" s="33"/>
      <c r="F576" s="33"/>
      <c r="G576" s="28" t="s">
        <v>4008</v>
      </c>
      <c r="H576" s="29" t="s">
        <v>5902</v>
      </c>
      <c r="I576" s="29">
        <v>1</v>
      </c>
    </row>
    <row r="577" customFormat="1" ht="17.4" spans="3:9">
      <c r="C577" s="27" t="s">
        <v>3167</v>
      </c>
      <c r="D577" s="28"/>
      <c r="E577" s="33"/>
      <c r="F577" s="33"/>
      <c r="G577" s="28" t="s">
        <v>4009</v>
      </c>
      <c r="H577" s="29" t="s">
        <v>5903</v>
      </c>
      <c r="I577" s="29">
        <v>1</v>
      </c>
    </row>
    <row r="578" customFormat="1" ht="17.4" spans="3:9">
      <c r="C578" s="27" t="s">
        <v>3169</v>
      </c>
      <c r="D578" s="28"/>
      <c r="E578" s="33"/>
      <c r="F578" s="33"/>
      <c r="G578" s="28" t="s">
        <v>4011</v>
      </c>
      <c r="H578" s="29" t="s">
        <v>5904</v>
      </c>
      <c r="I578" s="29">
        <v>1</v>
      </c>
    </row>
    <row r="579" customFormat="1" ht="17.4" spans="3:9">
      <c r="C579" s="27" t="s">
        <v>3171</v>
      </c>
      <c r="D579" s="28"/>
      <c r="E579" s="33"/>
      <c r="F579" s="33"/>
      <c r="G579" s="28" t="s">
        <v>4014</v>
      </c>
      <c r="H579" s="29" t="s">
        <v>5905</v>
      </c>
      <c r="I579" s="29">
        <v>1</v>
      </c>
    </row>
    <row r="580" customFormat="1" ht="17.4" spans="3:9">
      <c r="C580" s="27" t="s">
        <v>3174</v>
      </c>
      <c r="D580" s="28"/>
      <c r="E580" s="33"/>
      <c r="F580" s="33"/>
      <c r="G580" s="28" t="s">
        <v>4016</v>
      </c>
      <c r="H580" s="29" t="s">
        <v>5906</v>
      </c>
      <c r="I580" s="29">
        <v>1</v>
      </c>
    </row>
    <row r="581" customFormat="1" ht="17.4" spans="3:9">
      <c r="C581" s="27" t="s">
        <v>3176</v>
      </c>
      <c r="D581" s="28"/>
      <c r="E581" s="33"/>
      <c r="F581" s="33"/>
      <c r="G581" s="28" t="s">
        <v>4019</v>
      </c>
      <c r="H581" s="29">
        <v>5</v>
      </c>
      <c r="I581" s="29">
        <v>1</v>
      </c>
    </row>
    <row r="582" customFormat="1" ht="17.4" spans="3:9">
      <c r="C582" s="27" t="s">
        <v>2598</v>
      </c>
      <c r="D582" s="28"/>
      <c r="E582" s="33"/>
      <c r="F582" s="33"/>
      <c r="G582" s="28" t="s">
        <v>4021</v>
      </c>
      <c r="H582" s="29" t="s">
        <v>5907</v>
      </c>
      <c r="I582" s="29">
        <v>1</v>
      </c>
    </row>
    <row r="583" customFormat="1" ht="17.4" spans="3:9">
      <c r="C583" s="27" t="s">
        <v>3180</v>
      </c>
      <c r="D583" s="28"/>
      <c r="E583" s="33"/>
      <c r="F583" s="33"/>
      <c r="G583" s="28" t="s">
        <v>4025</v>
      </c>
      <c r="H583" s="29" t="s">
        <v>5908</v>
      </c>
      <c r="I583" s="29">
        <v>1</v>
      </c>
    </row>
    <row r="584" customFormat="1" ht="17.4" spans="3:9">
      <c r="C584" s="27" t="s">
        <v>3182</v>
      </c>
      <c r="D584" s="28"/>
      <c r="E584" s="33"/>
      <c r="F584" s="33"/>
      <c r="G584" s="28" t="s">
        <v>4027</v>
      </c>
      <c r="H584" s="29" t="s">
        <v>5909</v>
      </c>
      <c r="I584" s="29">
        <v>1</v>
      </c>
    </row>
    <row r="585" customFormat="1" ht="17.4" spans="3:9">
      <c r="C585" s="27" t="s">
        <v>3184</v>
      </c>
      <c r="D585" s="28"/>
      <c r="E585" s="33"/>
      <c r="F585" s="33"/>
      <c r="G585" s="28" t="s">
        <v>4035</v>
      </c>
      <c r="H585" s="29" t="s">
        <v>5122</v>
      </c>
      <c r="I585" s="29">
        <v>1</v>
      </c>
    </row>
    <row r="586" customFormat="1" ht="17.4" spans="3:9">
      <c r="C586" s="27" t="s">
        <v>3186</v>
      </c>
      <c r="D586" s="28"/>
      <c r="E586" s="33"/>
      <c r="F586" s="33"/>
      <c r="G586" s="28" t="s">
        <v>4037</v>
      </c>
      <c r="H586" s="29" t="s">
        <v>5910</v>
      </c>
      <c r="I586" s="29">
        <v>1</v>
      </c>
    </row>
    <row r="587" customFormat="1" ht="17.4" spans="3:9">
      <c r="C587" s="27" t="s">
        <v>3188</v>
      </c>
      <c r="D587" s="28"/>
      <c r="E587" s="33"/>
      <c r="F587" s="33"/>
      <c r="G587" s="28" t="s">
        <v>2652</v>
      </c>
      <c r="H587" s="29" t="s">
        <v>5911</v>
      </c>
      <c r="I587" s="29">
        <v>1</v>
      </c>
    </row>
    <row r="588" customFormat="1" ht="17.4" spans="3:9">
      <c r="C588" s="27" t="s">
        <v>3191</v>
      </c>
      <c r="D588" s="28"/>
      <c r="E588" s="33"/>
      <c r="F588" s="33"/>
      <c r="G588" s="28" t="s">
        <v>4039</v>
      </c>
      <c r="H588" s="29"/>
      <c r="I588" s="29"/>
    </row>
    <row r="589" customFormat="1" ht="17.4" spans="3:9">
      <c r="C589" s="27" t="s">
        <v>3193</v>
      </c>
      <c r="D589" s="28"/>
      <c r="E589" s="33"/>
      <c r="F589" s="33"/>
      <c r="G589" s="28" t="s">
        <v>4041</v>
      </c>
      <c r="H589" s="29"/>
      <c r="I589" s="29"/>
    </row>
    <row r="590" customFormat="1" ht="17.4" spans="3:9">
      <c r="C590" s="27" t="s">
        <v>2245</v>
      </c>
      <c r="D590" s="28"/>
      <c r="E590" s="33"/>
      <c r="F590" s="33"/>
      <c r="G590" s="28" t="s">
        <v>4043</v>
      </c>
      <c r="H590" s="29"/>
      <c r="I590" s="29"/>
    </row>
    <row r="591" customFormat="1" ht="17.4" spans="3:9">
      <c r="C591" s="27" t="s">
        <v>2441</v>
      </c>
      <c r="D591" s="28"/>
      <c r="E591" s="33"/>
      <c r="F591" s="33"/>
      <c r="G591" s="28" t="s">
        <v>4045</v>
      </c>
      <c r="H591" s="29"/>
      <c r="I591" s="29"/>
    </row>
    <row r="592" customFormat="1" ht="17.4" spans="3:9">
      <c r="C592" s="27" t="s">
        <v>2498</v>
      </c>
      <c r="D592" s="28"/>
      <c r="E592" s="33"/>
      <c r="F592" s="33"/>
      <c r="G592" s="28" t="s">
        <v>4047</v>
      </c>
      <c r="H592" s="29"/>
      <c r="I592" s="29"/>
    </row>
    <row r="593" customFormat="1" ht="17.4" spans="3:9">
      <c r="C593" s="27" t="s">
        <v>3197</v>
      </c>
      <c r="D593" s="28"/>
      <c r="E593" s="33"/>
      <c r="F593" s="33"/>
      <c r="G593" s="28" t="s">
        <v>4053</v>
      </c>
      <c r="H593" s="29"/>
      <c r="I593" s="29"/>
    </row>
    <row r="594" customFormat="1" ht="17.4" spans="3:9">
      <c r="C594" s="27" t="s">
        <v>2311</v>
      </c>
      <c r="D594" s="28"/>
      <c r="E594" s="33"/>
      <c r="F594" s="33"/>
      <c r="G594" s="28" t="s">
        <v>4055</v>
      </c>
      <c r="H594" s="29"/>
      <c r="I594" s="29"/>
    </row>
    <row r="595" customFormat="1" ht="17.4" spans="3:9">
      <c r="C595" s="27" t="s">
        <v>3201</v>
      </c>
      <c r="D595" s="28"/>
      <c r="E595" s="33"/>
      <c r="F595" s="33"/>
      <c r="G595" s="28" t="s">
        <v>4057</v>
      </c>
      <c r="H595" s="29"/>
      <c r="I595" s="29"/>
    </row>
    <row r="596" customFormat="1" ht="17.4" spans="3:9">
      <c r="C596" s="27" t="s">
        <v>1970</v>
      </c>
      <c r="D596" s="28"/>
      <c r="E596" s="33"/>
      <c r="F596" s="33"/>
      <c r="G596" s="28" t="s">
        <v>4059</v>
      </c>
      <c r="H596" s="29"/>
      <c r="I596" s="29"/>
    </row>
    <row r="597" customFormat="1" ht="17.4" spans="3:9">
      <c r="C597" s="27" t="s">
        <v>3204</v>
      </c>
      <c r="D597" s="28"/>
      <c r="E597" s="33"/>
      <c r="F597" s="33"/>
      <c r="G597" s="28" t="s">
        <v>4061</v>
      </c>
      <c r="H597" s="29"/>
      <c r="I597" s="29"/>
    </row>
    <row r="598" customFormat="1" ht="17.4" spans="3:9">
      <c r="C598" s="27" t="s">
        <v>3206</v>
      </c>
      <c r="D598" s="28"/>
      <c r="E598" s="33"/>
      <c r="F598" s="33"/>
      <c r="G598" s="28" t="s">
        <v>4063</v>
      </c>
      <c r="H598" s="29"/>
      <c r="I598" s="29"/>
    </row>
    <row r="599" customFormat="1" ht="17.4" spans="3:9">
      <c r="C599" s="27" t="s">
        <v>3208</v>
      </c>
      <c r="D599" s="28"/>
      <c r="E599" s="33"/>
      <c r="F599" s="33"/>
      <c r="G599" s="28" t="s">
        <v>4065</v>
      </c>
      <c r="H599" s="29"/>
      <c r="I599" s="29"/>
    </row>
    <row r="600" customFormat="1" ht="17.4" spans="3:9">
      <c r="C600" s="27" t="s">
        <v>3210</v>
      </c>
      <c r="D600" s="28"/>
      <c r="E600" s="33"/>
      <c r="F600" s="33"/>
      <c r="G600" s="28" t="s">
        <v>4067</v>
      </c>
      <c r="H600" s="29"/>
      <c r="I600" s="29"/>
    </row>
    <row r="601" customFormat="1" ht="17.4" spans="3:9">
      <c r="C601" s="27" t="s">
        <v>3212</v>
      </c>
      <c r="D601" s="28"/>
      <c r="E601" s="33"/>
      <c r="F601" s="33"/>
      <c r="G601" s="28" t="s">
        <v>4071</v>
      </c>
      <c r="H601" s="29"/>
      <c r="I601" s="29"/>
    </row>
    <row r="602" customFormat="1" ht="17.4" spans="3:9">
      <c r="C602" s="27" t="s">
        <v>3214</v>
      </c>
      <c r="D602" s="28"/>
      <c r="E602" s="33"/>
      <c r="F602" s="33"/>
      <c r="G602" s="28" t="s">
        <v>4073</v>
      </c>
      <c r="H602" s="29"/>
      <c r="I602" s="29"/>
    </row>
    <row r="603" customFormat="1" ht="17.4" spans="3:9">
      <c r="C603" s="27" t="s">
        <v>3216</v>
      </c>
      <c r="D603" s="28"/>
      <c r="E603" s="33"/>
      <c r="F603" s="33"/>
      <c r="G603" s="28" t="s">
        <v>4075</v>
      </c>
      <c r="H603" s="29"/>
      <c r="I603" s="29"/>
    </row>
    <row r="604" customFormat="1" ht="17.4" spans="3:9">
      <c r="C604" s="27" t="s">
        <v>3218</v>
      </c>
      <c r="D604" s="28"/>
      <c r="E604" s="33"/>
      <c r="F604" s="33"/>
      <c r="G604" s="28" t="s">
        <v>4081</v>
      </c>
      <c r="H604" s="29"/>
      <c r="I604" s="29"/>
    </row>
    <row r="605" customFormat="1" ht="17.4" spans="3:9">
      <c r="C605" s="27" t="s">
        <v>2413</v>
      </c>
      <c r="D605" s="28"/>
      <c r="E605" s="33"/>
      <c r="F605" s="33"/>
      <c r="G605" s="28" t="s">
        <v>4083</v>
      </c>
      <c r="H605" s="29"/>
      <c r="I605" s="29"/>
    </row>
    <row r="606" customFormat="1" ht="17.4" spans="3:9">
      <c r="C606" s="27" t="s">
        <v>3221</v>
      </c>
      <c r="D606" s="28"/>
      <c r="E606" s="33"/>
      <c r="F606" s="33"/>
      <c r="G606" s="28" t="s">
        <v>4085</v>
      </c>
      <c r="H606" s="29"/>
      <c r="I606" s="29"/>
    </row>
    <row r="607" customFormat="1" ht="17.4" spans="3:9">
      <c r="C607" s="27" t="s">
        <v>1817</v>
      </c>
      <c r="D607" s="28"/>
      <c r="E607" s="33"/>
      <c r="F607" s="33"/>
      <c r="G607" s="28" t="s">
        <v>4087</v>
      </c>
      <c r="H607" s="29"/>
      <c r="I607" s="29"/>
    </row>
    <row r="608" customFormat="1" ht="17.4" spans="3:9">
      <c r="C608" s="27" t="s">
        <v>3222</v>
      </c>
      <c r="D608" s="28"/>
      <c r="E608" s="33"/>
      <c r="F608" s="33"/>
      <c r="G608" s="28" t="s">
        <v>4089</v>
      </c>
      <c r="H608" s="29"/>
      <c r="I608" s="29"/>
    </row>
    <row r="609" customFormat="1" ht="17.4" spans="3:9">
      <c r="C609" s="27" t="s">
        <v>3224</v>
      </c>
      <c r="D609" s="28"/>
      <c r="E609" s="33"/>
      <c r="F609" s="33"/>
      <c r="G609" s="28" t="s">
        <v>4091</v>
      </c>
      <c r="H609" s="29"/>
      <c r="I609" s="29"/>
    </row>
    <row r="610" customFormat="1" ht="26.4" spans="3:9">
      <c r="C610" s="27" t="s">
        <v>3226</v>
      </c>
      <c r="D610" s="28"/>
      <c r="E610" s="33"/>
      <c r="F610" s="33"/>
      <c r="G610" s="28" t="s">
        <v>4095</v>
      </c>
      <c r="H610" s="29"/>
      <c r="I610" s="29"/>
    </row>
    <row r="611" customFormat="1" ht="17.4" spans="3:9">
      <c r="C611" s="27" t="s">
        <v>2841</v>
      </c>
      <c r="D611" s="28"/>
      <c r="E611" s="33"/>
      <c r="F611" s="33"/>
      <c r="G611" s="28" t="s">
        <v>4097</v>
      </c>
      <c r="H611" s="29"/>
      <c r="I611" s="29"/>
    </row>
    <row r="612" customFormat="1" ht="16.5" customHeight="1" spans="3:9">
      <c r="C612" s="27" t="s">
        <v>2418</v>
      </c>
      <c r="D612" s="28"/>
      <c r="E612" s="33"/>
      <c r="F612" s="33"/>
      <c r="G612" s="28" t="s">
        <v>4099</v>
      </c>
      <c r="H612" s="29"/>
      <c r="I612" s="29"/>
    </row>
    <row r="613" customFormat="1" ht="17.4" spans="3:9">
      <c r="C613" s="27" t="s">
        <v>3230</v>
      </c>
      <c r="D613" s="28"/>
      <c r="E613" s="33"/>
      <c r="F613" s="33"/>
      <c r="G613" s="28" t="s">
        <v>2124</v>
      </c>
      <c r="H613" s="29"/>
      <c r="I613" s="29"/>
    </row>
    <row r="614" customFormat="1" ht="17.4" spans="3:9">
      <c r="C614" s="27" t="s">
        <v>3232</v>
      </c>
      <c r="D614" s="28"/>
      <c r="E614" s="33"/>
      <c r="F614" s="33"/>
      <c r="G614" s="28" t="s">
        <v>4103</v>
      </c>
      <c r="H614" s="29"/>
      <c r="I614" s="29"/>
    </row>
    <row r="615" customFormat="1" ht="17.4" spans="3:9">
      <c r="C615" s="27" t="s">
        <v>3234</v>
      </c>
      <c r="D615" s="28"/>
      <c r="E615" s="33"/>
      <c r="F615" s="33"/>
      <c r="G615" s="28" t="s">
        <v>4107</v>
      </c>
      <c r="H615" s="29"/>
      <c r="I615" s="29"/>
    </row>
    <row r="616" customFormat="1" ht="17.4" spans="3:9">
      <c r="C616" s="27" t="s">
        <v>2434</v>
      </c>
      <c r="D616" s="28"/>
      <c r="E616" s="33"/>
      <c r="F616" s="33"/>
      <c r="G616" s="28" t="s">
        <v>4111</v>
      </c>
      <c r="H616" s="29"/>
      <c r="I616" s="29"/>
    </row>
    <row r="617" customFormat="1" ht="17.4" spans="3:9">
      <c r="C617" s="27" t="s">
        <v>3237</v>
      </c>
      <c r="D617" s="28"/>
      <c r="E617" s="33"/>
      <c r="F617" s="33"/>
      <c r="G617" s="28" t="s">
        <v>4119</v>
      </c>
      <c r="H617" s="29"/>
      <c r="I617" s="29"/>
    </row>
    <row r="618" customFormat="1" ht="17.4" spans="3:9">
      <c r="C618" s="27" t="s">
        <v>3239</v>
      </c>
      <c r="D618" s="28"/>
      <c r="E618" s="33"/>
      <c r="F618" s="33"/>
      <c r="G618" s="28" t="s">
        <v>4121</v>
      </c>
      <c r="H618" s="29"/>
      <c r="I618" s="29"/>
    </row>
    <row r="619" customFormat="1" ht="17.4" spans="3:9">
      <c r="C619" s="27" t="s">
        <v>3241</v>
      </c>
      <c r="D619" s="28"/>
      <c r="E619" s="33"/>
      <c r="F619" s="33"/>
      <c r="G619" s="28" t="s">
        <v>4123</v>
      </c>
      <c r="H619" s="29"/>
      <c r="I619" s="29"/>
    </row>
    <row r="620" customFormat="1" ht="17.4" spans="3:9">
      <c r="C620" s="27" t="s">
        <v>2034</v>
      </c>
      <c r="D620" s="28"/>
      <c r="E620" s="33"/>
      <c r="F620" s="33"/>
      <c r="G620" s="28" t="s">
        <v>4125</v>
      </c>
      <c r="H620" s="29"/>
      <c r="I620" s="29"/>
    </row>
    <row r="621" customFormat="1" ht="17.4" spans="3:9">
      <c r="C621" s="27" t="s">
        <v>3243</v>
      </c>
      <c r="D621" s="28"/>
      <c r="E621" s="33"/>
      <c r="F621" s="33"/>
      <c r="G621" s="28" t="s">
        <v>4127</v>
      </c>
      <c r="H621" s="29"/>
      <c r="I621" s="29"/>
    </row>
    <row r="622" customFormat="1" ht="17.4" spans="3:9">
      <c r="C622" s="27" t="s">
        <v>3245</v>
      </c>
      <c r="D622" s="28"/>
      <c r="E622" s="33"/>
      <c r="F622" s="33"/>
      <c r="G622" s="28" t="s">
        <v>4129</v>
      </c>
      <c r="H622" s="29"/>
      <c r="I622" s="29"/>
    </row>
    <row r="623" customFormat="1" ht="17.4" spans="3:9">
      <c r="C623" s="27" t="s">
        <v>2646</v>
      </c>
      <c r="D623" s="28"/>
      <c r="E623" s="33"/>
      <c r="F623" s="33"/>
      <c r="G623" s="28" t="s">
        <v>4135</v>
      </c>
      <c r="H623" s="29"/>
      <c r="I623" s="29"/>
    </row>
    <row r="624" customFormat="1" ht="17.4" spans="3:9">
      <c r="C624" s="27" t="s">
        <v>3249</v>
      </c>
      <c r="D624" s="28"/>
      <c r="E624" s="33"/>
      <c r="F624" s="33"/>
      <c r="G624" s="28" t="s">
        <v>4138</v>
      </c>
      <c r="H624" s="29"/>
      <c r="I624" s="29"/>
    </row>
    <row r="625" customFormat="1" ht="17.4" spans="3:9">
      <c r="C625" s="27" t="s">
        <v>3251</v>
      </c>
      <c r="D625" s="28"/>
      <c r="E625" s="33"/>
      <c r="F625" s="33"/>
      <c r="G625" s="28" t="s">
        <v>4143</v>
      </c>
      <c r="H625" s="29"/>
      <c r="I625" s="29"/>
    </row>
    <row r="626" customFormat="1" ht="17.4" spans="3:9">
      <c r="C626" s="27" t="s">
        <v>3253</v>
      </c>
      <c r="D626" s="28"/>
      <c r="E626" s="33"/>
      <c r="F626" s="33"/>
      <c r="G626" s="28" t="s">
        <v>4146</v>
      </c>
      <c r="H626" s="29"/>
      <c r="I626" s="29"/>
    </row>
    <row r="627" customFormat="1" ht="17.4" spans="3:9">
      <c r="C627" s="27" t="s">
        <v>3255</v>
      </c>
      <c r="D627" s="28"/>
      <c r="E627" s="33"/>
      <c r="F627" s="33"/>
      <c r="G627" s="28" t="s">
        <v>4150</v>
      </c>
      <c r="H627" s="29"/>
      <c r="I627" s="29"/>
    </row>
    <row r="628" customFormat="1" ht="17.4" spans="3:9">
      <c r="C628" s="27" t="s">
        <v>3257</v>
      </c>
      <c r="D628" s="28"/>
      <c r="E628" s="33"/>
      <c r="F628" s="33"/>
      <c r="G628" s="28" t="s">
        <v>4154</v>
      </c>
      <c r="H628" s="29"/>
      <c r="I628" s="29"/>
    </row>
    <row r="629" customFormat="1" ht="17.4" spans="3:9">
      <c r="C629" s="27" t="s">
        <v>3259</v>
      </c>
      <c r="D629" s="28"/>
      <c r="E629" s="33"/>
      <c r="F629" s="33"/>
      <c r="G629" s="28" t="s">
        <v>4159</v>
      </c>
      <c r="H629" s="29"/>
      <c r="I629" s="29"/>
    </row>
    <row r="630" customFormat="1" ht="17.4" spans="3:9">
      <c r="C630" s="27" t="s">
        <v>2303</v>
      </c>
      <c r="D630" s="28"/>
      <c r="E630" s="33"/>
      <c r="F630" s="33"/>
      <c r="G630" s="28" t="s">
        <v>4161</v>
      </c>
      <c r="H630" s="29"/>
      <c r="I630" s="29"/>
    </row>
    <row r="631" customFormat="1" ht="17.4" spans="3:9">
      <c r="C631" s="27" t="s">
        <v>3262</v>
      </c>
      <c r="D631" s="28"/>
      <c r="E631" s="33"/>
      <c r="F631" s="33"/>
      <c r="G631" s="28" t="s">
        <v>4163</v>
      </c>
      <c r="H631" s="29"/>
      <c r="I631" s="29"/>
    </row>
    <row r="632" customFormat="1" ht="17.4" spans="3:9">
      <c r="C632" s="27" t="s">
        <v>3264</v>
      </c>
      <c r="D632" s="28"/>
      <c r="E632" s="33"/>
      <c r="F632" s="33"/>
      <c r="G632" s="28" t="s">
        <v>4167</v>
      </c>
      <c r="H632" s="29"/>
      <c r="I632" s="29"/>
    </row>
    <row r="633" customFormat="1" ht="17.4" spans="3:9">
      <c r="C633" s="27" t="s">
        <v>3265</v>
      </c>
      <c r="D633" s="28"/>
      <c r="E633" s="33"/>
      <c r="F633" s="33"/>
      <c r="G633" s="28" t="s">
        <v>4169</v>
      </c>
      <c r="H633" s="29"/>
      <c r="I633" s="29"/>
    </row>
    <row r="634" customFormat="1" ht="17.4" spans="3:9">
      <c r="C634" s="27" t="s">
        <v>3267</v>
      </c>
      <c r="D634" s="28"/>
      <c r="E634" s="33"/>
      <c r="F634" s="33"/>
      <c r="G634" s="28" t="s">
        <v>4171</v>
      </c>
      <c r="H634" s="29"/>
      <c r="I634" s="29"/>
    </row>
    <row r="635" customFormat="1" ht="17.4" spans="3:9">
      <c r="C635" s="27" t="s">
        <v>3269</v>
      </c>
      <c r="D635" s="28"/>
      <c r="E635" s="33"/>
      <c r="F635" s="33"/>
      <c r="G635" s="28" t="s">
        <v>4173</v>
      </c>
      <c r="H635" s="29"/>
      <c r="I635" s="29"/>
    </row>
    <row r="636" customFormat="1" ht="17.4" spans="3:9">
      <c r="C636" s="27" t="s">
        <v>3271</v>
      </c>
      <c r="D636" s="28"/>
      <c r="E636" s="33"/>
      <c r="F636" s="33"/>
      <c r="G636" s="28" t="s">
        <v>4175</v>
      </c>
      <c r="H636" s="29"/>
      <c r="I636" s="29"/>
    </row>
    <row r="637" customFormat="1" ht="17.4" spans="3:9">
      <c r="C637" s="27" t="s">
        <v>3272</v>
      </c>
      <c r="D637" s="28"/>
      <c r="E637" s="33"/>
      <c r="F637" s="33"/>
      <c r="G637" s="28" t="s">
        <v>4179</v>
      </c>
      <c r="H637" s="29"/>
      <c r="I637" s="29"/>
    </row>
    <row r="638" customFormat="1" ht="17.4" spans="3:9">
      <c r="C638" s="27" t="s">
        <v>3274</v>
      </c>
      <c r="D638" s="28"/>
      <c r="E638" s="33"/>
      <c r="F638" s="33"/>
      <c r="G638" s="28" t="s">
        <v>4181</v>
      </c>
      <c r="H638" s="29"/>
      <c r="I638" s="29"/>
    </row>
    <row r="639" customFormat="1" ht="17.4" spans="3:9">
      <c r="C639" s="27" t="s">
        <v>3276</v>
      </c>
      <c r="D639" s="28"/>
      <c r="E639" s="33"/>
      <c r="F639" s="33"/>
      <c r="G639" s="28" t="s">
        <v>4185</v>
      </c>
      <c r="H639" s="29"/>
      <c r="I639" s="29"/>
    </row>
    <row r="640" customFormat="1" ht="17.4" spans="3:9">
      <c r="C640" s="27" t="s">
        <v>3278</v>
      </c>
      <c r="D640" s="28"/>
      <c r="E640" s="33"/>
      <c r="F640" s="33"/>
      <c r="G640" s="28" t="s">
        <v>4186</v>
      </c>
      <c r="H640" s="29"/>
      <c r="I640" s="29"/>
    </row>
    <row r="641" customFormat="1" ht="17.4" spans="3:9">
      <c r="C641" s="27" t="s">
        <v>3280</v>
      </c>
      <c r="D641" s="28"/>
      <c r="E641" s="33"/>
      <c r="F641" s="33"/>
      <c r="G641" s="28" t="s">
        <v>4190</v>
      </c>
      <c r="H641" s="29"/>
      <c r="I641" s="29"/>
    </row>
    <row r="642" customFormat="1" ht="17.4" spans="3:9">
      <c r="C642" s="27" t="s">
        <v>3282</v>
      </c>
      <c r="D642" s="28"/>
      <c r="E642" s="33"/>
      <c r="F642" s="33"/>
      <c r="G642" s="28" t="s">
        <v>4192</v>
      </c>
      <c r="H642" s="29"/>
      <c r="I642" s="29"/>
    </row>
    <row r="643" customFormat="1" ht="17.4" spans="3:9">
      <c r="C643" s="27" t="s">
        <v>2279</v>
      </c>
      <c r="D643" s="28"/>
      <c r="E643" s="33"/>
      <c r="F643" s="33"/>
      <c r="G643" s="28" t="s">
        <v>4194</v>
      </c>
      <c r="H643" s="29"/>
      <c r="I643" s="29"/>
    </row>
    <row r="644" customFormat="1" ht="17.4" spans="3:9">
      <c r="C644" s="27" t="s">
        <v>3285</v>
      </c>
      <c r="D644" s="28"/>
      <c r="E644" s="33"/>
      <c r="F644" s="33"/>
      <c r="G644" s="28" t="s">
        <v>4196</v>
      </c>
      <c r="H644" s="29"/>
      <c r="I644" s="29"/>
    </row>
    <row r="645" customFormat="1" ht="17.4" spans="3:9">
      <c r="C645" s="27" t="s">
        <v>3287</v>
      </c>
      <c r="D645" s="28"/>
      <c r="E645" s="33"/>
      <c r="F645" s="33"/>
      <c r="G645" s="28" t="s">
        <v>2867</v>
      </c>
      <c r="H645" s="29"/>
      <c r="I645" s="29"/>
    </row>
    <row r="646" customFormat="1" ht="17.4" spans="3:9">
      <c r="C646" s="27" t="s">
        <v>3288</v>
      </c>
      <c r="D646" s="28"/>
      <c r="E646" s="33"/>
      <c r="F646" s="33"/>
      <c r="G646" s="28" t="s">
        <v>4202</v>
      </c>
      <c r="H646" s="29"/>
      <c r="I646" s="29"/>
    </row>
    <row r="647" customFormat="1" ht="26.4" spans="3:9">
      <c r="C647" s="27" t="s">
        <v>2528</v>
      </c>
      <c r="D647" s="28"/>
      <c r="E647" s="33"/>
      <c r="F647" s="33"/>
      <c r="G647" s="28" t="s">
        <v>4206</v>
      </c>
      <c r="H647" s="29"/>
      <c r="I647" s="29"/>
    </row>
    <row r="648" customFormat="1" ht="17.4" spans="3:9">
      <c r="C648" s="27" t="s">
        <v>3291</v>
      </c>
      <c r="D648" s="28"/>
      <c r="E648" s="33"/>
      <c r="F648" s="33"/>
      <c r="G648" s="28" t="s">
        <v>4209</v>
      </c>
      <c r="H648" s="29"/>
      <c r="I648" s="29"/>
    </row>
    <row r="649" customFormat="1" ht="17.4" spans="3:9">
      <c r="C649" s="27" t="s">
        <v>3293</v>
      </c>
      <c r="D649" s="28"/>
      <c r="E649" s="33"/>
      <c r="F649" s="33"/>
      <c r="G649" s="28" t="s">
        <v>4211</v>
      </c>
      <c r="H649" s="29"/>
      <c r="I649" s="29"/>
    </row>
    <row r="650" customFormat="1" ht="17.4" spans="3:9">
      <c r="C650" s="27" t="s">
        <v>2541</v>
      </c>
      <c r="D650" s="28"/>
      <c r="E650" s="33"/>
      <c r="F650" s="33"/>
      <c r="G650" s="28" t="s">
        <v>4213</v>
      </c>
      <c r="H650" s="29"/>
      <c r="I650" s="29"/>
    </row>
    <row r="651" customFormat="1" ht="17.4" spans="3:9">
      <c r="C651" s="27" t="s">
        <v>3296</v>
      </c>
      <c r="D651" s="28"/>
      <c r="E651" s="33"/>
      <c r="F651" s="33"/>
      <c r="G651" s="28" t="s">
        <v>2351</v>
      </c>
      <c r="H651" s="29"/>
      <c r="I651" s="29"/>
    </row>
    <row r="652" customFormat="1" ht="17.4" spans="3:9">
      <c r="C652" s="27" t="s">
        <v>3298</v>
      </c>
      <c r="D652" s="28"/>
      <c r="E652" s="33"/>
      <c r="F652" s="33"/>
      <c r="G652" s="28" t="s">
        <v>4215</v>
      </c>
      <c r="H652" s="29"/>
      <c r="I652" s="29"/>
    </row>
    <row r="653" customFormat="1" ht="17.4" spans="3:9">
      <c r="C653" s="27" t="s">
        <v>3300</v>
      </c>
      <c r="D653" s="28"/>
      <c r="E653" s="33"/>
      <c r="F653" s="33"/>
      <c r="G653" s="28" t="s">
        <v>4218</v>
      </c>
      <c r="H653" s="29"/>
      <c r="I653" s="29"/>
    </row>
    <row r="654" customFormat="1" ht="17.4" spans="3:9">
      <c r="C654" s="27" t="s">
        <v>2827</v>
      </c>
      <c r="D654" s="28"/>
      <c r="E654" s="33"/>
      <c r="F654" s="33"/>
      <c r="G654" s="28" t="s">
        <v>4223</v>
      </c>
      <c r="H654" s="29"/>
      <c r="I654" s="29"/>
    </row>
    <row r="655" customFormat="1" ht="17.4" spans="3:9">
      <c r="C655" s="27" t="s">
        <v>3302</v>
      </c>
      <c r="D655" s="28"/>
      <c r="E655" s="33"/>
      <c r="F655" s="33"/>
      <c r="G655" s="28" t="s">
        <v>4227</v>
      </c>
      <c r="H655" s="29"/>
      <c r="I655" s="29"/>
    </row>
    <row r="656" customFormat="1" ht="17.4" spans="3:9">
      <c r="C656" s="27" t="s">
        <v>3304</v>
      </c>
      <c r="D656" s="28"/>
      <c r="E656" s="33"/>
      <c r="F656" s="33"/>
      <c r="G656" s="28" t="s">
        <v>4229</v>
      </c>
      <c r="H656" s="29"/>
      <c r="I656" s="29"/>
    </row>
    <row r="657" customFormat="1" ht="26.4" spans="3:9">
      <c r="C657" s="27" t="s">
        <v>3306</v>
      </c>
      <c r="D657" s="28"/>
      <c r="E657" s="33"/>
      <c r="F657" s="33"/>
      <c r="G657" s="28" t="s">
        <v>4232</v>
      </c>
      <c r="H657" s="29"/>
      <c r="I657" s="29"/>
    </row>
    <row r="658" customFormat="1" ht="17.4" spans="3:9">
      <c r="C658" s="27" t="s">
        <v>3307</v>
      </c>
      <c r="D658" s="28"/>
      <c r="E658" s="33"/>
      <c r="F658" s="33"/>
      <c r="G658" s="28" t="s">
        <v>4234</v>
      </c>
      <c r="H658" s="29"/>
      <c r="I658" s="29"/>
    </row>
    <row r="659" customFormat="1" ht="17.4" spans="3:9">
      <c r="C659" s="27" t="s">
        <v>2516</v>
      </c>
      <c r="D659" s="28"/>
      <c r="E659" s="33"/>
      <c r="F659" s="33"/>
      <c r="G659" s="28" t="s">
        <v>4235</v>
      </c>
      <c r="H659" s="29"/>
      <c r="I659" s="29"/>
    </row>
    <row r="660" customFormat="1" ht="17.4" spans="3:9">
      <c r="C660" s="27" t="s">
        <v>3310</v>
      </c>
      <c r="D660" s="28"/>
      <c r="E660" s="33"/>
      <c r="F660" s="33"/>
      <c r="G660" s="28" t="s">
        <v>4237</v>
      </c>
      <c r="H660" s="29"/>
      <c r="I660" s="29"/>
    </row>
    <row r="661" customFormat="1" ht="17.4" spans="3:9">
      <c r="C661" s="27" t="s">
        <v>2708</v>
      </c>
      <c r="D661" s="28"/>
      <c r="E661" s="33"/>
      <c r="F661" s="33"/>
      <c r="G661" s="28" t="s">
        <v>4241</v>
      </c>
      <c r="H661" s="29"/>
      <c r="I661" s="29"/>
    </row>
    <row r="662" customFormat="1" ht="17.4" spans="3:9">
      <c r="C662" s="27" t="s">
        <v>3313</v>
      </c>
      <c r="D662" s="28"/>
      <c r="E662" s="33"/>
      <c r="F662" s="33"/>
      <c r="G662" s="28" t="s">
        <v>4243</v>
      </c>
      <c r="H662" s="29"/>
      <c r="I662" s="29"/>
    </row>
    <row r="663" customFormat="1" ht="17.4" spans="3:9">
      <c r="C663" s="27" t="s">
        <v>3315</v>
      </c>
      <c r="D663" s="28"/>
      <c r="E663" s="33"/>
      <c r="F663" s="33"/>
      <c r="G663" s="28" t="s">
        <v>4245</v>
      </c>
      <c r="H663" s="29"/>
      <c r="I663" s="29"/>
    </row>
    <row r="664" customFormat="1" ht="17.4" spans="3:9">
      <c r="C664" s="27" t="s">
        <v>3317</v>
      </c>
      <c r="D664" s="28"/>
      <c r="E664" s="33"/>
      <c r="F664" s="33"/>
      <c r="G664" s="28" t="s">
        <v>4247</v>
      </c>
      <c r="H664" s="29"/>
      <c r="I664" s="29"/>
    </row>
    <row r="665" customFormat="1" ht="17.4" spans="3:9">
      <c r="C665" s="27" t="s">
        <v>2820</v>
      </c>
      <c r="D665" s="28"/>
      <c r="E665" s="33"/>
      <c r="F665" s="33"/>
      <c r="G665" s="28" t="s">
        <v>4250</v>
      </c>
      <c r="H665" s="29"/>
      <c r="I665" s="29"/>
    </row>
    <row r="666" customFormat="1" ht="17.4" spans="3:9">
      <c r="C666" s="27" t="s">
        <v>3321</v>
      </c>
      <c r="D666" s="28"/>
      <c r="E666" s="33"/>
      <c r="F666" s="33"/>
      <c r="G666" s="28" t="s">
        <v>4252</v>
      </c>
      <c r="H666" s="29"/>
      <c r="I666" s="29"/>
    </row>
    <row r="667" customFormat="1" ht="17.4" spans="3:9">
      <c r="C667" s="27" t="s">
        <v>3322</v>
      </c>
      <c r="D667" s="28"/>
      <c r="E667" s="33"/>
      <c r="F667" s="33"/>
      <c r="G667" s="28" t="s">
        <v>2288</v>
      </c>
      <c r="H667" s="29"/>
      <c r="I667" s="29"/>
    </row>
    <row r="668" customFormat="1" ht="17.4" spans="3:9">
      <c r="C668" s="27" t="s">
        <v>3324</v>
      </c>
      <c r="D668" s="28"/>
      <c r="E668" s="33"/>
      <c r="F668" s="33"/>
      <c r="G668" s="28" t="s">
        <v>4255</v>
      </c>
      <c r="H668" s="29"/>
      <c r="I668" s="29"/>
    </row>
    <row r="669" customFormat="1" ht="17.4" spans="3:9">
      <c r="C669" s="27" t="s">
        <v>3326</v>
      </c>
      <c r="D669" s="28"/>
      <c r="E669" s="33"/>
      <c r="F669" s="33"/>
      <c r="G669" s="28" t="s">
        <v>4259</v>
      </c>
      <c r="H669" s="29"/>
      <c r="I669" s="29"/>
    </row>
    <row r="670" customFormat="1" ht="17.4" spans="3:9">
      <c r="C670" s="27" t="s">
        <v>2505</v>
      </c>
      <c r="D670" s="28"/>
      <c r="E670" s="33"/>
      <c r="F670" s="33"/>
      <c r="G670" s="28" t="s">
        <v>4263</v>
      </c>
      <c r="H670" s="29"/>
      <c r="I670" s="29"/>
    </row>
    <row r="671" customFormat="1" ht="17.4" spans="3:9">
      <c r="C671" s="27" t="s">
        <v>3328</v>
      </c>
      <c r="D671" s="28"/>
      <c r="E671" s="33"/>
      <c r="F671" s="33"/>
      <c r="G671" s="28" t="s">
        <v>4265</v>
      </c>
      <c r="H671" s="29"/>
      <c r="I671" s="29"/>
    </row>
    <row r="672" customFormat="1" ht="17.4" spans="3:9">
      <c r="C672" s="27" t="s">
        <v>3330</v>
      </c>
      <c r="D672" s="28"/>
      <c r="E672" s="33"/>
      <c r="F672" s="33"/>
      <c r="G672" s="28" t="s">
        <v>4267</v>
      </c>
      <c r="H672" s="29"/>
      <c r="I672" s="29"/>
    </row>
    <row r="673" customFormat="1" ht="17.4" spans="3:9">
      <c r="C673" s="27" t="s">
        <v>3333</v>
      </c>
      <c r="D673" s="28"/>
      <c r="E673" s="33"/>
      <c r="F673" s="33"/>
      <c r="G673" s="28" t="s">
        <v>4269</v>
      </c>
      <c r="H673" s="29"/>
      <c r="I673" s="29"/>
    </row>
    <row r="674" customFormat="1" ht="17.4" spans="3:9">
      <c r="C674" s="27" t="s">
        <v>3335</v>
      </c>
      <c r="D674" s="28"/>
      <c r="E674" s="33"/>
      <c r="F674" s="33"/>
      <c r="G674" s="28" t="s">
        <v>4271</v>
      </c>
      <c r="H674" s="29"/>
      <c r="I674" s="29"/>
    </row>
    <row r="675" customFormat="1" ht="17.4" spans="3:9">
      <c r="C675" s="27" t="s">
        <v>3337</v>
      </c>
      <c r="D675" s="28"/>
      <c r="E675" s="33"/>
      <c r="F675" s="33"/>
      <c r="G675" s="28" t="s">
        <v>4273</v>
      </c>
      <c r="H675" s="29"/>
      <c r="I675" s="29"/>
    </row>
    <row r="676" customFormat="1" ht="17.4" spans="3:9">
      <c r="C676" s="27" t="s">
        <v>3339</v>
      </c>
      <c r="D676" s="28"/>
      <c r="E676" s="33"/>
      <c r="F676" s="33"/>
      <c r="G676" s="28" t="s">
        <v>4275</v>
      </c>
      <c r="H676" s="29"/>
      <c r="I676" s="29"/>
    </row>
    <row r="677" customFormat="1" ht="16.5" customHeight="1" spans="3:9">
      <c r="C677" s="27" t="s">
        <v>3341</v>
      </c>
      <c r="D677" s="28"/>
      <c r="E677" s="33"/>
      <c r="F677" s="33"/>
      <c r="G677" s="28" t="s">
        <v>4277</v>
      </c>
      <c r="H677" s="29"/>
      <c r="I677" s="29"/>
    </row>
    <row r="678" customFormat="1" ht="26.4" spans="3:9">
      <c r="C678" s="27" t="s">
        <v>3343</v>
      </c>
      <c r="D678" s="28"/>
      <c r="E678" s="33"/>
      <c r="F678" s="33"/>
      <c r="G678" s="28" t="s">
        <v>4279</v>
      </c>
      <c r="H678" s="29"/>
      <c r="I678" s="29"/>
    </row>
    <row r="679" customFormat="1" ht="17.4" spans="3:9">
      <c r="C679" s="27" t="s">
        <v>3344</v>
      </c>
      <c r="D679" s="28"/>
      <c r="E679" s="33"/>
      <c r="F679" s="33"/>
      <c r="G679" s="28" t="s">
        <v>4281</v>
      </c>
      <c r="H679" s="29"/>
      <c r="I679" s="29"/>
    </row>
    <row r="680" customFormat="1" ht="17.4" spans="3:9">
      <c r="C680" s="27" t="s">
        <v>3346</v>
      </c>
      <c r="D680" s="28"/>
      <c r="E680" s="33"/>
      <c r="F680" s="33"/>
      <c r="G680" s="28" t="s">
        <v>4285</v>
      </c>
      <c r="H680" s="29"/>
      <c r="I680" s="29"/>
    </row>
    <row r="681" customFormat="1" ht="17.4" spans="3:9">
      <c r="C681" s="27" t="s">
        <v>3348</v>
      </c>
      <c r="D681" s="28"/>
      <c r="E681" s="33"/>
      <c r="F681" s="33"/>
      <c r="G681" s="28" t="s">
        <v>4287</v>
      </c>
      <c r="H681" s="29"/>
      <c r="I681" s="29"/>
    </row>
    <row r="682" customFormat="1" ht="17.4" spans="3:9">
      <c r="C682" s="27" t="s">
        <v>3350</v>
      </c>
      <c r="D682" s="28"/>
      <c r="E682" s="33"/>
      <c r="F682" s="33"/>
      <c r="G682" s="28" t="s">
        <v>4289</v>
      </c>
      <c r="H682" s="29"/>
      <c r="I682" s="29"/>
    </row>
    <row r="683" customFormat="1" ht="17.4" spans="3:9">
      <c r="C683" s="27" t="s">
        <v>2194</v>
      </c>
      <c r="D683" s="28"/>
      <c r="E683" s="33"/>
      <c r="F683" s="33"/>
      <c r="G683" s="28" t="s">
        <v>4291</v>
      </c>
      <c r="H683" s="29"/>
      <c r="I683" s="29"/>
    </row>
    <row r="684" customFormat="1" ht="17.4" spans="3:9">
      <c r="C684" s="27" t="s">
        <v>3353</v>
      </c>
      <c r="D684" s="28"/>
      <c r="E684" s="33"/>
      <c r="F684" s="33"/>
      <c r="G684" s="28" t="s">
        <v>4293</v>
      </c>
      <c r="H684" s="29"/>
      <c r="I684" s="29"/>
    </row>
    <row r="685" customFormat="1" ht="17.4" spans="3:9">
      <c r="C685" s="27" t="s">
        <v>3355</v>
      </c>
      <c r="D685" s="28"/>
      <c r="E685" s="33"/>
      <c r="F685" s="33"/>
      <c r="G685" s="28" t="s">
        <v>4295</v>
      </c>
      <c r="H685" s="29"/>
      <c r="I685" s="29"/>
    </row>
    <row r="686" customFormat="1" ht="17.4" spans="3:9">
      <c r="C686" s="27" t="s">
        <v>3357</v>
      </c>
      <c r="D686" s="28"/>
      <c r="E686" s="33"/>
      <c r="F686" s="33"/>
      <c r="G686" s="28" t="s">
        <v>4297</v>
      </c>
      <c r="H686" s="29"/>
      <c r="I686" s="29"/>
    </row>
    <row r="687" customFormat="1" ht="17.4" spans="3:9">
      <c r="C687" s="27" t="s">
        <v>3359</v>
      </c>
      <c r="D687" s="28"/>
      <c r="E687" s="33"/>
      <c r="F687" s="33"/>
      <c r="G687" s="28" t="s">
        <v>4299</v>
      </c>
      <c r="H687" s="29"/>
      <c r="I687" s="29"/>
    </row>
    <row r="688" customFormat="1" ht="17.4" spans="3:9">
      <c r="C688" s="27" t="s">
        <v>3361</v>
      </c>
      <c r="D688" s="28"/>
      <c r="E688" s="33"/>
      <c r="F688" s="33"/>
      <c r="G688" s="28" t="s">
        <v>4302</v>
      </c>
      <c r="H688" s="29"/>
      <c r="I688" s="29"/>
    </row>
    <row r="689" customFormat="1" ht="17.4" spans="3:9">
      <c r="C689" s="27" t="s">
        <v>3363</v>
      </c>
      <c r="D689" s="28"/>
      <c r="E689" s="33"/>
      <c r="F689" s="33"/>
      <c r="G689" s="28" t="s">
        <v>4306</v>
      </c>
      <c r="H689" s="29"/>
      <c r="I689" s="29"/>
    </row>
    <row r="690" customFormat="1" ht="17.4" spans="3:9">
      <c r="C690" s="27" t="s">
        <v>3365</v>
      </c>
      <c r="D690" s="28"/>
      <c r="E690" s="33"/>
      <c r="F690" s="33"/>
      <c r="G690" s="28" t="s">
        <v>4308</v>
      </c>
      <c r="H690" s="29"/>
      <c r="I690" s="29"/>
    </row>
    <row r="691" customFormat="1" ht="17.4" spans="3:9">
      <c r="C691" s="27" t="s">
        <v>3367</v>
      </c>
      <c r="D691" s="28"/>
      <c r="E691" s="33"/>
      <c r="F691" s="33"/>
      <c r="G691" s="28" t="s">
        <v>4309</v>
      </c>
      <c r="H691" s="29"/>
      <c r="I691" s="29"/>
    </row>
    <row r="692" customFormat="1" ht="17.4" spans="3:9">
      <c r="C692" s="27" t="s">
        <v>3369</v>
      </c>
      <c r="D692" s="28"/>
      <c r="E692" s="33"/>
      <c r="F692" s="33"/>
      <c r="G692" s="28" t="s">
        <v>4315</v>
      </c>
      <c r="H692" s="29"/>
      <c r="I692" s="29"/>
    </row>
    <row r="693" customFormat="1" ht="17.4" spans="3:9">
      <c r="C693" s="27" t="s">
        <v>3370</v>
      </c>
      <c r="D693" s="28"/>
      <c r="E693" s="33"/>
      <c r="F693" s="33"/>
      <c r="G693" s="28" t="s">
        <v>4316</v>
      </c>
      <c r="H693" s="29"/>
      <c r="I693" s="29"/>
    </row>
    <row r="694" customFormat="1" ht="17.4" spans="3:9">
      <c r="C694" s="27" t="s">
        <v>3372</v>
      </c>
      <c r="D694" s="28"/>
      <c r="E694" s="33"/>
      <c r="F694" s="33"/>
      <c r="G694" s="28" t="s">
        <v>4318</v>
      </c>
      <c r="H694" s="29"/>
      <c r="I694" s="29"/>
    </row>
    <row r="695" customFormat="1" ht="17.4" spans="3:9">
      <c r="C695" s="27" t="s">
        <v>2111</v>
      </c>
      <c r="D695" s="28"/>
      <c r="E695" s="33"/>
      <c r="F695" s="33"/>
      <c r="G695" s="28" t="s">
        <v>4320</v>
      </c>
      <c r="H695" s="29"/>
      <c r="I695" s="29"/>
    </row>
    <row r="696" customFormat="1" ht="17.4" spans="3:9">
      <c r="C696" s="27" t="s">
        <v>3374</v>
      </c>
      <c r="D696" s="28"/>
      <c r="E696" s="33"/>
      <c r="F696" s="33"/>
      <c r="G696" s="28" t="s">
        <v>4322</v>
      </c>
      <c r="H696" s="29"/>
      <c r="I696" s="29"/>
    </row>
    <row r="697" customFormat="1" ht="17.4" spans="3:9">
      <c r="C697" s="27" t="s">
        <v>3376</v>
      </c>
      <c r="D697" s="28"/>
      <c r="E697" s="33"/>
      <c r="F697" s="33"/>
      <c r="G697" s="28" t="s">
        <v>4324</v>
      </c>
      <c r="H697" s="29"/>
      <c r="I697" s="29"/>
    </row>
    <row r="698" customFormat="1" ht="17.4" spans="3:9">
      <c r="C698" s="27" t="s">
        <v>3378</v>
      </c>
      <c r="D698" s="28"/>
      <c r="E698" s="33"/>
      <c r="F698" s="33"/>
      <c r="G698" s="28" t="s">
        <v>4326</v>
      </c>
      <c r="H698" s="29"/>
      <c r="I698" s="29"/>
    </row>
    <row r="699" customFormat="1" ht="17.4" spans="3:9">
      <c r="C699" s="27" t="s">
        <v>3380</v>
      </c>
      <c r="D699" s="28"/>
      <c r="E699" s="33"/>
      <c r="F699" s="33"/>
      <c r="G699" s="28" t="s">
        <v>4330</v>
      </c>
      <c r="H699" s="29"/>
      <c r="I699" s="29"/>
    </row>
    <row r="700" customFormat="1" ht="17.4" spans="3:9">
      <c r="C700" s="27" t="s">
        <v>3383</v>
      </c>
      <c r="D700" s="28"/>
      <c r="E700" s="33"/>
      <c r="F700" s="33"/>
      <c r="G700" s="28" t="s">
        <v>4332</v>
      </c>
      <c r="H700" s="29"/>
      <c r="I700" s="29"/>
    </row>
    <row r="701" customFormat="1" ht="17.4" spans="3:9">
      <c r="C701" s="27" t="s">
        <v>3384</v>
      </c>
      <c r="D701" s="28"/>
      <c r="E701" s="33"/>
      <c r="F701" s="33"/>
      <c r="G701" s="28" t="s">
        <v>4334</v>
      </c>
      <c r="H701" s="29"/>
      <c r="I701" s="29"/>
    </row>
    <row r="702" customFormat="1" ht="17.4" spans="3:9">
      <c r="C702" s="27" t="s">
        <v>3386</v>
      </c>
      <c r="D702" s="28"/>
      <c r="E702" s="33"/>
      <c r="F702" s="33"/>
      <c r="G702" s="28" t="s">
        <v>4336</v>
      </c>
      <c r="H702" s="29"/>
      <c r="I702" s="29"/>
    </row>
    <row r="703" customFormat="1" ht="17.4" spans="3:9">
      <c r="C703" s="27" t="s">
        <v>3388</v>
      </c>
      <c r="D703" s="28"/>
      <c r="E703" s="33"/>
      <c r="F703" s="33"/>
      <c r="G703" s="28" t="s">
        <v>4337</v>
      </c>
      <c r="H703" s="29"/>
      <c r="I703" s="29"/>
    </row>
    <row r="704" customFormat="1" ht="17.4" spans="3:9">
      <c r="C704" s="27" t="s">
        <v>3390</v>
      </c>
      <c r="D704" s="28"/>
      <c r="E704" s="33"/>
      <c r="F704" s="33"/>
      <c r="G704" s="28" t="s">
        <v>4339</v>
      </c>
      <c r="H704" s="29"/>
      <c r="I704" s="29"/>
    </row>
    <row r="705" customFormat="1" ht="17.4" spans="3:9">
      <c r="C705" s="27" t="s">
        <v>3391</v>
      </c>
      <c r="D705" s="28"/>
      <c r="E705" s="33"/>
      <c r="F705" s="33"/>
      <c r="G705" s="28" t="s">
        <v>4347</v>
      </c>
      <c r="H705" s="29"/>
      <c r="I705" s="29"/>
    </row>
    <row r="706" customFormat="1" ht="17.4" spans="3:9">
      <c r="C706" s="27" t="s">
        <v>3392</v>
      </c>
      <c r="D706" s="28"/>
      <c r="E706" s="33"/>
      <c r="F706" s="33"/>
      <c r="G706" s="28" t="s">
        <v>4349</v>
      </c>
      <c r="H706" s="29"/>
      <c r="I706" s="29"/>
    </row>
    <row r="707" customFormat="1" ht="17.4" spans="3:9">
      <c r="C707" s="27" t="s">
        <v>3393</v>
      </c>
      <c r="D707" s="28"/>
      <c r="E707" s="33"/>
      <c r="F707" s="33"/>
      <c r="G707" s="28" t="s">
        <v>4351</v>
      </c>
      <c r="H707" s="29"/>
      <c r="I707" s="29"/>
    </row>
    <row r="708" customFormat="1" ht="17.4" spans="3:9">
      <c r="C708" s="27" t="s">
        <v>3395</v>
      </c>
      <c r="D708" s="28"/>
      <c r="E708" s="33"/>
      <c r="F708" s="33"/>
      <c r="G708" s="28" t="s">
        <v>4353</v>
      </c>
      <c r="H708" s="29"/>
      <c r="I708" s="29"/>
    </row>
    <row r="709" customFormat="1" ht="17.4" spans="3:9">
      <c r="C709" s="27" t="s">
        <v>3396</v>
      </c>
      <c r="D709" s="28"/>
      <c r="E709" s="33"/>
      <c r="F709" s="33"/>
      <c r="G709" s="28" t="s">
        <v>4355</v>
      </c>
      <c r="H709" s="29"/>
      <c r="I709" s="29"/>
    </row>
    <row r="710" customFormat="1" ht="17.4" spans="3:9">
      <c r="C710" s="27" t="s">
        <v>3398</v>
      </c>
      <c r="D710" s="28"/>
      <c r="E710" s="33"/>
      <c r="F710" s="33"/>
      <c r="G710" s="28" t="s">
        <v>4357</v>
      </c>
      <c r="H710" s="29"/>
      <c r="I710" s="29"/>
    </row>
    <row r="711" customFormat="1" ht="17.4" spans="3:9">
      <c r="C711" s="27" t="s">
        <v>3400</v>
      </c>
      <c r="D711" s="28"/>
      <c r="E711" s="33"/>
      <c r="F711" s="33"/>
      <c r="G711" s="28" t="s">
        <v>4359</v>
      </c>
      <c r="H711" s="29"/>
      <c r="I711" s="29"/>
    </row>
    <row r="712" customFormat="1" ht="17.4" spans="3:9">
      <c r="C712" s="27" t="s">
        <v>3402</v>
      </c>
      <c r="D712" s="28"/>
      <c r="E712" s="33"/>
      <c r="F712" s="33"/>
      <c r="G712" s="28" t="s">
        <v>4361</v>
      </c>
      <c r="H712" s="29"/>
      <c r="I712" s="29"/>
    </row>
    <row r="713" customFormat="1" ht="17.4" spans="3:9">
      <c r="C713" s="27" t="s">
        <v>3403</v>
      </c>
      <c r="D713" s="28"/>
      <c r="E713" s="33"/>
      <c r="F713" s="33"/>
      <c r="G713" s="28" t="s">
        <v>4365</v>
      </c>
      <c r="H713" s="29"/>
      <c r="I713" s="29"/>
    </row>
    <row r="714" customFormat="1" ht="17.4" spans="3:9">
      <c r="C714" s="27" t="s">
        <v>3405</v>
      </c>
      <c r="D714" s="28"/>
      <c r="E714" s="33"/>
      <c r="F714" s="33"/>
      <c r="G714" s="28" t="s">
        <v>4366</v>
      </c>
      <c r="H714" s="29"/>
      <c r="I714" s="29"/>
    </row>
    <row r="715" customFormat="1" ht="17.4" spans="3:9">
      <c r="C715" s="27" t="s">
        <v>3406</v>
      </c>
      <c r="D715" s="28"/>
      <c r="E715" s="33"/>
      <c r="F715" s="33"/>
      <c r="G715" s="28" t="s">
        <v>4372</v>
      </c>
      <c r="H715" s="29"/>
      <c r="I715" s="29"/>
    </row>
    <row r="716" customFormat="1" ht="17.4" spans="3:9">
      <c r="C716" s="27" t="s">
        <v>1882</v>
      </c>
      <c r="D716" s="28"/>
      <c r="E716" s="33"/>
      <c r="F716" s="33"/>
      <c r="G716" s="28" t="s">
        <v>4374</v>
      </c>
      <c r="H716" s="29"/>
      <c r="I716" s="29"/>
    </row>
    <row r="717" customFormat="1" ht="17.4" spans="3:9">
      <c r="C717" s="27" t="s">
        <v>3408</v>
      </c>
      <c r="D717" s="28"/>
      <c r="E717" s="33"/>
      <c r="F717" s="33"/>
      <c r="G717" s="28" t="s">
        <v>2635</v>
      </c>
      <c r="H717" s="29"/>
      <c r="I717" s="29"/>
    </row>
    <row r="718" customFormat="1" ht="17.4" spans="3:9">
      <c r="C718" s="27" t="s">
        <v>3410</v>
      </c>
      <c r="D718" s="28"/>
      <c r="E718" s="33"/>
      <c r="F718" s="33"/>
      <c r="G718" s="28" t="s">
        <v>4377</v>
      </c>
      <c r="H718" s="29"/>
      <c r="I718" s="29"/>
    </row>
    <row r="719" customFormat="1" ht="17.4" spans="3:9">
      <c r="C719" s="27" t="s">
        <v>2211</v>
      </c>
      <c r="D719" s="28"/>
      <c r="E719" s="33"/>
      <c r="F719" s="33"/>
      <c r="G719" s="28" t="s">
        <v>4379</v>
      </c>
      <c r="H719" s="29"/>
      <c r="I719" s="29"/>
    </row>
    <row r="720" customFormat="1" ht="17.4" spans="3:9">
      <c r="C720" s="27" t="s">
        <v>3413</v>
      </c>
      <c r="D720" s="28"/>
      <c r="E720" s="33"/>
      <c r="F720" s="33"/>
      <c r="G720" s="28" t="s">
        <v>4381</v>
      </c>
      <c r="H720" s="29"/>
      <c r="I720" s="29"/>
    </row>
    <row r="721" customFormat="1" ht="17.4" spans="3:9">
      <c r="C721" s="27" t="s">
        <v>3415</v>
      </c>
      <c r="D721" s="28"/>
      <c r="E721" s="33"/>
      <c r="F721" s="33"/>
      <c r="G721" s="28" t="s">
        <v>4383</v>
      </c>
      <c r="H721" s="29"/>
      <c r="I721" s="29"/>
    </row>
    <row r="722" customFormat="1" ht="17.4" spans="3:9">
      <c r="C722" s="27" t="s">
        <v>3417</v>
      </c>
      <c r="D722" s="28"/>
      <c r="E722" s="33"/>
      <c r="F722" s="33"/>
      <c r="G722" s="28" t="s">
        <v>4385</v>
      </c>
      <c r="H722" s="29"/>
      <c r="I722" s="29"/>
    </row>
    <row r="723" customFormat="1" ht="17.4" spans="3:9">
      <c r="C723" s="27" t="s">
        <v>3419</v>
      </c>
      <c r="D723" s="28"/>
      <c r="E723" s="33"/>
      <c r="F723" s="33"/>
      <c r="G723" s="28" t="s">
        <v>4387</v>
      </c>
      <c r="H723" s="29"/>
      <c r="I723" s="29"/>
    </row>
    <row r="724" customFormat="1" ht="17.4" spans="3:9">
      <c r="C724" s="27" t="s">
        <v>2809</v>
      </c>
      <c r="D724" s="28"/>
      <c r="E724" s="33"/>
      <c r="F724" s="33"/>
      <c r="G724" s="28" t="s">
        <v>4389</v>
      </c>
      <c r="H724" s="29"/>
      <c r="I724" s="29"/>
    </row>
    <row r="725" customFormat="1" ht="17.4" spans="3:9">
      <c r="C725" s="27" t="s">
        <v>3421</v>
      </c>
      <c r="D725" s="28"/>
      <c r="E725" s="33"/>
      <c r="F725" s="33"/>
      <c r="G725" s="28" t="s">
        <v>4390</v>
      </c>
      <c r="H725" s="29"/>
      <c r="I725" s="29"/>
    </row>
    <row r="726" customFormat="1" ht="17.4" spans="3:9">
      <c r="C726" s="27" t="s">
        <v>3423</v>
      </c>
      <c r="D726" s="28"/>
      <c r="E726" s="33"/>
      <c r="F726" s="33"/>
      <c r="G726" s="28" t="s">
        <v>4392</v>
      </c>
      <c r="H726" s="29"/>
      <c r="I726" s="29"/>
    </row>
    <row r="727" customFormat="1" ht="17.4" spans="3:9">
      <c r="C727" s="27" t="s">
        <v>3425</v>
      </c>
      <c r="D727" s="28"/>
      <c r="E727" s="33"/>
      <c r="F727" s="33"/>
      <c r="G727" s="28" t="s">
        <v>4394</v>
      </c>
      <c r="H727" s="29"/>
      <c r="I727" s="29"/>
    </row>
    <row r="728" customFormat="1" ht="17.4" spans="3:9">
      <c r="C728" s="27" t="s">
        <v>3427</v>
      </c>
      <c r="D728" s="28"/>
      <c r="E728" s="33"/>
      <c r="F728" s="33"/>
      <c r="G728" s="28" t="s">
        <v>2686</v>
      </c>
      <c r="H728" s="29"/>
      <c r="I728" s="29"/>
    </row>
    <row r="729" customFormat="1" ht="17.4" spans="3:9">
      <c r="C729" s="27" t="s">
        <v>3429</v>
      </c>
      <c r="D729" s="28"/>
      <c r="E729" s="33"/>
      <c r="F729" s="33"/>
      <c r="G729" s="28" t="s">
        <v>4399</v>
      </c>
      <c r="H729" s="29"/>
      <c r="I729" s="29"/>
    </row>
    <row r="730" customFormat="1" ht="17.4" spans="3:9">
      <c r="C730" s="27" t="s">
        <v>3431</v>
      </c>
      <c r="D730" s="28"/>
      <c r="E730" s="33"/>
      <c r="F730" s="33"/>
      <c r="G730" s="28" t="s">
        <v>4401</v>
      </c>
      <c r="H730" s="29"/>
      <c r="I730" s="29"/>
    </row>
    <row r="731" customFormat="1" ht="17.4" spans="3:9">
      <c r="C731" s="27" t="s">
        <v>2404</v>
      </c>
      <c r="D731" s="28"/>
      <c r="E731" s="33"/>
      <c r="F731" s="33"/>
      <c r="G731" s="28" t="s">
        <v>4403</v>
      </c>
      <c r="H731" s="29"/>
      <c r="I731" s="29"/>
    </row>
    <row r="732" customFormat="1" ht="17.4" spans="3:9">
      <c r="C732" s="27" t="s">
        <v>3434</v>
      </c>
      <c r="D732" s="28"/>
      <c r="E732" s="33"/>
      <c r="F732" s="33"/>
      <c r="G732" s="28" t="s">
        <v>4405</v>
      </c>
      <c r="H732" s="29"/>
      <c r="I732" s="29"/>
    </row>
    <row r="733" customFormat="1" ht="17.4" spans="3:9">
      <c r="C733" s="27" t="s">
        <v>3436</v>
      </c>
      <c r="D733" s="28"/>
      <c r="E733" s="33"/>
      <c r="F733" s="33"/>
      <c r="G733" s="28" t="s">
        <v>4407</v>
      </c>
      <c r="H733" s="29"/>
      <c r="I733" s="29"/>
    </row>
    <row r="734" customFormat="1" ht="17.4" spans="3:9">
      <c r="C734" s="27" t="s">
        <v>3437</v>
      </c>
      <c r="D734" s="28"/>
      <c r="E734" s="33"/>
      <c r="F734" s="33"/>
      <c r="G734" s="28" t="s">
        <v>4408</v>
      </c>
      <c r="H734" s="29"/>
      <c r="I734" s="29"/>
    </row>
    <row r="735" customFormat="1" ht="17.4" spans="3:9">
      <c r="C735" s="27" t="s">
        <v>3439</v>
      </c>
      <c r="D735" s="28"/>
      <c r="E735" s="33"/>
      <c r="F735" s="33"/>
      <c r="G735" s="28" t="s">
        <v>4412</v>
      </c>
      <c r="H735" s="29"/>
      <c r="I735" s="29"/>
    </row>
    <row r="736" customFormat="1" ht="17.4" spans="3:9">
      <c r="C736" s="27" t="s">
        <v>3441</v>
      </c>
      <c r="D736" s="28"/>
      <c r="E736" s="33"/>
      <c r="F736" s="33"/>
      <c r="G736" s="28" t="s">
        <v>4414</v>
      </c>
      <c r="H736" s="29"/>
      <c r="I736" s="29"/>
    </row>
    <row r="737" customFormat="1" ht="17.4" spans="3:9">
      <c r="C737" s="27" t="s">
        <v>3443</v>
      </c>
      <c r="D737" s="28"/>
      <c r="E737" s="33"/>
      <c r="F737" s="33"/>
      <c r="G737" s="28" t="s">
        <v>4416</v>
      </c>
      <c r="H737" s="29"/>
      <c r="I737" s="29"/>
    </row>
    <row r="738" customFormat="1" ht="17.4" spans="3:9">
      <c r="C738" s="27" t="s">
        <v>3445</v>
      </c>
      <c r="D738" s="28"/>
      <c r="E738" s="33"/>
      <c r="F738" s="33"/>
      <c r="G738" s="28" t="s">
        <v>4418</v>
      </c>
      <c r="H738" s="29"/>
      <c r="I738" s="29"/>
    </row>
    <row r="739" customFormat="1" ht="17.4" spans="3:9">
      <c r="C739" s="27" t="s">
        <v>3446</v>
      </c>
      <c r="D739" s="28"/>
      <c r="E739" s="33"/>
      <c r="F739" s="33"/>
      <c r="G739" s="28" t="s">
        <v>4420</v>
      </c>
      <c r="H739" s="29"/>
      <c r="I739" s="29"/>
    </row>
    <row r="740" customFormat="1" ht="17.4" spans="3:9">
      <c r="C740" s="27" t="s">
        <v>3448</v>
      </c>
      <c r="D740" s="28"/>
      <c r="E740" s="33"/>
      <c r="F740" s="33"/>
      <c r="G740" s="28" t="s">
        <v>4421</v>
      </c>
      <c r="H740" s="29"/>
      <c r="I740" s="29"/>
    </row>
    <row r="741" customFormat="1" ht="17.4" spans="3:9">
      <c r="C741" s="27" t="s">
        <v>3450</v>
      </c>
      <c r="D741" s="28"/>
      <c r="E741" s="33"/>
      <c r="F741" s="33"/>
      <c r="G741" s="28" t="s">
        <v>4425</v>
      </c>
      <c r="H741" s="29"/>
      <c r="I741" s="29"/>
    </row>
    <row r="742" customFormat="1" ht="17.4" spans="3:9">
      <c r="C742" s="27" t="s">
        <v>3451</v>
      </c>
      <c r="D742" s="28"/>
      <c r="E742" s="33"/>
      <c r="F742" s="33"/>
      <c r="G742" s="28" t="s">
        <v>4429</v>
      </c>
      <c r="H742" s="29"/>
      <c r="I742" s="29"/>
    </row>
    <row r="743" customFormat="1" ht="17.4" spans="3:9">
      <c r="C743" s="27" t="s">
        <v>3453</v>
      </c>
      <c r="D743" s="28"/>
      <c r="E743" s="33"/>
      <c r="F743" s="33"/>
      <c r="G743" s="28" t="s">
        <v>4433</v>
      </c>
      <c r="H743" s="29"/>
      <c r="I743" s="29"/>
    </row>
    <row r="744" customFormat="1" ht="17.4" spans="3:9">
      <c r="C744" s="27" t="s">
        <v>3455</v>
      </c>
      <c r="D744" s="28"/>
      <c r="E744" s="33"/>
      <c r="F744" s="33"/>
      <c r="G744" s="28" t="s">
        <v>4437</v>
      </c>
      <c r="H744" s="29"/>
      <c r="I744" s="29"/>
    </row>
    <row r="745" customFormat="1" ht="17.4" spans="3:9">
      <c r="C745" s="27" t="s">
        <v>3457</v>
      </c>
      <c r="D745" s="28"/>
      <c r="E745" s="33"/>
      <c r="F745" s="33"/>
      <c r="G745" s="28" t="s">
        <v>4439</v>
      </c>
      <c r="H745" s="29"/>
      <c r="I745" s="29"/>
    </row>
    <row r="746" customFormat="1" ht="17.4" spans="3:9">
      <c r="C746" s="27" t="s">
        <v>3459</v>
      </c>
      <c r="D746" s="28"/>
      <c r="E746" s="33"/>
      <c r="F746" s="33"/>
      <c r="G746" s="28" t="s">
        <v>4441</v>
      </c>
      <c r="H746" s="29"/>
      <c r="I746" s="29"/>
    </row>
    <row r="747" customFormat="1" ht="17.4" spans="3:9">
      <c r="C747" s="27" t="s">
        <v>3461</v>
      </c>
      <c r="D747" s="28"/>
      <c r="E747" s="33"/>
      <c r="F747" s="33"/>
      <c r="G747" s="28" t="s">
        <v>4445</v>
      </c>
      <c r="H747" s="29"/>
      <c r="I747" s="29"/>
    </row>
    <row r="748" customFormat="1" ht="17.4" spans="3:9">
      <c r="C748" s="27" t="s">
        <v>3463</v>
      </c>
      <c r="D748" s="28"/>
      <c r="E748" s="33"/>
      <c r="F748" s="33"/>
      <c r="G748" s="28" t="s">
        <v>4447</v>
      </c>
      <c r="H748" s="29"/>
      <c r="I748" s="29"/>
    </row>
    <row r="749" customFormat="1" ht="17.4" spans="3:9">
      <c r="C749" s="27" t="s">
        <v>3465</v>
      </c>
      <c r="D749" s="28"/>
      <c r="E749" s="33"/>
      <c r="F749" s="33"/>
      <c r="G749" s="28" t="s">
        <v>4449</v>
      </c>
      <c r="H749" s="29"/>
      <c r="I749" s="29"/>
    </row>
    <row r="750" customFormat="1" ht="17.4" spans="3:9">
      <c r="C750" s="27" t="s">
        <v>3467</v>
      </c>
      <c r="D750" s="28"/>
      <c r="E750" s="33"/>
      <c r="F750" s="33"/>
      <c r="G750" s="28" t="s">
        <v>2475</v>
      </c>
      <c r="H750" s="29"/>
      <c r="I750" s="29"/>
    </row>
    <row r="751" customFormat="1" ht="17.4" spans="3:9">
      <c r="C751" s="27" t="s">
        <v>3469</v>
      </c>
      <c r="D751" s="28"/>
      <c r="E751" s="33"/>
      <c r="F751" s="33"/>
      <c r="G751" s="28" t="s">
        <v>4451</v>
      </c>
      <c r="H751" s="29"/>
      <c r="I751" s="29"/>
    </row>
    <row r="752" customFormat="1" ht="17.4" spans="3:9">
      <c r="C752" s="27" t="s">
        <v>3471</v>
      </c>
      <c r="D752" s="28"/>
      <c r="E752" s="33"/>
      <c r="F752" s="33"/>
      <c r="G752" s="28" t="s">
        <v>4452</v>
      </c>
      <c r="H752" s="29"/>
      <c r="I752" s="29"/>
    </row>
    <row r="753" customFormat="1" ht="17.4" spans="3:9">
      <c r="C753" s="27" t="s">
        <v>1318</v>
      </c>
      <c r="D753" s="28"/>
      <c r="E753" s="33"/>
      <c r="F753" s="33"/>
      <c r="G753" s="28" t="s">
        <v>2080</v>
      </c>
      <c r="H753" s="29"/>
      <c r="I753" s="29"/>
    </row>
    <row r="754" customFormat="1" ht="17.4" spans="3:9">
      <c r="C754" s="27" t="s">
        <v>3474</v>
      </c>
      <c r="D754" s="28"/>
      <c r="E754" s="33"/>
      <c r="F754" s="33"/>
      <c r="G754" s="28" t="s">
        <v>4456</v>
      </c>
      <c r="H754" s="29"/>
      <c r="I754" s="29"/>
    </row>
    <row r="755" customFormat="1" ht="17.4" spans="3:9">
      <c r="C755" s="27" t="s">
        <v>3476</v>
      </c>
      <c r="D755" s="28"/>
      <c r="E755" s="33"/>
      <c r="F755" s="33"/>
      <c r="G755" s="28" t="s">
        <v>4458</v>
      </c>
      <c r="H755" s="29"/>
      <c r="I755" s="29"/>
    </row>
    <row r="756" customFormat="1" ht="17.4" spans="3:9">
      <c r="C756" s="27" t="s">
        <v>3478</v>
      </c>
      <c r="D756" s="28"/>
      <c r="E756" s="33"/>
      <c r="F756" s="33"/>
      <c r="G756" s="28" t="s">
        <v>4462</v>
      </c>
      <c r="H756" s="29"/>
      <c r="I756" s="29"/>
    </row>
    <row r="757" customFormat="1" ht="17.4" spans="3:9">
      <c r="C757" s="27" t="s">
        <v>3480</v>
      </c>
      <c r="D757" s="28"/>
      <c r="E757" s="33"/>
      <c r="F757" s="33"/>
      <c r="G757" s="28" t="s">
        <v>4466</v>
      </c>
      <c r="H757" s="29"/>
      <c r="I757" s="29"/>
    </row>
    <row r="758" customFormat="1" ht="17.4" spans="3:9">
      <c r="C758" s="27" t="s">
        <v>3482</v>
      </c>
      <c r="D758" s="28"/>
      <c r="E758" s="33"/>
      <c r="F758" s="33"/>
      <c r="G758" s="28" t="s">
        <v>4468</v>
      </c>
      <c r="H758" s="29"/>
      <c r="I758" s="29"/>
    </row>
    <row r="759" customFormat="1" ht="17.4" spans="3:9">
      <c r="C759" s="27" t="s">
        <v>3484</v>
      </c>
      <c r="D759" s="28"/>
      <c r="E759" s="33"/>
      <c r="F759" s="33"/>
      <c r="G759" s="28" t="s">
        <v>4469</v>
      </c>
      <c r="H759" s="29"/>
      <c r="I759" s="29"/>
    </row>
    <row r="760" customFormat="1" ht="17.4" spans="3:9">
      <c r="C760" s="27" t="s">
        <v>3486</v>
      </c>
      <c r="D760" s="28"/>
      <c r="E760" s="33"/>
      <c r="F760" s="33"/>
      <c r="G760" s="28" t="s">
        <v>4473</v>
      </c>
      <c r="H760" s="29"/>
      <c r="I760" s="29"/>
    </row>
    <row r="761" customFormat="1" ht="17.4" spans="3:9">
      <c r="C761" s="27" t="s">
        <v>2248</v>
      </c>
      <c r="D761" s="28"/>
      <c r="E761" s="33"/>
      <c r="F761" s="33"/>
      <c r="G761" s="28" t="s">
        <v>4475</v>
      </c>
      <c r="H761" s="29"/>
      <c r="I761" s="29"/>
    </row>
    <row r="762" customFormat="1" ht="17.4" spans="3:9">
      <c r="C762" s="27" t="s">
        <v>3489</v>
      </c>
      <c r="D762" s="28"/>
      <c r="E762" s="33"/>
      <c r="F762" s="33"/>
      <c r="G762" s="28" t="s">
        <v>4479</v>
      </c>
      <c r="H762" s="29"/>
      <c r="I762" s="29"/>
    </row>
    <row r="763" customFormat="1" ht="17.4" spans="3:9">
      <c r="C763" s="27" t="s">
        <v>3491</v>
      </c>
      <c r="D763" s="28"/>
      <c r="E763" s="33"/>
      <c r="F763" s="33"/>
      <c r="G763" s="28" t="s">
        <v>2243</v>
      </c>
      <c r="H763" s="29"/>
      <c r="I763" s="29"/>
    </row>
    <row r="764" customFormat="1" ht="17.4" spans="3:9">
      <c r="C764" s="27" t="s">
        <v>3493</v>
      </c>
      <c r="D764" s="28"/>
      <c r="E764" s="33"/>
      <c r="F764" s="33"/>
      <c r="G764" s="28" t="s">
        <v>4482</v>
      </c>
      <c r="H764" s="29"/>
      <c r="I764" s="29"/>
    </row>
    <row r="765" customFormat="1" ht="17.4" spans="3:9">
      <c r="C765" s="27" t="s">
        <v>3495</v>
      </c>
      <c r="D765" s="28"/>
      <c r="E765" s="33"/>
      <c r="F765" s="33"/>
      <c r="G765" s="28" t="s">
        <v>4484</v>
      </c>
      <c r="H765" s="29"/>
      <c r="I765" s="29"/>
    </row>
    <row r="766" customFormat="1" ht="17.4" spans="3:9">
      <c r="C766" s="27" t="s">
        <v>3497</v>
      </c>
      <c r="D766" s="28"/>
      <c r="E766" s="33"/>
      <c r="F766" s="33"/>
      <c r="G766" s="28" t="s">
        <v>4486</v>
      </c>
      <c r="H766" s="29"/>
      <c r="I766" s="29"/>
    </row>
    <row r="767" customFormat="1" ht="17.4" spans="3:9">
      <c r="C767" s="27" t="s">
        <v>3499</v>
      </c>
      <c r="D767" s="28"/>
      <c r="E767" s="33"/>
      <c r="F767" s="33"/>
      <c r="G767" s="28" t="s">
        <v>4488</v>
      </c>
      <c r="H767" s="29"/>
      <c r="I767" s="29"/>
    </row>
    <row r="768" customFormat="1" ht="17.4" spans="3:9">
      <c r="C768" s="27" t="s">
        <v>3501</v>
      </c>
      <c r="D768" s="28"/>
      <c r="E768" s="33"/>
      <c r="F768" s="33"/>
      <c r="G768" s="28" t="s">
        <v>4489</v>
      </c>
      <c r="H768" s="29"/>
      <c r="I768" s="29"/>
    </row>
    <row r="769" customFormat="1" ht="17.4" spans="3:9">
      <c r="C769" s="27" t="s">
        <v>3503</v>
      </c>
      <c r="D769" s="28"/>
      <c r="E769" s="33"/>
      <c r="F769" s="33"/>
      <c r="G769" s="28" t="s">
        <v>4493</v>
      </c>
      <c r="H769" s="29"/>
      <c r="I769" s="29"/>
    </row>
    <row r="770" customFormat="1" ht="17.4" spans="3:9">
      <c r="C770" s="27" t="s">
        <v>3505</v>
      </c>
      <c r="D770" s="28"/>
      <c r="E770" s="33"/>
      <c r="F770" s="33"/>
      <c r="G770" s="28" t="s">
        <v>4495</v>
      </c>
      <c r="H770" s="29"/>
      <c r="I770" s="29"/>
    </row>
    <row r="771" customFormat="1" ht="17.4" spans="3:9">
      <c r="C771" s="27" t="s">
        <v>3507</v>
      </c>
      <c r="D771" s="28"/>
      <c r="E771" s="33"/>
      <c r="F771" s="33"/>
      <c r="G771" s="28" t="s">
        <v>4497</v>
      </c>
      <c r="H771" s="29"/>
      <c r="I771" s="29"/>
    </row>
    <row r="772" customFormat="1" ht="17.4" spans="3:9">
      <c r="C772" s="27" t="s">
        <v>3509</v>
      </c>
      <c r="D772" s="28"/>
      <c r="E772" s="33"/>
      <c r="F772" s="33"/>
      <c r="G772" s="28" t="s">
        <v>4499</v>
      </c>
      <c r="H772" s="29"/>
      <c r="I772" s="29"/>
    </row>
    <row r="773" customFormat="1" ht="17.4" spans="3:9">
      <c r="C773" s="27" t="s">
        <v>3511</v>
      </c>
      <c r="D773" s="28"/>
      <c r="E773" s="33"/>
      <c r="F773" s="33"/>
      <c r="G773" s="28" t="s">
        <v>4502</v>
      </c>
      <c r="H773" s="29"/>
      <c r="I773" s="29"/>
    </row>
    <row r="774" customFormat="1" ht="17.4" spans="3:9">
      <c r="C774" s="27" t="s">
        <v>3512</v>
      </c>
      <c r="D774" s="28"/>
      <c r="E774" s="33"/>
      <c r="F774" s="33"/>
      <c r="G774" s="28" t="s">
        <v>4504</v>
      </c>
      <c r="H774" s="29"/>
      <c r="I774" s="29"/>
    </row>
    <row r="775" customFormat="1" ht="17.4" spans="3:9">
      <c r="C775" s="27" t="s">
        <v>3514</v>
      </c>
      <c r="D775" s="28"/>
      <c r="E775" s="33"/>
      <c r="F775" s="33"/>
      <c r="G775" s="28" t="s">
        <v>4506</v>
      </c>
      <c r="H775" s="29"/>
      <c r="I775" s="29"/>
    </row>
    <row r="776" customFormat="1" ht="17.4" spans="3:9">
      <c r="C776" s="27" t="s">
        <v>3516</v>
      </c>
      <c r="D776" s="28"/>
      <c r="E776" s="33"/>
      <c r="F776" s="33"/>
      <c r="G776" s="28" t="s">
        <v>4508</v>
      </c>
      <c r="H776" s="29"/>
      <c r="I776" s="29"/>
    </row>
    <row r="777" customFormat="1" ht="17.4" spans="3:9">
      <c r="C777" s="27" t="s">
        <v>3518</v>
      </c>
      <c r="D777" s="28"/>
      <c r="E777" s="33"/>
      <c r="F777" s="33"/>
      <c r="G777" s="28" t="s">
        <v>4509</v>
      </c>
      <c r="H777" s="29"/>
      <c r="I777" s="29"/>
    </row>
    <row r="778" customFormat="1" ht="17.4" spans="3:9">
      <c r="C778" s="27" t="s">
        <v>2500</v>
      </c>
      <c r="D778" s="28"/>
      <c r="E778" s="33"/>
      <c r="F778" s="33"/>
      <c r="G778" s="28" t="s">
        <v>4511</v>
      </c>
      <c r="H778" s="29"/>
      <c r="I778" s="29"/>
    </row>
    <row r="779" customFormat="1" ht="17.4" spans="3:9">
      <c r="C779" s="27" t="s">
        <v>3521</v>
      </c>
      <c r="D779" s="28"/>
      <c r="E779" s="33"/>
      <c r="F779" s="33"/>
      <c r="G779" s="28" t="s">
        <v>2220</v>
      </c>
      <c r="H779" s="29"/>
      <c r="I779" s="29"/>
    </row>
    <row r="780" customFormat="1" ht="17.4" spans="3:9">
      <c r="C780" s="27" t="s">
        <v>3523</v>
      </c>
      <c r="D780" s="28"/>
      <c r="E780" s="33"/>
      <c r="F780" s="33"/>
      <c r="G780" s="28" t="s">
        <v>4517</v>
      </c>
      <c r="H780" s="29"/>
      <c r="I780" s="29"/>
    </row>
    <row r="781" customFormat="1" ht="17.4" spans="3:9">
      <c r="C781" s="27" t="s">
        <v>2490</v>
      </c>
      <c r="D781" s="28"/>
      <c r="E781" s="33"/>
      <c r="F781" s="33"/>
      <c r="G781" s="28" t="s">
        <v>4518</v>
      </c>
      <c r="H781" s="29"/>
      <c r="I781" s="29"/>
    </row>
    <row r="782" customFormat="1" ht="17.4" spans="3:9">
      <c r="C782" s="27" t="s">
        <v>3526</v>
      </c>
      <c r="D782" s="28"/>
      <c r="E782" s="33"/>
      <c r="F782" s="33"/>
      <c r="G782" s="28" t="s">
        <v>4520</v>
      </c>
      <c r="H782" s="29"/>
      <c r="I782" s="29"/>
    </row>
    <row r="783" customFormat="1" ht="17.4" spans="3:9">
      <c r="C783" s="27" t="s">
        <v>3528</v>
      </c>
      <c r="D783" s="28"/>
      <c r="E783" s="33"/>
      <c r="F783" s="33"/>
      <c r="G783" s="28" t="s">
        <v>4522</v>
      </c>
      <c r="H783" s="29"/>
      <c r="I783" s="29"/>
    </row>
    <row r="784" customFormat="1" ht="17.4" spans="3:9">
      <c r="C784" s="27" t="s">
        <v>3530</v>
      </c>
      <c r="D784" s="28"/>
      <c r="E784" s="33"/>
      <c r="F784" s="33"/>
      <c r="G784" s="28" t="s">
        <v>4525</v>
      </c>
      <c r="H784" s="29"/>
      <c r="I784" s="29"/>
    </row>
    <row r="785" customFormat="1" ht="17.4" spans="3:9">
      <c r="C785" s="27" t="s">
        <v>3532</v>
      </c>
      <c r="D785" s="28"/>
      <c r="E785" s="33"/>
      <c r="F785" s="33"/>
      <c r="G785" s="28" t="s">
        <v>4527</v>
      </c>
      <c r="H785" s="29"/>
      <c r="I785" s="29"/>
    </row>
    <row r="786" customFormat="1" ht="17.4" spans="3:9">
      <c r="C786" s="27" t="s">
        <v>3534</v>
      </c>
      <c r="D786" s="28"/>
      <c r="E786" s="33"/>
      <c r="F786" s="33"/>
      <c r="G786" s="28" t="s">
        <v>4529</v>
      </c>
      <c r="H786" s="29"/>
      <c r="I786" s="29"/>
    </row>
    <row r="787" customFormat="1" ht="17.4" spans="3:9">
      <c r="C787" s="27" t="s">
        <v>3535</v>
      </c>
      <c r="D787" s="28"/>
      <c r="E787" s="33"/>
      <c r="F787" s="33"/>
      <c r="G787" s="28" t="s">
        <v>4531</v>
      </c>
      <c r="H787" s="29"/>
      <c r="I787" s="29"/>
    </row>
    <row r="788" customFormat="1" ht="17.4" spans="3:9">
      <c r="C788" s="27" t="s">
        <v>3537</v>
      </c>
      <c r="D788" s="28"/>
      <c r="E788" s="33"/>
      <c r="F788" s="33"/>
      <c r="G788" s="28" t="s">
        <v>4533</v>
      </c>
      <c r="H788" s="29"/>
      <c r="I788" s="29"/>
    </row>
    <row r="789" customFormat="1" ht="17.4" spans="3:9">
      <c r="C789" s="27" t="s">
        <v>3539</v>
      </c>
      <c r="D789" s="28"/>
      <c r="E789" s="33"/>
      <c r="F789" s="33"/>
      <c r="G789" s="28" t="s">
        <v>4535</v>
      </c>
      <c r="H789" s="29"/>
      <c r="I789" s="29"/>
    </row>
    <row r="790" customFormat="1" ht="17.4" spans="3:9">
      <c r="C790" s="27" t="s">
        <v>3541</v>
      </c>
      <c r="D790" s="28"/>
      <c r="E790" s="33"/>
      <c r="F790" s="33"/>
      <c r="G790" s="28" t="s">
        <v>4541</v>
      </c>
      <c r="H790" s="29"/>
      <c r="I790" s="29"/>
    </row>
    <row r="791" customFormat="1" ht="17.4" spans="3:9">
      <c r="C791" s="27" t="s">
        <v>3543</v>
      </c>
      <c r="D791" s="28"/>
      <c r="E791" s="33"/>
      <c r="F791" s="33"/>
      <c r="G791" s="28" t="s">
        <v>4547</v>
      </c>
      <c r="H791" s="29"/>
      <c r="I791" s="29"/>
    </row>
    <row r="792" customFormat="1" ht="17.4" spans="3:9">
      <c r="C792" s="27" t="s">
        <v>3545</v>
      </c>
      <c r="D792" s="28"/>
      <c r="E792" s="33"/>
      <c r="F792" s="33"/>
      <c r="G792" s="28" t="s">
        <v>4549</v>
      </c>
      <c r="H792" s="29"/>
      <c r="I792" s="29"/>
    </row>
    <row r="793" customFormat="1" ht="17.4" spans="3:9">
      <c r="C793" s="27" t="s">
        <v>3547</v>
      </c>
      <c r="D793" s="28"/>
      <c r="E793" s="33"/>
      <c r="F793" s="33"/>
      <c r="G793" s="28" t="s">
        <v>4553</v>
      </c>
      <c r="H793" s="29"/>
      <c r="I793" s="29"/>
    </row>
    <row r="794" customFormat="1" ht="17.4" spans="3:9">
      <c r="C794" s="27" t="s">
        <v>3549</v>
      </c>
      <c r="D794" s="28"/>
      <c r="E794" s="33"/>
      <c r="F794" s="33"/>
      <c r="G794" s="28" t="s">
        <v>4555</v>
      </c>
      <c r="H794" s="29"/>
      <c r="I794" s="29"/>
    </row>
    <row r="795" customFormat="1" ht="17.4" spans="3:9">
      <c r="C795" s="27" t="s">
        <v>3551</v>
      </c>
      <c r="D795" s="28"/>
      <c r="E795" s="33"/>
      <c r="F795" s="33"/>
      <c r="G795" s="28" t="s">
        <v>4557</v>
      </c>
      <c r="H795" s="29"/>
      <c r="I795" s="29"/>
    </row>
    <row r="796" customFormat="1" ht="17.4" spans="3:9">
      <c r="C796" s="27" t="s">
        <v>1936</v>
      </c>
      <c r="D796" s="28"/>
      <c r="E796" s="33"/>
      <c r="F796" s="33"/>
      <c r="G796" s="28" t="s">
        <v>1790</v>
      </c>
      <c r="H796" s="29"/>
      <c r="I796" s="29"/>
    </row>
    <row r="797" customFormat="1" ht="26.4" spans="3:9">
      <c r="C797" s="27" t="s">
        <v>3553</v>
      </c>
      <c r="D797" s="28"/>
      <c r="E797" s="33"/>
      <c r="F797" s="33"/>
      <c r="G797" s="28" t="s">
        <v>4560</v>
      </c>
      <c r="H797" s="29"/>
      <c r="I797" s="29"/>
    </row>
    <row r="798" customFormat="1" ht="17.4" spans="3:9">
      <c r="C798" s="27" t="s">
        <v>3555</v>
      </c>
      <c r="D798" s="28"/>
      <c r="E798" s="33"/>
      <c r="F798" s="33"/>
      <c r="G798" s="28" t="s">
        <v>4562</v>
      </c>
      <c r="H798" s="29"/>
      <c r="I798" s="29"/>
    </row>
    <row r="799" customFormat="1" ht="17.4" spans="3:9">
      <c r="C799" s="27" t="s">
        <v>3557</v>
      </c>
      <c r="D799" s="28"/>
      <c r="E799" s="33"/>
      <c r="F799" s="33"/>
      <c r="G799" s="28" t="s">
        <v>4564</v>
      </c>
      <c r="H799" s="29"/>
      <c r="I799" s="29"/>
    </row>
    <row r="800" customFormat="1" ht="17.4" spans="3:9">
      <c r="C800" s="27" t="s">
        <v>3559</v>
      </c>
      <c r="D800" s="28"/>
      <c r="E800" s="33"/>
      <c r="F800" s="33"/>
      <c r="G800" s="28" t="s">
        <v>4566</v>
      </c>
      <c r="H800" s="29"/>
      <c r="I800" s="29"/>
    </row>
    <row r="801" customFormat="1" ht="17.4" spans="3:9">
      <c r="C801" s="27" t="s">
        <v>3561</v>
      </c>
      <c r="D801" s="28"/>
      <c r="E801" s="33"/>
      <c r="F801" s="33"/>
      <c r="G801" s="28" t="s">
        <v>4570</v>
      </c>
      <c r="H801" s="29"/>
      <c r="I801" s="29"/>
    </row>
    <row r="802" customFormat="1" ht="17.4" spans="3:9">
      <c r="C802" s="27" t="s">
        <v>3563</v>
      </c>
      <c r="D802" s="28"/>
      <c r="E802" s="33"/>
      <c r="F802" s="33"/>
      <c r="G802" s="28" t="s">
        <v>4574</v>
      </c>
      <c r="H802" s="29"/>
      <c r="I802" s="29"/>
    </row>
    <row r="803" customFormat="1" ht="17.4" spans="3:9">
      <c r="C803" s="27" t="s">
        <v>3565</v>
      </c>
      <c r="D803" s="28"/>
      <c r="E803" s="33"/>
      <c r="F803" s="33"/>
      <c r="G803" s="28" t="s">
        <v>4576</v>
      </c>
      <c r="H803" s="29"/>
      <c r="I803" s="29"/>
    </row>
    <row r="804" customFormat="1" ht="17.4" spans="3:9">
      <c r="C804" s="27" t="s">
        <v>3567</v>
      </c>
      <c r="D804" s="28"/>
      <c r="E804" s="33"/>
      <c r="F804" s="33"/>
      <c r="G804" s="28" t="s">
        <v>4580</v>
      </c>
      <c r="H804" s="29"/>
      <c r="I804" s="29"/>
    </row>
    <row r="805" customFormat="1" ht="17.4" spans="3:9">
      <c r="C805" s="27" t="s">
        <v>3569</v>
      </c>
      <c r="D805" s="28"/>
      <c r="E805" s="33"/>
      <c r="F805" s="33"/>
      <c r="G805" s="28" t="s">
        <v>4583</v>
      </c>
      <c r="H805" s="29"/>
      <c r="I805" s="29"/>
    </row>
    <row r="806" customFormat="1" ht="17.4" spans="3:9">
      <c r="C806" s="27" t="s">
        <v>3571</v>
      </c>
      <c r="D806" s="28"/>
      <c r="E806" s="33"/>
      <c r="F806" s="33"/>
      <c r="G806" s="28" t="s">
        <v>4584</v>
      </c>
      <c r="H806" s="29"/>
      <c r="I806" s="29"/>
    </row>
    <row r="807" customFormat="1" ht="17.4" spans="3:9">
      <c r="C807" s="27" t="s">
        <v>3573</v>
      </c>
      <c r="D807" s="28"/>
      <c r="E807" s="33"/>
      <c r="F807" s="33"/>
      <c r="G807" s="28" t="s">
        <v>4586</v>
      </c>
      <c r="H807" s="29"/>
      <c r="I807" s="29"/>
    </row>
    <row r="808" customFormat="1" ht="17.4" spans="3:9">
      <c r="C808" s="27" t="s">
        <v>3575</v>
      </c>
      <c r="D808" s="28"/>
      <c r="E808" s="33"/>
      <c r="F808" s="33"/>
      <c r="G808" s="28" t="s">
        <v>4588</v>
      </c>
      <c r="H808" s="29"/>
      <c r="I808" s="29"/>
    </row>
    <row r="809" customFormat="1" ht="17.4" spans="3:9">
      <c r="C809" s="27" t="s">
        <v>3577</v>
      </c>
      <c r="D809" s="28"/>
      <c r="E809" s="33"/>
      <c r="F809" s="33"/>
      <c r="G809" s="28" t="s">
        <v>4590</v>
      </c>
      <c r="H809" s="29"/>
      <c r="I809" s="29"/>
    </row>
    <row r="810" customFormat="1" ht="17.4" spans="3:9">
      <c r="C810" s="27" t="s">
        <v>3578</v>
      </c>
      <c r="D810" s="28"/>
      <c r="E810" s="33"/>
      <c r="F810" s="33"/>
      <c r="G810" s="28" t="s">
        <v>4593</v>
      </c>
      <c r="H810" s="29"/>
      <c r="I810" s="29"/>
    </row>
    <row r="811" customFormat="1" ht="17.4" spans="3:9">
      <c r="C811" s="27" t="s">
        <v>3580</v>
      </c>
      <c r="D811" s="28"/>
      <c r="E811" s="33"/>
      <c r="F811" s="33"/>
      <c r="G811" s="28" t="s">
        <v>1858</v>
      </c>
      <c r="H811" s="29"/>
      <c r="I811" s="29"/>
    </row>
    <row r="812" customFormat="1" ht="17.4" spans="3:9">
      <c r="C812" s="27" t="s">
        <v>2143</v>
      </c>
      <c r="D812" s="28"/>
      <c r="E812" s="33"/>
      <c r="F812" s="33"/>
      <c r="G812" s="28" t="s">
        <v>4598</v>
      </c>
      <c r="H812" s="29"/>
      <c r="I812" s="29"/>
    </row>
    <row r="813" customFormat="1" ht="17.4" spans="3:9">
      <c r="C813" s="27" t="s">
        <v>3582</v>
      </c>
      <c r="D813" s="28"/>
      <c r="E813" s="33"/>
      <c r="F813" s="33"/>
      <c r="G813" s="28" t="s">
        <v>4599</v>
      </c>
      <c r="H813" s="29"/>
      <c r="I813" s="29"/>
    </row>
    <row r="814" customFormat="1" ht="26.4" spans="3:9">
      <c r="C814" s="27" t="s">
        <v>3584</v>
      </c>
      <c r="D814" s="28"/>
      <c r="E814" s="33"/>
      <c r="F814" s="33"/>
      <c r="G814" s="28" t="s">
        <v>4600</v>
      </c>
      <c r="H814" s="29"/>
      <c r="I814" s="29"/>
    </row>
    <row r="815" customFormat="1" ht="17.4" spans="3:9">
      <c r="C815" s="27" t="s">
        <v>3586</v>
      </c>
      <c r="D815" s="28"/>
      <c r="E815" s="33"/>
      <c r="F815" s="33"/>
      <c r="G815" s="28" t="s">
        <v>4604</v>
      </c>
      <c r="H815" s="29"/>
      <c r="I815" s="29"/>
    </row>
    <row r="816" customFormat="1" ht="17.4" spans="3:9">
      <c r="C816" s="27" t="s">
        <v>3587</v>
      </c>
      <c r="D816" s="28"/>
      <c r="E816" s="33"/>
      <c r="F816" s="33"/>
      <c r="G816" s="28" t="s">
        <v>4606</v>
      </c>
      <c r="H816" s="29"/>
      <c r="I816" s="29"/>
    </row>
    <row r="817" customFormat="1" ht="17.4" spans="3:9">
      <c r="C817" s="27" t="s">
        <v>3589</v>
      </c>
      <c r="D817" s="28"/>
      <c r="E817" s="33"/>
      <c r="F817" s="33"/>
      <c r="G817" s="28" t="s">
        <v>4608</v>
      </c>
      <c r="H817" s="29"/>
      <c r="I817" s="29"/>
    </row>
    <row r="818" customFormat="1" ht="17.4" spans="3:9">
      <c r="C818" s="27" t="s">
        <v>2717</v>
      </c>
      <c r="D818" s="28"/>
      <c r="E818" s="33"/>
      <c r="F818" s="33"/>
      <c r="G818" s="28" t="s">
        <v>4611</v>
      </c>
      <c r="H818" s="29"/>
      <c r="I818" s="29"/>
    </row>
    <row r="819" customFormat="1" ht="17.4" spans="3:9">
      <c r="C819" s="27" t="s">
        <v>3591</v>
      </c>
      <c r="D819" s="28"/>
      <c r="E819" s="33"/>
      <c r="F819" s="33"/>
      <c r="G819" s="28" t="s">
        <v>4613</v>
      </c>
      <c r="H819" s="29"/>
      <c r="I819" s="29"/>
    </row>
    <row r="820" customFormat="1" ht="17.4" spans="3:9">
      <c r="C820" s="27" t="s">
        <v>3593</v>
      </c>
      <c r="D820" s="28"/>
      <c r="E820" s="33"/>
      <c r="F820" s="33"/>
      <c r="G820" s="28" t="s">
        <v>4616</v>
      </c>
      <c r="H820" s="29"/>
      <c r="I820" s="29"/>
    </row>
    <row r="821" customFormat="1" ht="17.4" spans="3:9">
      <c r="C821" s="27" t="s">
        <v>2682</v>
      </c>
      <c r="D821" s="28"/>
      <c r="E821" s="33"/>
      <c r="F821" s="33"/>
      <c r="G821" s="28" t="s">
        <v>4617</v>
      </c>
      <c r="H821" s="29"/>
      <c r="I821" s="29"/>
    </row>
    <row r="822" customFormat="1" ht="17.4" spans="3:9">
      <c r="C822" s="27" t="s">
        <v>3596</v>
      </c>
      <c r="D822" s="28"/>
      <c r="E822" s="33"/>
      <c r="F822" s="33"/>
      <c r="G822" s="28" t="s">
        <v>4619</v>
      </c>
      <c r="H822" s="29"/>
      <c r="I822" s="29"/>
    </row>
    <row r="823" customFormat="1" ht="17.4" spans="3:9">
      <c r="C823" s="27" t="s">
        <v>3598</v>
      </c>
      <c r="D823" s="28"/>
      <c r="E823" s="33"/>
      <c r="F823" s="33"/>
      <c r="G823" s="28" t="s">
        <v>4620</v>
      </c>
      <c r="H823" s="29"/>
      <c r="I823" s="29"/>
    </row>
    <row r="824" customFormat="1" ht="17.4" spans="3:9">
      <c r="C824" s="27" t="s">
        <v>3600</v>
      </c>
      <c r="D824" s="28"/>
      <c r="E824" s="33"/>
      <c r="F824" s="33"/>
      <c r="G824" s="28" t="s">
        <v>4621</v>
      </c>
      <c r="H824" s="29"/>
      <c r="I824" s="29"/>
    </row>
    <row r="825" customFormat="1" ht="17.4" spans="3:9">
      <c r="C825" s="27" t="s">
        <v>2329</v>
      </c>
      <c r="D825" s="28"/>
      <c r="E825" s="33"/>
      <c r="F825" s="33"/>
      <c r="G825" s="28" t="s">
        <v>4623</v>
      </c>
      <c r="H825" s="29"/>
      <c r="I825" s="29"/>
    </row>
    <row r="826" customFormat="1" ht="17.4" spans="3:9">
      <c r="C826" s="27" t="s">
        <v>3602</v>
      </c>
      <c r="D826" s="28"/>
      <c r="E826" s="33"/>
      <c r="F826" s="33"/>
      <c r="G826" s="28" t="s">
        <v>4625</v>
      </c>
      <c r="H826" s="29"/>
      <c r="I826" s="29"/>
    </row>
    <row r="827" customFormat="1" ht="17.4" spans="3:9">
      <c r="C827" s="27" t="s">
        <v>3604</v>
      </c>
      <c r="D827" s="28"/>
      <c r="E827" s="33"/>
      <c r="F827" s="33"/>
      <c r="G827" s="28" t="s">
        <v>4628</v>
      </c>
      <c r="H827" s="29"/>
      <c r="I827" s="29"/>
    </row>
    <row r="828" customFormat="1" ht="17.4" spans="3:9">
      <c r="C828" s="27" t="s">
        <v>3606</v>
      </c>
      <c r="D828" s="28"/>
      <c r="E828" s="33"/>
      <c r="F828" s="33"/>
      <c r="G828" s="28" t="s">
        <v>4629</v>
      </c>
      <c r="H828" s="29"/>
      <c r="I828" s="29"/>
    </row>
    <row r="829" customFormat="1" ht="17.4" spans="3:9">
      <c r="C829" s="27" t="s">
        <v>3607</v>
      </c>
      <c r="D829" s="28"/>
      <c r="E829" s="33"/>
      <c r="F829" s="33"/>
      <c r="G829" s="28" t="s">
        <v>2239</v>
      </c>
      <c r="H829" s="29"/>
      <c r="I829" s="29"/>
    </row>
    <row r="830" customFormat="1" ht="17.4" spans="3:9">
      <c r="C830" s="27" t="s">
        <v>3609</v>
      </c>
      <c r="D830" s="28"/>
      <c r="E830" s="33"/>
      <c r="F830" s="33"/>
      <c r="G830" s="28" t="s">
        <v>1963</v>
      </c>
      <c r="H830" s="29"/>
      <c r="I830" s="29"/>
    </row>
    <row r="831" customFormat="1" ht="17.4" spans="3:9">
      <c r="C831" s="27" t="s">
        <v>3611</v>
      </c>
      <c r="D831" s="28"/>
      <c r="E831" s="33"/>
      <c r="F831" s="33"/>
      <c r="G831" s="28" t="s">
        <v>4635</v>
      </c>
      <c r="H831" s="29"/>
      <c r="I831" s="29"/>
    </row>
    <row r="832" customFormat="1" ht="26.4" spans="3:9">
      <c r="C832" s="27" t="s">
        <v>2706</v>
      </c>
      <c r="D832" s="28"/>
      <c r="E832" s="33"/>
      <c r="F832" s="33"/>
      <c r="G832" s="28" t="s">
        <v>4641</v>
      </c>
      <c r="H832" s="29"/>
      <c r="I832" s="29"/>
    </row>
    <row r="833" customFormat="1" ht="17.4" spans="3:9">
      <c r="C833" s="27" t="s">
        <v>3613</v>
      </c>
      <c r="D833" s="28"/>
      <c r="E833" s="33"/>
      <c r="F833" s="33"/>
      <c r="G833" s="28" t="s">
        <v>4643</v>
      </c>
      <c r="H833" s="29"/>
      <c r="I833" s="29"/>
    </row>
    <row r="834" customFormat="1" ht="17.4" spans="3:9">
      <c r="C834" s="27" t="s">
        <v>3614</v>
      </c>
      <c r="D834" s="28"/>
      <c r="E834" s="33"/>
      <c r="F834" s="33"/>
      <c r="G834" s="28" t="s">
        <v>4645</v>
      </c>
      <c r="H834" s="29"/>
      <c r="I834" s="29"/>
    </row>
    <row r="835" customFormat="1" ht="17.4" spans="3:9">
      <c r="C835" s="27" t="s">
        <v>3616</v>
      </c>
      <c r="D835" s="28"/>
      <c r="E835" s="33"/>
      <c r="F835" s="33"/>
      <c r="G835" s="28" t="s">
        <v>4647</v>
      </c>
      <c r="H835" s="29"/>
      <c r="I835" s="29"/>
    </row>
    <row r="836" customFormat="1" ht="17.4" spans="3:9">
      <c r="C836" s="27" t="s">
        <v>3618</v>
      </c>
      <c r="D836" s="28"/>
      <c r="E836" s="33"/>
      <c r="F836" s="33"/>
      <c r="G836" s="28" t="s">
        <v>4649</v>
      </c>
      <c r="H836" s="29"/>
      <c r="I836" s="29"/>
    </row>
    <row r="837" customFormat="1" ht="17.4" spans="3:9">
      <c r="C837" s="27" t="s">
        <v>3620</v>
      </c>
      <c r="D837" s="28"/>
      <c r="E837" s="33"/>
      <c r="F837" s="33"/>
      <c r="G837" s="28" t="s">
        <v>4652</v>
      </c>
      <c r="H837" s="29"/>
      <c r="I837" s="29"/>
    </row>
    <row r="838" customFormat="1" ht="17.4" spans="3:9">
      <c r="C838" s="27" t="s">
        <v>3622</v>
      </c>
      <c r="D838" s="28"/>
      <c r="E838" s="33"/>
      <c r="F838" s="33"/>
      <c r="G838" s="28" t="s">
        <v>4654</v>
      </c>
      <c r="H838" s="29"/>
      <c r="I838" s="29"/>
    </row>
    <row r="839" customFormat="1" ht="17.4" spans="3:9">
      <c r="C839" s="27" t="s">
        <v>3624</v>
      </c>
      <c r="D839" s="28"/>
      <c r="E839" s="33"/>
      <c r="F839" s="33"/>
      <c r="G839" s="28" t="s">
        <v>4658</v>
      </c>
      <c r="H839" s="29"/>
      <c r="I839" s="29"/>
    </row>
    <row r="840" customFormat="1" ht="17.4" spans="3:9">
      <c r="C840" s="27" t="s">
        <v>3626</v>
      </c>
      <c r="D840" s="28"/>
      <c r="E840" s="33"/>
      <c r="F840" s="33"/>
      <c r="G840" s="28" t="s">
        <v>4660</v>
      </c>
      <c r="H840" s="29"/>
      <c r="I840" s="29"/>
    </row>
    <row r="841" customFormat="1" ht="17.4" spans="3:9">
      <c r="C841" s="27" t="s">
        <v>3628</v>
      </c>
      <c r="D841" s="28"/>
      <c r="E841" s="33"/>
      <c r="F841" s="33"/>
      <c r="G841" s="28" t="s">
        <v>4662</v>
      </c>
      <c r="H841" s="29"/>
      <c r="I841" s="29"/>
    </row>
    <row r="842" customFormat="1" ht="17.4" spans="3:9">
      <c r="C842" s="27" t="s">
        <v>3630</v>
      </c>
      <c r="D842" s="28"/>
      <c r="E842" s="33"/>
      <c r="F842" s="33"/>
      <c r="G842" s="28" t="s">
        <v>4664</v>
      </c>
      <c r="H842" s="29"/>
      <c r="I842" s="29"/>
    </row>
    <row r="843" customFormat="1" ht="17.4" spans="3:9">
      <c r="C843" s="27" t="s">
        <v>3632</v>
      </c>
      <c r="D843" s="28"/>
      <c r="E843" s="33"/>
      <c r="F843" s="33"/>
      <c r="G843" s="28" t="s">
        <v>4666</v>
      </c>
      <c r="H843" s="29"/>
      <c r="I843" s="29"/>
    </row>
    <row r="844" customFormat="1" ht="17.4" spans="3:9">
      <c r="C844" s="27" t="s">
        <v>3634</v>
      </c>
      <c r="D844" s="28"/>
      <c r="E844" s="33"/>
      <c r="F844" s="33"/>
      <c r="G844" s="28" t="s">
        <v>4668</v>
      </c>
      <c r="H844" s="29"/>
      <c r="I844" s="29"/>
    </row>
    <row r="845" customFormat="1" ht="17.4" spans="3:9">
      <c r="C845" s="27" t="s">
        <v>3636</v>
      </c>
      <c r="D845" s="28"/>
      <c r="E845" s="33"/>
      <c r="F845" s="33"/>
      <c r="G845" s="28" t="s">
        <v>4669</v>
      </c>
      <c r="H845" s="29"/>
      <c r="I845" s="29"/>
    </row>
    <row r="846" customFormat="1" ht="17.4" spans="3:9">
      <c r="C846" s="27" t="s">
        <v>3638</v>
      </c>
      <c r="D846" s="28"/>
      <c r="E846" s="33"/>
      <c r="F846" s="33"/>
      <c r="G846" s="28" t="s">
        <v>2314</v>
      </c>
      <c r="H846" s="29"/>
      <c r="I846" s="29"/>
    </row>
    <row r="847" customFormat="1" ht="17.4" spans="3:9">
      <c r="C847" s="27" t="s">
        <v>3640</v>
      </c>
      <c r="D847" s="28"/>
      <c r="E847" s="33"/>
      <c r="F847" s="33"/>
      <c r="G847" s="28" t="s">
        <v>4675</v>
      </c>
      <c r="H847" s="29"/>
      <c r="I847" s="29"/>
    </row>
    <row r="848" customFormat="1" ht="17.4" spans="3:9">
      <c r="C848" s="27" t="s">
        <v>3642</v>
      </c>
      <c r="D848" s="28"/>
      <c r="E848" s="33"/>
      <c r="F848" s="33"/>
      <c r="G848" s="28" t="s">
        <v>4681</v>
      </c>
      <c r="H848" s="29"/>
      <c r="I848" s="29"/>
    </row>
    <row r="849" customFormat="1" ht="17.4" spans="3:9">
      <c r="C849" s="27" t="s">
        <v>3644</v>
      </c>
      <c r="D849" s="28"/>
      <c r="E849" s="33"/>
      <c r="F849" s="33"/>
      <c r="G849" s="28" t="s">
        <v>4683</v>
      </c>
      <c r="H849" s="29"/>
      <c r="I849" s="29"/>
    </row>
    <row r="850" customFormat="1" ht="17.4" spans="3:9">
      <c r="C850" s="27" t="s">
        <v>2273</v>
      </c>
      <c r="D850" s="28"/>
      <c r="E850" s="33"/>
      <c r="F850" s="33"/>
      <c r="G850" s="28" t="s">
        <v>4685</v>
      </c>
      <c r="H850" s="29"/>
      <c r="I850" s="29"/>
    </row>
    <row r="851" customFormat="1" ht="17.4" spans="3:9">
      <c r="C851" s="27" t="s">
        <v>3647</v>
      </c>
      <c r="D851" s="28"/>
      <c r="E851" s="33"/>
      <c r="F851" s="33"/>
      <c r="G851" s="28" t="s">
        <v>4690</v>
      </c>
      <c r="H851" s="29"/>
      <c r="I851" s="29"/>
    </row>
    <row r="852" customFormat="1" ht="17.4" spans="3:9">
      <c r="C852" s="27" t="s">
        <v>3649</v>
      </c>
      <c r="D852" s="28"/>
      <c r="E852" s="33"/>
      <c r="F852" s="33"/>
      <c r="G852" s="28" t="s">
        <v>4692</v>
      </c>
      <c r="H852" s="29"/>
      <c r="I852" s="29"/>
    </row>
    <row r="853" customFormat="1" ht="17.4" spans="3:9">
      <c r="C853" s="27" t="s">
        <v>3651</v>
      </c>
      <c r="D853" s="28"/>
      <c r="E853" s="33"/>
      <c r="F853" s="33"/>
      <c r="G853" s="28" t="s">
        <v>2760</v>
      </c>
      <c r="H853" s="29"/>
      <c r="I853" s="29"/>
    </row>
    <row r="854" customFormat="1" ht="17.4" spans="3:9">
      <c r="C854" s="27" t="s">
        <v>3653</v>
      </c>
      <c r="D854" s="28"/>
      <c r="E854" s="33"/>
      <c r="F854" s="33"/>
      <c r="G854" s="28" t="s">
        <v>4696</v>
      </c>
      <c r="H854" s="29"/>
      <c r="I854" s="29"/>
    </row>
    <row r="855" customFormat="1" ht="17.4" spans="3:9">
      <c r="C855" s="27" t="s">
        <v>3655</v>
      </c>
      <c r="D855" s="28"/>
      <c r="E855" s="33"/>
      <c r="F855" s="33"/>
      <c r="G855" s="28" t="s">
        <v>4698</v>
      </c>
      <c r="H855" s="29"/>
      <c r="I855" s="29"/>
    </row>
    <row r="856" customFormat="1" ht="17.4" spans="3:9">
      <c r="C856" s="27" t="s">
        <v>2102</v>
      </c>
      <c r="D856" s="28"/>
      <c r="E856" s="33"/>
      <c r="F856" s="33"/>
      <c r="G856" s="28" t="s">
        <v>4700</v>
      </c>
      <c r="H856" s="29"/>
      <c r="I856" s="29"/>
    </row>
    <row r="857" customFormat="1" ht="17.4" spans="3:9">
      <c r="C857" s="27" t="s">
        <v>3658</v>
      </c>
      <c r="D857" s="28"/>
      <c r="E857" s="33"/>
      <c r="F857" s="33"/>
      <c r="G857" s="28" t="s">
        <v>4702</v>
      </c>
      <c r="H857" s="29"/>
      <c r="I857" s="29"/>
    </row>
    <row r="858" customFormat="1" ht="17.4" spans="3:9">
      <c r="C858" s="27" t="s">
        <v>3660</v>
      </c>
      <c r="D858" s="28"/>
      <c r="E858" s="33"/>
      <c r="F858" s="33"/>
      <c r="G858" s="28" t="s">
        <v>4704</v>
      </c>
      <c r="H858" s="29"/>
      <c r="I858" s="29"/>
    </row>
    <row r="859" customFormat="1" ht="17.4" spans="3:9">
      <c r="C859" s="27" t="s">
        <v>3662</v>
      </c>
      <c r="D859" s="28"/>
      <c r="E859" s="33"/>
      <c r="F859" s="33"/>
      <c r="G859" s="28" t="s">
        <v>4706</v>
      </c>
      <c r="H859" s="29"/>
      <c r="I859" s="29"/>
    </row>
    <row r="860" customFormat="1" ht="17.4" spans="3:9">
      <c r="C860" s="27" t="s">
        <v>3663</v>
      </c>
      <c r="D860" s="28"/>
      <c r="E860" s="33"/>
      <c r="F860" s="33"/>
      <c r="G860" s="28" t="s">
        <v>4707</v>
      </c>
      <c r="H860" s="29"/>
      <c r="I860" s="29"/>
    </row>
    <row r="861" customFormat="1" ht="17.4" spans="3:9">
      <c r="C861" s="27" t="s">
        <v>3665</v>
      </c>
      <c r="D861" s="28"/>
      <c r="E861" s="33"/>
      <c r="F861" s="33"/>
      <c r="G861" s="28" t="s">
        <v>2745</v>
      </c>
      <c r="H861" s="29"/>
      <c r="I861" s="29"/>
    </row>
    <row r="862" customFormat="1" ht="17.4" spans="3:9">
      <c r="C862" s="27" t="s">
        <v>3667</v>
      </c>
      <c r="D862" s="28"/>
      <c r="E862" s="33"/>
      <c r="F862" s="33"/>
      <c r="G862" s="28" t="s">
        <v>4710</v>
      </c>
      <c r="H862" s="29"/>
      <c r="I862" s="29"/>
    </row>
    <row r="863" customFormat="1" ht="17.4" spans="3:9">
      <c r="C863" s="27" t="s">
        <v>3669</v>
      </c>
      <c r="D863" s="28"/>
      <c r="E863" s="33"/>
      <c r="F863" s="33"/>
      <c r="G863" s="28" t="s">
        <v>4711</v>
      </c>
      <c r="H863" s="29"/>
      <c r="I863" s="29"/>
    </row>
    <row r="864" customFormat="1" ht="17.4" spans="3:9">
      <c r="C864" s="27" t="s">
        <v>3671</v>
      </c>
      <c r="D864" s="28"/>
      <c r="E864" s="33"/>
      <c r="F864" s="33"/>
      <c r="G864" s="28" t="s">
        <v>4717</v>
      </c>
      <c r="H864" s="29"/>
      <c r="I864" s="29"/>
    </row>
    <row r="865" customFormat="1" ht="17.4" spans="3:9">
      <c r="C865" s="27" t="s">
        <v>3672</v>
      </c>
      <c r="D865" s="28"/>
      <c r="E865" s="33"/>
      <c r="F865" s="33"/>
      <c r="G865" s="28" t="s">
        <v>4719</v>
      </c>
      <c r="H865" s="29"/>
      <c r="I865" s="29"/>
    </row>
    <row r="866" customFormat="1" ht="17.4" spans="3:9">
      <c r="C866" s="27" t="s">
        <v>3674</v>
      </c>
      <c r="D866" s="28"/>
      <c r="E866" s="33"/>
      <c r="F866" s="33"/>
      <c r="G866" s="28" t="s">
        <v>4721</v>
      </c>
      <c r="H866" s="29"/>
      <c r="I866" s="29"/>
    </row>
    <row r="867" customFormat="1" ht="17.4" spans="3:9">
      <c r="C867" s="27" t="s">
        <v>3676</v>
      </c>
      <c r="D867" s="28"/>
      <c r="E867" s="33"/>
      <c r="F867" s="33"/>
      <c r="G867" s="28" t="s">
        <v>4725</v>
      </c>
      <c r="H867" s="29"/>
      <c r="I867" s="29"/>
    </row>
    <row r="868" customFormat="1" ht="17.4" spans="3:9">
      <c r="C868" s="27" t="s">
        <v>3678</v>
      </c>
      <c r="D868" s="28"/>
      <c r="E868" s="33"/>
      <c r="F868" s="33"/>
      <c r="G868" s="28" t="s">
        <v>4727</v>
      </c>
      <c r="H868" s="29"/>
      <c r="I868" s="29"/>
    </row>
    <row r="869" customFormat="1" ht="17.4" spans="3:9">
      <c r="C869" s="27" t="s">
        <v>3680</v>
      </c>
      <c r="D869" s="28"/>
      <c r="E869" s="33"/>
      <c r="F869" s="33"/>
      <c r="G869" s="28" t="s">
        <v>4729</v>
      </c>
      <c r="H869" s="29"/>
      <c r="I869" s="29"/>
    </row>
    <row r="870" customFormat="1" ht="17.4" spans="3:9">
      <c r="C870" s="27" t="s">
        <v>3682</v>
      </c>
      <c r="D870" s="28"/>
      <c r="E870" s="33"/>
      <c r="F870" s="33"/>
      <c r="G870" s="28" t="s">
        <v>4731</v>
      </c>
      <c r="H870" s="29"/>
      <c r="I870" s="29"/>
    </row>
    <row r="871" customFormat="1" ht="17.4" spans="3:9">
      <c r="C871" s="27" t="s">
        <v>3684</v>
      </c>
      <c r="D871" s="28"/>
      <c r="E871" s="33"/>
      <c r="F871" s="33"/>
      <c r="G871" s="28" t="s">
        <v>4733</v>
      </c>
      <c r="H871" s="29"/>
      <c r="I871" s="29"/>
    </row>
    <row r="872" customFormat="1" ht="17.4" spans="3:9">
      <c r="C872" s="27" t="s">
        <v>3686</v>
      </c>
      <c r="D872" s="28"/>
      <c r="E872" s="33"/>
      <c r="F872" s="33"/>
      <c r="G872" s="28" t="s">
        <v>2424</v>
      </c>
      <c r="H872" s="29"/>
      <c r="I872" s="29"/>
    </row>
    <row r="873" customFormat="1" ht="17.4" spans="3:9">
      <c r="C873" s="27" t="s">
        <v>3688</v>
      </c>
      <c r="D873" s="28"/>
      <c r="E873" s="33"/>
      <c r="F873" s="33"/>
      <c r="G873" s="28" t="s">
        <v>4737</v>
      </c>
      <c r="H873" s="29"/>
      <c r="I873" s="29"/>
    </row>
    <row r="874" customFormat="1" ht="17.4" spans="3:9">
      <c r="C874" s="27" t="s">
        <v>3689</v>
      </c>
      <c r="D874" s="28"/>
      <c r="E874" s="33"/>
      <c r="F874" s="33"/>
      <c r="G874" s="28" t="s">
        <v>4738</v>
      </c>
      <c r="H874" s="29"/>
      <c r="I874" s="29"/>
    </row>
    <row r="875" customFormat="1" ht="17.4" spans="3:9">
      <c r="C875" s="27" t="s">
        <v>3691</v>
      </c>
      <c r="D875" s="28"/>
      <c r="E875" s="33"/>
      <c r="F875" s="33"/>
      <c r="G875" s="28" t="s">
        <v>4739</v>
      </c>
      <c r="H875" s="29"/>
      <c r="I875" s="29"/>
    </row>
    <row r="876" customFormat="1" ht="17.4" spans="3:9">
      <c r="C876" s="27" t="s">
        <v>3693</v>
      </c>
      <c r="D876" s="28"/>
      <c r="E876" s="33"/>
      <c r="F876" s="33"/>
      <c r="G876" s="28" t="s">
        <v>4740</v>
      </c>
      <c r="H876" s="29"/>
      <c r="I876" s="29"/>
    </row>
    <row r="877" customFormat="1" ht="17.4" spans="3:9">
      <c r="C877" s="27" t="s">
        <v>3695</v>
      </c>
      <c r="D877" s="28"/>
      <c r="E877" s="33"/>
      <c r="F877" s="33"/>
      <c r="G877" s="28" t="s">
        <v>4742</v>
      </c>
      <c r="H877" s="29"/>
      <c r="I877" s="29"/>
    </row>
    <row r="878" customFormat="1" ht="17.4" spans="3:9">
      <c r="C878" s="27" t="s">
        <v>3697</v>
      </c>
      <c r="D878" s="28"/>
      <c r="E878" s="33"/>
      <c r="F878" s="33"/>
      <c r="G878" s="28" t="s">
        <v>4745</v>
      </c>
      <c r="H878" s="29"/>
      <c r="I878" s="29"/>
    </row>
    <row r="879" customFormat="1" ht="17.4" spans="3:9">
      <c r="C879" s="27" t="s">
        <v>3699</v>
      </c>
      <c r="D879" s="28"/>
      <c r="E879" s="33"/>
      <c r="F879" s="33"/>
      <c r="G879" s="28" t="s">
        <v>4747</v>
      </c>
      <c r="H879" s="29"/>
      <c r="I879" s="29"/>
    </row>
    <row r="880" customFormat="1" ht="17.4" spans="3:9">
      <c r="C880" s="27" t="s">
        <v>2665</v>
      </c>
      <c r="D880" s="28"/>
      <c r="E880" s="33"/>
      <c r="F880" s="33"/>
      <c r="G880" s="28" t="s">
        <v>4749</v>
      </c>
      <c r="H880" s="29"/>
      <c r="I880" s="29"/>
    </row>
    <row r="881" customFormat="1" ht="17.4" spans="3:9">
      <c r="C881" s="27" t="s">
        <v>3702</v>
      </c>
      <c r="D881" s="28"/>
      <c r="E881" s="33"/>
      <c r="F881" s="33"/>
      <c r="G881" s="28" t="s">
        <v>4751</v>
      </c>
      <c r="H881" s="29"/>
      <c r="I881" s="29"/>
    </row>
    <row r="882" customFormat="1" ht="17.4" spans="3:9">
      <c r="C882" s="27" t="s">
        <v>3704</v>
      </c>
      <c r="D882" s="28"/>
      <c r="E882" s="33"/>
      <c r="F882" s="33"/>
      <c r="G882" s="28" t="s">
        <v>4753</v>
      </c>
      <c r="H882" s="29"/>
      <c r="I882" s="29"/>
    </row>
    <row r="883" customFormat="1" ht="17.4" spans="3:9">
      <c r="C883" s="27" t="s">
        <v>3706</v>
      </c>
      <c r="D883" s="28"/>
      <c r="E883" s="33"/>
      <c r="F883" s="33"/>
      <c r="G883" s="28" t="s">
        <v>4755</v>
      </c>
      <c r="H883" s="29"/>
      <c r="I883" s="29"/>
    </row>
    <row r="884" customFormat="1" ht="17.4" spans="3:9">
      <c r="C884" s="27" t="s">
        <v>3708</v>
      </c>
      <c r="D884" s="28"/>
      <c r="E884" s="33"/>
      <c r="F884" s="33"/>
      <c r="G884" s="28" t="s">
        <v>4756</v>
      </c>
      <c r="H884" s="29"/>
      <c r="I884" s="29"/>
    </row>
    <row r="885" customFormat="1" ht="17.4" spans="3:9">
      <c r="C885" s="27" t="s">
        <v>3710</v>
      </c>
      <c r="D885" s="28"/>
      <c r="E885" s="33"/>
      <c r="F885" s="33"/>
      <c r="G885" s="28" t="s">
        <v>1905</v>
      </c>
      <c r="H885" s="29"/>
      <c r="I885" s="29"/>
    </row>
    <row r="886" customFormat="1" ht="17.4" spans="3:9">
      <c r="C886" s="27" t="s">
        <v>3712</v>
      </c>
      <c r="D886" s="28"/>
      <c r="E886" s="33"/>
      <c r="F886" s="33"/>
      <c r="G886" s="28" t="s">
        <v>4761</v>
      </c>
      <c r="H886" s="29"/>
      <c r="I886" s="29"/>
    </row>
    <row r="887" customFormat="1" ht="17.4" spans="3:9">
      <c r="C887" s="27" t="s">
        <v>3714</v>
      </c>
      <c r="D887" s="28"/>
      <c r="E887" s="33"/>
      <c r="F887" s="33"/>
      <c r="G887" s="28" t="s">
        <v>4762</v>
      </c>
      <c r="H887" s="29"/>
      <c r="I887" s="29"/>
    </row>
    <row r="888" customFormat="1" ht="17.4" spans="3:9">
      <c r="C888" s="27" t="s">
        <v>3715</v>
      </c>
      <c r="D888" s="28"/>
      <c r="E888" s="33"/>
      <c r="F888" s="33"/>
      <c r="G888" s="28" t="s">
        <v>2816</v>
      </c>
      <c r="H888" s="29"/>
      <c r="I888" s="29"/>
    </row>
    <row r="889" customFormat="1" ht="17.4" spans="3:9">
      <c r="C889" s="27" t="s">
        <v>3717</v>
      </c>
      <c r="D889" s="28"/>
      <c r="E889" s="33"/>
      <c r="F889" s="33"/>
      <c r="G889" s="28" t="s">
        <v>4765</v>
      </c>
      <c r="H889" s="29"/>
      <c r="I889" s="29"/>
    </row>
    <row r="890" customFormat="1" ht="17.4" spans="3:9">
      <c r="C890" s="27" t="s">
        <v>3719</v>
      </c>
      <c r="D890" s="28"/>
      <c r="E890" s="33"/>
      <c r="F890" s="33"/>
      <c r="G890" s="28" t="s">
        <v>4768</v>
      </c>
      <c r="H890" s="29"/>
      <c r="I890" s="29"/>
    </row>
    <row r="891" customFormat="1" ht="17.4" spans="3:9">
      <c r="C891" s="27" t="s">
        <v>3721</v>
      </c>
      <c r="D891" s="28"/>
      <c r="E891" s="33"/>
      <c r="F891" s="33"/>
      <c r="G891" s="28" t="s">
        <v>4770</v>
      </c>
      <c r="H891" s="29"/>
      <c r="I891" s="29"/>
    </row>
    <row r="892" customFormat="1" ht="17.4" spans="3:9">
      <c r="C892" s="27" t="s">
        <v>3723</v>
      </c>
      <c r="D892" s="28"/>
      <c r="E892" s="33"/>
      <c r="F892" s="33"/>
      <c r="G892" s="28" t="s">
        <v>4772</v>
      </c>
      <c r="H892" s="29"/>
      <c r="I892" s="29"/>
    </row>
    <row r="893" customFormat="1" ht="17.4" spans="3:9">
      <c r="C893" s="27" t="s">
        <v>3725</v>
      </c>
      <c r="D893" s="28"/>
      <c r="E893" s="33"/>
      <c r="F893" s="33"/>
      <c r="G893" s="28" t="s">
        <v>4776</v>
      </c>
      <c r="H893" s="29"/>
      <c r="I893" s="29"/>
    </row>
    <row r="894" customFormat="1" ht="17.4" spans="3:9">
      <c r="C894" s="27" t="s">
        <v>3727</v>
      </c>
      <c r="D894" s="28"/>
      <c r="E894" s="33"/>
      <c r="F894" s="33"/>
      <c r="G894" s="28" t="s">
        <v>4778</v>
      </c>
      <c r="H894" s="29"/>
      <c r="I894" s="29"/>
    </row>
    <row r="895" customFormat="1" ht="17.4" spans="3:9">
      <c r="C895" s="27" t="s">
        <v>3729</v>
      </c>
      <c r="D895" s="28"/>
      <c r="E895" s="33"/>
      <c r="F895" s="33"/>
      <c r="G895" s="28" t="s">
        <v>4780</v>
      </c>
      <c r="H895" s="29"/>
      <c r="I895" s="29"/>
    </row>
    <row r="896" customFormat="1" ht="17.4" spans="3:9">
      <c r="C896" s="27" t="s">
        <v>3731</v>
      </c>
      <c r="D896" s="28"/>
      <c r="E896" s="33"/>
      <c r="F896" s="33"/>
      <c r="G896" s="28" t="s">
        <v>4782</v>
      </c>
      <c r="H896" s="29"/>
      <c r="I896" s="29"/>
    </row>
    <row r="897" customFormat="1" ht="17.4" spans="3:9">
      <c r="C897" s="27" t="s">
        <v>2630</v>
      </c>
      <c r="D897" s="28"/>
      <c r="E897" s="33"/>
      <c r="F897" s="33"/>
      <c r="G897" s="28" t="s">
        <v>4784</v>
      </c>
      <c r="H897" s="29"/>
      <c r="I897" s="29"/>
    </row>
    <row r="898" customFormat="1" ht="17.4" spans="3:9">
      <c r="C898" s="27" t="s">
        <v>3734</v>
      </c>
      <c r="D898" s="28"/>
      <c r="E898" s="33"/>
      <c r="F898" s="33"/>
      <c r="G898" s="28" t="s">
        <v>4786</v>
      </c>
      <c r="H898" s="29"/>
      <c r="I898" s="29"/>
    </row>
    <row r="899" customFormat="1" ht="17.4" spans="3:9">
      <c r="C899" s="27" t="s">
        <v>3736</v>
      </c>
      <c r="D899" s="28"/>
      <c r="E899" s="33"/>
      <c r="F899" s="33"/>
      <c r="G899" s="28" t="s">
        <v>4788</v>
      </c>
      <c r="H899" s="29"/>
      <c r="I899" s="29"/>
    </row>
    <row r="900" customFormat="1" ht="17.4" spans="3:9">
      <c r="C900" s="27" t="s">
        <v>3738</v>
      </c>
      <c r="D900" s="28"/>
      <c r="E900" s="33"/>
      <c r="F900" s="33"/>
      <c r="G900" s="28" t="s">
        <v>4792</v>
      </c>
      <c r="H900" s="29"/>
      <c r="I900" s="29"/>
    </row>
    <row r="901" customFormat="1" ht="17.4" spans="3:9">
      <c r="C901" s="27" t="s">
        <v>3740</v>
      </c>
      <c r="D901" s="28"/>
      <c r="E901" s="33"/>
      <c r="F901" s="33"/>
      <c r="G901" s="28" t="s">
        <v>4795</v>
      </c>
      <c r="H901" s="29"/>
      <c r="I901" s="29"/>
    </row>
    <row r="902" customFormat="1" ht="17.4" spans="3:9">
      <c r="C902" s="27" t="s">
        <v>3742</v>
      </c>
      <c r="D902" s="28"/>
      <c r="E902" s="33"/>
      <c r="F902" s="33"/>
      <c r="G902" s="28" t="s">
        <v>4801</v>
      </c>
      <c r="H902" s="29"/>
      <c r="I902" s="29"/>
    </row>
    <row r="903" customFormat="1" ht="17.4" spans="3:9">
      <c r="C903" s="27" t="s">
        <v>3743</v>
      </c>
      <c r="D903" s="28"/>
      <c r="E903" s="33"/>
      <c r="F903" s="33"/>
      <c r="G903" s="28" t="s">
        <v>4802</v>
      </c>
      <c r="H903" s="29"/>
      <c r="I903" s="29"/>
    </row>
    <row r="904" customFormat="1" ht="17.4" spans="3:9">
      <c r="C904" s="27" t="s">
        <v>3745</v>
      </c>
      <c r="D904" s="28"/>
      <c r="E904" s="33"/>
      <c r="F904" s="33"/>
      <c r="G904" s="28" t="s">
        <v>4804</v>
      </c>
      <c r="H904" s="29"/>
      <c r="I904" s="29"/>
    </row>
    <row r="905" customFormat="1" ht="17.4" spans="3:9">
      <c r="C905" s="27" t="s">
        <v>3747</v>
      </c>
      <c r="D905" s="28"/>
      <c r="E905" s="33"/>
      <c r="F905" s="33"/>
      <c r="G905" s="28" t="s">
        <v>4806</v>
      </c>
      <c r="H905" s="29"/>
      <c r="I905" s="29"/>
    </row>
    <row r="906" customFormat="1" ht="17.4" spans="3:9">
      <c r="C906" s="27" t="s">
        <v>3749</v>
      </c>
      <c r="D906" s="28"/>
      <c r="E906" s="33"/>
      <c r="F906" s="33"/>
      <c r="G906" s="28" t="s">
        <v>4814</v>
      </c>
      <c r="H906" s="29"/>
      <c r="I906" s="29"/>
    </row>
    <row r="907" customFormat="1" ht="17.4" spans="3:9">
      <c r="C907" s="27" t="s">
        <v>3751</v>
      </c>
      <c r="D907" s="28"/>
      <c r="E907" s="33"/>
      <c r="F907" s="33"/>
      <c r="G907" s="28" t="s">
        <v>4816</v>
      </c>
      <c r="H907" s="29"/>
      <c r="I907" s="29"/>
    </row>
    <row r="908" customFormat="1" ht="17.4" spans="3:9">
      <c r="C908" s="27" t="s">
        <v>3752</v>
      </c>
      <c r="D908" s="28"/>
      <c r="E908" s="33"/>
      <c r="F908" s="33"/>
      <c r="G908" s="28" t="s">
        <v>4818</v>
      </c>
      <c r="H908" s="29"/>
      <c r="I908" s="29"/>
    </row>
    <row r="909" customFormat="1" ht="17.4" spans="3:9">
      <c r="C909" s="27" t="s">
        <v>3754</v>
      </c>
      <c r="D909" s="28"/>
      <c r="E909" s="33"/>
      <c r="F909" s="33"/>
      <c r="G909" s="28" t="s">
        <v>4819</v>
      </c>
      <c r="H909" s="29"/>
      <c r="I909" s="29"/>
    </row>
    <row r="910" customFormat="1" ht="17.4" spans="3:9">
      <c r="C910" s="27" t="s">
        <v>1862</v>
      </c>
      <c r="D910" s="28"/>
      <c r="E910" s="33"/>
      <c r="F910" s="33"/>
      <c r="G910" s="28" t="s">
        <v>4820</v>
      </c>
      <c r="H910" s="29"/>
      <c r="I910" s="29"/>
    </row>
    <row r="911" customFormat="1" ht="17.4" spans="3:9">
      <c r="C911" s="27" t="s">
        <v>3757</v>
      </c>
      <c r="D911" s="28"/>
      <c r="E911" s="33"/>
      <c r="F911" s="33"/>
      <c r="G911" s="28" t="s">
        <v>4822</v>
      </c>
      <c r="H911" s="29"/>
      <c r="I911" s="29"/>
    </row>
    <row r="912" customFormat="1" ht="17.4" spans="3:9">
      <c r="C912" s="27" t="s">
        <v>3759</v>
      </c>
      <c r="D912" s="28"/>
      <c r="E912" s="33"/>
      <c r="F912" s="33"/>
      <c r="G912" s="28" t="s">
        <v>4824</v>
      </c>
      <c r="H912" s="29"/>
      <c r="I912" s="29"/>
    </row>
    <row r="913" customFormat="1" ht="17.4" spans="3:9">
      <c r="C913" s="27" t="s">
        <v>3761</v>
      </c>
      <c r="D913" s="28"/>
      <c r="E913" s="33"/>
      <c r="F913" s="33"/>
      <c r="G913" s="28" t="s">
        <v>4827</v>
      </c>
      <c r="H913" s="29"/>
      <c r="I913" s="29"/>
    </row>
    <row r="914" customFormat="1" ht="17.4" spans="3:9">
      <c r="C914" s="27" t="s">
        <v>3763</v>
      </c>
      <c r="D914" s="28"/>
      <c r="E914" s="33"/>
      <c r="F914" s="33"/>
      <c r="G914" s="28" t="s">
        <v>4831</v>
      </c>
      <c r="H914" s="29"/>
      <c r="I914" s="29"/>
    </row>
    <row r="915" customFormat="1" ht="17.4" spans="3:9">
      <c r="C915" s="27" t="s">
        <v>3765</v>
      </c>
      <c r="D915" s="28"/>
      <c r="E915" s="33"/>
      <c r="F915" s="33"/>
      <c r="G915" s="28" t="s">
        <v>4833</v>
      </c>
      <c r="H915" s="29"/>
      <c r="I915" s="29"/>
    </row>
    <row r="916" customFormat="1" ht="17.4" spans="3:9">
      <c r="C916" s="27" t="s">
        <v>3767</v>
      </c>
      <c r="D916" s="28"/>
      <c r="E916" s="33"/>
      <c r="F916" s="33"/>
      <c r="G916" s="28" t="s">
        <v>4835</v>
      </c>
      <c r="H916" s="29"/>
      <c r="I916" s="29"/>
    </row>
    <row r="917" customFormat="1" ht="17.4" spans="3:9">
      <c r="C917" s="27" t="s">
        <v>3769</v>
      </c>
      <c r="D917" s="28"/>
      <c r="E917" s="33"/>
      <c r="F917" s="33"/>
      <c r="G917" s="28" t="s">
        <v>4838</v>
      </c>
      <c r="H917" s="29"/>
      <c r="I917" s="29"/>
    </row>
    <row r="918" customFormat="1" ht="17.4" spans="3:9">
      <c r="C918" s="27" t="s">
        <v>3771</v>
      </c>
      <c r="D918" s="28"/>
      <c r="E918" s="33"/>
      <c r="F918" s="33"/>
      <c r="G918" s="28" t="s">
        <v>4842</v>
      </c>
      <c r="H918" s="29"/>
      <c r="I918" s="29"/>
    </row>
    <row r="919" customFormat="1" ht="17.4" spans="3:9">
      <c r="C919" s="27" t="s">
        <v>3773</v>
      </c>
      <c r="D919" s="28"/>
      <c r="E919" s="33"/>
      <c r="F919" s="33"/>
      <c r="G919" s="28" t="s">
        <v>4846</v>
      </c>
      <c r="H919" s="29"/>
      <c r="I919" s="29"/>
    </row>
    <row r="920" customFormat="1" ht="17.4" spans="3:9">
      <c r="C920" s="27" t="s">
        <v>3775</v>
      </c>
      <c r="D920" s="28"/>
      <c r="E920" s="33"/>
      <c r="F920" s="33"/>
      <c r="G920" s="28" t="s">
        <v>4848</v>
      </c>
      <c r="H920" s="29"/>
      <c r="I920" s="29"/>
    </row>
    <row r="921" customFormat="1" ht="17.4" spans="3:9">
      <c r="C921" s="27" t="s">
        <v>160</v>
      </c>
      <c r="D921" s="28"/>
      <c r="E921" s="33"/>
      <c r="F921" s="33"/>
      <c r="G921" s="28" t="s">
        <v>4850</v>
      </c>
      <c r="H921" s="29"/>
      <c r="I921" s="29"/>
    </row>
    <row r="922" customFormat="1" ht="17.4" spans="3:9">
      <c r="C922" s="27" t="s">
        <v>3777</v>
      </c>
      <c r="D922" s="28"/>
      <c r="E922" s="33"/>
      <c r="F922" s="33"/>
      <c r="G922" s="28" t="s">
        <v>4855</v>
      </c>
      <c r="H922" s="29"/>
      <c r="I922" s="29"/>
    </row>
    <row r="923" customFormat="1" ht="17.4" spans="3:9">
      <c r="C923" s="27" t="s">
        <v>3778</v>
      </c>
      <c r="D923" s="28"/>
      <c r="E923" s="33"/>
      <c r="F923" s="33"/>
      <c r="G923" s="28" t="s">
        <v>4857</v>
      </c>
      <c r="H923" s="29"/>
      <c r="I923" s="29"/>
    </row>
    <row r="924" customFormat="1" ht="17.4" spans="3:9">
      <c r="C924" s="27" t="s">
        <v>3779</v>
      </c>
      <c r="D924" s="28"/>
      <c r="E924" s="33"/>
      <c r="F924" s="33"/>
      <c r="G924" s="28" t="s">
        <v>4861</v>
      </c>
      <c r="H924" s="29"/>
      <c r="I924" s="29"/>
    </row>
    <row r="925" customFormat="1" ht="17.4" spans="3:9">
      <c r="C925" s="27" t="s">
        <v>3781</v>
      </c>
      <c r="D925" s="36"/>
      <c r="E925" s="33"/>
      <c r="F925" s="33"/>
      <c r="G925" s="28" t="s">
        <v>4863</v>
      </c>
      <c r="H925" s="29"/>
      <c r="I925" s="29"/>
    </row>
    <row r="926" customFormat="1" ht="17.4" spans="3:9">
      <c r="C926" s="27" t="s">
        <v>3783</v>
      </c>
      <c r="D926" s="36"/>
      <c r="E926" s="33"/>
      <c r="F926" s="33"/>
      <c r="G926" s="28" t="s">
        <v>4865</v>
      </c>
      <c r="H926" s="29"/>
      <c r="I926" s="29"/>
    </row>
    <row r="927" customFormat="1" ht="17.4" spans="3:9">
      <c r="C927" s="27" t="s">
        <v>3784</v>
      </c>
      <c r="D927" s="36"/>
      <c r="E927" s="33"/>
      <c r="F927" s="33"/>
      <c r="G927" s="28" t="s">
        <v>4867</v>
      </c>
      <c r="H927" s="29"/>
      <c r="I927" s="29"/>
    </row>
    <row r="928" customFormat="1" ht="17.4" spans="3:9">
      <c r="C928" s="27" t="s">
        <v>3786</v>
      </c>
      <c r="D928" s="36"/>
      <c r="E928" s="33"/>
      <c r="F928" s="33"/>
      <c r="G928" s="28" t="s">
        <v>4868</v>
      </c>
      <c r="H928" s="29"/>
      <c r="I928" s="29"/>
    </row>
    <row r="929" customFormat="1" ht="17.4" spans="3:9">
      <c r="C929" s="27" t="s">
        <v>3788</v>
      </c>
      <c r="D929" s="36"/>
      <c r="E929" s="33"/>
      <c r="F929" s="33"/>
      <c r="G929" s="28" t="s">
        <v>4870</v>
      </c>
      <c r="H929" s="29"/>
      <c r="I929" s="29"/>
    </row>
    <row r="930" customFormat="1" ht="17.4" spans="3:9">
      <c r="C930" s="27" t="s">
        <v>3790</v>
      </c>
      <c r="D930" s="36"/>
      <c r="E930" s="33"/>
      <c r="F930" s="33"/>
      <c r="G930" s="28" t="s">
        <v>4874</v>
      </c>
      <c r="H930" s="29"/>
      <c r="I930" s="29"/>
    </row>
    <row r="931" customFormat="1" ht="17.4" spans="3:9">
      <c r="C931" s="27" t="s">
        <v>3792</v>
      </c>
      <c r="D931" s="36"/>
      <c r="E931" s="33"/>
      <c r="F931" s="33"/>
      <c r="G931" s="28" t="s">
        <v>2633</v>
      </c>
      <c r="H931" s="29"/>
      <c r="I931" s="29"/>
    </row>
    <row r="932" customFormat="1" ht="17.4" spans="3:9">
      <c r="C932" s="27" t="s">
        <v>3794</v>
      </c>
      <c r="D932" s="36"/>
      <c r="E932" s="33"/>
      <c r="F932" s="33"/>
      <c r="G932" s="28" t="s">
        <v>4879</v>
      </c>
      <c r="H932" s="29"/>
      <c r="I932" s="29"/>
    </row>
    <row r="933" customFormat="1" ht="17.4" spans="3:9">
      <c r="C933" s="27" t="s">
        <v>3796</v>
      </c>
      <c r="D933" s="36"/>
      <c r="E933" s="33"/>
      <c r="F933" s="33"/>
      <c r="G933" s="28" t="s">
        <v>4883</v>
      </c>
      <c r="H933" s="29"/>
      <c r="I933" s="29"/>
    </row>
    <row r="934" customFormat="1" ht="17.4" spans="3:9">
      <c r="C934" s="27" t="s">
        <v>3798</v>
      </c>
      <c r="D934" s="36"/>
      <c r="E934" s="33"/>
      <c r="F934" s="33"/>
      <c r="G934" s="28" t="s">
        <v>4885</v>
      </c>
      <c r="H934" s="29"/>
      <c r="I934" s="29"/>
    </row>
    <row r="935" customFormat="1" ht="17.4" spans="3:9">
      <c r="C935" s="27" t="s">
        <v>3800</v>
      </c>
      <c r="D935" s="36"/>
      <c r="E935" s="33"/>
      <c r="F935" s="33"/>
      <c r="G935" s="28" t="s">
        <v>4886</v>
      </c>
      <c r="H935" s="29"/>
      <c r="I935" s="29"/>
    </row>
    <row r="936" customFormat="1" ht="17.4" spans="3:9">
      <c r="C936" s="27" t="s">
        <v>3802</v>
      </c>
      <c r="D936" s="36"/>
      <c r="E936" s="33"/>
      <c r="F936" s="33"/>
      <c r="G936" s="28" t="s">
        <v>4888</v>
      </c>
      <c r="H936" s="29"/>
      <c r="I936" s="29"/>
    </row>
    <row r="937" customFormat="1" ht="17.4" spans="3:9">
      <c r="C937" s="27" t="s">
        <v>3804</v>
      </c>
      <c r="D937" s="36"/>
      <c r="E937" s="33"/>
      <c r="F937" s="33"/>
      <c r="G937" s="28" t="s">
        <v>4889</v>
      </c>
      <c r="H937" s="29"/>
      <c r="I937" s="29"/>
    </row>
    <row r="938" customFormat="1" ht="17.4" spans="3:9">
      <c r="C938" s="27" t="s">
        <v>1308</v>
      </c>
      <c r="D938" s="36"/>
      <c r="E938" s="33"/>
      <c r="F938" s="33"/>
      <c r="G938" s="28" t="s">
        <v>4891</v>
      </c>
      <c r="H938" s="29"/>
      <c r="I938" s="29"/>
    </row>
    <row r="939" customFormat="1" ht="17.4" spans="3:9">
      <c r="C939" s="27" t="s">
        <v>3807</v>
      </c>
      <c r="D939" s="36"/>
      <c r="E939" s="33"/>
      <c r="F939" s="33"/>
      <c r="G939" s="28" t="s">
        <v>4893</v>
      </c>
      <c r="H939" s="29"/>
      <c r="I939" s="29"/>
    </row>
    <row r="940" customFormat="1" ht="17.4" spans="3:9">
      <c r="C940" s="27" t="s">
        <v>3809</v>
      </c>
      <c r="D940" s="36"/>
      <c r="E940" s="33"/>
      <c r="F940" s="33"/>
      <c r="G940" s="28" t="s">
        <v>4895</v>
      </c>
      <c r="H940" s="29"/>
      <c r="I940" s="29"/>
    </row>
    <row r="941" customFormat="1" ht="17.4" spans="3:9">
      <c r="C941" s="27" t="s">
        <v>3811</v>
      </c>
      <c r="D941" s="36"/>
      <c r="E941" s="33"/>
      <c r="F941" s="33"/>
      <c r="G941" s="28" t="s">
        <v>4897</v>
      </c>
      <c r="H941" s="29"/>
      <c r="I941" s="29"/>
    </row>
    <row r="942" customFormat="1" ht="17.4" spans="3:9">
      <c r="C942" s="27" t="s">
        <v>3812</v>
      </c>
      <c r="D942" s="36"/>
      <c r="E942" s="33"/>
      <c r="F942" s="33"/>
      <c r="G942" s="28" t="s">
        <v>4900</v>
      </c>
      <c r="H942" s="29"/>
      <c r="I942" s="29"/>
    </row>
    <row r="943" customFormat="1" ht="17.4" spans="3:9">
      <c r="C943" s="27" t="s">
        <v>3813</v>
      </c>
      <c r="D943" s="36"/>
      <c r="E943" s="33"/>
      <c r="F943" s="33"/>
      <c r="G943" s="28" t="s">
        <v>2581</v>
      </c>
      <c r="H943" s="29"/>
      <c r="I943" s="29"/>
    </row>
    <row r="944" customFormat="1" ht="17.4" spans="3:9">
      <c r="C944" s="27" t="s">
        <v>1843</v>
      </c>
      <c r="D944" s="36"/>
      <c r="E944" s="33"/>
      <c r="F944" s="33"/>
      <c r="G944" s="28" t="s">
        <v>4903</v>
      </c>
      <c r="H944" s="29"/>
      <c r="I944" s="29"/>
    </row>
    <row r="945" customFormat="1" ht="17.4" spans="3:9">
      <c r="C945" s="27" t="s">
        <v>2637</v>
      </c>
      <c r="D945" s="36"/>
      <c r="E945" s="33"/>
      <c r="F945" s="33"/>
      <c r="G945" s="28" t="s">
        <v>4905</v>
      </c>
      <c r="H945" s="29"/>
      <c r="I945" s="29"/>
    </row>
    <row r="946" customFormat="1" ht="17.4" spans="3:9">
      <c r="C946" s="27" t="s">
        <v>3817</v>
      </c>
      <c r="D946" s="36"/>
      <c r="E946" s="33"/>
      <c r="F946" s="33"/>
      <c r="G946" s="28" t="s">
        <v>4909</v>
      </c>
      <c r="H946" s="29"/>
      <c r="I946" s="29"/>
    </row>
    <row r="947" customFormat="1" ht="17.4" spans="3:9">
      <c r="C947" s="27" t="s">
        <v>3819</v>
      </c>
      <c r="D947" s="36"/>
      <c r="E947" s="33"/>
      <c r="F947" s="33"/>
      <c r="G947" s="28" t="s">
        <v>4911</v>
      </c>
      <c r="H947" s="29"/>
      <c r="I947" s="29"/>
    </row>
    <row r="948" customFormat="1" ht="17.4" spans="3:9">
      <c r="C948" s="27" t="s">
        <v>3821</v>
      </c>
      <c r="D948" s="36"/>
      <c r="E948" s="33"/>
      <c r="F948" s="33"/>
      <c r="G948" s="28" t="s">
        <v>4913</v>
      </c>
      <c r="H948" s="29"/>
      <c r="I948" s="29"/>
    </row>
    <row r="949" customFormat="1" ht="17.4" spans="3:9">
      <c r="C949" s="27" t="s">
        <v>3823</v>
      </c>
      <c r="D949" s="36"/>
      <c r="E949" s="33"/>
      <c r="F949" s="33"/>
      <c r="G949" s="28" t="s">
        <v>4915</v>
      </c>
      <c r="H949" s="29"/>
      <c r="I949" s="29"/>
    </row>
    <row r="950" customFormat="1" ht="17.4" spans="3:9">
      <c r="C950" s="27" t="s">
        <v>3825</v>
      </c>
      <c r="D950" s="36"/>
      <c r="E950" s="33"/>
      <c r="F950" s="33"/>
      <c r="G950" s="28" t="s">
        <v>4917</v>
      </c>
      <c r="H950" s="29"/>
      <c r="I950" s="29"/>
    </row>
    <row r="951" customFormat="1" ht="17.4" spans="3:9">
      <c r="C951" s="27" t="s">
        <v>3827</v>
      </c>
      <c r="D951" s="36"/>
      <c r="E951" s="33"/>
      <c r="F951" s="33"/>
      <c r="G951" s="28" t="s">
        <v>4918</v>
      </c>
      <c r="H951" s="29"/>
      <c r="I951" s="29"/>
    </row>
    <row r="952" customFormat="1" ht="17.4" spans="3:9">
      <c r="C952" s="27" t="s">
        <v>3829</v>
      </c>
      <c r="D952" s="36"/>
      <c r="E952" s="33"/>
      <c r="F952" s="33"/>
      <c r="G952" s="28" t="s">
        <v>4922</v>
      </c>
      <c r="H952" s="29"/>
      <c r="I952" s="29"/>
    </row>
    <row r="953" customFormat="1" ht="17.4" spans="3:9">
      <c r="C953" s="27" t="s">
        <v>3831</v>
      </c>
      <c r="D953" s="36"/>
      <c r="E953" s="33"/>
      <c r="F953" s="33"/>
      <c r="G953" s="28" t="s">
        <v>4924</v>
      </c>
      <c r="H953" s="29"/>
      <c r="I953" s="29"/>
    </row>
    <row r="954" customFormat="1" ht="17.4" spans="3:9">
      <c r="C954" s="27" t="s">
        <v>3833</v>
      </c>
      <c r="D954" s="36"/>
      <c r="E954" s="33"/>
      <c r="F954" s="33"/>
      <c r="G954" s="28" t="s">
        <v>4928</v>
      </c>
      <c r="H954" s="29"/>
      <c r="I954" s="29"/>
    </row>
    <row r="955" customFormat="1" ht="17.4" spans="3:9">
      <c r="C955" s="27" t="s">
        <v>3835</v>
      </c>
      <c r="D955" s="36"/>
      <c r="E955" s="33"/>
      <c r="F955" s="33"/>
      <c r="G955" s="28" t="s">
        <v>4934</v>
      </c>
      <c r="H955" s="29"/>
      <c r="I955" s="29"/>
    </row>
    <row r="956" customFormat="1" ht="17.4" spans="3:9">
      <c r="C956" s="27" t="s">
        <v>3836</v>
      </c>
      <c r="D956" s="36"/>
      <c r="E956" s="33"/>
      <c r="F956" s="33"/>
      <c r="G956" s="28" t="s">
        <v>4940</v>
      </c>
      <c r="H956" s="29"/>
      <c r="I956" s="29"/>
    </row>
    <row r="957" customFormat="1" ht="17.4" spans="3:9">
      <c r="C957" s="27" t="s">
        <v>3838</v>
      </c>
      <c r="D957" s="36"/>
      <c r="E957" s="33"/>
      <c r="F957" s="33"/>
      <c r="G957" s="28" t="s">
        <v>4942</v>
      </c>
      <c r="H957" s="29"/>
      <c r="I957" s="29"/>
    </row>
    <row r="958" customFormat="1" ht="17.4" spans="3:9">
      <c r="C958" s="27" t="s">
        <v>3840</v>
      </c>
      <c r="D958" s="36"/>
      <c r="E958" s="33"/>
      <c r="F958" s="33"/>
      <c r="G958" s="28" t="s">
        <v>4944</v>
      </c>
      <c r="H958" s="29"/>
      <c r="I958" s="29"/>
    </row>
    <row r="959" customFormat="1" ht="17.4" spans="3:9">
      <c r="C959" s="27" t="s">
        <v>2860</v>
      </c>
      <c r="D959" s="36"/>
      <c r="E959" s="33"/>
      <c r="F959" s="33"/>
      <c r="G959" s="28" t="s">
        <v>4946</v>
      </c>
      <c r="H959" s="29"/>
      <c r="I959" s="29"/>
    </row>
    <row r="960" customFormat="1" ht="17.4" spans="3:9">
      <c r="C960" s="27" t="s">
        <v>3843</v>
      </c>
      <c r="D960" s="36"/>
      <c r="E960" s="33"/>
      <c r="F960" s="33"/>
      <c r="G960" s="28" t="s">
        <v>4947</v>
      </c>
      <c r="H960" s="29"/>
      <c r="I960" s="29"/>
    </row>
    <row r="961" customFormat="1" ht="17.4" spans="3:9">
      <c r="C961" s="27" t="s">
        <v>3844</v>
      </c>
      <c r="D961" s="36"/>
      <c r="E961" s="33"/>
      <c r="F961" s="33"/>
      <c r="G961" s="28" t="s">
        <v>4948</v>
      </c>
      <c r="H961" s="29"/>
      <c r="I961" s="29"/>
    </row>
    <row r="962" customFormat="1" ht="17.4" spans="3:9">
      <c r="C962" s="27" t="s">
        <v>3846</v>
      </c>
      <c r="D962" s="36"/>
      <c r="E962" s="33"/>
      <c r="F962" s="33"/>
      <c r="G962" s="28" t="s">
        <v>4950</v>
      </c>
      <c r="H962" s="29"/>
      <c r="I962" s="29"/>
    </row>
    <row r="963" customFormat="1" ht="17.4" spans="3:9">
      <c r="C963" s="27" t="s">
        <v>3848</v>
      </c>
      <c r="D963" s="36"/>
      <c r="E963" s="33"/>
      <c r="F963" s="33"/>
      <c r="G963" s="28" t="s">
        <v>4952</v>
      </c>
      <c r="H963" s="29"/>
      <c r="I963" s="29"/>
    </row>
    <row r="964" customFormat="1" ht="17.4" spans="3:9">
      <c r="C964" s="27" t="s">
        <v>3850</v>
      </c>
      <c r="D964" s="36"/>
      <c r="E964" s="33"/>
      <c r="F964" s="33"/>
      <c r="G964" s="28" t="s">
        <v>4954</v>
      </c>
      <c r="H964" s="29"/>
      <c r="I964" s="29"/>
    </row>
    <row r="965" customFormat="1" ht="17.4" spans="3:9">
      <c r="C965" s="27" t="s">
        <v>3852</v>
      </c>
      <c r="D965" s="36"/>
      <c r="E965" s="33"/>
      <c r="F965" s="33"/>
      <c r="G965" s="28" t="s">
        <v>4957</v>
      </c>
      <c r="H965" s="29"/>
      <c r="I965" s="29"/>
    </row>
    <row r="966" customFormat="1" ht="17.4" spans="3:9">
      <c r="C966" s="27" t="s">
        <v>3854</v>
      </c>
      <c r="D966" s="36"/>
      <c r="E966" s="33"/>
      <c r="F966" s="33"/>
      <c r="G966" s="28" t="s">
        <v>4959</v>
      </c>
      <c r="H966" s="29"/>
      <c r="I966" s="29"/>
    </row>
    <row r="967" customFormat="1" ht="17.4" spans="3:9">
      <c r="C967" s="27" t="s">
        <v>3856</v>
      </c>
      <c r="D967" s="36"/>
      <c r="E967" s="33"/>
      <c r="F967" s="33"/>
      <c r="G967" s="28" t="s">
        <v>4961</v>
      </c>
      <c r="H967" s="29"/>
      <c r="I967" s="29"/>
    </row>
    <row r="968" customFormat="1" ht="17.4" spans="3:9">
      <c r="C968" s="27" t="s">
        <v>3858</v>
      </c>
      <c r="D968" s="36"/>
      <c r="E968" s="33"/>
      <c r="F968" s="33"/>
      <c r="G968" s="28" t="s">
        <v>4967</v>
      </c>
      <c r="H968" s="29"/>
      <c r="I968" s="29"/>
    </row>
    <row r="969" customFormat="1" ht="26.4" spans="3:9">
      <c r="C969" s="27" t="s">
        <v>3860</v>
      </c>
      <c r="D969" s="36"/>
      <c r="E969" s="33"/>
      <c r="F969" s="33"/>
      <c r="G969" s="28" t="s">
        <v>2838</v>
      </c>
      <c r="H969" s="29"/>
      <c r="I969" s="29"/>
    </row>
    <row r="970" customFormat="1" ht="17.4" spans="3:9">
      <c r="C970" s="27" t="s">
        <v>3862</v>
      </c>
      <c r="D970" s="36"/>
      <c r="E970" s="33"/>
      <c r="F970" s="33"/>
      <c r="G970" s="28" t="s">
        <v>4970</v>
      </c>
      <c r="H970" s="29"/>
      <c r="I970" s="29"/>
    </row>
    <row r="971" customFormat="1" ht="17.4" spans="3:9">
      <c r="C971" s="27" t="s">
        <v>3864</v>
      </c>
      <c r="D971" s="36"/>
      <c r="E971" s="33"/>
      <c r="F971" s="33"/>
      <c r="G971" s="28" t="s">
        <v>4972</v>
      </c>
      <c r="H971" s="29"/>
      <c r="I971" s="29"/>
    </row>
    <row r="972" customFormat="1" ht="17.4" spans="3:9">
      <c r="C972" s="27" t="s">
        <v>3866</v>
      </c>
      <c r="D972" s="36"/>
      <c r="E972" s="33"/>
      <c r="F972" s="33"/>
      <c r="G972" s="28" t="s">
        <v>4974</v>
      </c>
      <c r="H972" s="29"/>
      <c r="I972" s="29"/>
    </row>
    <row r="973" customFormat="1" ht="17.4" spans="3:9">
      <c r="C973" s="27" t="s">
        <v>3868</v>
      </c>
      <c r="D973" s="36"/>
      <c r="E973" s="33"/>
      <c r="F973" s="33"/>
      <c r="G973" s="28" t="s">
        <v>4975</v>
      </c>
      <c r="H973" s="29"/>
      <c r="I973" s="29"/>
    </row>
    <row r="974" customFormat="1" ht="17.4" spans="3:9">
      <c r="C974" s="27" t="s">
        <v>3870</v>
      </c>
      <c r="D974" s="36"/>
      <c r="E974" s="33"/>
      <c r="F974" s="33"/>
      <c r="G974" s="28" t="s">
        <v>4977</v>
      </c>
      <c r="H974" s="29"/>
      <c r="I974" s="29"/>
    </row>
    <row r="975" customFormat="1" ht="17.4" spans="3:9">
      <c r="C975" s="27" t="s">
        <v>3872</v>
      </c>
      <c r="D975" s="36"/>
      <c r="E975" s="33"/>
      <c r="F975" s="33"/>
      <c r="G975" s="28" t="s">
        <v>4979</v>
      </c>
      <c r="H975" s="29"/>
      <c r="I975" s="29"/>
    </row>
    <row r="976" customFormat="1" ht="17.4" spans="3:9">
      <c r="C976" s="27" t="s">
        <v>3874</v>
      </c>
      <c r="D976" s="36"/>
      <c r="E976" s="33"/>
      <c r="F976" s="33"/>
      <c r="G976" s="28" t="s">
        <v>4981</v>
      </c>
      <c r="H976" s="29"/>
      <c r="I976" s="29"/>
    </row>
    <row r="977" customFormat="1" ht="17.4" spans="3:9">
      <c r="C977" s="27" t="s">
        <v>3876</v>
      </c>
      <c r="D977" s="36"/>
      <c r="E977" s="33"/>
      <c r="F977" s="33"/>
      <c r="G977" s="28" t="s">
        <v>4985</v>
      </c>
      <c r="H977" s="29"/>
      <c r="I977" s="29"/>
    </row>
    <row r="978" customFormat="1" ht="17.4" spans="3:9">
      <c r="C978" s="27" t="s">
        <v>3878</v>
      </c>
      <c r="D978" s="36"/>
      <c r="E978" s="33"/>
      <c r="F978" s="33"/>
      <c r="G978" s="28" t="s">
        <v>4987</v>
      </c>
      <c r="H978" s="29"/>
      <c r="I978" s="29"/>
    </row>
    <row r="979" customFormat="1" ht="17.4" spans="3:9">
      <c r="C979" s="27" t="s">
        <v>3880</v>
      </c>
      <c r="D979" s="36"/>
      <c r="E979" s="33"/>
      <c r="F979" s="33"/>
      <c r="G979" s="28" t="s">
        <v>1945</v>
      </c>
      <c r="H979" s="29"/>
      <c r="I979" s="29"/>
    </row>
    <row r="980" customFormat="1" ht="17.4" spans="3:9">
      <c r="C980" s="27" t="s">
        <v>3882</v>
      </c>
      <c r="D980" s="36"/>
      <c r="E980" s="33"/>
      <c r="F980" s="33"/>
      <c r="G980" s="28" t="s">
        <v>4990</v>
      </c>
      <c r="H980" s="29"/>
      <c r="I980" s="29"/>
    </row>
    <row r="981" customFormat="1" ht="17.4" spans="3:9">
      <c r="C981" s="27" t="s">
        <v>3884</v>
      </c>
      <c r="D981" s="36"/>
      <c r="E981" s="33"/>
      <c r="F981" s="33"/>
      <c r="G981" s="28" t="s">
        <v>4992</v>
      </c>
      <c r="H981" s="29"/>
      <c r="I981" s="29"/>
    </row>
    <row r="982" customFormat="1" ht="17.4" spans="3:9">
      <c r="C982" s="27" t="s">
        <v>3886</v>
      </c>
      <c r="D982" s="36"/>
      <c r="E982" s="33"/>
      <c r="F982" s="33"/>
      <c r="G982" s="28" t="s">
        <v>4993</v>
      </c>
      <c r="H982" s="29"/>
      <c r="I982" s="29"/>
    </row>
    <row r="983" customFormat="1" ht="17.4" spans="3:9">
      <c r="C983" s="27" t="s">
        <v>3888</v>
      </c>
      <c r="D983" s="36"/>
      <c r="E983" s="33"/>
      <c r="F983" s="33"/>
      <c r="G983" s="28" t="s">
        <v>4995</v>
      </c>
      <c r="H983" s="29"/>
      <c r="I983" s="29"/>
    </row>
    <row r="984" customFormat="1" ht="17.4" spans="3:9">
      <c r="C984" s="27" t="s">
        <v>3890</v>
      </c>
      <c r="D984" s="36"/>
      <c r="E984" s="33"/>
      <c r="F984" s="33"/>
      <c r="G984" s="28" t="s">
        <v>2395</v>
      </c>
      <c r="H984" s="29"/>
      <c r="I984" s="29"/>
    </row>
    <row r="985" customFormat="1" ht="17.4" spans="3:9">
      <c r="C985" s="27" t="s">
        <v>3892</v>
      </c>
      <c r="D985" s="36"/>
      <c r="E985" s="33"/>
      <c r="F985" s="33"/>
      <c r="G985" s="28" t="s">
        <v>4998</v>
      </c>
      <c r="H985" s="29"/>
      <c r="I985" s="29"/>
    </row>
    <row r="986" customFormat="1" ht="17.4" spans="3:9">
      <c r="C986" s="27" t="s">
        <v>3894</v>
      </c>
      <c r="D986" s="36"/>
      <c r="E986" s="33"/>
      <c r="F986" s="33"/>
      <c r="G986" s="28" t="s">
        <v>5000</v>
      </c>
      <c r="H986" s="29"/>
      <c r="I986" s="29"/>
    </row>
    <row r="987" customFormat="1" ht="17.4" spans="3:9">
      <c r="C987" s="27" t="s">
        <v>3896</v>
      </c>
      <c r="D987" s="36"/>
      <c r="E987" s="33"/>
      <c r="F987" s="33"/>
      <c r="G987" s="28" t="s">
        <v>5002</v>
      </c>
      <c r="H987" s="29"/>
      <c r="I987" s="29"/>
    </row>
    <row r="988" customFormat="1" ht="17.4" spans="3:9">
      <c r="C988" s="27" t="s">
        <v>3898</v>
      </c>
      <c r="D988" s="36"/>
      <c r="E988" s="33"/>
      <c r="F988" s="33"/>
      <c r="G988" s="28" t="s">
        <v>5006</v>
      </c>
      <c r="H988" s="29"/>
      <c r="I988" s="29"/>
    </row>
    <row r="989" customFormat="1" ht="17.4" spans="3:9">
      <c r="C989" s="27" t="s">
        <v>3900</v>
      </c>
      <c r="D989" s="36"/>
      <c r="E989" s="33"/>
      <c r="F989" s="33"/>
      <c r="G989" s="28" t="s">
        <v>5008</v>
      </c>
      <c r="H989" s="29"/>
      <c r="I989" s="29"/>
    </row>
    <row r="990" customFormat="1" ht="17.4" spans="3:9">
      <c r="C990" s="27" t="s">
        <v>3902</v>
      </c>
      <c r="D990" s="36"/>
      <c r="E990" s="33"/>
      <c r="F990" s="33"/>
      <c r="G990" s="28" t="s">
        <v>5010</v>
      </c>
      <c r="H990" s="29"/>
      <c r="I990" s="29"/>
    </row>
    <row r="991" customFormat="1" ht="17.4" spans="3:9">
      <c r="C991" s="27" t="s">
        <v>3904</v>
      </c>
      <c r="D991" s="36"/>
      <c r="E991" s="33"/>
      <c r="F991" s="33"/>
      <c r="G991" s="28" t="s">
        <v>5013</v>
      </c>
      <c r="H991" s="29"/>
      <c r="I991" s="29"/>
    </row>
    <row r="992" customFormat="1" ht="17.4" spans="3:9">
      <c r="C992" s="27" t="s">
        <v>3906</v>
      </c>
      <c r="D992" s="36"/>
      <c r="E992" s="33"/>
      <c r="F992" s="33"/>
      <c r="G992" s="28" t="s">
        <v>5015</v>
      </c>
      <c r="H992" s="29"/>
      <c r="I992" s="29"/>
    </row>
    <row r="993" customFormat="1" ht="17.4" spans="3:9">
      <c r="C993" s="27" t="s">
        <v>3908</v>
      </c>
      <c r="D993" s="36"/>
      <c r="E993" s="33"/>
      <c r="F993" s="33"/>
      <c r="G993" s="28" t="s">
        <v>5021</v>
      </c>
      <c r="H993" s="29"/>
      <c r="I993" s="29"/>
    </row>
    <row r="994" customFormat="1" ht="17.4" spans="3:9">
      <c r="C994" s="27" t="s">
        <v>3910</v>
      </c>
      <c r="D994" s="36"/>
      <c r="E994" s="33"/>
      <c r="F994" s="33"/>
      <c r="G994" s="28" t="s">
        <v>5024</v>
      </c>
      <c r="H994" s="29"/>
      <c r="I994" s="29"/>
    </row>
    <row r="995" customFormat="1" ht="17.4" spans="3:9">
      <c r="C995" s="27" t="s">
        <v>3912</v>
      </c>
      <c r="D995" s="36"/>
      <c r="E995" s="33"/>
      <c r="F995" s="33"/>
      <c r="G995" s="28" t="s">
        <v>5027</v>
      </c>
      <c r="H995" s="29"/>
      <c r="I995" s="29"/>
    </row>
    <row r="996" customFormat="1" ht="17.4" spans="3:9">
      <c r="C996" s="27" t="s">
        <v>3914</v>
      </c>
      <c r="D996" s="36"/>
      <c r="E996" s="33"/>
      <c r="F996" s="33"/>
      <c r="G996" s="28" t="s">
        <v>5028</v>
      </c>
      <c r="H996" s="29"/>
      <c r="I996" s="29"/>
    </row>
    <row r="997" customFormat="1" ht="17.4" spans="3:9">
      <c r="C997" s="27" t="s">
        <v>3916</v>
      </c>
      <c r="D997" s="36"/>
      <c r="E997" s="33"/>
      <c r="F997" s="33"/>
      <c r="G997" s="28" t="s">
        <v>5033</v>
      </c>
      <c r="H997" s="29"/>
      <c r="I997" s="29"/>
    </row>
    <row r="998" customFormat="1" ht="17.4" spans="3:9">
      <c r="C998" s="27" t="s">
        <v>2481</v>
      </c>
      <c r="D998" s="36"/>
      <c r="E998" s="33"/>
      <c r="F998" s="33"/>
      <c r="G998" s="28" t="s">
        <v>5036</v>
      </c>
      <c r="H998" s="29"/>
      <c r="I998" s="29"/>
    </row>
    <row r="999" customFormat="1" ht="17.4" spans="3:9">
      <c r="C999" s="27" t="s">
        <v>3919</v>
      </c>
      <c r="D999" s="36"/>
      <c r="E999" s="33"/>
      <c r="F999" s="33"/>
      <c r="G999" s="28" t="s">
        <v>5038</v>
      </c>
      <c r="H999" s="29"/>
      <c r="I999" s="29"/>
    </row>
    <row r="1000" customFormat="1" ht="17.4" spans="3:9">
      <c r="C1000" s="27" t="s">
        <v>3921</v>
      </c>
      <c r="D1000" s="36"/>
      <c r="E1000" s="33"/>
      <c r="F1000" s="33"/>
      <c r="G1000" s="28" t="s">
        <v>5040</v>
      </c>
      <c r="H1000" s="29"/>
      <c r="I1000" s="29"/>
    </row>
    <row r="1001" customFormat="1" ht="17.4" spans="3:9">
      <c r="C1001" s="27" t="s">
        <v>3923</v>
      </c>
      <c r="D1001" s="36"/>
      <c r="E1001" s="33"/>
      <c r="F1001" s="33"/>
      <c r="G1001" s="28" t="s">
        <v>5042</v>
      </c>
      <c r="H1001" s="29"/>
      <c r="I1001" s="29"/>
    </row>
    <row r="1002" customFormat="1" ht="17.4" spans="3:9">
      <c r="C1002" s="27" t="s">
        <v>3925</v>
      </c>
      <c r="D1002" s="36"/>
      <c r="E1002" s="33"/>
      <c r="F1002" s="33"/>
      <c r="G1002" s="28" t="s">
        <v>5044</v>
      </c>
      <c r="H1002" s="29"/>
      <c r="I1002" s="29"/>
    </row>
    <row r="1003" customFormat="1" ht="26.4" spans="3:9">
      <c r="C1003" s="27" t="s">
        <v>3927</v>
      </c>
      <c r="D1003" s="36"/>
      <c r="E1003" s="33"/>
      <c r="F1003" s="33"/>
      <c r="G1003" s="28" t="s">
        <v>5046</v>
      </c>
      <c r="H1003" s="29"/>
      <c r="I1003" s="29"/>
    </row>
    <row r="1004" customFormat="1" ht="17.4" spans="3:9">
      <c r="C1004" s="27" t="s">
        <v>3929</v>
      </c>
      <c r="D1004" s="36"/>
      <c r="E1004" s="33"/>
      <c r="F1004" s="33"/>
      <c r="G1004" s="28" t="s">
        <v>5050</v>
      </c>
      <c r="H1004" s="29"/>
      <c r="I1004" s="29"/>
    </row>
    <row r="1005" customFormat="1" ht="17.4" spans="3:9">
      <c r="C1005" s="27" t="s">
        <v>3930</v>
      </c>
      <c r="D1005" s="36"/>
      <c r="E1005" s="33"/>
      <c r="F1005" s="33"/>
      <c r="G1005" s="28" t="s">
        <v>5054</v>
      </c>
      <c r="H1005" s="29"/>
      <c r="I1005" s="29"/>
    </row>
    <row r="1006" customFormat="1" ht="17.4" spans="3:9">
      <c r="C1006" s="27" t="s">
        <v>3932</v>
      </c>
      <c r="D1006" s="36"/>
      <c r="E1006" s="33"/>
      <c r="F1006" s="33"/>
      <c r="G1006" s="28" t="s">
        <v>5056</v>
      </c>
      <c r="H1006" s="29"/>
      <c r="I1006" s="29"/>
    </row>
    <row r="1007" customFormat="1" ht="17.4" spans="3:9">
      <c r="C1007" s="27" t="s">
        <v>3934</v>
      </c>
      <c r="D1007" s="36"/>
      <c r="E1007" s="33"/>
      <c r="F1007" s="33"/>
      <c r="G1007" s="28" t="s">
        <v>5058</v>
      </c>
      <c r="H1007" s="29"/>
      <c r="I1007" s="29"/>
    </row>
    <row r="1008" customFormat="1" ht="17.4" spans="3:9">
      <c r="C1008" s="27" t="s">
        <v>3936</v>
      </c>
      <c r="D1008" s="36"/>
      <c r="E1008" s="33"/>
      <c r="F1008" s="33"/>
      <c r="G1008" s="28" t="s">
        <v>5060</v>
      </c>
      <c r="H1008" s="29"/>
      <c r="I1008" s="29"/>
    </row>
    <row r="1009" customFormat="1" ht="17.4" spans="3:9">
      <c r="C1009" s="27" t="s">
        <v>3938</v>
      </c>
      <c r="D1009" s="36"/>
      <c r="E1009" s="33"/>
      <c r="F1009" s="33"/>
      <c r="G1009" s="28" t="s">
        <v>5062</v>
      </c>
      <c r="H1009" s="29"/>
      <c r="I1009" s="29"/>
    </row>
    <row r="1010" customFormat="1" ht="17.4" spans="3:9">
      <c r="C1010" s="27" t="s">
        <v>3940</v>
      </c>
      <c r="D1010" s="36"/>
      <c r="E1010" s="33"/>
      <c r="F1010" s="33"/>
      <c r="G1010" s="28" t="s">
        <v>5066</v>
      </c>
      <c r="H1010" s="29"/>
      <c r="I1010" s="29"/>
    </row>
    <row r="1011" customFormat="1" ht="17.4" spans="3:9">
      <c r="C1011" s="27" t="s">
        <v>3942</v>
      </c>
      <c r="D1011" s="36"/>
      <c r="E1011" s="33"/>
      <c r="F1011" s="33"/>
      <c r="G1011" s="28" t="s">
        <v>5068</v>
      </c>
      <c r="H1011" s="29"/>
      <c r="I1011" s="29"/>
    </row>
    <row r="1012" customFormat="1" ht="26.4" spans="3:9">
      <c r="C1012" s="27" t="s">
        <v>3944</v>
      </c>
      <c r="D1012" s="36"/>
      <c r="E1012" s="33"/>
      <c r="F1012" s="33"/>
      <c r="G1012" s="28" t="s">
        <v>5072</v>
      </c>
      <c r="H1012" s="29"/>
      <c r="I1012" s="29"/>
    </row>
    <row r="1013" customFormat="1" ht="17.4" spans="3:9">
      <c r="C1013" s="27" t="s">
        <v>3946</v>
      </c>
      <c r="D1013" s="36"/>
      <c r="E1013" s="33"/>
      <c r="F1013" s="33"/>
      <c r="G1013" s="28" t="s">
        <v>5074</v>
      </c>
      <c r="H1013" s="29"/>
      <c r="I1013" s="29"/>
    </row>
    <row r="1014" customFormat="1" ht="17.4" spans="3:9">
      <c r="C1014" s="27" t="s">
        <v>3948</v>
      </c>
      <c r="D1014" s="36"/>
      <c r="E1014" s="33"/>
      <c r="F1014" s="33"/>
      <c r="G1014" s="28" t="s">
        <v>5077</v>
      </c>
      <c r="H1014" s="29"/>
      <c r="I1014" s="29"/>
    </row>
    <row r="1015" customFormat="1" ht="17.4" spans="3:9">
      <c r="C1015" s="27" t="s">
        <v>3950</v>
      </c>
      <c r="D1015" s="36"/>
      <c r="E1015" s="33"/>
      <c r="F1015" s="33"/>
      <c r="G1015" s="28" t="s">
        <v>5079</v>
      </c>
      <c r="H1015" s="29"/>
      <c r="I1015" s="29"/>
    </row>
    <row r="1016" customFormat="1" ht="17.4" spans="3:9">
      <c r="C1016" s="27" t="s">
        <v>3952</v>
      </c>
      <c r="D1016" s="36"/>
      <c r="E1016" s="33"/>
      <c r="F1016" s="33"/>
      <c r="G1016" s="28" t="s">
        <v>5081</v>
      </c>
      <c r="H1016" s="29"/>
      <c r="I1016" s="29"/>
    </row>
    <row r="1017" customFormat="1" ht="17.4" spans="3:9">
      <c r="C1017" s="27" t="s">
        <v>3954</v>
      </c>
      <c r="D1017" s="36"/>
      <c r="E1017" s="33"/>
      <c r="F1017" s="33"/>
      <c r="G1017" s="28" t="s">
        <v>5083</v>
      </c>
      <c r="H1017" s="29"/>
      <c r="I1017" s="29"/>
    </row>
    <row r="1018" customFormat="1" ht="17.4" spans="3:9">
      <c r="C1018" s="27" t="s">
        <v>3956</v>
      </c>
      <c r="D1018" s="36"/>
      <c r="E1018" s="33"/>
      <c r="F1018" s="33"/>
      <c r="G1018" s="28" t="s">
        <v>1877</v>
      </c>
      <c r="H1018" s="29"/>
      <c r="I1018" s="29"/>
    </row>
    <row r="1019" customFormat="1" ht="17.4" spans="3:9">
      <c r="C1019" s="27" t="s">
        <v>3958</v>
      </c>
      <c r="D1019" s="36"/>
      <c r="E1019" s="33"/>
      <c r="F1019" s="33"/>
      <c r="G1019" s="28" t="s">
        <v>5086</v>
      </c>
      <c r="H1019" s="29"/>
      <c r="I1019" s="29"/>
    </row>
    <row r="1020" customFormat="1" ht="17.4" spans="3:9">
      <c r="C1020" s="27" t="s">
        <v>3960</v>
      </c>
      <c r="D1020" s="36"/>
      <c r="E1020" s="33"/>
      <c r="F1020" s="33"/>
      <c r="G1020" s="28" t="s">
        <v>5090</v>
      </c>
      <c r="H1020" s="29"/>
      <c r="I1020" s="29"/>
    </row>
    <row r="1021" customFormat="1" ht="17.4" spans="3:9">
      <c r="C1021" s="27" t="s">
        <v>3962</v>
      </c>
      <c r="D1021" s="36"/>
      <c r="E1021" s="33"/>
      <c r="F1021" s="33"/>
      <c r="G1021" s="28" t="s">
        <v>5092</v>
      </c>
      <c r="H1021" s="29"/>
      <c r="I1021" s="29"/>
    </row>
    <row r="1022" customFormat="1" ht="17.4" spans="3:9">
      <c r="C1022" s="27" t="s">
        <v>3964</v>
      </c>
      <c r="D1022" s="36"/>
      <c r="E1022" s="33"/>
      <c r="F1022" s="33"/>
      <c r="G1022" s="28" t="s">
        <v>5093</v>
      </c>
      <c r="H1022" s="29"/>
      <c r="I1022" s="29"/>
    </row>
    <row r="1023" customFormat="1" ht="17.4" spans="3:9">
      <c r="C1023" s="27" t="s">
        <v>3966</v>
      </c>
      <c r="D1023" s="36"/>
      <c r="E1023" s="33"/>
      <c r="F1023" s="33"/>
      <c r="G1023" s="28" t="s">
        <v>5095</v>
      </c>
      <c r="H1023" s="29"/>
      <c r="I1023" s="29"/>
    </row>
    <row r="1024" customFormat="1" ht="17.4" spans="3:9">
      <c r="C1024" s="27" t="s">
        <v>3968</v>
      </c>
      <c r="D1024" s="36"/>
      <c r="E1024" s="33"/>
      <c r="F1024" s="33"/>
      <c r="G1024" s="28" t="s">
        <v>5097</v>
      </c>
      <c r="H1024" s="29"/>
      <c r="I1024" s="29"/>
    </row>
    <row r="1025" customFormat="1" ht="17.4" spans="3:9">
      <c r="C1025" s="27" t="s">
        <v>3970</v>
      </c>
      <c r="D1025" s="36"/>
      <c r="E1025" s="33"/>
      <c r="F1025" s="33"/>
      <c r="G1025" s="28" t="s">
        <v>5099</v>
      </c>
      <c r="H1025" s="29"/>
      <c r="I1025" s="29"/>
    </row>
    <row r="1026" customFormat="1" ht="17.4" spans="3:9">
      <c r="C1026" s="27" t="s">
        <v>3972</v>
      </c>
      <c r="D1026" s="36"/>
      <c r="E1026" s="33"/>
      <c r="F1026" s="33"/>
      <c r="G1026" s="28" t="s">
        <v>5101</v>
      </c>
      <c r="H1026" s="29"/>
      <c r="I1026" s="29"/>
    </row>
    <row r="1027" customFormat="1" ht="17.4" spans="3:9">
      <c r="C1027" s="27" t="s">
        <v>3973</v>
      </c>
      <c r="D1027" s="36"/>
      <c r="E1027" s="33"/>
      <c r="F1027" s="33"/>
      <c r="G1027" s="28" t="s">
        <v>2656</v>
      </c>
      <c r="H1027" s="29"/>
      <c r="I1027" s="29"/>
    </row>
    <row r="1028" customFormat="1" ht="17.4" spans="3:9">
      <c r="C1028" s="27" t="s">
        <v>3974</v>
      </c>
      <c r="D1028" s="36"/>
      <c r="E1028" s="33"/>
      <c r="F1028" s="33"/>
      <c r="G1028" s="28" t="s">
        <v>5103</v>
      </c>
      <c r="H1028" s="29"/>
      <c r="I1028" s="29"/>
    </row>
    <row r="1029" customFormat="1" ht="17.4" spans="3:9">
      <c r="C1029" s="27" t="s">
        <v>3976</v>
      </c>
      <c r="D1029" s="36"/>
      <c r="E1029" s="33"/>
      <c r="F1029" s="33"/>
      <c r="G1029" s="28" t="s">
        <v>5105</v>
      </c>
      <c r="H1029" s="29"/>
      <c r="I1029" s="29"/>
    </row>
    <row r="1030" customFormat="1" ht="17.4" spans="3:9">
      <c r="C1030" s="27" t="s">
        <v>3978</v>
      </c>
      <c r="D1030" s="36"/>
      <c r="E1030" s="33"/>
      <c r="F1030" s="33"/>
      <c r="G1030" s="28" t="s">
        <v>5107</v>
      </c>
      <c r="H1030" s="29"/>
      <c r="I1030" s="29"/>
    </row>
    <row r="1031" customFormat="1" ht="17.4" spans="3:9">
      <c r="C1031" s="27" t="s">
        <v>3980</v>
      </c>
      <c r="D1031" s="36"/>
      <c r="E1031" s="33"/>
      <c r="F1031" s="33"/>
      <c r="G1031" s="28" t="s">
        <v>5109</v>
      </c>
      <c r="H1031" s="29"/>
      <c r="I1031" s="29"/>
    </row>
    <row r="1032" customFormat="1" ht="17.4" spans="3:9">
      <c r="C1032" s="27" t="s">
        <v>3982</v>
      </c>
      <c r="D1032" s="36"/>
      <c r="E1032" s="33"/>
      <c r="F1032" s="33"/>
      <c r="G1032" s="28" t="s">
        <v>5110</v>
      </c>
      <c r="H1032" s="29"/>
      <c r="I1032" s="29"/>
    </row>
    <row r="1033" customFormat="1" ht="17.4" spans="3:9">
      <c r="C1033" s="27" t="s">
        <v>3984</v>
      </c>
      <c r="D1033" s="36"/>
      <c r="E1033" s="33"/>
      <c r="F1033" s="33"/>
      <c r="G1033" s="28" t="s">
        <v>5112</v>
      </c>
      <c r="H1033" s="29"/>
      <c r="I1033" s="29"/>
    </row>
    <row r="1034" customFormat="1" ht="17.4" spans="3:9">
      <c r="C1034" s="27" t="s">
        <v>3986</v>
      </c>
      <c r="D1034" s="36"/>
      <c r="E1034" s="33"/>
      <c r="F1034" s="33"/>
      <c r="G1034" s="28" t="s">
        <v>5114</v>
      </c>
      <c r="H1034" s="29"/>
      <c r="I1034" s="29"/>
    </row>
    <row r="1035" customFormat="1" ht="17.4" spans="3:9">
      <c r="C1035" s="27" t="s">
        <v>3988</v>
      </c>
      <c r="D1035" s="36"/>
      <c r="E1035" s="33"/>
      <c r="F1035" s="33"/>
      <c r="G1035" s="28" t="s">
        <v>5115</v>
      </c>
      <c r="H1035" s="29"/>
      <c r="I1035" s="29"/>
    </row>
    <row r="1036" customFormat="1" ht="17.4" spans="3:9">
      <c r="C1036" s="27" t="s">
        <v>2232</v>
      </c>
      <c r="D1036" s="36"/>
      <c r="E1036" s="33"/>
      <c r="F1036" s="33"/>
      <c r="G1036" s="28" t="s">
        <v>5118</v>
      </c>
      <c r="H1036" s="29"/>
      <c r="I1036" s="29"/>
    </row>
    <row r="1037" customFormat="1" ht="17.4" spans="3:9">
      <c r="C1037" s="27" t="s">
        <v>3991</v>
      </c>
      <c r="D1037" s="36"/>
      <c r="E1037" s="33"/>
      <c r="F1037" s="33"/>
      <c r="G1037" s="28" t="s">
        <v>1918</v>
      </c>
      <c r="H1037" s="29"/>
      <c r="I1037" s="29"/>
    </row>
    <row r="1038" customFormat="1" ht="17.4" spans="3:9">
      <c r="C1038" s="27" t="s">
        <v>3993</v>
      </c>
      <c r="D1038" s="36"/>
      <c r="E1038" s="33"/>
      <c r="F1038" s="33"/>
      <c r="G1038" s="28" t="s">
        <v>5120</v>
      </c>
      <c r="H1038" s="29"/>
      <c r="I1038" s="29"/>
    </row>
    <row r="1039" customFormat="1" ht="17.4" spans="3:9">
      <c r="C1039" s="27" t="s">
        <v>3995</v>
      </c>
      <c r="D1039" s="36"/>
      <c r="E1039" s="33"/>
      <c r="F1039" s="33"/>
      <c r="G1039" s="28" t="s">
        <v>5122</v>
      </c>
      <c r="H1039" s="29"/>
      <c r="I1039" s="29"/>
    </row>
    <row r="1040" customFormat="1" ht="17.4" spans="3:9">
      <c r="C1040" s="27" t="s">
        <v>3996</v>
      </c>
      <c r="D1040" s="36"/>
      <c r="E1040" s="33"/>
      <c r="F1040" s="33"/>
      <c r="G1040" s="28" t="s">
        <v>5126</v>
      </c>
      <c r="H1040" s="29"/>
      <c r="I1040" s="29"/>
    </row>
    <row r="1041" customFormat="1" ht="17.4" spans="3:9">
      <c r="C1041" s="27" t="s">
        <v>3998</v>
      </c>
      <c r="D1041" s="36"/>
      <c r="E1041" s="33"/>
      <c r="F1041" s="33"/>
      <c r="G1041" s="28" t="s">
        <v>5128</v>
      </c>
      <c r="H1041" s="29"/>
      <c r="I1041" s="29"/>
    </row>
    <row r="1042" customFormat="1" ht="17.4" spans="3:9">
      <c r="C1042" s="27" t="s">
        <v>2187</v>
      </c>
      <c r="D1042" s="36"/>
      <c r="E1042" s="33"/>
      <c r="F1042" s="33"/>
      <c r="G1042" s="28" t="s">
        <v>2531</v>
      </c>
      <c r="H1042" s="29"/>
      <c r="I1042" s="29"/>
    </row>
    <row r="1043" customFormat="1" ht="17.4" spans="3:9">
      <c r="C1043" s="27" t="s">
        <v>4001</v>
      </c>
      <c r="D1043" s="36"/>
      <c r="E1043" s="33"/>
      <c r="F1043" s="33"/>
      <c r="G1043" s="28" t="s">
        <v>5130</v>
      </c>
      <c r="H1043" s="29"/>
      <c r="I1043" s="29"/>
    </row>
    <row r="1044" customFormat="1" ht="17.4" spans="3:9">
      <c r="C1044" s="27" t="s">
        <v>4003</v>
      </c>
      <c r="D1044" s="36"/>
      <c r="E1044" s="33"/>
      <c r="F1044" s="33"/>
      <c r="G1044" s="28" t="s">
        <v>5132</v>
      </c>
      <c r="H1044" s="29"/>
      <c r="I1044" s="29"/>
    </row>
    <row r="1045" customFormat="1" ht="17.4" spans="3:9">
      <c r="C1045" s="27" t="s">
        <v>2451</v>
      </c>
      <c r="D1045" s="36"/>
      <c r="E1045" s="33"/>
      <c r="F1045" s="33"/>
      <c r="G1045" s="28" t="s">
        <v>5134</v>
      </c>
      <c r="H1045" s="29"/>
      <c r="I1045" s="29"/>
    </row>
    <row r="1046" customFormat="1" ht="17.4" spans="3:9">
      <c r="C1046" s="27" t="s">
        <v>4006</v>
      </c>
      <c r="D1046" s="36"/>
      <c r="E1046" s="33"/>
      <c r="F1046" s="33"/>
      <c r="G1046" s="28" t="s">
        <v>5136</v>
      </c>
      <c r="H1046" s="29"/>
      <c r="I1046" s="29"/>
    </row>
    <row r="1047" customFormat="1" ht="17.4" spans="3:9">
      <c r="C1047" s="27" t="s">
        <v>4008</v>
      </c>
      <c r="D1047" s="36"/>
      <c r="E1047" s="33"/>
      <c r="F1047" s="33"/>
      <c r="G1047" s="28" t="s">
        <v>5138</v>
      </c>
      <c r="H1047" s="29"/>
      <c r="I1047" s="29"/>
    </row>
    <row r="1048" customFormat="1" ht="17.4" spans="3:9">
      <c r="C1048" s="27" t="s">
        <v>4009</v>
      </c>
      <c r="D1048" s="36"/>
      <c r="E1048" s="33"/>
      <c r="F1048" s="33"/>
      <c r="G1048" s="28" t="s">
        <v>5139</v>
      </c>
      <c r="H1048" s="29"/>
      <c r="I1048" s="29"/>
    </row>
    <row r="1049" customFormat="1" ht="17.4" spans="3:9">
      <c r="C1049" s="27" t="s">
        <v>4011</v>
      </c>
      <c r="D1049" s="36"/>
      <c r="E1049" s="33"/>
      <c r="F1049" s="33"/>
      <c r="G1049" s="28" t="s">
        <v>5141</v>
      </c>
      <c r="H1049" s="29"/>
      <c r="I1049" s="29"/>
    </row>
    <row r="1050" customFormat="1" ht="17.4" spans="3:9">
      <c r="C1050" s="27" t="s">
        <v>2238</v>
      </c>
      <c r="D1050" s="36"/>
      <c r="E1050" s="33"/>
      <c r="F1050" s="33"/>
      <c r="G1050" s="28" t="s">
        <v>5143</v>
      </c>
      <c r="H1050" s="29"/>
      <c r="I1050" s="29"/>
    </row>
    <row r="1051" customFormat="1" ht="17.4" spans="3:9">
      <c r="C1051" s="27" t="s">
        <v>4014</v>
      </c>
      <c r="D1051" s="36"/>
      <c r="E1051" s="33"/>
      <c r="F1051" s="33"/>
      <c r="G1051" s="28" t="s">
        <v>5144</v>
      </c>
      <c r="H1051" s="29"/>
      <c r="I1051" s="29"/>
    </row>
    <row r="1052" customFormat="1" ht="17.4" spans="3:9">
      <c r="C1052" s="27" t="s">
        <v>4016</v>
      </c>
      <c r="D1052" s="36"/>
      <c r="E1052" s="33"/>
      <c r="F1052" s="33"/>
      <c r="G1052" s="28" t="s">
        <v>5147</v>
      </c>
      <c r="H1052" s="29"/>
      <c r="I1052" s="29"/>
    </row>
    <row r="1053" customFormat="1" ht="17.4" spans="3:9">
      <c r="C1053" s="27" t="s">
        <v>4018</v>
      </c>
      <c r="D1053" s="36"/>
      <c r="E1053" s="33"/>
      <c r="F1053" s="33"/>
      <c r="G1053" s="28" t="s">
        <v>5149</v>
      </c>
      <c r="H1053" s="29"/>
      <c r="I1053" s="29"/>
    </row>
    <row r="1054" customFormat="1" ht="17.4" spans="3:9">
      <c r="C1054" s="27" t="s">
        <v>4019</v>
      </c>
      <c r="D1054" s="36"/>
      <c r="E1054" s="33"/>
      <c r="F1054" s="33"/>
      <c r="G1054" s="28" t="s">
        <v>5151</v>
      </c>
      <c r="H1054" s="29"/>
      <c r="I1054" s="29"/>
    </row>
    <row r="1055" customFormat="1" ht="17.4" spans="3:9">
      <c r="C1055" s="27" t="s">
        <v>4021</v>
      </c>
      <c r="D1055" s="36"/>
      <c r="E1055" s="33"/>
      <c r="F1055" s="33"/>
      <c r="G1055" s="28" t="s">
        <v>5152</v>
      </c>
      <c r="H1055" s="29"/>
      <c r="I1055" s="29"/>
    </row>
    <row r="1056" customFormat="1" ht="17.4" spans="3:9">
      <c r="C1056" s="27" t="s">
        <v>4023</v>
      </c>
      <c r="D1056" s="36"/>
      <c r="E1056" s="33"/>
      <c r="F1056" s="33"/>
      <c r="G1056" s="28" t="s">
        <v>5154</v>
      </c>
      <c r="H1056" s="29"/>
      <c r="I1056" s="29"/>
    </row>
    <row r="1057" customFormat="1" ht="26.4" spans="3:9">
      <c r="C1057" s="27" t="s">
        <v>4025</v>
      </c>
      <c r="D1057" s="36"/>
      <c r="E1057" s="33"/>
      <c r="F1057" s="33"/>
      <c r="G1057" s="28" t="s">
        <v>5156</v>
      </c>
      <c r="H1057" s="29"/>
      <c r="I1057" s="29"/>
    </row>
    <row r="1058" customFormat="1" ht="17.4" spans="3:9">
      <c r="C1058" s="27" t="s">
        <v>4027</v>
      </c>
      <c r="D1058" s="36"/>
      <c r="E1058" s="33"/>
      <c r="F1058" s="33"/>
      <c r="G1058" s="28" t="s">
        <v>2159</v>
      </c>
      <c r="H1058" s="29"/>
      <c r="I1058" s="29"/>
    </row>
    <row r="1059" customFormat="1" ht="17.4" spans="3:9">
      <c r="C1059" s="27" t="s">
        <v>4029</v>
      </c>
      <c r="D1059" s="36"/>
      <c r="E1059" s="33"/>
      <c r="F1059" s="33"/>
      <c r="G1059" s="28" t="s">
        <v>5162</v>
      </c>
      <c r="H1059" s="29"/>
      <c r="I1059" s="29"/>
    </row>
    <row r="1060" customFormat="1" ht="17.4" spans="3:9">
      <c r="C1060" s="27" t="s">
        <v>4031</v>
      </c>
      <c r="D1060" s="36"/>
      <c r="E1060" s="33"/>
      <c r="F1060" s="33"/>
      <c r="G1060" s="28" t="s">
        <v>5164</v>
      </c>
      <c r="H1060" s="29"/>
      <c r="I1060" s="29"/>
    </row>
    <row r="1061" customFormat="1" ht="17.4" spans="3:9">
      <c r="C1061" s="27" t="s">
        <v>4033</v>
      </c>
      <c r="D1061" s="36"/>
      <c r="E1061" s="33"/>
      <c r="F1061" s="33"/>
      <c r="G1061" s="28" t="s">
        <v>5166</v>
      </c>
      <c r="H1061" s="29"/>
      <c r="I1061" s="29"/>
    </row>
    <row r="1062" customFormat="1" ht="17.4" spans="3:9">
      <c r="C1062" s="27" t="s">
        <v>4035</v>
      </c>
      <c r="D1062" s="36"/>
      <c r="E1062" s="33"/>
      <c r="F1062" s="33"/>
      <c r="G1062" s="28" t="s">
        <v>5168</v>
      </c>
      <c r="H1062" s="29"/>
      <c r="I1062" s="29"/>
    </row>
    <row r="1063" customFormat="1" ht="17.4" spans="3:9">
      <c r="C1063" s="27" t="s">
        <v>4037</v>
      </c>
      <c r="D1063" s="36"/>
      <c r="E1063" s="33"/>
      <c r="F1063" s="33"/>
      <c r="G1063" s="28" t="s">
        <v>5169</v>
      </c>
      <c r="H1063" s="29"/>
      <c r="I1063" s="29"/>
    </row>
    <row r="1064" customFormat="1" ht="17.4" spans="3:9">
      <c r="C1064" s="27" t="s">
        <v>2652</v>
      </c>
      <c r="D1064" s="36"/>
      <c r="E1064" s="33"/>
      <c r="F1064" s="33"/>
      <c r="G1064" s="28" t="s">
        <v>5173</v>
      </c>
      <c r="H1064" s="29"/>
      <c r="I1064" s="29"/>
    </row>
    <row r="1065" customFormat="1" ht="17.4" spans="3:9">
      <c r="C1065" s="27" t="s">
        <v>4039</v>
      </c>
      <c r="D1065" s="36"/>
      <c r="E1065" s="33"/>
      <c r="F1065" s="33"/>
      <c r="G1065" s="28" t="s">
        <v>5175</v>
      </c>
      <c r="H1065" s="29"/>
      <c r="I1065" s="29"/>
    </row>
    <row r="1066" customFormat="1" ht="17.4" spans="3:9">
      <c r="C1066" s="27" t="s">
        <v>4041</v>
      </c>
      <c r="D1066" s="36"/>
      <c r="E1066" s="33"/>
      <c r="F1066" s="33"/>
      <c r="G1066" s="28" t="s">
        <v>5177</v>
      </c>
      <c r="H1066" s="29"/>
      <c r="I1066" s="29"/>
    </row>
    <row r="1067" customFormat="1" ht="17.4" spans="3:9">
      <c r="C1067" s="27" t="s">
        <v>4043</v>
      </c>
      <c r="D1067" s="36"/>
      <c r="E1067" s="33"/>
      <c r="F1067" s="33"/>
      <c r="G1067" s="28" t="s">
        <v>5179</v>
      </c>
      <c r="H1067" s="29"/>
      <c r="I1067" s="29"/>
    </row>
    <row r="1068" customFormat="1" ht="17.4" spans="3:9">
      <c r="C1068" s="27" t="s">
        <v>4045</v>
      </c>
      <c r="D1068" s="36"/>
      <c r="E1068" s="33"/>
      <c r="F1068" s="33"/>
      <c r="G1068" s="28" t="s">
        <v>5182</v>
      </c>
      <c r="H1068" s="29"/>
      <c r="I1068" s="29"/>
    </row>
    <row r="1069" customFormat="1" ht="17.4" spans="3:9">
      <c r="C1069" s="27" t="s">
        <v>4047</v>
      </c>
      <c r="D1069" s="36"/>
      <c r="E1069" s="33"/>
      <c r="F1069" s="33"/>
      <c r="G1069" s="28" t="s">
        <v>5183</v>
      </c>
      <c r="H1069" s="29"/>
      <c r="I1069" s="29"/>
    </row>
    <row r="1070" customFormat="1" ht="17.4" spans="3:9">
      <c r="C1070" s="27" t="s">
        <v>4049</v>
      </c>
      <c r="D1070" s="36"/>
      <c r="E1070" s="33"/>
      <c r="F1070" s="33"/>
      <c r="G1070" s="28" t="s">
        <v>5185</v>
      </c>
      <c r="H1070" s="29"/>
      <c r="I1070" s="29"/>
    </row>
    <row r="1071" customFormat="1" ht="17.4" spans="3:9">
      <c r="C1071" s="27" t="s">
        <v>4051</v>
      </c>
      <c r="D1071" s="36"/>
      <c r="E1071" s="33"/>
      <c r="F1071" s="33"/>
      <c r="G1071" s="28" t="s">
        <v>5187</v>
      </c>
      <c r="H1071" s="29"/>
      <c r="I1071" s="29"/>
    </row>
    <row r="1072" customFormat="1" ht="17.4" spans="3:9">
      <c r="C1072" s="27" t="s">
        <v>4053</v>
      </c>
      <c r="D1072" s="36"/>
      <c r="E1072" s="33"/>
      <c r="F1072" s="33"/>
      <c r="G1072" s="28" t="s">
        <v>5189</v>
      </c>
      <c r="H1072" s="29"/>
      <c r="I1072" s="29"/>
    </row>
    <row r="1073" customFormat="1" ht="17.4" spans="3:9">
      <c r="C1073" s="27" t="s">
        <v>4055</v>
      </c>
      <c r="D1073" s="36"/>
      <c r="E1073" s="33"/>
      <c r="F1073" s="33"/>
      <c r="G1073" s="28" t="s">
        <v>5191</v>
      </c>
      <c r="H1073" s="29"/>
      <c r="I1073" s="29"/>
    </row>
    <row r="1074" customFormat="1" ht="17.4" spans="3:9">
      <c r="C1074" s="27" t="s">
        <v>4057</v>
      </c>
      <c r="D1074" s="36"/>
      <c r="E1074" s="33"/>
      <c r="F1074" s="33"/>
      <c r="G1074" s="28" t="s">
        <v>5195</v>
      </c>
      <c r="H1074" s="29"/>
      <c r="I1074" s="29"/>
    </row>
    <row r="1075" customFormat="1" ht="26.4" spans="3:9">
      <c r="C1075" s="27" t="s">
        <v>4059</v>
      </c>
      <c r="D1075" s="36"/>
      <c r="E1075" s="33"/>
      <c r="F1075" s="33"/>
      <c r="G1075" s="28" t="s">
        <v>5197</v>
      </c>
      <c r="H1075" s="29"/>
      <c r="I1075" s="29"/>
    </row>
    <row r="1076" customFormat="1" ht="17.4" spans="3:9">
      <c r="C1076" s="27" t="s">
        <v>4061</v>
      </c>
      <c r="D1076" s="36"/>
      <c r="E1076" s="33"/>
      <c r="F1076" s="33"/>
      <c r="G1076" s="28" t="s">
        <v>5202</v>
      </c>
      <c r="H1076" s="29"/>
      <c r="I1076" s="29"/>
    </row>
    <row r="1077" customFormat="1" ht="17.4" spans="3:9">
      <c r="C1077" s="27" t="s">
        <v>4063</v>
      </c>
      <c r="D1077" s="36"/>
      <c r="E1077" s="33"/>
      <c r="F1077" s="33"/>
      <c r="G1077" s="28" t="s">
        <v>5204</v>
      </c>
      <c r="H1077" s="29"/>
      <c r="I1077" s="29"/>
    </row>
    <row r="1078" customFormat="1" ht="17.4" spans="3:9">
      <c r="C1078" s="27" t="s">
        <v>4065</v>
      </c>
      <c r="D1078" s="36"/>
      <c r="E1078" s="33"/>
      <c r="F1078" s="33"/>
      <c r="G1078" s="28" t="s">
        <v>5208</v>
      </c>
      <c r="H1078" s="29"/>
      <c r="I1078" s="29"/>
    </row>
    <row r="1079" customFormat="1" ht="17.4" spans="3:9">
      <c r="C1079" s="27" t="s">
        <v>4067</v>
      </c>
      <c r="D1079" s="36"/>
      <c r="E1079" s="33"/>
      <c r="F1079" s="33"/>
      <c r="G1079" s="28" t="s">
        <v>5210</v>
      </c>
      <c r="H1079" s="29"/>
      <c r="I1079" s="29"/>
    </row>
    <row r="1080" customFormat="1" ht="17.4" spans="3:9">
      <c r="C1080" s="27" t="s">
        <v>4069</v>
      </c>
      <c r="D1080" s="36"/>
      <c r="E1080" s="33"/>
      <c r="F1080" s="33"/>
      <c r="G1080" s="28" t="s">
        <v>5211</v>
      </c>
      <c r="H1080" s="29"/>
      <c r="I1080" s="29"/>
    </row>
    <row r="1081" customFormat="1" ht="17.4" spans="3:9">
      <c r="C1081" s="27" t="s">
        <v>4071</v>
      </c>
      <c r="D1081" s="36"/>
      <c r="E1081" s="33"/>
      <c r="F1081" s="33"/>
      <c r="G1081" s="28" t="s">
        <v>5217</v>
      </c>
      <c r="H1081" s="29"/>
      <c r="I1081" s="29"/>
    </row>
    <row r="1082" customFormat="1" ht="17.4" spans="3:9">
      <c r="C1082" s="27" t="s">
        <v>4073</v>
      </c>
      <c r="D1082" s="36"/>
      <c r="E1082" s="33"/>
      <c r="F1082" s="33"/>
      <c r="G1082" s="28" t="s">
        <v>5219</v>
      </c>
      <c r="H1082" s="29"/>
      <c r="I1082" s="29"/>
    </row>
    <row r="1083" customFormat="1" ht="17.4" spans="3:9">
      <c r="C1083" s="27" t="s">
        <v>4075</v>
      </c>
      <c r="D1083" s="36"/>
      <c r="E1083" s="33"/>
      <c r="F1083" s="33"/>
      <c r="G1083" s="28" t="s">
        <v>5221</v>
      </c>
      <c r="H1083" s="29"/>
      <c r="I1083" s="29"/>
    </row>
    <row r="1084" customFormat="1" ht="17.4" spans="3:9">
      <c r="C1084" s="27" t="s">
        <v>4077</v>
      </c>
      <c r="D1084" s="36"/>
      <c r="E1084" s="33"/>
      <c r="F1084" s="33"/>
      <c r="G1084" s="28" t="s">
        <v>2198</v>
      </c>
      <c r="H1084" s="29"/>
      <c r="I1084" s="29"/>
    </row>
    <row r="1085" customFormat="1" ht="17.4" spans="3:9">
      <c r="C1085" s="27" t="s">
        <v>4079</v>
      </c>
      <c r="D1085" s="36"/>
      <c r="E1085" s="33"/>
      <c r="F1085" s="33"/>
      <c r="G1085" s="28" t="s">
        <v>5224</v>
      </c>
      <c r="H1085" s="29"/>
      <c r="I1085" s="29"/>
    </row>
    <row r="1086" customFormat="1" ht="17.4" spans="3:9">
      <c r="C1086" s="27" t="s">
        <v>4081</v>
      </c>
      <c r="D1086" s="36"/>
      <c r="E1086" s="33"/>
      <c r="F1086" s="33"/>
      <c r="G1086" s="28" t="s">
        <v>5226</v>
      </c>
      <c r="H1086" s="29"/>
      <c r="I1086" s="29"/>
    </row>
    <row r="1087" customFormat="1" ht="17.4" spans="3:9">
      <c r="C1087" s="27" t="s">
        <v>4083</v>
      </c>
      <c r="D1087" s="36"/>
      <c r="E1087" s="33"/>
      <c r="F1087" s="33"/>
      <c r="G1087" s="28" t="s">
        <v>5228</v>
      </c>
      <c r="H1087" s="29"/>
      <c r="I1087" s="29"/>
    </row>
    <row r="1088" customFormat="1" ht="17.4" spans="3:9">
      <c r="C1088" s="27" t="s">
        <v>4085</v>
      </c>
      <c r="D1088" s="36"/>
      <c r="E1088" s="33"/>
      <c r="F1088" s="33"/>
      <c r="G1088" s="28" t="s">
        <v>5229</v>
      </c>
      <c r="H1088" s="29"/>
      <c r="I1088" s="29"/>
    </row>
    <row r="1089" customFormat="1" ht="17.4" spans="3:9">
      <c r="C1089" s="27" t="s">
        <v>4087</v>
      </c>
      <c r="D1089" s="36"/>
      <c r="E1089" s="33"/>
      <c r="F1089" s="33"/>
      <c r="G1089" s="28" t="s">
        <v>5231</v>
      </c>
      <c r="H1089" s="29"/>
      <c r="I1089" s="29"/>
    </row>
    <row r="1090" customFormat="1" ht="17.4" spans="3:9">
      <c r="C1090" s="27" t="s">
        <v>4089</v>
      </c>
      <c r="D1090" s="36"/>
      <c r="E1090" s="33"/>
      <c r="F1090" s="33"/>
      <c r="G1090" s="28" t="s">
        <v>5235</v>
      </c>
      <c r="H1090" s="29"/>
      <c r="I1090" s="29"/>
    </row>
    <row r="1091" customFormat="1" ht="26.4" spans="3:9">
      <c r="C1091" s="27" t="s">
        <v>4091</v>
      </c>
      <c r="D1091" s="36"/>
      <c r="E1091" s="33"/>
      <c r="F1091" s="33"/>
      <c r="G1091" s="28" t="s">
        <v>5237</v>
      </c>
      <c r="H1091" s="29"/>
      <c r="I1091" s="29"/>
    </row>
    <row r="1092" customFormat="1" ht="17.4" spans="3:9">
      <c r="C1092" s="27" t="s">
        <v>4093</v>
      </c>
      <c r="D1092" s="36"/>
      <c r="E1092" s="33"/>
      <c r="F1092" s="33"/>
      <c r="G1092" s="28" t="s">
        <v>2362</v>
      </c>
      <c r="H1092" s="29"/>
      <c r="I1092" s="29"/>
    </row>
    <row r="1093" customFormat="1" ht="17.4" spans="3:9">
      <c r="C1093" s="27" t="s">
        <v>4095</v>
      </c>
      <c r="D1093" s="36"/>
      <c r="E1093" s="33"/>
      <c r="F1093" s="33"/>
      <c r="G1093" s="28" t="s">
        <v>5240</v>
      </c>
      <c r="H1093" s="29"/>
      <c r="I1093" s="29"/>
    </row>
    <row r="1094" customFormat="1" ht="17.4" spans="3:9">
      <c r="C1094" s="27" t="s">
        <v>4097</v>
      </c>
      <c r="D1094" s="36"/>
      <c r="E1094" s="33"/>
      <c r="F1094" s="33"/>
      <c r="G1094" s="28" t="s">
        <v>2180</v>
      </c>
      <c r="H1094" s="29"/>
      <c r="I1094" s="29"/>
    </row>
    <row r="1095" customFormat="1" ht="17.4" spans="3:9">
      <c r="C1095" s="27" t="s">
        <v>4099</v>
      </c>
      <c r="D1095" s="36"/>
      <c r="E1095" s="33"/>
      <c r="F1095" s="33"/>
      <c r="G1095" s="28" t="s">
        <v>5243</v>
      </c>
      <c r="H1095" s="29"/>
      <c r="I1095" s="29"/>
    </row>
    <row r="1096" customFormat="1" ht="17.4" spans="3:9">
      <c r="C1096" s="27" t="s">
        <v>2124</v>
      </c>
      <c r="D1096" s="36"/>
      <c r="E1096" s="33"/>
      <c r="F1096" s="33"/>
      <c r="G1096" s="28" t="s">
        <v>5244</v>
      </c>
      <c r="H1096" s="29"/>
      <c r="I1096" s="29"/>
    </row>
    <row r="1097" customFormat="1" ht="17.4" spans="3:9">
      <c r="C1097" s="27" t="s">
        <v>2155</v>
      </c>
      <c r="D1097" s="36"/>
      <c r="E1097" s="33"/>
      <c r="F1097" s="33"/>
      <c r="G1097" s="28" t="s">
        <v>5247</v>
      </c>
      <c r="H1097" s="29"/>
      <c r="I1097" s="29"/>
    </row>
    <row r="1098" customFormat="1" ht="17.4" spans="3:9">
      <c r="C1098" s="27" t="s">
        <v>4103</v>
      </c>
      <c r="D1098" s="36"/>
      <c r="E1098" s="33"/>
      <c r="F1098" s="33"/>
      <c r="G1098" s="28" t="s">
        <v>5249</v>
      </c>
      <c r="H1098" s="29"/>
      <c r="I1098" s="29"/>
    </row>
    <row r="1099" customFormat="1" ht="17.4" spans="3:9">
      <c r="C1099" s="27" t="s">
        <v>4105</v>
      </c>
      <c r="D1099" s="36"/>
      <c r="E1099" s="33"/>
      <c r="F1099" s="33"/>
      <c r="G1099" s="28" t="s">
        <v>5253</v>
      </c>
      <c r="H1099" s="29"/>
      <c r="I1099" s="29"/>
    </row>
    <row r="1100" customFormat="1" ht="17.4" spans="3:9">
      <c r="C1100" s="27" t="s">
        <v>4107</v>
      </c>
      <c r="D1100" s="36"/>
      <c r="E1100" s="33"/>
      <c r="F1100" s="33"/>
      <c r="G1100" s="28" t="s">
        <v>5255</v>
      </c>
      <c r="H1100" s="29"/>
      <c r="I1100" s="29"/>
    </row>
    <row r="1101" customFormat="1" ht="17.4" spans="3:9">
      <c r="C1101" s="27" t="s">
        <v>4109</v>
      </c>
      <c r="D1101" s="36"/>
      <c r="E1101" s="33"/>
      <c r="F1101" s="33"/>
      <c r="G1101" s="28" t="s">
        <v>5257</v>
      </c>
      <c r="H1101" s="29"/>
      <c r="I1101" s="29"/>
    </row>
    <row r="1102" customFormat="1" ht="17.4" spans="3:9">
      <c r="C1102" s="27" t="s">
        <v>4111</v>
      </c>
      <c r="D1102" s="36"/>
      <c r="E1102" s="33"/>
      <c r="F1102" s="33"/>
      <c r="G1102" s="28" t="s">
        <v>5259</v>
      </c>
      <c r="H1102" s="29"/>
      <c r="I1102" s="29"/>
    </row>
    <row r="1103" customFormat="1" ht="17.4" spans="3:9">
      <c r="C1103" s="27" t="s">
        <v>4113</v>
      </c>
      <c r="D1103" s="36"/>
      <c r="E1103" s="33"/>
      <c r="F1103" s="33"/>
      <c r="G1103" s="28" t="s">
        <v>5260</v>
      </c>
      <c r="H1103" s="29"/>
      <c r="I1103" s="29"/>
    </row>
    <row r="1104" customFormat="1" ht="17.4" spans="3:9">
      <c r="C1104" s="27" t="s">
        <v>4115</v>
      </c>
      <c r="D1104" s="36"/>
      <c r="E1104" s="33"/>
      <c r="F1104" s="33"/>
      <c r="G1104" s="28" t="s">
        <v>5261</v>
      </c>
      <c r="H1104" s="29"/>
      <c r="I1104" s="29"/>
    </row>
    <row r="1105" customFormat="1" ht="17.4" spans="3:9">
      <c r="C1105" s="27" t="s">
        <v>4117</v>
      </c>
      <c r="D1105" s="36"/>
      <c r="E1105" s="33"/>
      <c r="F1105" s="33"/>
      <c r="G1105" s="28" t="s">
        <v>5262</v>
      </c>
      <c r="H1105" s="29"/>
      <c r="I1105" s="29"/>
    </row>
    <row r="1106" customFormat="1" ht="17.4" spans="3:9">
      <c r="C1106" s="27" t="s">
        <v>4119</v>
      </c>
      <c r="D1106" s="36"/>
      <c r="E1106" s="33"/>
      <c r="F1106" s="33"/>
      <c r="G1106" s="28" t="s">
        <v>5270</v>
      </c>
      <c r="H1106" s="29"/>
      <c r="I1106" s="29"/>
    </row>
    <row r="1107" customFormat="1" ht="17.4" spans="3:9">
      <c r="C1107" s="27" t="s">
        <v>4121</v>
      </c>
      <c r="D1107" s="36"/>
      <c r="E1107" s="33"/>
      <c r="F1107" s="33"/>
      <c r="G1107" s="28" t="s">
        <v>5272</v>
      </c>
      <c r="H1107" s="29"/>
      <c r="I1107" s="29"/>
    </row>
    <row r="1108" customFormat="1" ht="17.4" spans="3:9">
      <c r="C1108" s="27" t="s">
        <v>4123</v>
      </c>
      <c r="D1108" s="36"/>
      <c r="E1108" s="33"/>
      <c r="F1108" s="33"/>
      <c r="G1108" s="28" t="s">
        <v>5274</v>
      </c>
      <c r="H1108" s="29"/>
      <c r="I1108" s="29"/>
    </row>
    <row r="1109" customFormat="1" ht="17.4" spans="3:9">
      <c r="C1109" s="27" t="s">
        <v>4125</v>
      </c>
      <c r="D1109" s="36"/>
      <c r="E1109" s="33"/>
      <c r="F1109" s="33"/>
      <c r="G1109" s="28" t="s">
        <v>5280</v>
      </c>
      <c r="H1109" s="29"/>
      <c r="I1109" s="29"/>
    </row>
    <row r="1110" customFormat="1" ht="17.4" spans="3:9">
      <c r="C1110" s="27" t="s">
        <v>4127</v>
      </c>
      <c r="D1110" s="36"/>
      <c r="E1110" s="33"/>
      <c r="F1110" s="33"/>
      <c r="G1110" s="28" t="s">
        <v>5282</v>
      </c>
      <c r="H1110" s="29"/>
      <c r="I1110" s="29"/>
    </row>
    <row r="1111" customFormat="1" ht="17.4" spans="3:9">
      <c r="C1111" s="27" t="s">
        <v>4129</v>
      </c>
      <c r="D1111" s="36"/>
      <c r="E1111" s="33"/>
      <c r="F1111" s="33"/>
      <c r="G1111" s="28" t="s">
        <v>5283</v>
      </c>
      <c r="H1111" s="29"/>
      <c r="I1111" s="29"/>
    </row>
    <row r="1112" customFormat="1" ht="17.4" spans="3:9">
      <c r="C1112" s="27" t="s">
        <v>4131</v>
      </c>
      <c r="D1112" s="36"/>
      <c r="E1112" s="33"/>
      <c r="F1112" s="33"/>
      <c r="G1112" s="28" t="s">
        <v>5287</v>
      </c>
      <c r="H1112" s="29"/>
      <c r="I1112" s="29"/>
    </row>
    <row r="1113" customFormat="1" ht="17.4" spans="3:9">
      <c r="C1113" s="27" t="s">
        <v>4133</v>
      </c>
      <c r="D1113" s="36"/>
      <c r="E1113" s="33"/>
      <c r="F1113" s="33"/>
      <c r="G1113" s="28" t="s">
        <v>5291</v>
      </c>
      <c r="H1113" s="29"/>
      <c r="I1113" s="29"/>
    </row>
    <row r="1114" customFormat="1" ht="17.4" spans="3:9">
      <c r="C1114" s="27" t="s">
        <v>4135</v>
      </c>
      <c r="D1114" s="36"/>
      <c r="E1114" s="33"/>
      <c r="F1114" s="33"/>
      <c r="G1114" s="28" t="s">
        <v>2727</v>
      </c>
      <c r="H1114" s="29"/>
      <c r="I1114" s="29"/>
    </row>
    <row r="1115" customFormat="1" ht="17.4" spans="3:9">
      <c r="C1115" s="27" t="s">
        <v>4137</v>
      </c>
      <c r="D1115" s="36"/>
      <c r="E1115" s="33"/>
      <c r="F1115" s="33"/>
      <c r="G1115" s="28" t="s">
        <v>5294</v>
      </c>
      <c r="H1115" s="29"/>
      <c r="I1115" s="29"/>
    </row>
    <row r="1116" customFormat="1" ht="17.4" spans="3:9">
      <c r="C1116" s="27" t="s">
        <v>4138</v>
      </c>
      <c r="D1116" s="36"/>
      <c r="E1116" s="33"/>
      <c r="F1116" s="33"/>
      <c r="G1116" s="28" t="s">
        <v>5296</v>
      </c>
      <c r="H1116" s="29"/>
      <c r="I1116" s="29"/>
    </row>
    <row r="1117" customFormat="1" ht="17.4" spans="3:9">
      <c r="C1117" s="27" t="s">
        <v>4139</v>
      </c>
      <c r="D1117" s="36"/>
      <c r="E1117" s="33"/>
      <c r="F1117" s="33"/>
      <c r="G1117" s="28" t="s">
        <v>5297</v>
      </c>
      <c r="H1117" s="29"/>
      <c r="I1117" s="29"/>
    </row>
    <row r="1118" customFormat="1" ht="17.4" spans="3:9">
      <c r="C1118" s="27" t="s">
        <v>4141</v>
      </c>
      <c r="D1118" s="36"/>
      <c r="E1118" s="33"/>
      <c r="F1118" s="33"/>
      <c r="G1118" s="28" t="s">
        <v>5301</v>
      </c>
      <c r="H1118" s="29"/>
      <c r="I1118" s="29"/>
    </row>
    <row r="1119" customFormat="1" ht="17.4" spans="3:9">
      <c r="C1119" s="27" t="s">
        <v>4143</v>
      </c>
      <c r="D1119" s="36"/>
      <c r="E1119" s="33"/>
      <c r="F1119" s="33"/>
      <c r="G1119" s="28"/>
      <c r="H1119" s="29"/>
      <c r="I1119" s="29"/>
    </row>
    <row r="1120" customFormat="1" ht="17.4" spans="3:9">
      <c r="C1120" s="27" t="s">
        <v>4144</v>
      </c>
      <c r="D1120" s="36"/>
      <c r="E1120" s="33"/>
      <c r="F1120" s="33"/>
      <c r="G1120" s="28"/>
      <c r="H1120" s="29"/>
      <c r="I1120" s="29"/>
    </row>
    <row r="1121" customFormat="1" ht="17.4" spans="3:9">
      <c r="C1121" s="27" t="s">
        <v>4146</v>
      </c>
      <c r="D1121" s="36"/>
      <c r="E1121" s="33"/>
      <c r="F1121" s="33"/>
      <c r="G1121" s="28"/>
      <c r="H1121" s="29"/>
      <c r="I1121" s="29"/>
    </row>
    <row r="1122" customFormat="1" ht="17.4" spans="3:9">
      <c r="C1122" s="27" t="s">
        <v>4148</v>
      </c>
      <c r="D1122" s="36"/>
      <c r="E1122" s="33"/>
      <c r="F1122" s="33"/>
      <c r="G1122" s="28"/>
      <c r="H1122" s="29"/>
      <c r="I1122" s="29"/>
    </row>
    <row r="1123" customFormat="1" ht="17.4" spans="3:9">
      <c r="C1123" s="27" t="s">
        <v>4150</v>
      </c>
      <c r="D1123" s="36"/>
      <c r="E1123" s="33"/>
      <c r="F1123" s="33"/>
      <c r="G1123" s="28"/>
      <c r="H1123" s="29"/>
      <c r="I1123" s="29"/>
    </row>
    <row r="1124" customFormat="1" ht="17.4" spans="3:9">
      <c r="C1124" s="27" t="s">
        <v>4152</v>
      </c>
      <c r="D1124" s="36"/>
      <c r="E1124" s="33"/>
      <c r="F1124" s="33"/>
      <c r="G1124" s="28"/>
      <c r="H1124" s="29"/>
      <c r="I1124" s="29"/>
    </row>
    <row r="1125" customFormat="1" ht="17.4" spans="3:9">
      <c r="C1125" s="27" t="s">
        <v>4154</v>
      </c>
      <c r="D1125" s="36"/>
      <c r="E1125" s="33"/>
      <c r="F1125" s="33"/>
      <c r="G1125" s="28"/>
      <c r="H1125" s="29"/>
      <c r="I1125" s="29"/>
    </row>
    <row r="1126" customFormat="1" ht="17.4" spans="3:9">
      <c r="C1126" s="27" t="s">
        <v>4156</v>
      </c>
      <c r="D1126" s="36"/>
      <c r="E1126" s="33"/>
      <c r="F1126" s="33"/>
      <c r="G1126" s="28"/>
      <c r="H1126" s="29"/>
      <c r="I1126" s="29"/>
    </row>
    <row r="1127" customFormat="1" ht="17.4" spans="3:9">
      <c r="C1127" s="27" t="s">
        <v>4158</v>
      </c>
      <c r="D1127" s="36"/>
      <c r="E1127" s="33"/>
      <c r="F1127" s="33"/>
      <c r="G1127" s="28"/>
      <c r="H1127" s="29"/>
      <c r="I1127" s="29"/>
    </row>
    <row r="1128" customFormat="1" ht="17.4" spans="3:9">
      <c r="C1128" s="27" t="s">
        <v>4159</v>
      </c>
      <c r="D1128" s="36"/>
      <c r="E1128" s="33"/>
      <c r="F1128" s="33"/>
      <c r="G1128" s="28"/>
      <c r="H1128" s="29"/>
      <c r="I1128" s="29"/>
    </row>
    <row r="1129" customFormat="1" ht="17.4" spans="3:9">
      <c r="C1129" s="27" t="s">
        <v>4161</v>
      </c>
      <c r="D1129" s="36"/>
      <c r="E1129" s="33"/>
      <c r="F1129" s="33"/>
      <c r="G1129" s="28"/>
      <c r="H1129" s="29"/>
      <c r="I1129" s="29"/>
    </row>
    <row r="1130" customFormat="1" ht="17.4" spans="3:9">
      <c r="C1130" s="27" t="s">
        <v>4163</v>
      </c>
      <c r="D1130" s="36"/>
      <c r="E1130" s="33"/>
      <c r="F1130" s="33"/>
      <c r="G1130" s="28"/>
      <c r="H1130" s="29"/>
      <c r="I1130" s="29"/>
    </row>
    <row r="1131" customFormat="1" ht="17.4" spans="3:9">
      <c r="C1131" s="27" t="s">
        <v>4165</v>
      </c>
      <c r="D1131" s="36"/>
      <c r="E1131" s="33"/>
      <c r="F1131" s="33"/>
      <c r="G1131" s="28"/>
      <c r="H1131" s="29"/>
      <c r="I1131" s="29"/>
    </row>
    <row r="1132" customFormat="1" ht="17.4" spans="3:9">
      <c r="C1132" s="27" t="s">
        <v>4167</v>
      </c>
      <c r="D1132" s="36"/>
      <c r="E1132" s="33"/>
      <c r="F1132" s="33"/>
      <c r="G1132" s="28"/>
      <c r="H1132" s="29"/>
      <c r="I1132" s="29"/>
    </row>
    <row r="1133" customFormat="1" ht="17.4" spans="3:9">
      <c r="C1133" s="27" t="s">
        <v>4169</v>
      </c>
      <c r="D1133" s="36"/>
      <c r="E1133" s="33"/>
      <c r="F1133" s="33"/>
      <c r="G1133" s="28"/>
      <c r="H1133" s="29"/>
      <c r="I1133" s="29"/>
    </row>
    <row r="1134" customFormat="1" ht="17.4" spans="3:9">
      <c r="C1134" s="27" t="s">
        <v>4171</v>
      </c>
      <c r="D1134" s="36"/>
      <c r="E1134" s="33"/>
      <c r="F1134" s="33"/>
      <c r="G1134" s="28"/>
      <c r="H1134" s="29"/>
      <c r="I1134" s="29"/>
    </row>
    <row r="1135" customFormat="1" ht="17.4" spans="3:9">
      <c r="C1135" s="27" t="s">
        <v>4173</v>
      </c>
      <c r="D1135" s="36"/>
      <c r="E1135" s="33"/>
      <c r="F1135" s="33"/>
      <c r="G1135" s="28"/>
      <c r="H1135" s="29"/>
      <c r="I1135" s="29"/>
    </row>
    <row r="1136" customFormat="1" ht="17.4" spans="3:9">
      <c r="C1136" s="27" t="s">
        <v>4175</v>
      </c>
      <c r="D1136" s="36"/>
      <c r="E1136" s="33"/>
      <c r="F1136" s="33"/>
      <c r="G1136" s="28"/>
      <c r="H1136" s="29"/>
      <c r="I1136" s="29"/>
    </row>
    <row r="1137" customFormat="1" ht="17.4" spans="3:9">
      <c r="C1137" s="27" t="s">
        <v>4177</v>
      </c>
      <c r="D1137" s="36"/>
      <c r="E1137" s="33"/>
      <c r="F1137" s="33"/>
      <c r="G1137" s="28"/>
      <c r="H1137" s="29"/>
      <c r="I1137" s="29"/>
    </row>
    <row r="1138" customFormat="1" ht="17.4" spans="3:9">
      <c r="C1138" s="27" t="s">
        <v>4179</v>
      </c>
      <c r="D1138" s="36"/>
      <c r="E1138" s="33"/>
      <c r="F1138" s="33"/>
      <c r="G1138" s="28"/>
      <c r="H1138" s="29"/>
      <c r="I1138" s="29"/>
    </row>
    <row r="1139" customFormat="1" ht="17.4" spans="3:9">
      <c r="C1139" s="27" t="s">
        <v>4181</v>
      </c>
      <c r="D1139" s="36"/>
      <c r="E1139" s="33"/>
      <c r="F1139" s="33"/>
      <c r="G1139" s="28"/>
      <c r="H1139" s="29"/>
      <c r="I1139" s="29"/>
    </row>
    <row r="1140" customFormat="1" ht="17.4" spans="3:9">
      <c r="C1140" s="27" t="s">
        <v>4183</v>
      </c>
      <c r="D1140" s="36"/>
      <c r="E1140" s="33"/>
      <c r="F1140" s="33"/>
      <c r="G1140" s="28"/>
      <c r="H1140" s="29"/>
      <c r="I1140" s="29"/>
    </row>
    <row r="1141" customFormat="1" ht="17.4" spans="3:9">
      <c r="C1141" s="27" t="s">
        <v>4185</v>
      </c>
      <c r="D1141" s="36"/>
      <c r="E1141" s="33"/>
      <c r="F1141" s="33"/>
      <c r="G1141" s="28"/>
      <c r="H1141" s="29"/>
      <c r="I1141" s="29"/>
    </row>
    <row r="1142" customFormat="1" ht="17.4" spans="3:9">
      <c r="C1142" s="27" t="s">
        <v>4186</v>
      </c>
      <c r="D1142" s="36"/>
      <c r="E1142" s="33"/>
      <c r="F1142" s="33"/>
      <c r="G1142" s="28"/>
      <c r="H1142" s="29"/>
      <c r="I1142" s="29"/>
    </row>
    <row r="1143" customFormat="1" ht="17.4" spans="3:9">
      <c r="C1143" s="27" t="s">
        <v>4188</v>
      </c>
      <c r="D1143" s="36"/>
      <c r="E1143" s="33"/>
      <c r="F1143" s="33"/>
      <c r="G1143" s="28"/>
      <c r="H1143" s="29"/>
      <c r="I1143" s="29"/>
    </row>
    <row r="1144" customFormat="1" ht="17.4" spans="3:9">
      <c r="C1144" s="27" t="s">
        <v>4190</v>
      </c>
      <c r="D1144" s="36"/>
      <c r="E1144" s="33"/>
      <c r="F1144" s="33"/>
      <c r="G1144" s="28"/>
      <c r="H1144" s="29"/>
      <c r="I1144" s="29"/>
    </row>
    <row r="1145" customFormat="1" ht="17.4" spans="3:9">
      <c r="C1145" s="27" t="s">
        <v>4191</v>
      </c>
      <c r="D1145" s="36"/>
      <c r="E1145" s="33"/>
      <c r="F1145" s="33"/>
      <c r="G1145" s="28"/>
      <c r="H1145" s="29"/>
      <c r="I1145" s="29"/>
    </row>
    <row r="1146" customFormat="1" ht="17.4" spans="3:9">
      <c r="C1146" s="27" t="s">
        <v>4192</v>
      </c>
      <c r="D1146" s="36"/>
      <c r="E1146" s="33"/>
      <c r="F1146" s="33"/>
      <c r="G1146" s="28"/>
      <c r="H1146" s="29"/>
      <c r="I1146" s="29"/>
    </row>
    <row r="1147" customFormat="1" ht="17.4" spans="3:9">
      <c r="C1147" s="27" t="s">
        <v>4194</v>
      </c>
      <c r="D1147" s="36"/>
      <c r="E1147" s="33"/>
      <c r="F1147" s="33"/>
      <c r="G1147" s="28"/>
      <c r="H1147" s="29"/>
      <c r="I1147" s="29"/>
    </row>
    <row r="1148" customFormat="1" ht="17.4" spans="3:9">
      <c r="C1148" s="27" t="s">
        <v>4196</v>
      </c>
      <c r="D1148" s="36"/>
      <c r="E1148" s="33"/>
      <c r="F1148" s="33"/>
      <c r="G1148" s="28"/>
      <c r="H1148" s="29"/>
      <c r="I1148" s="29"/>
    </row>
    <row r="1149" customFormat="1" ht="17.4" spans="3:9">
      <c r="C1149" s="27" t="s">
        <v>4198</v>
      </c>
      <c r="D1149" s="36"/>
      <c r="E1149" s="33"/>
      <c r="F1149" s="33"/>
      <c r="G1149" s="28"/>
      <c r="H1149" s="29"/>
      <c r="I1149" s="29"/>
    </row>
    <row r="1150" customFormat="1" ht="17.4" spans="3:9">
      <c r="C1150" s="27" t="s">
        <v>2867</v>
      </c>
      <c r="D1150" s="36"/>
      <c r="E1150" s="33"/>
      <c r="F1150" s="33"/>
      <c r="G1150" s="28"/>
      <c r="H1150" s="29"/>
      <c r="I1150" s="29"/>
    </row>
    <row r="1151" customFormat="1" ht="17.4" spans="3:9">
      <c r="C1151" s="27" t="s">
        <v>4200</v>
      </c>
      <c r="D1151" s="36"/>
      <c r="E1151" s="33"/>
      <c r="F1151" s="33"/>
      <c r="G1151" s="28"/>
      <c r="H1151" s="29"/>
      <c r="I1151" s="29"/>
    </row>
    <row r="1152" customFormat="1" ht="17.4" spans="3:9">
      <c r="C1152" s="27" t="s">
        <v>4202</v>
      </c>
      <c r="D1152" s="36"/>
      <c r="E1152" s="33"/>
      <c r="F1152" s="33"/>
      <c r="G1152" s="28"/>
      <c r="H1152" s="29"/>
      <c r="I1152" s="29"/>
    </row>
    <row r="1153" customFormat="1" ht="17.4" spans="3:9">
      <c r="C1153" s="27" t="s">
        <v>4204</v>
      </c>
      <c r="D1153" s="36"/>
      <c r="E1153" s="33"/>
      <c r="F1153" s="33"/>
      <c r="G1153" s="28"/>
      <c r="H1153" s="29"/>
      <c r="I1153" s="29"/>
    </row>
    <row r="1154" customFormat="1" ht="17.4" spans="3:9">
      <c r="C1154" s="27" t="s">
        <v>4206</v>
      </c>
      <c r="D1154" s="36"/>
      <c r="E1154" s="33"/>
      <c r="F1154" s="33"/>
      <c r="G1154" s="28"/>
      <c r="H1154" s="29"/>
      <c r="I1154" s="29"/>
    </row>
    <row r="1155" customFormat="1" ht="17.4" spans="3:9">
      <c r="C1155" s="27" t="s">
        <v>4207</v>
      </c>
      <c r="D1155" s="36"/>
      <c r="E1155" s="33"/>
      <c r="F1155" s="33"/>
      <c r="G1155" s="28"/>
      <c r="H1155" s="29"/>
      <c r="I1155" s="29"/>
    </row>
    <row r="1156" customFormat="1" ht="17.4" spans="3:9">
      <c r="C1156" s="27" t="s">
        <v>4209</v>
      </c>
      <c r="D1156" s="36"/>
      <c r="E1156" s="33"/>
      <c r="F1156" s="33"/>
      <c r="G1156" s="28"/>
      <c r="H1156" s="29"/>
      <c r="I1156" s="29"/>
    </row>
    <row r="1157" customFormat="1" ht="17.4" spans="3:9">
      <c r="C1157" s="27" t="s">
        <v>4211</v>
      </c>
      <c r="D1157" s="36"/>
      <c r="E1157" s="33"/>
      <c r="F1157" s="33"/>
      <c r="G1157" s="28"/>
      <c r="H1157" s="29"/>
      <c r="I1157" s="29"/>
    </row>
    <row r="1158" customFormat="1" ht="17.4" spans="3:9">
      <c r="C1158" s="27" t="s">
        <v>4213</v>
      </c>
      <c r="D1158" s="36"/>
      <c r="E1158" s="33"/>
      <c r="F1158" s="33"/>
      <c r="G1158" s="28"/>
      <c r="H1158" s="29"/>
      <c r="I1158" s="29"/>
    </row>
    <row r="1159" customFormat="1" ht="17.4" spans="3:9">
      <c r="C1159" s="27" t="s">
        <v>2351</v>
      </c>
      <c r="D1159" s="36"/>
      <c r="E1159" s="33"/>
      <c r="F1159" s="33"/>
      <c r="G1159" s="28"/>
      <c r="H1159" s="29"/>
      <c r="I1159" s="29"/>
    </row>
    <row r="1160" customFormat="1" ht="17.4" spans="3:9">
      <c r="C1160" s="27" t="s">
        <v>4215</v>
      </c>
      <c r="D1160" s="36"/>
      <c r="E1160" s="33"/>
      <c r="F1160" s="33"/>
      <c r="G1160" s="28"/>
      <c r="H1160" s="29"/>
      <c r="I1160" s="29"/>
    </row>
    <row r="1161" customFormat="1" ht="17.4" spans="3:9">
      <c r="C1161" s="27" t="s">
        <v>2018</v>
      </c>
      <c r="D1161" s="36"/>
      <c r="E1161" s="33"/>
      <c r="F1161" s="33"/>
      <c r="G1161" s="28"/>
      <c r="H1161" s="29"/>
      <c r="I1161" s="29"/>
    </row>
    <row r="1162" customFormat="1" ht="17.4" spans="3:9">
      <c r="C1162" s="27" t="s">
        <v>4218</v>
      </c>
      <c r="D1162" s="36"/>
      <c r="E1162" s="33"/>
      <c r="F1162" s="33"/>
      <c r="G1162" s="28"/>
      <c r="H1162" s="29"/>
      <c r="I1162" s="29"/>
    </row>
    <row r="1163" customFormat="1" ht="17.4" spans="3:9">
      <c r="C1163" s="27" t="s">
        <v>1832</v>
      </c>
      <c r="D1163" s="36"/>
      <c r="E1163" s="33"/>
      <c r="F1163" s="33"/>
      <c r="G1163" s="28"/>
      <c r="H1163" s="29"/>
      <c r="I1163" s="29"/>
    </row>
    <row r="1164" customFormat="1" ht="17.4" spans="3:9">
      <c r="C1164" s="27" t="s">
        <v>4221</v>
      </c>
      <c r="D1164" s="36"/>
      <c r="E1164" s="33"/>
      <c r="F1164" s="33"/>
      <c r="G1164" s="28"/>
      <c r="H1164" s="29"/>
      <c r="I1164" s="29"/>
    </row>
    <row r="1165" customFormat="1" ht="17.4" spans="3:9">
      <c r="C1165" s="27" t="s">
        <v>4223</v>
      </c>
      <c r="D1165" s="36"/>
      <c r="E1165" s="33"/>
      <c r="F1165" s="33"/>
      <c r="G1165" s="28"/>
      <c r="H1165" s="29"/>
      <c r="I1165" s="29"/>
    </row>
    <row r="1166" customFormat="1" ht="17.4" spans="3:9">
      <c r="C1166" s="27" t="s">
        <v>4225</v>
      </c>
      <c r="D1166" s="36"/>
      <c r="E1166" s="33"/>
      <c r="F1166" s="33"/>
      <c r="G1166" s="28"/>
      <c r="H1166" s="29"/>
      <c r="I1166" s="29"/>
    </row>
    <row r="1167" customFormat="1" ht="17.4" spans="3:9">
      <c r="C1167" s="27" t="s">
        <v>4227</v>
      </c>
      <c r="D1167" s="36"/>
      <c r="E1167" s="33"/>
      <c r="F1167" s="33"/>
      <c r="G1167" s="28"/>
      <c r="H1167" s="29"/>
      <c r="I1167" s="29"/>
    </row>
    <row r="1168" customFormat="1" ht="17.4" spans="3:9">
      <c r="C1168" s="27" t="s">
        <v>4229</v>
      </c>
      <c r="D1168" s="36"/>
      <c r="E1168" s="33"/>
      <c r="F1168" s="33"/>
      <c r="G1168" s="28"/>
      <c r="H1168" s="29"/>
      <c r="I1168" s="29"/>
    </row>
    <row r="1169" customFormat="1" ht="17.4" spans="3:9">
      <c r="C1169" s="27" t="s">
        <v>4230</v>
      </c>
      <c r="D1169" s="36"/>
      <c r="E1169" s="33"/>
      <c r="F1169" s="33"/>
      <c r="G1169" s="28"/>
      <c r="H1169" s="29"/>
      <c r="I1169" s="29"/>
    </row>
    <row r="1170" customFormat="1" ht="17.4" spans="3:9">
      <c r="C1170" s="27" t="s">
        <v>4232</v>
      </c>
      <c r="D1170" s="36"/>
      <c r="E1170" s="33"/>
      <c r="F1170" s="33"/>
      <c r="G1170" s="28"/>
      <c r="H1170" s="29"/>
      <c r="I1170" s="29"/>
    </row>
    <row r="1171" customFormat="1" ht="17.4" spans="3:9">
      <c r="C1171" s="27" t="s">
        <v>4234</v>
      </c>
      <c r="D1171" s="36"/>
      <c r="E1171" s="33"/>
      <c r="F1171" s="33"/>
      <c r="G1171" s="28"/>
      <c r="H1171" s="29"/>
      <c r="I1171" s="29"/>
    </row>
    <row r="1172" customFormat="1" ht="17.4" spans="3:9">
      <c r="C1172" s="27" t="s">
        <v>4235</v>
      </c>
      <c r="D1172" s="36"/>
      <c r="E1172" s="33"/>
      <c r="F1172" s="33"/>
      <c r="G1172" s="28"/>
      <c r="H1172" s="29"/>
      <c r="I1172" s="29"/>
    </row>
    <row r="1173" customFormat="1" ht="17.4" spans="3:9">
      <c r="C1173" s="27" t="s">
        <v>4237</v>
      </c>
      <c r="D1173" s="36"/>
      <c r="E1173" s="33"/>
      <c r="F1173" s="33"/>
      <c r="G1173" s="28"/>
      <c r="H1173" s="29"/>
      <c r="I1173" s="29"/>
    </row>
    <row r="1174" customFormat="1" ht="17.4" spans="3:9">
      <c r="C1174" s="27" t="s">
        <v>4239</v>
      </c>
      <c r="D1174" s="36"/>
      <c r="E1174" s="33"/>
      <c r="F1174" s="33"/>
      <c r="G1174" s="28"/>
      <c r="H1174" s="29"/>
      <c r="I1174" s="29"/>
    </row>
    <row r="1175" customFormat="1" ht="17.4" spans="3:9">
      <c r="C1175" s="27" t="s">
        <v>4241</v>
      </c>
      <c r="D1175" s="36"/>
      <c r="E1175" s="33"/>
      <c r="F1175" s="33"/>
      <c r="G1175" s="28"/>
      <c r="H1175" s="29"/>
      <c r="I1175" s="29"/>
    </row>
    <row r="1176" customFormat="1" ht="17.4" spans="3:9">
      <c r="C1176" s="27" t="s">
        <v>4243</v>
      </c>
      <c r="D1176" s="28"/>
      <c r="E1176" s="33"/>
      <c r="F1176" s="33"/>
      <c r="G1176" s="28"/>
      <c r="H1176" s="29"/>
      <c r="I1176" s="29"/>
    </row>
    <row r="1177" customFormat="1" ht="17.4" spans="3:9">
      <c r="C1177" s="27" t="s">
        <v>4245</v>
      </c>
      <c r="D1177" s="28"/>
      <c r="E1177" s="33"/>
      <c r="F1177" s="33"/>
      <c r="G1177" s="28"/>
      <c r="H1177" s="29"/>
      <c r="I1177" s="29"/>
    </row>
    <row r="1178" customFormat="1" ht="17.4" spans="3:9">
      <c r="C1178" s="27" t="s">
        <v>4247</v>
      </c>
      <c r="D1178" s="28"/>
      <c r="E1178" s="33"/>
      <c r="F1178" s="33"/>
      <c r="G1178" s="28"/>
      <c r="H1178" s="29"/>
      <c r="I1178" s="29"/>
    </row>
    <row r="1179" customFormat="1" ht="17.4" spans="3:9">
      <c r="C1179" s="27" t="s">
        <v>4249</v>
      </c>
      <c r="D1179" s="28"/>
      <c r="E1179" s="33"/>
      <c r="F1179" s="33"/>
      <c r="G1179" s="28"/>
      <c r="H1179" s="29"/>
      <c r="I1179" s="29"/>
    </row>
    <row r="1180" customFormat="1" ht="17.4" spans="3:9">
      <c r="C1180" s="27" t="s">
        <v>4250</v>
      </c>
      <c r="D1180" s="28"/>
      <c r="E1180" s="33"/>
      <c r="F1180" s="33"/>
      <c r="G1180" s="28"/>
      <c r="H1180" s="29"/>
      <c r="I1180" s="29"/>
    </row>
    <row r="1181" customFormat="1" ht="17.4" spans="3:9">
      <c r="C1181" s="27" t="s">
        <v>4252</v>
      </c>
      <c r="D1181" s="28"/>
      <c r="E1181" s="33"/>
      <c r="F1181" s="33"/>
      <c r="G1181" s="28"/>
      <c r="H1181" s="29"/>
      <c r="I1181" s="29"/>
    </row>
    <row r="1182" customFormat="1" ht="17.4" spans="3:9">
      <c r="C1182" s="27" t="s">
        <v>2288</v>
      </c>
      <c r="D1182" s="28"/>
      <c r="E1182" s="33"/>
      <c r="F1182" s="33"/>
      <c r="G1182" s="28"/>
      <c r="H1182" s="29"/>
      <c r="I1182" s="29"/>
    </row>
    <row r="1183" customFormat="1" ht="17.4" spans="3:9">
      <c r="C1183" s="27" t="s">
        <v>4255</v>
      </c>
      <c r="D1183" s="28"/>
      <c r="E1183" s="33"/>
      <c r="F1183" s="33"/>
      <c r="G1183" s="28"/>
      <c r="H1183" s="29"/>
      <c r="I1183" s="29"/>
    </row>
    <row r="1184" customFormat="1" ht="17.4" spans="3:9">
      <c r="C1184" s="27" t="s">
        <v>4257</v>
      </c>
      <c r="D1184" s="28"/>
      <c r="E1184" s="33"/>
      <c r="F1184" s="33"/>
      <c r="G1184" s="28"/>
      <c r="H1184" s="29"/>
      <c r="I1184" s="29"/>
    </row>
    <row r="1185" customFormat="1" ht="17.4" spans="3:9">
      <c r="C1185" s="27" t="s">
        <v>4259</v>
      </c>
      <c r="D1185" s="28"/>
      <c r="E1185" s="33"/>
      <c r="F1185" s="33"/>
      <c r="G1185" s="28"/>
      <c r="H1185" s="29"/>
      <c r="I1185" s="29"/>
    </row>
    <row r="1186" customFormat="1" ht="17.4" spans="3:9">
      <c r="C1186" s="27" t="s">
        <v>4261</v>
      </c>
      <c r="D1186" s="28"/>
      <c r="E1186" s="33"/>
      <c r="F1186" s="33"/>
      <c r="G1186" s="28"/>
      <c r="H1186" s="29"/>
      <c r="I1186" s="29"/>
    </row>
    <row r="1187" customFormat="1" ht="17.4" spans="3:9">
      <c r="C1187" s="27" t="s">
        <v>4263</v>
      </c>
      <c r="D1187" s="28"/>
      <c r="E1187" s="33"/>
      <c r="F1187" s="33"/>
      <c r="G1187" s="28"/>
      <c r="H1187" s="29"/>
      <c r="I1187" s="29"/>
    </row>
    <row r="1188" customFormat="1" ht="17.4" spans="3:9">
      <c r="C1188" s="27" t="s">
        <v>4265</v>
      </c>
      <c r="D1188" s="28"/>
      <c r="E1188" s="33"/>
      <c r="F1188" s="33"/>
      <c r="G1188" s="28"/>
      <c r="H1188" s="29"/>
      <c r="I1188" s="29"/>
    </row>
    <row r="1189" customFormat="1" ht="17.4" spans="3:9">
      <c r="C1189" s="27" t="s">
        <v>4267</v>
      </c>
      <c r="D1189" s="28"/>
      <c r="E1189" s="33"/>
      <c r="F1189" s="33"/>
      <c r="G1189" s="28"/>
      <c r="H1189" s="29"/>
      <c r="I1189" s="29"/>
    </row>
    <row r="1190" customFormat="1" ht="17.4" spans="3:9">
      <c r="C1190" s="27" t="s">
        <v>4269</v>
      </c>
      <c r="D1190" s="28"/>
      <c r="E1190" s="33"/>
      <c r="F1190" s="33"/>
      <c r="G1190" s="28"/>
      <c r="H1190" s="29"/>
      <c r="I1190" s="29"/>
    </row>
    <row r="1191" customFormat="1" ht="17.4" spans="3:9">
      <c r="C1191" s="27" t="s">
        <v>4271</v>
      </c>
      <c r="D1191" s="28"/>
      <c r="E1191" s="33"/>
      <c r="F1191" s="33"/>
      <c r="G1191" s="28"/>
      <c r="H1191" s="29"/>
      <c r="I1191" s="29"/>
    </row>
    <row r="1192" customFormat="1" ht="17.4" spans="3:9">
      <c r="C1192" s="27" t="s">
        <v>4273</v>
      </c>
      <c r="D1192" s="28"/>
      <c r="E1192" s="33"/>
      <c r="F1192" s="33"/>
      <c r="G1192" s="28"/>
      <c r="H1192" s="29"/>
      <c r="I1192" s="29"/>
    </row>
    <row r="1193" customFormat="1" ht="17.4" spans="3:9">
      <c r="C1193" s="27" t="s">
        <v>4275</v>
      </c>
      <c r="D1193" s="28"/>
      <c r="E1193" s="33"/>
      <c r="F1193" s="33"/>
      <c r="G1193" s="28"/>
      <c r="H1193" s="29"/>
      <c r="I1193" s="29"/>
    </row>
    <row r="1194" customFormat="1" ht="17.4" spans="3:9">
      <c r="C1194" s="27" t="s">
        <v>4277</v>
      </c>
      <c r="D1194" s="28"/>
      <c r="E1194" s="33"/>
      <c r="F1194" s="33"/>
      <c r="G1194" s="28"/>
      <c r="H1194" s="29"/>
      <c r="I1194" s="29"/>
    </row>
    <row r="1195" customFormat="1" ht="17.4" spans="3:9">
      <c r="C1195" s="27" t="s">
        <v>4279</v>
      </c>
      <c r="D1195" s="28"/>
      <c r="E1195" s="33"/>
      <c r="F1195" s="33"/>
      <c r="G1195" s="28"/>
      <c r="H1195" s="29"/>
      <c r="I1195" s="29"/>
    </row>
    <row r="1196" customFormat="1" ht="17.4" spans="3:9">
      <c r="C1196" s="27" t="s">
        <v>4281</v>
      </c>
      <c r="D1196" s="28"/>
      <c r="E1196" s="33"/>
      <c r="F1196" s="33"/>
      <c r="G1196" s="28"/>
      <c r="H1196" s="29"/>
      <c r="I1196" s="29"/>
    </row>
    <row r="1197" customFormat="1" ht="17.4" spans="3:9">
      <c r="C1197" s="27" t="s">
        <v>4283</v>
      </c>
      <c r="D1197" s="28"/>
      <c r="E1197" s="33"/>
      <c r="F1197" s="33"/>
      <c r="G1197" s="28"/>
      <c r="H1197" s="29"/>
      <c r="I1197" s="29"/>
    </row>
    <row r="1198" customFormat="1" ht="17.4" spans="3:9">
      <c r="C1198" s="27" t="s">
        <v>4285</v>
      </c>
      <c r="D1198" s="28"/>
      <c r="E1198" s="33"/>
      <c r="F1198" s="33"/>
      <c r="G1198" s="28"/>
      <c r="H1198" s="29"/>
      <c r="I1198" s="29"/>
    </row>
    <row r="1199" customFormat="1" ht="17.4" spans="3:9">
      <c r="C1199" s="27" t="s">
        <v>4287</v>
      </c>
      <c r="D1199" s="28"/>
      <c r="E1199" s="33"/>
      <c r="F1199" s="33"/>
      <c r="G1199" s="28"/>
      <c r="H1199" s="29"/>
      <c r="I1199" s="29"/>
    </row>
    <row r="1200" customFormat="1" ht="17.4" spans="3:9">
      <c r="C1200" s="27" t="s">
        <v>4289</v>
      </c>
      <c r="D1200" s="28"/>
      <c r="E1200" s="33"/>
      <c r="F1200" s="33"/>
      <c r="G1200" s="28"/>
      <c r="H1200" s="29"/>
      <c r="I1200" s="29"/>
    </row>
    <row r="1201" customFormat="1" ht="17.4" spans="3:9">
      <c r="C1201" s="27" t="s">
        <v>4291</v>
      </c>
      <c r="D1201" s="28"/>
      <c r="E1201" s="33"/>
      <c r="F1201" s="33"/>
      <c r="G1201" s="28"/>
      <c r="H1201" s="29"/>
      <c r="I1201" s="29"/>
    </row>
    <row r="1202" customFormat="1" ht="17.4" spans="3:9">
      <c r="C1202" s="27" t="s">
        <v>4293</v>
      </c>
      <c r="D1202" s="28"/>
      <c r="E1202" s="33"/>
      <c r="F1202" s="33"/>
      <c r="G1202" s="28"/>
      <c r="H1202" s="29"/>
      <c r="I1202" s="29"/>
    </row>
    <row r="1203" customFormat="1" ht="17.4" spans="3:9">
      <c r="C1203" s="27" t="s">
        <v>4295</v>
      </c>
      <c r="D1203" s="28"/>
      <c r="E1203" s="33"/>
      <c r="F1203" s="33"/>
      <c r="G1203" s="28"/>
      <c r="H1203" s="29"/>
      <c r="I1203" s="29"/>
    </row>
    <row r="1204" customFormat="1" ht="17.4" spans="3:9">
      <c r="C1204" s="27" t="s">
        <v>2204</v>
      </c>
      <c r="D1204" s="28"/>
      <c r="E1204" s="33"/>
      <c r="F1204" s="33"/>
      <c r="G1204" s="28"/>
      <c r="H1204" s="29"/>
      <c r="I1204" s="29"/>
    </row>
    <row r="1205" customFormat="1" ht="17.4" spans="3:9">
      <c r="C1205" s="27" t="s">
        <v>4297</v>
      </c>
      <c r="D1205" s="28"/>
      <c r="E1205" s="33"/>
      <c r="F1205" s="33"/>
      <c r="G1205" s="28"/>
      <c r="H1205" s="29"/>
      <c r="I1205" s="29"/>
    </row>
    <row r="1206" customFormat="1" ht="17.4" spans="3:9">
      <c r="C1206" s="27" t="s">
        <v>4299</v>
      </c>
      <c r="D1206" s="28"/>
      <c r="E1206" s="33"/>
      <c r="F1206" s="33"/>
      <c r="G1206" s="28"/>
      <c r="H1206" s="29"/>
      <c r="I1206" s="29"/>
    </row>
    <row r="1207" customFormat="1" ht="17.4" spans="3:9">
      <c r="C1207" s="27" t="s">
        <v>4301</v>
      </c>
      <c r="D1207" s="28"/>
      <c r="E1207" s="33"/>
      <c r="F1207" s="33"/>
      <c r="G1207" s="28"/>
      <c r="H1207" s="29"/>
      <c r="I1207" s="29"/>
    </row>
    <row r="1208" customFormat="1" ht="17.4" spans="3:9">
      <c r="C1208" s="27" t="s">
        <v>4302</v>
      </c>
      <c r="D1208" s="28"/>
      <c r="E1208" s="33"/>
      <c r="F1208" s="33"/>
      <c r="G1208" s="28"/>
      <c r="H1208" s="29"/>
      <c r="I1208" s="29"/>
    </row>
    <row r="1209" customFormat="1" ht="17.4" spans="3:9">
      <c r="C1209" s="27" t="s">
        <v>4304</v>
      </c>
      <c r="D1209" s="28"/>
      <c r="E1209" s="33"/>
      <c r="F1209" s="33"/>
      <c r="G1209" s="28"/>
      <c r="H1209" s="29"/>
      <c r="I1209" s="29"/>
    </row>
    <row r="1210" customFormat="1" ht="17.4" spans="3:9">
      <c r="C1210" s="27" t="s">
        <v>4306</v>
      </c>
      <c r="D1210" s="28"/>
      <c r="E1210" s="33"/>
      <c r="F1210" s="33"/>
      <c r="G1210" s="28"/>
      <c r="H1210" s="29"/>
      <c r="I1210" s="29"/>
    </row>
    <row r="1211" customFormat="1" ht="17.4" spans="3:9">
      <c r="C1211" s="27" t="s">
        <v>4308</v>
      </c>
      <c r="D1211" s="28"/>
      <c r="E1211" s="33"/>
      <c r="F1211" s="33"/>
      <c r="G1211" s="28"/>
      <c r="H1211" s="29"/>
      <c r="I1211" s="29"/>
    </row>
    <row r="1212" customFormat="1" ht="17.4" spans="3:9">
      <c r="C1212" s="27" t="s">
        <v>4309</v>
      </c>
      <c r="D1212" s="28"/>
      <c r="E1212" s="33"/>
      <c r="F1212" s="33"/>
      <c r="G1212" s="28"/>
      <c r="H1212" s="29"/>
      <c r="I1212" s="29"/>
    </row>
    <row r="1213" customFormat="1" ht="17.4" spans="3:9">
      <c r="C1213" s="27" t="s">
        <v>4311</v>
      </c>
      <c r="D1213" s="28"/>
      <c r="E1213" s="33"/>
      <c r="F1213" s="33"/>
      <c r="G1213" s="28"/>
      <c r="H1213" s="29"/>
      <c r="I1213" s="29"/>
    </row>
    <row r="1214" customFormat="1" ht="17.4" spans="3:9">
      <c r="C1214" s="27" t="s">
        <v>4313</v>
      </c>
      <c r="D1214" s="28"/>
      <c r="E1214" s="33"/>
      <c r="F1214" s="33"/>
      <c r="G1214" s="28"/>
      <c r="H1214" s="29"/>
      <c r="I1214" s="29"/>
    </row>
    <row r="1215" customFormat="1" ht="17.4" spans="3:9">
      <c r="C1215" s="27" t="s">
        <v>4315</v>
      </c>
      <c r="D1215" s="28"/>
      <c r="E1215" s="33"/>
      <c r="F1215" s="33"/>
      <c r="G1215" s="28"/>
      <c r="H1215" s="29"/>
      <c r="I1215" s="29"/>
    </row>
    <row r="1216" customFormat="1" ht="17.4" spans="3:9">
      <c r="C1216" s="27" t="s">
        <v>4316</v>
      </c>
      <c r="D1216" s="28"/>
      <c r="E1216" s="33"/>
      <c r="F1216" s="33"/>
      <c r="G1216" s="28"/>
      <c r="H1216" s="29"/>
      <c r="I1216" s="29"/>
    </row>
    <row r="1217" customFormat="1" ht="17.4" spans="3:9">
      <c r="C1217" s="27" t="s">
        <v>4318</v>
      </c>
      <c r="D1217" s="28"/>
      <c r="E1217" s="33"/>
      <c r="F1217" s="33"/>
      <c r="G1217" s="28"/>
      <c r="H1217" s="29"/>
      <c r="I1217" s="29"/>
    </row>
    <row r="1218" customFormat="1" ht="17.4" spans="3:9">
      <c r="C1218" s="27" t="s">
        <v>4320</v>
      </c>
      <c r="D1218" s="28"/>
      <c r="E1218" s="33"/>
      <c r="F1218" s="33"/>
      <c r="G1218" s="28"/>
      <c r="H1218" s="29"/>
      <c r="I1218" s="29"/>
    </row>
    <row r="1219" customFormat="1" ht="17.4" spans="3:9">
      <c r="C1219" s="27" t="s">
        <v>4322</v>
      </c>
      <c r="D1219" s="28"/>
      <c r="E1219" s="33"/>
      <c r="F1219" s="33"/>
      <c r="G1219" s="28"/>
      <c r="H1219" s="29"/>
      <c r="I1219" s="29"/>
    </row>
    <row r="1220" customFormat="1" ht="17.4" spans="3:9">
      <c r="C1220" s="27" t="s">
        <v>4324</v>
      </c>
      <c r="D1220" s="28"/>
      <c r="E1220" s="33"/>
      <c r="F1220" s="33"/>
      <c r="G1220" s="28"/>
      <c r="H1220" s="29"/>
      <c r="I1220" s="29"/>
    </row>
    <row r="1221" customFormat="1" ht="17.4" spans="3:9">
      <c r="C1221" s="27" t="s">
        <v>4326</v>
      </c>
      <c r="D1221" s="28"/>
      <c r="E1221" s="33"/>
      <c r="F1221" s="33"/>
      <c r="G1221" s="28"/>
      <c r="H1221" s="29"/>
      <c r="I1221" s="29"/>
    </row>
    <row r="1222" customFormat="1" ht="17.4" spans="3:9">
      <c r="C1222" s="27" t="s">
        <v>4328</v>
      </c>
      <c r="D1222" s="28"/>
      <c r="E1222" s="33"/>
      <c r="F1222" s="33"/>
      <c r="G1222" s="28"/>
      <c r="H1222" s="29"/>
      <c r="I1222" s="29"/>
    </row>
    <row r="1223" customFormat="1" ht="17.4" spans="3:9">
      <c r="C1223" s="27" t="s">
        <v>4330</v>
      </c>
      <c r="D1223" s="28"/>
      <c r="E1223" s="33"/>
      <c r="F1223" s="33"/>
      <c r="G1223" s="28"/>
      <c r="H1223" s="37"/>
      <c r="I1223" s="29"/>
    </row>
    <row r="1224" customFormat="1" ht="17.4" spans="3:9">
      <c r="C1224" s="27" t="s">
        <v>4332</v>
      </c>
      <c r="D1224" s="28"/>
      <c r="E1224" s="33"/>
      <c r="F1224" s="33"/>
      <c r="G1224" s="28"/>
      <c r="H1224" s="29"/>
      <c r="I1224" s="29"/>
    </row>
    <row r="1225" customFormat="1" ht="17.4" spans="3:9">
      <c r="C1225" s="27" t="s">
        <v>4334</v>
      </c>
      <c r="D1225" s="28"/>
      <c r="E1225" s="33"/>
      <c r="F1225" s="33"/>
      <c r="G1225" s="28"/>
      <c r="H1225" s="29"/>
      <c r="I1225" s="29"/>
    </row>
    <row r="1226" customFormat="1" ht="17.4" spans="3:9">
      <c r="C1226" s="27" t="s">
        <v>4336</v>
      </c>
      <c r="D1226" s="28"/>
      <c r="E1226" s="33"/>
      <c r="F1226" s="33"/>
      <c r="G1226" s="28"/>
      <c r="H1226" s="29"/>
      <c r="I1226" s="29"/>
    </row>
    <row r="1227" customFormat="1" ht="17.4" spans="3:9">
      <c r="C1227" s="27" t="s">
        <v>4337</v>
      </c>
      <c r="D1227" s="28"/>
      <c r="E1227" s="33"/>
      <c r="F1227" s="33"/>
      <c r="G1227" s="28"/>
      <c r="H1227" s="29"/>
      <c r="I1227" s="29"/>
    </row>
    <row r="1228" customFormat="1" ht="17.4" spans="3:9">
      <c r="C1228" s="27" t="s">
        <v>4339</v>
      </c>
      <c r="D1228" s="28"/>
      <c r="E1228" s="33"/>
      <c r="F1228" s="33"/>
      <c r="G1228" s="28"/>
      <c r="H1228" s="29"/>
      <c r="I1228" s="29"/>
    </row>
    <row r="1229" customFormat="1" ht="17.4" spans="3:9">
      <c r="C1229" s="27" t="s">
        <v>4341</v>
      </c>
      <c r="D1229" s="28"/>
      <c r="E1229" s="33"/>
      <c r="F1229" s="33"/>
      <c r="G1229" s="28"/>
      <c r="H1229" s="29"/>
      <c r="I1229" s="29"/>
    </row>
    <row r="1230" customFormat="1" ht="17.4" spans="3:9">
      <c r="C1230" s="27" t="s">
        <v>4343</v>
      </c>
      <c r="D1230" s="28"/>
      <c r="E1230" s="33"/>
      <c r="F1230" s="33"/>
      <c r="G1230" s="28"/>
      <c r="H1230" s="29"/>
      <c r="I1230" s="29"/>
    </row>
    <row r="1231" customFormat="1" ht="17.4" spans="3:9">
      <c r="C1231" s="27" t="s">
        <v>4345</v>
      </c>
      <c r="D1231" s="28"/>
      <c r="E1231" s="33"/>
      <c r="F1231" s="33"/>
      <c r="G1231" s="28"/>
      <c r="H1231" s="29"/>
      <c r="I1231" s="29"/>
    </row>
    <row r="1232" customFormat="1" ht="17.4" spans="3:9">
      <c r="C1232" s="27" t="s">
        <v>4347</v>
      </c>
      <c r="D1232" s="28"/>
      <c r="E1232" s="33"/>
      <c r="F1232" s="33"/>
      <c r="G1232" s="28"/>
      <c r="H1232" s="29"/>
      <c r="I1232" s="29"/>
    </row>
    <row r="1233" customFormat="1" ht="17.4" spans="3:9">
      <c r="C1233" s="27" t="s">
        <v>4349</v>
      </c>
      <c r="D1233" s="28"/>
      <c r="E1233" s="33"/>
      <c r="F1233" s="33"/>
      <c r="G1233" s="28"/>
      <c r="H1233" s="29"/>
      <c r="I1233" s="29"/>
    </row>
    <row r="1234" customFormat="1" ht="17.4" spans="3:9">
      <c r="C1234" s="27" t="s">
        <v>2334</v>
      </c>
      <c r="D1234" s="28"/>
      <c r="E1234" s="33"/>
      <c r="F1234" s="33"/>
      <c r="G1234" s="28"/>
      <c r="H1234" s="29"/>
      <c r="I1234" s="29"/>
    </row>
    <row r="1235" customFormat="1" ht="17.4" spans="3:9">
      <c r="C1235" s="27" t="s">
        <v>4351</v>
      </c>
      <c r="D1235" s="28"/>
      <c r="E1235" s="33"/>
      <c r="F1235" s="33"/>
      <c r="G1235" s="28"/>
      <c r="H1235" s="29"/>
      <c r="I1235" s="29"/>
    </row>
    <row r="1236" customFormat="1" ht="17.4" spans="3:9">
      <c r="C1236" s="27" t="s">
        <v>4353</v>
      </c>
      <c r="D1236" s="28"/>
      <c r="E1236" s="33"/>
      <c r="F1236" s="33"/>
      <c r="G1236" s="28"/>
      <c r="H1236" s="29"/>
      <c r="I1236" s="29"/>
    </row>
    <row r="1237" customFormat="1" ht="17.4" spans="3:9">
      <c r="C1237" s="27" t="s">
        <v>4355</v>
      </c>
      <c r="D1237" s="28"/>
      <c r="E1237" s="33"/>
      <c r="F1237" s="33"/>
      <c r="G1237" s="28"/>
      <c r="H1237" s="29"/>
      <c r="I1237" s="29"/>
    </row>
    <row r="1238" customFormat="1" ht="17.4" spans="3:9">
      <c r="C1238" s="27" t="s">
        <v>4357</v>
      </c>
      <c r="D1238" s="28"/>
      <c r="E1238" s="33"/>
      <c r="F1238" s="33"/>
      <c r="G1238" s="28"/>
      <c r="H1238" s="29"/>
      <c r="I1238" s="29"/>
    </row>
    <row r="1239" customFormat="1" ht="17.4" spans="3:9">
      <c r="C1239" s="27" t="s">
        <v>4359</v>
      </c>
      <c r="D1239" s="28"/>
      <c r="E1239" s="33"/>
      <c r="F1239" s="33"/>
      <c r="G1239" s="28"/>
      <c r="H1239" s="29"/>
      <c r="I1239" s="29"/>
    </row>
    <row r="1240" customFormat="1" ht="17.4" spans="3:9">
      <c r="C1240" s="27" t="s">
        <v>4361</v>
      </c>
      <c r="D1240" s="28"/>
      <c r="E1240" s="33"/>
      <c r="F1240" s="33"/>
      <c r="G1240" s="28"/>
      <c r="H1240" s="29"/>
      <c r="I1240" s="29"/>
    </row>
    <row r="1241" customFormat="1" ht="17.4" spans="3:9">
      <c r="C1241" s="27" t="s">
        <v>4363</v>
      </c>
      <c r="D1241" s="28"/>
      <c r="E1241" s="33"/>
      <c r="F1241" s="33"/>
      <c r="G1241" s="28"/>
      <c r="H1241" s="29"/>
      <c r="I1241" s="29"/>
    </row>
    <row r="1242" customFormat="1" ht="17.4" spans="3:9">
      <c r="C1242" s="27" t="s">
        <v>4365</v>
      </c>
      <c r="D1242" s="28"/>
      <c r="E1242" s="33"/>
      <c r="F1242" s="33"/>
      <c r="G1242" s="28"/>
      <c r="H1242" s="29"/>
      <c r="I1242" s="29"/>
    </row>
    <row r="1243" customFormat="1" ht="17.4" spans="3:9">
      <c r="C1243" s="27" t="s">
        <v>4366</v>
      </c>
      <c r="D1243" s="28"/>
      <c r="E1243" s="33"/>
      <c r="F1243" s="33"/>
      <c r="G1243" s="28"/>
      <c r="H1243" s="29"/>
      <c r="I1243" s="29"/>
    </row>
    <row r="1244" customFormat="1" ht="17.4" spans="3:9">
      <c r="C1244" s="27" t="s">
        <v>4368</v>
      </c>
      <c r="D1244" s="28"/>
      <c r="E1244" s="33"/>
      <c r="F1244" s="33"/>
      <c r="G1244" s="28"/>
      <c r="H1244" s="29"/>
      <c r="I1244" s="29"/>
    </row>
    <row r="1245" customFormat="1" ht="17.4" spans="3:9">
      <c r="C1245" s="27" t="s">
        <v>4370</v>
      </c>
      <c r="D1245" s="28"/>
      <c r="E1245" s="33"/>
      <c r="F1245" s="33"/>
      <c r="G1245" s="28"/>
      <c r="H1245" s="29"/>
      <c r="I1245" s="29"/>
    </row>
    <row r="1246" customFormat="1" ht="17.4" spans="3:9">
      <c r="C1246" s="27" t="s">
        <v>4372</v>
      </c>
      <c r="D1246" s="28"/>
      <c r="E1246" s="33"/>
      <c r="F1246" s="33"/>
      <c r="G1246" s="28"/>
      <c r="H1246" s="29"/>
      <c r="I1246" s="29"/>
    </row>
    <row r="1247" customFormat="1" ht="17.4" spans="3:9">
      <c r="C1247" s="27" t="s">
        <v>4374</v>
      </c>
      <c r="D1247" s="28"/>
      <c r="E1247" s="33"/>
      <c r="F1247" s="33"/>
      <c r="G1247" s="28"/>
      <c r="H1247" s="29"/>
      <c r="I1247" s="29"/>
    </row>
    <row r="1248" customFormat="1" ht="17.4" spans="3:9">
      <c r="C1248" s="27" t="s">
        <v>2635</v>
      </c>
      <c r="D1248" s="28"/>
      <c r="E1248" s="33"/>
      <c r="F1248" s="33"/>
      <c r="G1248" s="28"/>
      <c r="H1248" s="29"/>
      <c r="I1248" s="29"/>
    </row>
    <row r="1249" customFormat="1" ht="17.4" spans="3:9">
      <c r="C1249" s="27" t="s">
        <v>4377</v>
      </c>
      <c r="D1249" s="28"/>
      <c r="E1249" s="33"/>
      <c r="F1249" s="33"/>
      <c r="G1249" s="28"/>
      <c r="H1249" s="29"/>
      <c r="I1249" s="29"/>
    </row>
    <row r="1250" customFormat="1" ht="17.4" spans="3:9">
      <c r="C1250" s="27" t="s">
        <v>4379</v>
      </c>
      <c r="D1250" s="28"/>
      <c r="E1250" s="33"/>
      <c r="F1250" s="33"/>
      <c r="G1250" s="28"/>
      <c r="H1250" s="29"/>
      <c r="I1250" s="29"/>
    </row>
    <row r="1251" customFormat="1" ht="17.4" spans="3:9">
      <c r="C1251" s="27" t="s">
        <v>4381</v>
      </c>
      <c r="D1251" s="28"/>
      <c r="E1251" s="33"/>
      <c r="F1251" s="33"/>
      <c r="G1251" s="28"/>
      <c r="H1251" s="29"/>
      <c r="I1251" s="29"/>
    </row>
    <row r="1252" customFormat="1" ht="17.4" spans="3:9">
      <c r="C1252" s="27" t="s">
        <v>4383</v>
      </c>
      <c r="D1252" s="28"/>
      <c r="E1252" s="33"/>
      <c r="F1252" s="33"/>
      <c r="G1252" s="28"/>
      <c r="H1252" s="29"/>
      <c r="I1252" s="29"/>
    </row>
    <row r="1253" customFormat="1" ht="17.4" spans="3:9">
      <c r="C1253" s="27" t="s">
        <v>4385</v>
      </c>
      <c r="D1253" s="28"/>
      <c r="E1253" s="33"/>
      <c r="F1253" s="33"/>
      <c r="G1253" s="28"/>
      <c r="H1253" s="29"/>
      <c r="I1253" s="29"/>
    </row>
    <row r="1254" customFormat="1" ht="17.4" spans="3:9">
      <c r="C1254" s="27" t="s">
        <v>4387</v>
      </c>
      <c r="D1254" s="28"/>
      <c r="E1254" s="33"/>
      <c r="F1254" s="33"/>
      <c r="G1254" s="28"/>
      <c r="H1254" s="29"/>
      <c r="I1254" s="29"/>
    </row>
    <row r="1255" customFormat="1" ht="17.4" spans="3:9">
      <c r="C1255" s="27" t="s">
        <v>4389</v>
      </c>
      <c r="D1255" s="28"/>
      <c r="E1255" s="33"/>
      <c r="F1255" s="33"/>
      <c r="G1255" s="28"/>
      <c r="H1255" s="29"/>
      <c r="I1255" s="29"/>
    </row>
    <row r="1256" customFormat="1" ht="17.4" spans="3:9">
      <c r="C1256" s="27" t="s">
        <v>4390</v>
      </c>
      <c r="D1256" s="28"/>
      <c r="E1256" s="33"/>
      <c r="F1256" s="33"/>
      <c r="G1256" s="28"/>
      <c r="H1256" s="29"/>
      <c r="I1256" s="29"/>
    </row>
    <row r="1257" customFormat="1" ht="17.4" spans="3:9">
      <c r="C1257" s="27" t="s">
        <v>4392</v>
      </c>
      <c r="D1257" s="28"/>
      <c r="E1257" s="33"/>
      <c r="F1257" s="33"/>
      <c r="G1257" s="28"/>
      <c r="H1257" s="29"/>
      <c r="I1257" s="29"/>
    </row>
    <row r="1258" customFormat="1" ht="17.4" spans="3:9">
      <c r="C1258" s="27" t="s">
        <v>4394</v>
      </c>
      <c r="D1258" s="28"/>
      <c r="E1258" s="33"/>
      <c r="F1258" s="33"/>
      <c r="G1258" s="28"/>
      <c r="H1258" s="29"/>
      <c r="I1258" s="29"/>
    </row>
    <row r="1259" customFormat="1" ht="17.4" spans="3:9">
      <c r="C1259" s="27" t="s">
        <v>4396</v>
      </c>
      <c r="D1259" s="28"/>
      <c r="E1259" s="33"/>
      <c r="F1259" s="33"/>
      <c r="G1259" s="28"/>
      <c r="H1259" s="29"/>
      <c r="I1259" s="29"/>
    </row>
    <row r="1260" customFormat="1" ht="17.4" spans="3:9">
      <c r="C1260" s="27" t="s">
        <v>2686</v>
      </c>
      <c r="D1260" s="28"/>
      <c r="E1260" s="33"/>
      <c r="F1260" s="33"/>
      <c r="G1260" s="28"/>
      <c r="H1260" s="29"/>
      <c r="I1260" s="29"/>
    </row>
    <row r="1261" customFormat="1" ht="17.4" spans="3:9">
      <c r="C1261" s="27" t="s">
        <v>4399</v>
      </c>
      <c r="D1261" s="28"/>
      <c r="E1261" s="33"/>
      <c r="F1261" s="33"/>
      <c r="G1261" s="28"/>
      <c r="H1261" s="29"/>
      <c r="I1261" s="29"/>
    </row>
    <row r="1262" customFormat="1" ht="17.4" spans="3:9">
      <c r="C1262" s="27" t="s">
        <v>4401</v>
      </c>
      <c r="D1262" s="28"/>
      <c r="E1262" s="33"/>
      <c r="F1262" s="33"/>
      <c r="G1262" s="28"/>
      <c r="H1262" s="29"/>
      <c r="I1262" s="29"/>
    </row>
    <row r="1263" customFormat="1" ht="17.4" spans="3:9">
      <c r="C1263" s="27" t="s">
        <v>4403</v>
      </c>
      <c r="D1263" s="28"/>
      <c r="E1263" s="33"/>
      <c r="F1263" s="33"/>
      <c r="G1263" s="28"/>
      <c r="H1263" s="29"/>
      <c r="I1263" s="29"/>
    </row>
    <row r="1264" customFormat="1" ht="17.4" spans="3:9">
      <c r="C1264" s="27" t="s">
        <v>4405</v>
      </c>
      <c r="D1264" s="28"/>
      <c r="E1264" s="33"/>
      <c r="F1264" s="33"/>
      <c r="G1264" s="28"/>
      <c r="H1264" s="29"/>
      <c r="I1264" s="29"/>
    </row>
    <row r="1265" customFormat="1" ht="17.4" spans="3:9">
      <c r="C1265" s="27" t="s">
        <v>4407</v>
      </c>
      <c r="D1265" s="28"/>
      <c r="E1265" s="33"/>
      <c r="F1265" s="33"/>
      <c r="G1265" s="28"/>
      <c r="H1265" s="29"/>
      <c r="I1265" s="29"/>
    </row>
    <row r="1266" customFormat="1" ht="17.4" spans="3:9">
      <c r="C1266" s="27" t="s">
        <v>4408</v>
      </c>
      <c r="D1266" s="28"/>
      <c r="E1266" s="33"/>
      <c r="F1266" s="33"/>
      <c r="G1266" s="28"/>
      <c r="H1266" s="29"/>
      <c r="I1266" s="29"/>
    </row>
    <row r="1267" customFormat="1" ht="17.4" spans="3:9">
      <c r="C1267" s="27" t="s">
        <v>4410</v>
      </c>
      <c r="D1267" s="28"/>
      <c r="E1267" s="33"/>
      <c r="F1267" s="33"/>
      <c r="G1267" s="28"/>
      <c r="H1267" s="29"/>
      <c r="I1267" s="29"/>
    </row>
    <row r="1268" customFormat="1" ht="17.4" spans="3:9">
      <c r="C1268" s="27" t="s">
        <v>4412</v>
      </c>
      <c r="D1268" s="28"/>
      <c r="E1268" s="33"/>
      <c r="F1268" s="33"/>
      <c r="G1268" s="28"/>
      <c r="H1268" s="29"/>
      <c r="I1268" s="29"/>
    </row>
    <row r="1269" customFormat="1" ht="17.4" spans="3:9">
      <c r="C1269" s="27" t="s">
        <v>4414</v>
      </c>
      <c r="D1269" s="28"/>
      <c r="E1269" s="33"/>
      <c r="F1269" s="33"/>
      <c r="G1269" s="28"/>
      <c r="H1269" s="29"/>
      <c r="I1269" s="29"/>
    </row>
    <row r="1270" customFormat="1" ht="17.4" spans="3:9">
      <c r="C1270" s="27" t="s">
        <v>4416</v>
      </c>
      <c r="D1270" s="28"/>
      <c r="E1270" s="33"/>
      <c r="F1270" s="33"/>
      <c r="G1270" s="28"/>
      <c r="H1270" s="29"/>
      <c r="I1270" s="29"/>
    </row>
    <row r="1271" customFormat="1" ht="17.4" spans="3:9">
      <c r="C1271" s="27" t="s">
        <v>4418</v>
      </c>
      <c r="D1271" s="28"/>
      <c r="E1271" s="33"/>
      <c r="F1271" s="33"/>
      <c r="G1271" s="28"/>
      <c r="H1271" s="29"/>
      <c r="I1271" s="29"/>
    </row>
    <row r="1272" customFormat="1" ht="17.4" spans="3:9">
      <c r="C1272" s="27" t="s">
        <v>4420</v>
      </c>
      <c r="D1272" s="28"/>
      <c r="E1272" s="33"/>
      <c r="F1272" s="33"/>
      <c r="G1272" s="28"/>
      <c r="H1272" s="29"/>
      <c r="I1272" s="29"/>
    </row>
    <row r="1273" customFormat="1" ht="17.4" spans="3:9">
      <c r="C1273" s="27" t="s">
        <v>4421</v>
      </c>
      <c r="D1273" s="28"/>
      <c r="E1273" s="33"/>
      <c r="F1273" s="33"/>
      <c r="G1273" s="28"/>
      <c r="H1273" s="29"/>
      <c r="I1273" s="29"/>
    </row>
    <row r="1274" customFormat="1" ht="17.4" spans="3:9">
      <c r="C1274" s="27" t="s">
        <v>4423</v>
      </c>
      <c r="D1274" s="28"/>
      <c r="E1274" s="33"/>
      <c r="F1274" s="33"/>
      <c r="G1274" s="28"/>
      <c r="H1274" s="29"/>
      <c r="I1274" s="29"/>
    </row>
    <row r="1275" customFormat="1" ht="17.4" spans="3:9">
      <c r="C1275" s="27" t="s">
        <v>4425</v>
      </c>
      <c r="D1275" s="28"/>
      <c r="E1275" s="33"/>
      <c r="F1275" s="33"/>
      <c r="G1275" s="28"/>
      <c r="H1275" s="29"/>
      <c r="I1275" s="29"/>
    </row>
    <row r="1276" customFormat="1" ht="17.4" spans="3:9">
      <c r="C1276" s="27" t="s">
        <v>4427</v>
      </c>
      <c r="D1276" s="28"/>
      <c r="E1276" s="33"/>
      <c r="F1276" s="33"/>
      <c r="G1276" s="28"/>
      <c r="H1276" s="29"/>
      <c r="I1276" s="29"/>
    </row>
    <row r="1277" customFormat="1" ht="17.4" spans="3:9">
      <c r="C1277" s="27" t="s">
        <v>4429</v>
      </c>
      <c r="D1277" s="28"/>
      <c r="E1277" s="33"/>
      <c r="F1277" s="33"/>
      <c r="G1277" s="28"/>
      <c r="H1277" s="29"/>
      <c r="I1277" s="29"/>
    </row>
    <row r="1278" customFormat="1" ht="17.4" spans="3:9">
      <c r="C1278" s="27" t="s">
        <v>4431</v>
      </c>
      <c r="D1278" s="28"/>
      <c r="E1278" s="33"/>
      <c r="F1278" s="33"/>
      <c r="G1278" s="28"/>
      <c r="H1278" s="29"/>
      <c r="I1278" s="29"/>
    </row>
    <row r="1279" customFormat="1" ht="17.4" spans="3:9">
      <c r="C1279" s="27" t="s">
        <v>4433</v>
      </c>
      <c r="D1279" s="28"/>
      <c r="E1279" s="33"/>
      <c r="F1279" s="33"/>
      <c r="G1279" s="28"/>
      <c r="H1279" s="29"/>
      <c r="I1279" s="29"/>
    </row>
    <row r="1280" customFormat="1" ht="17.4" spans="3:9">
      <c r="C1280" s="27" t="s">
        <v>4435</v>
      </c>
      <c r="D1280" s="28"/>
      <c r="E1280" s="33"/>
      <c r="F1280" s="33"/>
      <c r="G1280" s="28"/>
      <c r="H1280" s="29"/>
      <c r="I1280" s="29"/>
    </row>
    <row r="1281" customFormat="1" ht="17.4" spans="3:9">
      <c r="C1281" s="27" t="s">
        <v>4437</v>
      </c>
      <c r="D1281" s="28"/>
      <c r="E1281" s="33"/>
      <c r="F1281" s="33"/>
      <c r="G1281" s="28"/>
      <c r="H1281" s="29"/>
      <c r="I1281" s="29"/>
    </row>
    <row r="1282" customFormat="1" ht="17.4" spans="3:9">
      <c r="C1282" s="27" t="s">
        <v>4439</v>
      </c>
      <c r="D1282" s="28"/>
      <c r="E1282" s="33"/>
      <c r="F1282" s="33"/>
      <c r="G1282" s="28"/>
      <c r="H1282" s="29"/>
      <c r="I1282" s="29"/>
    </row>
    <row r="1283" customFormat="1" ht="17.4" spans="3:9">
      <c r="C1283" s="27" t="s">
        <v>4441</v>
      </c>
      <c r="D1283" s="28"/>
      <c r="E1283" s="33"/>
      <c r="F1283" s="33"/>
      <c r="G1283" s="28"/>
      <c r="H1283" s="29"/>
      <c r="I1283" s="29"/>
    </row>
    <row r="1284" customFormat="1" ht="17.4" spans="3:9">
      <c r="C1284" s="27" t="s">
        <v>4443</v>
      </c>
      <c r="D1284" s="28"/>
      <c r="E1284" s="33"/>
      <c r="F1284" s="33"/>
      <c r="G1284" s="28"/>
      <c r="H1284" s="29"/>
      <c r="I1284" s="29"/>
    </row>
    <row r="1285" customFormat="1" ht="17.4" spans="3:9">
      <c r="C1285" s="27" t="s">
        <v>4445</v>
      </c>
      <c r="D1285" s="28"/>
      <c r="E1285" s="33"/>
      <c r="F1285" s="33"/>
      <c r="G1285" s="28"/>
      <c r="H1285" s="29"/>
      <c r="I1285" s="29"/>
    </row>
    <row r="1286" customFormat="1" ht="17.4" spans="3:9">
      <c r="C1286" s="27" t="s">
        <v>4447</v>
      </c>
      <c r="D1286" s="28"/>
      <c r="E1286" s="33"/>
      <c r="F1286" s="33"/>
      <c r="G1286" s="28"/>
      <c r="H1286" s="29"/>
      <c r="I1286" s="29"/>
    </row>
    <row r="1287" customFormat="1" ht="17.4" spans="3:9">
      <c r="C1287" s="27" t="s">
        <v>4449</v>
      </c>
      <c r="D1287" s="28"/>
      <c r="E1287" s="33"/>
      <c r="F1287" s="33"/>
      <c r="G1287" s="28"/>
      <c r="H1287" s="29"/>
      <c r="I1287" s="29"/>
    </row>
    <row r="1288" customFormat="1" ht="17.4" spans="3:9">
      <c r="C1288" s="27" t="s">
        <v>2475</v>
      </c>
      <c r="D1288" s="28"/>
      <c r="E1288" s="33"/>
      <c r="F1288" s="33"/>
      <c r="G1288" s="28"/>
      <c r="H1288" s="29"/>
      <c r="I1288" s="29"/>
    </row>
    <row r="1289" customFormat="1" ht="17.4" spans="3:9">
      <c r="C1289" s="27" t="s">
        <v>4451</v>
      </c>
      <c r="D1289" s="28"/>
      <c r="E1289" s="33"/>
      <c r="F1289" s="33"/>
      <c r="G1289" s="28"/>
      <c r="H1289" s="29"/>
      <c r="I1289" s="29"/>
    </row>
    <row r="1290" customFormat="1" ht="17.4" spans="3:9">
      <c r="C1290" s="27" t="s">
        <v>4452</v>
      </c>
      <c r="D1290" s="28"/>
      <c r="E1290" s="33"/>
      <c r="F1290" s="33"/>
      <c r="G1290" s="28"/>
      <c r="H1290" s="29"/>
      <c r="I1290" s="29"/>
    </row>
    <row r="1291" customFormat="1" ht="17.4" spans="3:9">
      <c r="C1291" s="27" t="s">
        <v>4454</v>
      </c>
      <c r="D1291" s="28"/>
      <c r="E1291" s="33"/>
      <c r="F1291" s="33"/>
      <c r="G1291" s="28"/>
      <c r="H1291" s="29"/>
      <c r="I1291" s="29"/>
    </row>
    <row r="1292" customFormat="1" ht="17.4" spans="3:9">
      <c r="C1292" s="27" t="s">
        <v>2080</v>
      </c>
      <c r="D1292" s="28"/>
      <c r="E1292" s="33"/>
      <c r="F1292" s="33"/>
      <c r="G1292" s="28"/>
      <c r="H1292" s="29"/>
      <c r="I1292" s="29"/>
    </row>
    <row r="1293" customFormat="1" ht="17.4" spans="3:9">
      <c r="C1293" s="27" t="s">
        <v>4456</v>
      </c>
      <c r="D1293" s="28"/>
      <c r="E1293" s="33"/>
      <c r="F1293" s="33"/>
      <c r="G1293" s="28"/>
      <c r="H1293" s="29"/>
      <c r="I1293" s="29"/>
    </row>
    <row r="1294" customFormat="1" ht="17.4" spans="3:9">
      <c r="C1294" s="27" t="s">
        <v>4458</v>
      </c>
      <c r="D1294" s="28"/>
      <c r="E1294" s="33"/>
      <c r="F1294" s="33"/>
      <c r="G1294" s="28"/>
      <c r="H1294" s="29"/>
      <c r="I1294" s="29"/>
    </row>
    <row r="1295" customFormat="1" ht="17.4" spans="3:9">
      <c r="C1295" s="27" t="s">
        <v>4460</v>
      </c>
      <c r="D1295" s="28"/>
      <c r="E1295" s="33"/>
      <c r="F1295" s="33"/>
      <c r="G1295" s="28"/>
      <c r="H1295" s="29"/>
      <c r="I1295" s="29"/>
    </row>
    <row r="1296" customFormat="1" ht="17.4" spans="3:9">
      <c r="C1296" s="27" t="s">
        <v>4462</v>
      </c>
      <c r="D1296" s="28"/>
      <c r="E1296" s="33"/>
      <c r="F1296" s="33"/>
      <c r="G1296" s="28"/>
      <c r="H1296" s="29"/>
      <c r="I1296" s="29"/>
    </row>
    <row r="1297" customFormat="1" ht="17.4" spans="3:9">
      <c r="C1297" s="27" t="s">
        <v>4464</v>
      </c>
      <c r="D1297" s="28"/>
      <c r="E1297" s="33"/>
      <c r="F1297" s="33"/>
      <c r="G1297" s="28"/>
      <c r="H1297" s="29"/>
      <c r="I1297" s="29"/>
    </row>
    <row r="1298" customFormat="1" ht="17.4" spans="3:9">
      <c r="C1298" s="27" t="s">
        <v>4466</v>
      </c>
      <c r="D1298" s="28"/>
      <c r="E1298" s="33"/>
      <c r="F1298" s="33"/>
      <c r="G1298" s="28"/>
      <c r="H1298" s="29"/>
      <c r="I1298" s="29"/>
    </row>
    <row r="1299" customFormat="1" ht="17.4" spans="3:9">
      <c r="C1299" s="27" t="s">
        <v>4468</v>
      </c>
      <c r="D1299" s="28"/>
      <c r="E1299" s="33"/>
      <c r="F1299" s="33"/>
      <c r="G1299" s="28"/>
      <c r="H1299" s="29"/>
      <c r="I1299" s="29"/>
    </row>
    <row r="1300" customFormat="1" ht="17.4" spans="3:9">
      <c r="C1300" s="27" t="s">
        <v>4469</v>
      </c>
      <c r="D1300" s="28"/>
      <c r="E1300" s="33"/>
      <c r="F1300" s="33"/>
      <c r="G1300" s="28"/>
      <c r="H1300" s="29"/>
      <c r="I1300" s="29"/>
    </row>
    <row r="1301" customFormat="1" ht="17.4" spans="3:9">
      <c r="C1301" s="27" t="s">
        <v>4471</v>
      </c>
      <c r="D1301" s="28"/>
      <c r="E1301" s="33"/>
      <c r="F1301" s="33"/>
      <c r="G1301" s="28"/>
      <c r="H1301" s="29"/>
      <c r="I1301" s="29"/>
    </row>
    <row r="1302" customFormat="1" ht="17.4" spans="3:9">
      <c r="C1302" s="27" t="s">
        <v>4473</v>
      </c>
      <c r="D1302" s="28"/>
      <c r="E1302" s="33"/>
      <c r="F1302" s="33"/>
      <c r="G1302" s="28"/>
      <c r="H1302" s="29"/>
      <c r="I1302" s="29"/>
    </row>
    <row r="1303" customFormat="1" ht="17.4" spans="3:9">
      <c r="C1303" s="27" t="s">
        <v>4475</v>
      </c>
      <c r="D1303" s="28"/>
      <c r="E1303" s="33"/>
      <c r="F1303" s="33"/>
      <c r="G1303" s="28"/>
      <c r="H1303" s="29"/>
      <c r="I1303" s="29"/>
    </row>
    <row r="1304" customFormat="1" ht="17.4" spans="3:9">
      <c r="C1304" s="27" t="s">
        <v>4477</v>
      </c>
      <c r="D1304" s="28"/>
      <c r="E1304" s="33"/>
      <c r="F1304" s="33"/>
      <c r="G1304" s="28"/>
      <c r="H1304" s="29"/>
      <c r="I1304" s="29"/>
    </row>
    <row r="1305" customFormat="1" ht="17.4" spans="3:9">
      <c r="C1305" s="27" t="s">
        <v>4479</v>
      </c>
      <c r="D1305" s="28"/>
      <c r="E1305" s="33"/>
      <c r="F1305" s="33"/>
      <c r="G1305" s="28"/>
      <c r="H1305" s="29"/>
      <c r="I1305" s="29"/>
    </row>
    <row r="1306" customFormat="1" ht="17.4" spans="3:9">
      <c r="C1306" s="27" t="s">
        <v>2243</v>
      </c>
      <c r="D1306" s="28"/>
      <c r="E1306" s="33"/>
      <c r="F1306" s="33"/>
      <c r="G1306" s="28"/>
      <c r="H1306" s="29"/>
      <c r="I1306" s="29"/>
    </row>
    <row r="1307" customFormat="1" ht="17.4" spans="3:9">
      <c r="C1307" s="27" t="s">
        <v>4482</v>
      </c>
      <c r="D1307" s="28"/>
      <c r="E1307" s="33"/>
      <c r="F1307" s="33"/>
      <c r="G1307" s="28"/>
      <c r="H1307" s="29"/>
      <c r="I1307" s="29"/>
    </row>
    <row r="1308" customFormat="1" ht="17.4" spans="3:9">
      <c r="C1308" s="27" t="s">
        <v>4484</v>
      </c>
      <c r="D1308" s="28"/>
      <c r="E1308" s="33"/>
      <c r="F1308" s="33"/>
      <c r="G1308" s="28"/>
      <c r="H1308" s="29"/>
      <c r="I1308" s="29"/>
    </row>
    <row r="1309" customFormat="1" ht="17.4" spans="3:9">
      <c r="C1309" s="27" t="s">
        <v>4486</v>
      </c>
      <c r="D1309" s="28"/>
      <c r="E1309" s="33"/>
      <c r="F1309" s="33"/>
      <c r="G1309" s="28"/>
      <c r="H1309" s="29"/>
      <c r="I1309" s="29"/>
    </row>
    <row r="1310" customFormat="1" ht="17.4" spans="3:9">
      <c r="C1310" s="27" t="s">
        <v>4488</v>
      </c>
      <c r="D1310" s="28"/>
      <c r="E1310" s="33"/>
      <c r="F1310" s="33"/>
      <c r="G1310" s="28"/>
      <c r="H1310" s="29"/>
      <c r="I1310" s="29"/>
    </row>
    <row r="1311" customFormat="1" ht="17.4" spans="3:9">
      <c r="C1311" s="27" t="s">
        <v>4489</v>
      </c>
      <c r="D1311" s="28"/>
      <c r="E1311" s="33"/>
      <c r="F1311" s="33"/>
      <c r="G1311" s="28"/>
      <c r="H1311" s="29"/>
      <c r="I1311" s="29"/>
    </row>
    <row r="1312" customFormat="1" ht="17.4" spans="3:9">
      <c r="C1312" s="27" t="s">
        <v>4491</v>
      </c>
      <c r="D1312" s="28"/>
      <c r="E1312" s="33"/>
      <c r="F1312" s="33"/>
      <c r="G1312" s="28"/>
      <c r="H1312" s="29"/>
      <c r="I1312" s="29"/>
    </row>
    <row r="1313" customFormat="1" ht="17.4" spans="3:9">
      <c r="C1313" s="27" t="s">
        <v>4493</v>
      </c>
      <c r="D1313" s="28"/>
      <c r="E1313" s="33"/>
      <c r="F1313" s="33"/>
      <c r="G1313" s="28"/>
      <c r="H1313" s="29"/>
      <c r="I1313" s="29"/>
    </row>
    <row r="1314" customFormat="1" ht="17.4" spans="3:9">
      <c r="C1314" s="27" t="s">
        <v>4495</v>
      </c>
      <c r="D1314" s="28"/>
      <c r="E1314" s="33"/>
      <c r="F1314" s="33"/>
      <c r="G1314" s="28"/>
      <c r="H1314" s="29"/>
      <c r="I1314" s="29"/>
    </row>
    <row r="1315" customFormat="1" ht="17.4" spans="3:9">
      <c r="C1315" s="27" t="s">
        <v>4497</v>
      </c>
      <c r="D1315" s="28"/>
      <c r="E1315" s="33"/>
      <c r="F1315" s="33"/>
      <c r="G1315" s="28"/>
      <c r="H1315" s="29"/>
      <c r="I1315" s="29"/>
    </row>
    <row r="1316" customFormat="1" ht="17.4" spans="3:9">
      <c r="C1316" s="27" t="s">
        <v>4499</v>
      </c>
      <c r="D1316" s="28"/>
      <c r="E1316" s="33"/>
      <c r="F1316" s="33"/>
      <c r="G1316" s="28"/>
      <c r="H1316" s="29"/>
      <c r="I1316" s="29"/>
    </row>
    <row r="1317" customFormat="1" ht="17.4" spans="3:9">
      <c r="C1317" s="27" t="s">
        <v>4500</v>
      </c>
      <c r="D1317" s="28"/>
      <c r="E1317" s="33"/>
      <c r="F1317" s="33"/>
      <c r="G1317" s="28"/>
      <c r="H1317" s="29"/>
      <c r="I1317" s="29"/>
    </row>
    <row r="1318" customFormat="1" ht="17.4" spans="3:9">
      <c r="C1318" s="27" t="s">
        <v>4502</v>
      </c>
      <c r="D1318" s="28"/>
      <c r="E1318" s="33"/>
      <c r="F1318" s="33"/>
      <c r="G1318" s="28"/>
      <c r="H1318" s="29"/>
      <c r="I1318" s="29"/>
    </row>
    <row r="1319" customFormat="1" ht="17.4" spans="3:9">
      <c r="C1319" s="27" t="s">
        <v>4504</v>
      </c>
      <c r="D1319" s="28"/>
      <c r="E1319" s="33"/>
      <c r="F1319" s="33"/>
      <c r="G1319" s="28"/>
      <c r="H1319" s="29"/>
      <c r="I1319" s="29"/>
    </row>
    <row r="1320" customFormat="1" ht="17.4" spans="3:9">
      <c r="C1320" s="27" t="s">
        <v>4506</v>
      </c>
      <c r="D1320" s="28"/>
      <c r="E1320" s="33"/>
      <c r="F1320" s="33"/>
      <c r="G1320" s="28"/>
      <c r="H1320" s="29"/>
      <c r="I1320" s="29"/>
    </row>
    <row r="1321" customFormat="1" ht="17.4" spans="3:9">
      <c r="C1321" s="27" t="s">
        <v>4508</v>
      </c>
      <c r="D1321" s="28"/>
      <c r="E1321" s="33"/>
      <c r="F1321" s="33"/>
      <c r="G1321" s="28"/>
      <c r="H1321" s="29"/>
      <c r="I1321" s="29"/>
    </row>
    <row r="1322" customFormat="1" ht="17.4" spans="3:9">
      <c r="C1322" s="27" t="s">
        <v>4509</v>
      </c>
      <c r="D1322" s="28"/>
      <c r="E1322" s="33"/>
      <c r="F1322" s="33"/>
      <c r="G1322" s="28"/>
      <c r="H1322" s="29"/>
      <c r="I1322" s="29"/>
    </row>
    <row r="1323" customFormat="1" ht="17.4" spans="3:9">
      <c r="C1323" s="27" t="s">
        <v>4511</v>
      </c>
      <c r="D1323" s="28"/>
      <c r="E1323" s="33"/>
      <c r="F1323" s="33"/>
      <c r="G1323" s="28"/>
      <c r="H1323" s="29"/>
      <c r="I1323" s="29"/>
    </row>
    <row r="1324" customFormat="1" ht="17.4" spans="3:9">
      <c r="C1324" s="27" t="s">
        <v>2220</v>
      </c>
      <c r="D1324" s="28"/>
      <c r="E1324" s="33"/>
      <c r="F1324" s="33"/>
      <c r="G1324" s="28"/>
      <c r="H1324" s="29"/>
      <c r="I1324" s="29"/>
    </row>
    <row r="1325" customFormat="1" ht="17.4" spans="3:9">
      <c r="C1325" s="27" t="s">
        <v>4513</v>
      </c>
      <c r="D1325" s="28"/>
      <c r="E1325" s="33"/>
      <c r="F1325" s="33"/>
      <c r="G1325" s="28"/>
      <c r="H1325" s="29"/>
      <c r="I1325" s="29"/>
    </row>
    <row r="1326" customFormat="1" ht="17.4" spans="3:9">
      <c r="C1326" s="27" t="s">
        <v>4515</v>
      </c>
      <c r="D1326" s="28"/>
      <c r="E1326" s="33"/>
      <c r="F1326" s="33"/>
      <c r="G1326" s="28"/>
      <c r="H1326" s="29"/>
      <c r="I1326" s="29"/>
    </row>
    <row r="1327" customFormat="1" ht="17.4" spans="3:9">
      <c r="C1327" s="27" t="s">
        <v>4517</v>
      </c>
      <c r="D1327" s="28"/>
      <c r="E1327" s="33"/>
      <c r="F1327" s="33"/>
      <c r="G1327" s="28"/>
      <c r="H1327" s="29"/>
      <c r="I1327" s="29"/>
    </row>
    <row r="1328" customFormat="1" ht="17.4" spans="3:9">
      <c r="C1328" s="27" t="s">
        <v>4518</v>
      </c>
      <c r="D1328" s="28"/>
      <c r="E1328" s="33"/>
      <c r="F1328" s="33"/>
      <c r="G1328" s="28"/>
      <c r="H1328" s="29"/>
      <c r="I1328" s="29"/>
    </row>
    <row r="1329" customFormat="1" ht="17.4" spans="3:9">
      <c r="C1329" s="27" t="s">
        <v>4520</v>
      </c>
      <c r="D1329" s="28"/>
      <c r="E1329" s="33"/>
      <c r="F1329" s="33"/>
      <c r="G1329" s="28"/>
      <c r="H1329" s="29"/>
      <c r="I1329" s="29"/>
    </row>
    <row r="1330" customFormat="1" ht="17.4" spans="3:9">
      <c r="C1330" s="27" t="s">
        <v>4522</v>
      </c>
      <c r="D1330" s="28"/>
      <c r="E1330" s="33"/>
      <c r="F1330" s="33"/>
      <c r="G1330" s="28"/>
      <c r="H1330" s="29"/>
      <c r="I1330" s="29"/>
    </row>
    <row r="1331" customFormat="1" ht="17.4" spans="3:9">
      <c r="C1331" s="27" t="s">
        <v>4523</v>
      </c>
      <c r="D1331" s="28"/>
      <c r="E1331" s="33"/>
      <c r="F1331" s="33"/>
      <c r="G1331" s="28"/>
      <c r="H1331" s="29"/>
      <c r="I1331" s="29"/>
    </row>
    <row r="1332" customFormat="1" ht="17.4" spans="3:9">
      <c r="C1332" s="27" t="s">
        <v>4525</v>
      </c>
      <c r="D1332" s="28"/>
      <c r="E1332" s="33"/>
      <c r="F1332" s="33"/>
      <c r="G1332" s="28"/>
      <c r="H1332" s="29"/>
      <c r="I1332" s="29"/>
    </row>
    <row r="1333" customFormat="1" ht="17.4" spans="3:9">
      <c r="C1333" s="27" t="s">
        <v>4527</v>
      </c>
      <c r="D1333" s="28"/>
      <c r="E1333" s="33"/>
      <c r="F1333" s="33"/>
      <c r="G1333" s="28"/>
      <c r="H1333" s="29"/>
      <c r="I1333" s="29"/>
    </row>
    <row r="1334" customFormat="1" ht="17.4" spans="3:9">
      <c r="C1334" s="27" t="s">
        <v>4529</v>
      </c>
      <c r="D1334" s="28"/>
      <c r="E1334" s="33"/>
      <c r="F1334" s="33"/>
      <c r="G1334" s="28"/>
      <c r="H1334" s="29"/>
      <c r="I1334" s="29"/>
    </row>
    <row r="1335" customFormat="1" ht="17.4" spans="3:9">
      <c r="C1335" s="27" t="s">
        <v>4531</v>
      </c>
      <c r="D1335" s="28"/>
      <c r="E1335" s="33"/>
      <c r="F1335" s="33"/>
      <c r="G1335" s="28"/>
      <c r="H1335" s="29"/>
      <c r="I1335" s="29"/>
    </row>
    <row r="1336" customFormat="1" ht="17.4" spans="3:9">
      <c r="C1336" s="27" t="s">
        <v>4533</v>
      </c>
      <c r="D1336" s="28"/>
      <c r="E1336" s="33"/>
      <c r="F1336" s="33"/>
      <c r="G1336" s="28"/>
      <c r="H1336" s="29"/>
      <c r="I1336" s="29"/>
    </row>
    <row r="1337" customFormat="1" ht="17.4" spans="3:9">
      <c r="C1337" s="27" t="s">
        <v>4535</v>
      </c>
      <c r="D1337" s="28"/>
      <c r="E1337" s="33"/>
      <c r="F1337" s="33"/>
      <c r="G1337" s="28"/>
      <c r="H1337" s="29"/>
      <c r="I1337" s="29"/>
    </row>
    <row r="1338" customFormat="1" ht="17.4" spans="3:9">
      <c r="C1338" s="27" t="s">
        <v>4537</v>
      </c>
      <c r="D1338" s="28"/>
      <c r="E1338" s="33"/>
      <c r="F1338" s="33"/>
      <c r="G1338" s="28"/>
      <c r="H1338" s="29"/>
      <c r="I1338" s="29"/>
    </row>
    <row r="1339" customFormat="1" ht="17.4" spans="3:9">
      <c r="C1339" s="27" t="s">
        <v>4539</v>
      </c>
      <c r="D1339" s="28"/>
      <c r="E1339" s="33"/>
      <c r="F1339" s="33"/>
      <c r="G1339" s="28"/>
      <c r="H1339" s="29"/>
      <c r="I1339" s="29"/>
    </row>
    <row r="1340" customFormat="1" ht="17.4" spans="3:9">
      <c r="C1340" s="27" t="s">
        <v>4541</v>
      </c>
      <c r="D1340" s="28"/>
      <c r="E1340" s="33"/>
      <c r="F1340" s="33"/>
      <c r="G1340" s="28"/>
      <c r="H1340" s="29"/>
      <c r="I1340" s="29"/>
    </row>
    <row r="1341" customFormat="1" ht="17.4" spans="3:9">
      <c r="C1341" s="27" t="s">
        <v>4543</v>
      </c>
      <c r="D1341" s="28"/>
      <c r="E1341" s="33"/>
      <c r="F1341" s="33"/>
      <c r="G1341" s="28"/>
      <c r="H1341" s="29"/>
      <c r="I1341" s="29"/>
    </row>
    <row r="1342" customFormat="1" ht="17.4" spans="3:9">
      <c r="C1342" s="27" t="s">
        <v>4545</v>
      </c>
      <c r="D1342" s="28"/>
      <c r="E1342" s="33"/>
      <c r="F1342" s="33"/>
      <c r="G1342" s="28"/>
      <c r="H1342" s="29"/>
      <c r="I1342" s="29"/>
    </row>
    <row r="1343" customFormat="1" ht="17.4" spans="3:9">
      <c r="C1343" s="27" t="s">
        <v>4547</v>
      </c>
      <c r="D1343" s="28"/>
      <c r="E1343" s="33"/>
      <c r="F1343" s="33"/>
      <c r="G1343" s="28"/>
      <c r="H1343" s="29"/>
      <c r="I1343" s="29"/>
    </row>
    <row r="1344" customFormat="1" ht="17.4" spans="3:9">
      <c r="C1344" s="27" t="s">
        <v>4549</v>
      </c>
      <c r="D1344" s="28"/>
      <c r="E1344" s="33"/>
      <c r="F1344" s="33"/>
      <c r="G1344" s="28"/>
      <c r="H1344" s="29"/>
      <c r="I1344" s="29"/>
    </row>
    <row r="1345" customFormat="1" ht="17.4" spans="3:9">
      <c r="C1345" s="27" t="s">
        <v>4551</v>
      </c>
      <c r="D1345" s="28"/>
      <c r="E1345" s="33"/>
      <c r="F1345" s="33"/>
      <c r="G1345" s="28"/>
      <c r="H1345" s="29"/>
      <c r="I1345" s="29"/>
    </row>
    <row r="1346" customFormat="1" ht="17.4" spans="3:9">
      <c r="C1346" s="27" t="s">
        <v>4553</v>
      </c>
      <c r="D1346" s="28"/>
      <c r="E1346" s="33"/>
      <c r="F1346" s="33"/>
      <c r="G1346" s="28"/>
      <c r="H1346" s="29"/>
      <c r="I1346" s="29"/>
    </row>
    <row r="1347" customFormat="1" ht="17.4" spans="3:9">
      <c r="C1347" s="27" t="s">
        <v>4555</v>
      </c>
      <c r="D1347" s="28"/>
      <c r="E1347" s="33"/>
      <c r="F1347" s="33"/>
      <c r="G1347" s="28"/>
      <c r="H1347" s="29"/>
      <c r="I1347" s="29"/>
    </row>
    <row r="1348" customFormat="1" ht="17.4" spans="3:9">
      <c r="C1348" s="27" t="s">
        <v>4557</v>
      </c>
      <c r="D1348" s="28"/>
      <c r="E1348" s="33"/>
      <c r="F1348" s="33"/>
      <c r="G1348" s="28"/>
      <c r="H1348" s="29"/>
      <c r="I1348" s="29"/>
    </row>
    <row r="1349" customFormat="1" ht="17.4" spans="3:9">
      <c r="C1349" s="27" t="s">
        <v>1790</v>
      </c>
      <c r="D1349" s="28"/>
      <c r="E1349" s="33"/>
      <c r="F1349" s="33"/>
      <c r="G1349" s="28"/>
      <c r="H1349" s="29"/>
      <c r="I1349" s="29"/>
    </row>
    <row r="1350" customFormat="1" ht="17.4" spans="3:9">
      <c r="C1350" s="27" t="s">
        <v>4560</v>
      </c>
      <c r="D1350" s="28"/>
      <c r="E1350" s="33"/>
      <c r="F1350" s="33"/>
      <c r="G1350" s="28"/>
      <c r="H1350" s="29"/>
      <c r="I1350" s="29"/>
    </row>
    <row r="1351" customFormat="1" ht="17.4" spans="3:9">
      <c r="C1351" s="27" t="s">
        <v>4562</v>
      </c>
      <c r="D1351" s="28"/>
      <c r="E1351" s="33"/>
      <c r="F1351" s="33"/>
      <c r="G1351" s="28"/>
      <c r="H1351" s="29"/>
      <c r="I1351" s="29"/>
    </row>
    <row r="1352" customFormat="1" ht="17.4" spans="3:9">
      <c r="C1352" s="27" t="s">
        <v>4564</v>
      </c>
      <c r="D1352" s="28"/>
      <c r="E1352" s="33"/>
      <c r="F1352" s="33"/>
      <c r="G1352" s="28"/>
      <c r="H1352" s="29"/>
      <c r="I1352" s="29"/>
    </row>
    <row r="1353" customFormat="1" ht="17.4" spans="3:9">
      <c r="C1353" s="27" t="s">
        <v>4566</v>
      </c>
      <c r="D1353" s="28"/>
      <c r="E1353" s="33"/>
      <c r="F1353" s="33"/>
      <c r="G1353" s="28"/>
      <c r="H1353" s="29"/>
      <c r="I1353" s="29"/>
    </row>
    <row r="1354" customFormat="1" ht="17.4" spans="3:9">
      <c r="C1354" s="27" t="s">
        <v>4568</v>
      </c>
      <c r="D1354" s="28"/>
      <c r="E1354" s="33"/>
      <c r="F1354" s="33"/>
      <c r="G1354" s="28"/>
      <c r="H1354" s="29"/>
      <c r="I1354" s="29"/>
    </row>
    <row r="1355" customFormat="1" ht="17.4" spans="3:9">
      <c r="C1355" s="27" t="s">
        <v>4570</v>
      </c>
      <c r="D1355" s="28"/>
      <c r="E1355" s="33"/>
      <c r="F1355" s="33"/>
      <c r="G1355" s="28"/>
      <c r="H1355" s="29"/>
      <c r="I1355" s="29"/>
    </row>
    <row r="1356" customFormat="1" ht="17.4" spans="3:9">
      <c r="C1356" s="27" t="s">
        <v>4572</v>
      </c>
      <c r="D1356" s="28"/>
      <c r="E1356" s="33"/>
      <c r="F1356" s="33"/>
      <c r="G1356" s="28"/>
      <c r="H1356" s="29"/>
      <c r="I1356" s="29"/>
    </row>
    <row r="1357" customFormat="1" ht="17.4" spans="3:9">
      <c r="C1357" s="27" t="s">
        <v>4574</v>
      </c>
      <c r="D1357" s="28"/>
      <c r="E1357" s="33"/>
      <c r="F1357" s="33"/>
      <c r="G1357" s="28"/>
      <c r="H1357" s="29"/>
      <c r="I1357" s="29"/>
    </row>
    <row r="1358" customFormat="1" ht="17.4" spans="3:9">
      <c r="C1358" s="27" t="s">
        <v>4576</v>
      </c>
      <c r="D1358" s="28"/>
      <c r="E1358" s="33"/>
      <c r="F1358" s="33"/>
      <c r="G1358" s="28"/>
      <c r="H1358" s="29"/>
      <c r="I1358" s="29"/>
    </row>
    <row r="1359" customFormat="1" ht="17.4" spans="3:9">
      <c r="C1359" s="27" t="s">
        <v>4578</v>
      </c>
      <c r="D1359" s="28"/>
      <c r="E1359" s="33"/>
      <c r="F1359" s="33"/>
      <c r="G1359" s="28"/>
      <c r="H1359" s="29"/>
      <c r="I1359" s="29"/>
    </row>
    <row r="1360" customFormat="1" ht="17.4" spans="3:9">
      <c r="C1360" s="27" t="s">
        <v>4580</v>
      </c>
      <c r="D1360" s="28"/>
      <c r="E1360" s="33"/>
      <c r="F1360" s="33"/>
      <c r="G1360" s="28"/>
      <c r="H1360" s="29"/>
      <c r="I1360" s="29"/>
    </row>
    <row r="1361" customFormat="1" ht="17.4" spans="3:9">
      <c r="C1361" s="27" t="s">
        <v>4581</v>
      </c>
      <c r="D1361" s="28"/>
      <c r="E1361" s="33"/>
      <c r="F1361" s="33"/>
      <c r="G1361" s="28"/>
      <c r="H1361" s="29"/>
      <c r="I1361" s="29"/>
    </row>
    <row r="1362" customFormat="1" ht="17.4" spans="3:9">
      <c r="C1362" s="27" t="s">
        <v>4583</v>
      </c>
      <c r="D1362" s="28"/>
      <c r="E1362" s="33"/>
      <c r="F1362" s="33"/>
      <c r="G1362" s="28"/>
      <c r="H1362" s="29"/>
      <c r="I1362" s="29"/>
    </row>
    <row r="1363" customFormat="1" ht="17.4" spans="3:9">
      <c r="C1363" s="27" t="s">
        <v>4584</v>
      </c>
      <c r="D1363" s="28"/>
      <c r="E1363" s="33"/>
      <c r="F1363" s="33"/>
      <c r="G1363" s="28"/>
      <c r="H1363" s="29"/>
      <c r="I1363" s="29"/>
    </row>
    <row r="1364" customFormat="1" ht="17.4" spans="3:9">
      <c r="C1364" s="27" t="s">
        <v>4586</v>
      </c>
      <c r="D1364" s="28"/>
      <c r="E1364" s="33"/>
      <c r="F1364" s="33"/>
      <c r="G1364" s="28"/>
      <c r="H1364" s="29"/>
      <c r="I1364" s="29"/>
    </row>
    <row r="1365" customFormat="1" ht="17.4" spans="3:9">
      <c r="C1365" s="27" t="s">
        <v>4588</v>
      </c>
      <c r="D1365" s="28"/>
      <c r="E1365" s="33"/>
      <c r="F1365" s="33"/>
      <c r="G1365" s="28"/>
      <c r="H1365" s="29"/>
      <c r="I1365" s="29"/>
    </row>
    <row r="1366" customFormat="1" ht="17.4" spans="3:9">
      <c r="C1366" s="27" t="s">
        <v>4590</v>
      </c>
      <c r="D1366" s="28"/>
      <c r="E1366" s="33"/>
      <c r="F1366" s="33"/>
      <c r="G1366" s="28"/>
      <c r="H1366" s="29"/>
      <c r="I1366" s="29"/>
    </row>
    <row r="1367" customFormat="1" ht="17.4" spans="3:9">
      <c r="C1367" s="27" t="s">
        <v>4591</v>
      </c>
      <c r="D1367" s="28"/>
      <c r="E1367" s="33"/>
      <c r="F1367" s="33"/>
      <c r="G1367" s="28"/>
      <c r="H1367" s="29"/>
      <c r="I1367" s="29"/>
    </row>
    <row r="1368" customFormat="1" ht="17.4" spans="3:9">
      <c r="C1368" s="27" t="s">
        <v>4593</v>
      </c>
      <c r="D1368" s="28"/>
      <c r="E1368" s="33"/>
      <c r="F1368" s="33"/>
      <c r="G1368" s="28"/>
      <c r="H1368" s="29"/>
      <c r="I1368" s="29"/>
    </row>
    <row r="1369" customFormat="1" ht="17.4" spans="3:9">
      <c r="C1369" s="27" t="s">
        <v>4595</v>
      </c>
      <c r="D1369" s="28"/>
      <c r="E1369" s="33"/>
      <c r="F1369" s="33"/>
      <c r="G1369" s="28"/>
      <c r="H1369" s="29"/>
      <c r="I1369" s="29"/>
    </row>
    <row r="1370" customFormat="1" ht="17.4" spans="3:9">
      <c r="C1370" s="27" t="s">
        <v>1858</v>
      </c>
      <c r="D1370" s="28"/>
      <c r="E1370" s="33"/>
      <c r="F1370" s="33"/>
      <c r="G1370" s="28"/>
      <c r="H1370" s="29"/>
      <c r="I1370" s="29"/>
    </row>
    <row r="1371" customFormat="1" ht="17.4" spans="3:9">
      <c r="C1371" s="27" t="s">
        <v>4598</v>
      </c>
      <c r="D1371" s="28"/>
      <c r="E1371" s="33"/>
      <c r="F1371" s="33"/>
      <c r="G1371" s="28"/>
      <c r="H1371" s="29"/>
      <c r="I1371" s="29"/>
    </row>
    <row r="1372" customFormat="1" ht="17.4" spans="3:9">
      <c r="C1372" s="27" t="s">
        <v>4599</v>
      </c>
      <c r="D1372" s="28"/>
      <c r="E1372" s="33"/>
      <c r="F1372" s="33"/>
      <c r="G1372" s="28"/>
      <c r="H1372" s="29"/>
      <c r="I1372" s="29"/>
    </row>
    <row r="1373" customFormat="1" ht="17.4" spans="3:9">
      <c r="C1373" s="27" t="s">
        <v>4600</v>
      </c>
      <c r="D1373" s="28"/>
      <c r="E1373" s="33"/>
      <c r="F1373" s="33"/>
      <c r="G1373" s="28"/>
      <c r="H1373" s="29"/>
      <c r="I1373" s="29"/>
    </row>
    <row r="1374" customFormat="1" ht="17.4" spans="3:9">
      <c r="C1374" s="27" t="s">
        <v>4602</v>
      </c>
      <c r="D1374" s="28"/>
      <c r="E1374" s="33"/>
      <c r="F1374" s="33"/>
      <c r="G1374" s="28"/>
      <c r="H1374" s="29"/>
      <c r="I1374" s="29"/>
    </row>
    <row r="1375" customFormat="1" ht="17.4" spans="3:9">
      <c r="C1375" s="27" t="s">
        <v>4604</v>
      </c>
      <c r="D1375" s="28"/>
      <c r="E1375" s="33"/>
      <c r="F1375" s="33"/>
      <c r="G1375" s="28"/>
      <c r="H1375" s="29"/>
      <c r="I1375" s="29"/>
    </row>
    <row r="1376" customFormat="1" ht="17.4" spans="3:9">
      <c r="C1376" s="27" t="s">
        <v>4606</v>
      </c>
      <c r="D1376" s="28"/>
      <c r="E1376" s="33"/>
      <c r="F1376" s="33"/>
      <c r="G1376" s="28"/>
      <c r="H1376" s="29"/>
      <c r="I1376" s="29"/>
    </row>
    <row r="1377" customFormat="1" ht="17.4" spans="3:9">
      <c r="C1377" s="27" t="s">
        <v>4608</v>
      </c>
      <c r="D1377" s="28"/>
      <c r="E1377" s="33"/>
      <c r="F1377" s="33"/>
      <c r="G1377" s="28"/>
      <c r="H1377" s="29"/>
      <c r="I1377" s="29"/>
    </row>
    <row r="1378" customFormat="1" ht="17.4" spans="3:9">
      <c r="C1378" s="27" t="s">
        <v>4609</v>
      </c>
      <c r="D1378" s="28"/>
      <c r="E1378" s="33"/>
      <c r="F1378" s="33"/>
      <c r="G1378" s="28"/>
      <c r="H1378" s="29"/>
      <c r="I1378" s="29"/>
    </row>
    <row r="1379" customFormat="1" ht="17.4" spans="3:9">
      <c r="C1379" s="27" t="s">
        <v>4611</v>
      </c>
      <c r="D1379" s="28"/>
      <c r="E1379" s="33"/>
      <c r="F1379" s="33"/>
      <c r="G1379" s="28"/>
      <c r="H1379" s="29"/>
      <c r="I1379" s="29"/>
    </row>
    <row r="1380" customFormat="1" ht="17.4" spans="3:9">
      <c r="C1380" s="27" t="s">
        <v>4613</v>
      </c>
      <c r="D1380" s="28"/>
      <c r="E1380" s="33"/>
      <c r="F1380" s="33"/>
      <c r="G1380" s="28"/>
      <c r="H1380" s="29"/>
      <c r="I1380" s="29"/>
    </row>
    <row r="1381" customFormat="1" ht="17.4" spans="3:9">
      <c r="C1381" s="27" t="s">
        <v>2524</v>
      </c>
      <c r="D1381" s="28"/>
      <c r="E1381" s="33"/>
      <c r="F1381" s="33"/>
      <c r="G1381" s="28"/>
      <c r="H1381" s="29"/>
      <c r="I1381" s="29"/>
    </row>
    <row r="1382" customFormat="1" ht="17.4" spans="3:9">
      <c r="C1382" s="27" t="s">
        <v>4616</v>
      </c>
      <c r="D1382" s="28"/>
      <c r="E1382" s="33"/>
      <c r="F1382" s="33"/>
      <c r="G1382" s="28"/>
      <c r="H1382" s="29"/>
      <c r="I1382" s="29"/>
    </row>
    <row r="1383" customFormat="1" ht="17.4" spans="3:9">
      <c r="C1383" s="27" t="s">
        <v>4617</v>
      </c>
      <c r="D1383" s="28"/>
      <c r="E1383" s="33"/>
      <c r="F1383" s="33"/>
      <c r="G1383" s="28"/>
      <c r="H1383" s="29"/>
      <c r="I1383" s="29"/>
    </row>
    <row r="1384" customFormat="1" ht="17.4" spans="3:9">
      <c r="C1384" s="27" t="s">
        <v>4619</v>
      </c>
      <c r="D1384" s="28"/>
      <c r="E1384" s="33"/>
      <c r="F1384" s="33"/>
      <c r="G1384" s="28"/>
      <c r="H1384" s="29"/>
      <c r="I1384" s="29"/>
    </row>
    <row r="1385" customFormat="1" ht="17.4" spans="3:9">
      <c r="C1385" s="27" t="s">
        <v>4620</v>
      </c>
      <c r="D1385" s="28"/>
      <c r="E1385" s="33"/>
      <c r="F1385" s="33"/>
      <c r="G1385" s="28"/>
      <c r="H1385" s="29"/>
      <c r="I1385" s="29"/>
    </row>
    <row r="1386" customFormat="1" ht="17.4" spans="3:9">
      <c r="C1386" s="27" t="s">
        <v>4621</v>
      </c>
      <c r="D1386" s="28"/>
      <c r="E1386" s="33"/>
      <c r="F1386" s="33"/>
      <c r="G1386" s="28"/>
      <c r="H1386" s="29"/>
      <c r="I1386" s="29"/>
    </row>
    <row r="1387" customFormat="1" ht="17.4" spans="3:9">
      <c r="C1387" s="27" t="s">
        <v>4623</v>
      </c>
      <c r="D1387" s="28"/>
      <c r="E1387" s="33"/>
      <c r="F1387" s="33"/>
      <c r="G1387" s="28"/>
      <c r="H1387" s="29"/>
      <c r="I1387" s="29"/>
    </row>
    <row r="1388" customFormat="1" ht="17.4" spans="3:9">
      <c r="C1388" s="27" t="s">
        <v>4625</v>
      </c>
      <c r="D1388" s="28"/>
      <c r="E1388" s="33"/>
      <c r="F1388" s="33"/>
      <c r="G1388" s="28"/>
      <c r="H1388" s="29"/>
      <c r="I1388" s="29"/>
    </row>
    <row r="1389" customFormat="1" ht="17.4" spans="3:9">
      <c r="C1389" s="27" t="s">
        <v>4626</v>
      </c>
      <c r="D1389" s="28"/>
      <c r="E1389" s="33"/>
      <c r="F1389" s="33"/>
      <c r="G1389" s="28"/>
      <c r="H1389" s="29"/>
      <c r="I1389" s="29"/>
    </row>
    <row r="1390" customFormat="1" ht="17.4" spans="3:9">
      <c r="C1390" s="27" t="s">
        <v>4628</v>
      </c>
      <c r="D1390" s="28"/>
      <c r="E1390" s="33"/>
      <c r="F1390" s="33"/>
      <c r="G1390" s="28"/>
      <c r="H1390" s="29"/>
      <c r="I1390" s="29"/>
    </row>
    <row r="1391" customFormat="1" ht="17.4" spans="3:9">
      <c r="C1391" s="27" t="s">
        <v>4629</v>
      </c>
      <c r="D1391" s="28"/>
      <c r="E1391" s="33"/>
      <c r="F1391" s="33"/>
      <c r="G1391" s="28"/>
      <c r="H1391" s="29"/>
      <c r="I1391" s="29"/>
    </row>
    <row r="1392" customFormat="1" ht="17.4" spans="3:9">
      <c r="C1392" s="27" t="s">
        <v>2239</v>
      </c>
      <c r="D1392" s="28"/>
      <c r="E1392" s="33"/>
      <c r="F1392" s="33"/>
      <c r="G1392" s="28"/>
      <c r="H1392" s="29"/>
      <c r="I1392" s="29"/>
    </row>
    <row r="1393" customFormat="1" ht="17.4" spans="3:9">
      <c r="C1393" s="27" t="s">
        <v>4632</v>
      </c>
      <c r="D1393" s="28"/>
      <c r="E1393" s="33"/>
      <c r="F1393" s="33"/>
      <c r="G1393" s="28"/>
      <c r="H1393" s="29"/>
      <c r="I1393" s="29"/>
    </row>
    <row r="1394" customFormat="1" ht="17.4" spans="3:9">
      <c r="C1394" s="27" t="s">
        <v>1963</v>
      </c>
      <c r="D1394" s="28"/>
      <c r="E1394" s="33"/>
      <c r="F1394" s="33"/>
      <c r="G1394" s="28"/>
      <c r="H1394" s="29"/>
      <c r="I1394" s="29"/>
    </row>
    <row r="1395" customFormat="1" ht="17.4" spans="3:9">
      <c r="C1395" s="27" t="s">
        <v>4635</v>
      </c>
      <c r="D1395" s="28"/>
      <c r="E1395" s="33"/>
      <c r="F1395" s="33"/>
      <c r="G1395" s="28"/>
      <c r="H1395" s="29"/>
      <c r="I1395" s="29"/>
    </row>
    <row r="1396" customFormat="1" ht="17.4" spans="3:9">
      <c r="C1396" s="27" t="s">
        <v>4637</v>
      </c>
      <c r="D1396" s="28"/>
      <c r="E1396" s="33"/>
      <c r="F1396" s="33"/>
      <c r="G1396" s="28"/>
      <c r="H1396" s="29"/>
      <c r="I1396" s="29"/>
    </row>
    <row r="1397" customFormat="1" ht="17.4" spans="3:9">
      <c r="C1397" s="27" t="s">
        <v>4639</v>
      </c>
      <c r="D1397" s="28"/>
      <c r="E1397" s="33"/>
      <c r="F1397" s="33"/>
      <c r="G1397" s="28"/>
      <c r="H1397" s="29"/>
      <c r="I1397" s="29"/>
    </row>
    <row r="1398" customFormat="1" ht="17.4" spans="3:9">
      <c r="C1398" s="27" t="s">
        <v>4641</v>
      </c>
      <c r="D1398" s="28"/>
      <c r="E1398" s="33"/>
      <c r="F1398" s="33"/>
      <c r="G1398" s="28"/>
      <c r="H1398" s="29"/>
      <c r="I1398" s="29"/>
    </row>
    <row r="1399" customFormat="1" ht="17.4" spans="3:9">
      <c r="C1399" s="27" t="s">
        <v>4643</v>
      </c>
      <c r="D1399" s="28"/>
      <c r="E1399" s="33"/>
      <c r="F1399" s="33"/>
      <c r="G1399" s="28"/>
      <c r="H1399" s="29"/>
      <c r="I1399" s="29"/>
    </row>
    <row r="1400" customFormat="1" ht="17.4" spans="3:9">
      <c r="C1400" s="27" t="s">
        <v>4645</v>
      </c>
      <c r="D1400" s="28"/>
      <c r="E1400" s="33"/>
      <c r="F1400" s="33"/>
      <c r="G1400" s="28"/>
      <c r="H1400" s="29"/>
      <c r="I1400" s="29"/>
    </row>
    <row r="1401" customFormat="1" ht="17.4" spans="3:9">
      <c r="C1401" s="27" t="s">
        <v>4647</v>
      </c>
      <c r="D1401" s="28"/>
      <c r="E1401" s="33"/>
      <c r="F1401" s="33"/>
      <c r="G1401" s="28"/>
      <c r="H1401" s="29"/>
      <c r="I1401" s="29"/>
    </row>
    <row r="1402" customFormat="1" ht="17.4" spans="3:9">
      <c r="C1402" s="27" t="s">
        <v>4649</v>
      </c>
      <c r="D1402" s="28"/>
      <c r="E1402" s="33"/>
      <c r="F1402" s="33"/>
      <c r="G1402" s="28"/>
      <c r="H1402" s="29"/>
      <c r="I1402" s="29"/>
    </row>
    <row r="1403" customFormat="1" ht="17.4" spans="3:9">
      <c r="C1403" s="27" t="s">
        <v>4651</v>
      </c>
      <c r="D1403" s="28"/>
      <c r="E1403" s="33"/>
      <c r="F1403" s="33"/>
      <c r="G1403" s="28"/>
      <c r="H1403" s="29"/>
      <c r="I1403" s="29"/>
    </row>
    <row r="1404" customFormat="1" ht="17.4" spans="3:9">
      <c r="C1404" s="27" t="s">
        <v>4652</v>
      </c>
      <c r="D1404" s="28"/>
      <c r="E1404" s="33"/>
      <c r="F1404" s="33"/>
      <c r="G1404" s="28"/>
      <c r="H1404" s="29"/>
      <c r="I1404" s="29"/>
    </row>
    <row r="1405" customFormat="1" ht="17.4" spans="3:9">
      <c r="C1405" s="27" t="s">
        <v>4654</v>
      </c>
      <c r="D1405" s="28"/>
      <c r="E1405" s="33"/>
      <c r="F1405" s="33"/>
      <c r="G1405" s="28"/>
      <c r="H1405" s="29"/>
      <c r="I1405" s="29"/>
    </row>
    <row r="1406" customFormat="1" ht="17.4" spans="3:9">
      <c r="C1406" s="27" t="s">
        <v>4656</v>
      </c>
      <c r="D1406" s="28"/>
      <c r="E1406" s="33"/>
      <c r="F1406" s="33"/>
      <c r="G1406" s="28"/>
      <c r="H1406" s="29"/>
      <c r="I1406" s="29"/>
    </row>
    <row r="1407" customFormat="1" ht="17.4" spans="3:9">
      <c r="C1407" s="27" t="s">
        <v>4658</v>
      </c>
      <c r="D1407" s="28"/>
      <c r="E1407" s="33"/>
      <c r="F1407" s="33"/>
      <c r="G1407" s="28"/>
      <c r="H1407" s="29"/>
      <c r="I1407" s="29"/>
    </row>
    <row r="1408" customFormat="1" ht="17.4" spans="3:9">
      <c r="C1408" s="27" t="s">
        <v>4660</v>
      </c>
      <c r="D1408" s="28"/>
      <c r="E1408" s="33"/>
      <c r="F1408" s="33"/>
      <c r="G1408" s="28"/>
      <c r="H1408" s="29"/>
      <c r="I1408" s="29"/>
    </row>
    <row r="1409" customFormat="1" ht="17.4" spans="3:9">
      <c r="C1409" s="27" t="s">
        <v>4662</v>
      </c>
      <c r="D1409" s="28"/>
      <c r="E1409" s="33"/>
      <c r="F1409" s="33"/>
      <c r="G1409" s="28"/>
      <c r="H1409" s="29"/>
      <c r="I1409" s="29"/>
    </row>
    <row r="1410" customFormat="1" ht="17.4" spans="3:9">
      <c r="C1410" s="27" t="s">
        <v>4664</v>
      </c>
      <c r="D1410" s="28"/>
      <c r="E1410" s="33"/>
      <c r="F1410" s="33"/>
      <c r="G1410" s="28"/>
      <c r="H1410" s="29"/>
      <c r="I1410" s="29"/>
    </row>
    <row r="1411" customFormat="1" ht="17.4" spans="3:9">
      <c r="C1411" s="27" t="s">
        <v>4666</v>
      </c>
      <c r="D1411" s="28"/>
      <c r="E1411" s="33"/>
      <c r="F1411" s="33"/>
      <c r="G1411" s="28"/>
      <c r="H1411" s="29"/>
      <c r="I1411" s="29"/>
    </row>
    <row r="1412" customFormat="1" ht="17.4" spans="3:9">
      <c r="C1412" s="27" t="s">
        <v>4668</v>
      </c>
      <c r="D1412" s="28"/>
      <c r="E1412" s="33"/>
      <c r="F1412" s="33"/>
      <c r="G1412" s="28"/>
      <c r="H1412" s="29"/>
      <c r="I1412" s="29"/>
    </row>
    <row r="1413" customFormat="1" ht="17.4" spans="3:9">
      <c r="C1413" s="27" t="s">
        <v>4669</v>
      </c>
      <c r="D1413" s="28"/>
      <c r="E1413" s="33"/>
      <c r="F1413" s="33"/>
      <c r="G1413" s="28"/>
      <c r="H1413" s="29"/>
      <c r="I1413" s="29"/>
    </row>
    <row r="1414" customFormat="1" ht="17.4" spans="3:9">
      <c r="C1414" s="27" t="s">
        <v>4671</v>
      </c>
      <c r="D1414" s="28"/>
      <c r="E1414" s="33"/>
      <c r="F1414" s="33"/>
      <c r="G1414" s="28"/>
      <c r="H1414" s="29"/>
      <c r="I1414" s="29"/>
    </row>
    <row r="1415" customFormat="1" ht="17.4" spans="3:9">
      <c r="C1415" s="27" t="s">
        <v>2224</v>
      </c>
      <c r="D1415" s="28"/>
      <c r="E1415" s="33"/>
      <c r="F1415" s="33"/>
      <c r="G1415" s="28"/>
      <c r="H1415" s="29"/>
      <c r="I1415" s="29"/>
    </row>
    <row r="1416" customFormat="1" ht="17.4" spans="3:9">
      <c r="C1416" s="27" t="s">
        <v>2314</v>
      </c>
      <c r="D1416" s="28"/>
      <c r="E1416" s="33"/>
      <c r="F1416" s="33"/>
      <c r="G1416" s="28"/>
      <c r="H1416" s="29"/>
      <c r="I1416" s="29"/>
    </row>
    <row r="1417" customFormat="1" ht="17.4" spans="3:9">
      <c r="C1417" s="27" t="s">
        <v>4674</v>
      </c>
      <c r="D1417" s="28"/>
      <c r="E1417" s="33"/>
      <c r="F1417" s="33"/>
      <c r="G1417" s="28"/>
      <c r="H1417" s="29"/>
      <c r="I1417" s="29"/>
    </row>
    <row r="1418" customFormat="1" ht="17.4" spans="3:9">
      <c r="C1418" s="27" t="s">
        <v>4675</v>
      </c>
      <c r="D1418" s="28"/>
      <c r="E1418" s="33"/>
      <c r="F1418" s="33"/>
      <c r="G1418" s="28"/>
      <c r="H1418" s="29"/>
      <c r="I1418" s="29"/>
    </row>
    <row r="1419" customFormat="1" ht="17.4" spans="3:9">
      <c r="C1419" s="27" t="s">
        <v>4676</v>
      </c>
      <c r="D1419" s="28"/>
      <c r="E1419" s="33"/>
      <c r="F1419" s="33"/>
      <c r="G1419" s="28"/>
      <c r="H1419" s="29"/>
      <c r="I1419" s="29"/>
    </row>
    <row r="1420" customFormat="1" ht="17.4" spans="3:9">
      <c r="C1420" s="27" t="s">
        <v>4678</v>
      </c>
      <c r="D1420" s="28"/>
      <c r="E1420" s="33"/>
      <c r="F1420" s="33"/>
      <c r="G1420" s="28"/>
      <c r="H1420" s="29"/>
      <c r="I1420" s="29"/>
    </row>
    <row r="1421" customFormat="1" ht="17.4" spans="3:9">
      <c r="C1421" s="27" t="s">
        <v>4680</v>
      </c>
      <c r="D1421" s="28"/>
      <c r="E1421" s="33"/>
      <c r="F1421" s="33"/>
      <c r="G1421" s="28"/>
      <c r="H1421" s="29"/>
      <c r="I1421" s="29"/>
    </row>
    <row r="1422" customFormat="1" ht="17.4" spans="3:9">
      <c r="C1422" s="27" t="s">
        <v>4681</v>
      </c>
      <c r="D1422" s="28"/>
      <c r="E1422" s="33"/>
      <c r="F1422" s="33"/>
      <c r="G1422" s="28"/>
      <c r="H1422" s="29"/>
      <c r="I1422" s="29"/>
    </row>
    <row r="1423" customFormat="1" ht="17.4" spans="3:9">
      <c r="C1423" s="27" t="s">
        <v>4683</v>
      </c>
      <c r="D1423" s="28"/>
      <c r="E1423" s="33"/>
      <c r="F1423" s="33"/>
      <c r="G1423" s="28"/>
      <c r="H1423" s="29"/>
      <c r="I1423" s="29"/>
    </row>
    <row r="1424" customFormat="1" ht="17.4" spans="3:9">
      <c r="C1424" s="27" t="s">
        <v>4685</v>
      </c>
      <c r="D1424" s="28"/>
      <c r="E1424" s="33"/>
      <c r="F1424" s="33"/>
      <c r="G1424" s="28"/>
      <c r="H1424" s="29"/>
      <c r="I1424" s="29"/>
    </row>
    <row r="1425" customFormat="1" ht="17.4" spans="3:9">
      <c r="C1425" s="27" t="s">
        <v>4687</v>
      </c>
      <c r="D1425" s="28"/>
      <c r="E1425" s="33"/>
      <c r="F1425" s="33"/>
      <c r="G1425" s="28"/>
      <c r="H1425" s="29"/>
      <c r="I1425" s="29"/>
    </row>
    <row r="1426" customFormat="1" ht="17.4" spans="3:9">
      <c r="C1426" s="27" t="s">
        <v>4688</v>
      </c>
      <c r="D1426" s="28"/>
      <c r="E1426" s="33"/>
      <c r="F1426" s="33"/>
      <c r="G1426" s="28"/>
      <c r="H1426" s="29"/>
      <c r="I1426" s="29"/>
    </row>
    <row r="1427" customFormat="1" ht="17.4" spans="3:9">
      <c r="C1427" s="27" t="s">
        <v>4690</v>
      </c>
      <c r="D1427" s="28"/>
      <c r="E1427" s="33"/>
      <c r="F1427" s="33"/>
      <c r="G1427" s="28"/>
      <c r="H1427" s="29"/>
      <c r="I1427" s="29"/>
    </row>
    <row r="1428" customFormat="1" ht="17.4" spans="3:9">
      <c r="C1428" s="27" t="s">
        <v>4692</v>
      </c>
      <c r="D1428" s="28"/>
      <c r="E1428" s="33"/>
      <c r="F1428" s="33"/>
      <c r="G1428" s="28"/>
      <c r="H1428" s="29"/>
      <c r="I1428" s="29"/>
    </row>
    <row r="1429" customFormat="1" ht="17.4" spans="3:9">
      <c r="C1429" s="27" t="s">
        <v>2760</v>
      </c>
      <c r="D1429" s="28"/>
      <c r="E1429" s="33"/>
      <c r="F1429" s="33"/>
      <c r="G1429" s="28"/>
      <c r="H1429" s="29"/>
      <c r="I1429" s="29"/>
    </row>
    <row r="1430" customFormat="1" ht="17.4" spans="3:9">
      <c r="C1430" s="27" t="s">
        <v>4694</v>
      </c>
      <c r="D1430" s="28"/>
      <c r="E1430" s="33"/>
      <c r="F1430" s="33"/>
      <c r="G1430" s="28"/>
      <c r="H1430" s="29"/>
      <c r="I1430" s="29"/>
    </row>
    <row r="1431" customFormat="1" ht="17.4" spans="3:9">
      <c r="C1431" s="27" t="s">
        <v>4696</v>
      </c>
      <c r="D1431" s="28"/>
      <c r="E1431" s="33"/>
      <c r="F1431" s="33"/>
      <c r="G1431" s="28"/>
      <c r="H1431" s="29"/>
      <c r="I1431" s="29"/>
    </row>
    <row r="1432" customFormat="1" ht="17.4" spans="3:9">
      <c r="C1432" s="27" t="s">
        <v>4698</v>
      </c>
      <c r="D1432" s="28"/>
      <c r="E1432" s="33"/>
      <c r="F1432" s="33"/>
      <c r="G1432" s="28"/>
      <c r="H1432" s="29"/>
      <c r="I1432" s="29"/>
    </row>
    <row r="1433" customFormat="1" ht="17.4" spans="3:9">
      <c r="C1433" s="27" t="s">
        <v>4700</v>
      </c>
      <c r="D1433" s="28"/>
      <c r="E1433" s="33"/>
      <c r="F1433" s="33"/>
      <c r="G1433" s="28"/>
      <c r="H1433" s="29"/>
      <c r="I1433" s="29"/>
    </row>
    <row r="1434" customFormat="1" ht="17.4" spans="3:9">
      <c r="C1434" s="27" t="s">
        <v>4702</v>
      </c>
      <c r="D1434" s="28"/>
      <c r="E1434" s="33"/>
      <c r="F1434" s="33"/>
      <c r="G1434" s="28"/>
      <c r="H1434" s="29"/>
      <c r="I1434" s="29"/>
    </row>
    <row r="1435" customFormat="1" ht="17.4" spans="3:9">
      <c r="C1435" s="27" t="s">
        <v>4704</v>
      </c>
      <c r="D1435" s="28"/>
      <c r="E1435" s="33"/>
      <c r="F1435" s="33"/>
      <c r="G1435" s="28"/>
      <c r="H1435" s="29"/>
      <c r="I1435" s="29"/>
    </row>
    <row r="1436" customFormat="1" ht="17.4" spans="3:9">
      <c r="C1436" s="27" t="s">
        <v>4706</v>
      </c>
      <c r="D1436" s="28"/>
      <c r="E1436" s="33"/>
      <c r="F1436" s="33"/>
      <c r="G1436" s="28"/>
      <c r="H1436" s="29"/>
      <c r="I1436" s="29"/>
    </row>
    <row r="1437" customFormat="1" ht="17.4" spans="3:9">
      <c r="C1437" s="27" t="s">
        <v>4707</v>
      </c>
      <c r="D1437" s="28"/>
      <c r="E1437" s="33"/>
      <c r="F1437" s="33"/>
      <c r="G1437" s="28"/>
      <c r="H1437" s="29"/>
      <c r="I1437" s="29"/>
    </row>
    <row r="1438" customFormat="1" ht="17.4" spans="3:9">
      <c r="C1438" s="27" t="s">
        <v>2745</v>
      </c>
      <c r="D1438" s="28"/>
      <c r="E1438" s="33"/>
      <c r="F1438" s="33"/>
      <c r="G1438" s="28"/>
      <c r="H1438" s="29"/>
      <c r="I1438" s="29"/>
    </row>
    <row r="1439" customFormat="1" ht="17.4" spans="3:9">
      <c r="C1439" s="27" t="s">
        <v>4710</v>
      </c>
      <c r="D1439" s="28"/>
      <c r="E1439" s="33"/>
      <c r="F1439" s="33"/>
      <c r="G1439" s="28"/>
      <c r="H1439" s="29"/>
      <c r="I1439" s="29"/>
    </row>
    <row r="1440" customFormat="1" ht="17.4" spans="3:9">
      <c r="C1440" s="27" t="s">
        <v>4711</v>
      </c>
      <c r="D1440" s="28"/>
      <c r="E1440" s="33"/>
      <c r="F1440" s="33"/>
      <c r="G1440" s="28"/>
      <c r="H1440" s="29"/>
      <c r="I1440" s="29"/>
    </row>
    <row r="1441" customFormat="1" ht="17.4" spans="3:9">
      <c r="C1441" s="27" t="s">
        <v>4713</v>
      </c>
      <c r="D1441" s="28"/>
      <c r="E1441" s="33"/>
      <c r="F1441" s="33"/>
      <c r="G1441" s="28"/>
      <c r="H1441" s="29"/>
      <c r="I1441" s="29"/>
    </row>
    <row r="1442" customFormat="1" ht="17.4" spans="3:9">
      <c r="C1442" s="27" t="s">
        <v>4715</v>
      </c>
      <c r="D1442" s="28"/>
      <c r="E1442" s="33"/>
      <c r="F1442" s="33"/>
      <c r="G1442" s="28"/>
      <c r="H1442" s="29"/>
      <c r="I1442" s="29"/>
    </row>
    <row r="1443" customFormat="1" ht="17.4" spans="3:9">
      <c r="C1443" s="27" t="s">
        <v>4717</v>
      </c>
      <c r="D1443" s="28"/>
      <c r="E1443" s="33"/>
      <c r="F1443" s="33"/>
      <c r="G1443" s="28"/>
      <c r="H1443" s="29"/>
      <c r="I1443" s="29"/>
    </row>
    <row r="1444" customFormat="1" ht="17.4" spans="3:9">
      <c r="C1444" s="27" t="s">
        <v>4719</v>
      </c>
      <c r="D1444" s="28"/>
      <c r="E1444" s="33"/>
      <c r="F1444" s="33"/>
      <c r="G1444" s="28"/>
      <c r="H1444" s="29"/>
      <c r="I1444" s="29"/>
    </row>
    <row r="1445" customFormat="1" ht="17.4" spans="3:9">
      <c r="C1445" s="27" t="s">
        <v>4721</v>
      </c>
      <c r="D1445" s="28"/>
      <c r="E1445" s="33"/>
      <c r="F1445" s="33"/>
      <c r="G1445" s="28"/>
      <c r="H1445" s="29"/>
      <c r="I1445" s="29"/>
    </row>
    <row r="1446" customFormat="1" ht="17.4" spans="3:9">
      <c r="C1446" s="27" t="s">
        <v>4723</v>
      </c>
      <c r="D1446" s="28"/>
      <c r="E1446" s="33"/>
      <c r="F1446" s="33"/>
      <c r="G1446" s="28"/>
      <c r="H1446" s="29"/>
      <c r="I1446" s="29"/>
    </row>
    <row r="1447" customFormat="1" ht="17.4" spans="3:9">
      <c r="C1447" s="27" t="s">
        <v>4725</v>
      </c>
      <c r="D1447" s="28"/>
      <c r="E1447" s="33"/>
      <c r="F1447" s="33"/>
      <c r="G1447" s="28"/>
      <c r="H1447" s="29"/>
      <c r="I1447" s="29"/>
    </row>
    <row r="1448" customFormat="1" ht="17.4" spans="3:9">
      <c r="C1448" s="27" t="s">
        <v>4727</v>
      </c>
      <c r="D1448" s="28"/>
      <c r="E1448" s="33"/>
      <c r="F1448" s="33"/>
      <c r="G1448" s="28"/>
      <c r="H1448" s="29"/>
      <c r="I1448" s="29"/>
    </row>
    <row r="1449" customFormat="1" ht="17.4" spans="3:9">
      <c r="C1449" s="27" t="s">
        <v>4729</v>
      </c>
      <c r="D1449" s="28"/>
      <c r="E1449" s="33"/>
      <c r="F1449" s="33"/>
      <c r="G1449" s="28"/>
      <c r="H1449" s="29"/>
      <c r="I1449" s="29"/>
    </row>
    <row r="1450" customFormat="1" ht="17.4" spans="3:9">
      <c r="C1450" s="27" t="s">
        <v>4731</v>
      </c>
      <c r="D1450" s="28"/>
      <c r="E1450" s="33"/>
      <c r="F1450" s="33"/>
      <c r="G1450" s="28"/>
      <c r="H1450" s="29"/>
      <c r="I1450" s="29"/>
    </row>
    <row r="1451" customFormat="1" ht="17.4" spans="3:9">
      <c r="C1451" s="27" t="s">
        <v>4733</v>
      </c>
      <c r="D1451" s="28"/>
      <c r="E1451" s="33"/>
      <c r="F1451" s="33"/>
      <c r="G1451" s="28"/>
      <c r="H1451" s="29"/>
      <c r="I1451" s="29"/>
    </row>
    <row r="1452" customFormat="1" ht="17.4" spans="3:9">
      <c r="C1452" s="27" t="s">
        <v>4735</v>
      </c>
      <c r="D1452" s="28"/>
      <c r="E1452" s="33"/>
      <c r="F1452" s="33"/>
      <c r="G1452" s="28"/>
      <c r="H1452" s="29"/>
      <c r="I1452" s="29"/>
    </row>
    <row r="1453" customFormat="1" ht="17.4" spans="3:9">
      <c r="C1453" s="27" t="s">
        <v>2424</v>
      </c>
      <c r="D1453" s="28"/>
      <c r="E1453" s="33"/>
      <c r="F1453" s="33"/>
      <c r="G1453" s="28"/>
      <c r="H1453" s="29"/>
      <c r="I1453" s="29"/>
    </row>
    <row r="1454" customFormat="1" ht="17.4" spans="3:9">
      <c r="C1454" s="27" t="s">
        <v>4737</v>
      </c>
      <c r="D1454" s="28"/>
      <c r="E1454" s="33"/>
      <c r="F1454" s="33"/>
      <c r="G1454" s="28"/>
      <c r="H1454" s="29"/>
      <c r="I1454" s="29"/>
    </row>
    <row r="1455" customFormat="1" ht="17.4" spans="3:9">
      <c r="C1455" s="27" t="s">
        <v>4738</v>
      </c>
      <c r="D1455" s="28"/>
      <c r="E1455" s="33"/>
      <c r="F1455" s="33"/>
      <c r="G1455" s="28"/>
      <c r="H1455" s="29"/>
      <c r="I1455" s="29"/>
    </row>
    <row r="1456" customFormat="1" ht="17.4" spans="3:9">
      <c r="C1456" s="27" t="s">
        <v>4739</v>
      </c>
      <c r="D1456" s="28"/>
      <c r="E1456" s="33"/>
      <c r="F1456" s="33"/>
      <c r="G1456" s="28"/>
      <c r="H1456" s="29"/>
      <c r="I1456" s="29"/>
    </row>
    <row r="1457" customFormat="1" ht="17.4" spans="3:9">
      <c r="C1457" s="27" t="s">
        <v>4740</v>
      </c>
      <c r="D1457" s="28"/>
      <c r="E1457" s="33"/>
      <c r="F1457" s="33"/>
      <c r="G1457" s="28"/>
      <c r="H1457" s="29"/>
      <c r="I1457" s="29"/>
    </row>
    <row r="1458" customFormat="1" ht="17.4" spans="3:9">
      <c r="C1458" s="27" t="s">
        <v>4742</v>
      </c>
      <c r="D1458" s="28"/>
      <c r="E1458" s="33"/>
      <c r="F1458" s="33"/>
      <c r="G1458" s="28"/>
      <c r="H1458" s="29"/>
      <c r="I1458" s="29"/>
    </row>
    <row r="1459" customFormat="1" ht="17.4" spans="3:9">
      <c r="C1459" s="27" t="s">
        <v>4743</v>
      </c>
      <c r="D1459" s="28"/>
      <c r="E1459" s="33"/>
      <c r="F1459" s="33"/>
      <c r="G1459" s="28"/>
      <c r="H1459" s="29"/>
      <c r="I1459" s="29"/>
    </row>
    <row r="1460" customFormat="1" ht="17.4" spans="3:9">
      <c r="C1460" s="27" t="s">
        <v>4745</v>
      </c>
      <c r="D1460" s="28"/>
      <c r="E1460" s="33"/>
      <c r="F1460" s="33"/>
      <c r="G1460" s="28"/>
      <c r="H1460" s="29"/>
      <c r="I1460" s="29"/>
    </row>
    <row r="1461" customFormat="1" ht="17.4" spans="3:9">
      <c r="C1461" s="27" t="s">
        <v>4747</v>
      </c>
      <c r="D1461" s="28"/>
      <c r="E1461" s="33"/>
      <c r="F1461" s="33"/>
      <c r="G1461" s="28"/>
      <c r="H1461" s="29"/>
      <c r="I1461" s="29"/>
    </row>
    <row r="1462" customFormat="1" ht="17.4" spans="3:9">
      <c r="C1462" s="27" t="s">
        <v>4749</v>
      </c>
      <c r="D1462" s="28"/>
      <c r="E1462" s="33"/>
      <c r="F1462" s="33"/>
      <c r="G1462" s="28"/>
      <c r="H1462" s="29"/>
      <c r="I1462" s="29"/>
    </row>
    <row r="1463" customFormat="1" ht="17.4" spans="3:9">
      <c r="C1463" s="27" t="s">
        <v>4751</v>
      </c>
      <c r="D1463" s="28"/>
      <c r="E1463" s="33"/>
      <c r="F1463" s="33"/>
      <c r="G1463" s="28"/>
      <c r="H1463" s="29"/>
      <c r="I1463" s="29"/>
    </row>
    <row r="1464" customFormat="1" ht="17.4" spans="3:9">
      <c r="C1464" s="27" t="s">
        <v>4753</v>
      </c>
      <c r="D1464" s="28"/>
      <c r="E1464" s="33"/>
      <c r="F1464" s="33"/>
      <c r="G1464" s="28"/>
      <c r="H1464" s="29"/>
      <c r="I1464" s="29"/>
    </row>
    <row r="1465" customFormat="1" ht="17.4" spans="3:9">
      <c r="C1465" s="27" t="s">
        <v>4755</v>
      </c>
      <c r="D1465" s="28"/>
      <c r="E1465" s="33"/>
      <c r="F1465" s="33"/>
      <c r="G1465" s="28"/>
      <c r="H1465" s="29"/>
      <c r="I1465" s="29"/>
    </row>
    <row r="1466" customFormat="1" ht="17.4" spans="3:9">
      <c r="C1466" s="27" t="s">
        <v>4756</v>
      </c>
      <c r="D1466" s="28"/>
      <c r="E1466" s="33"/>
      <c r="F1466" s="33"/>
      <c r="G1466" s="28"/>
      <c r="H1466" s="29"/>
      <c r="I1466" s="29"/>
    </row>
    <row r="1467" customFormat="1" ht="17.4" spans="3:9">
      <c r="C1467" s="27" t="s">
        <v>4758</v>
      </c>
      <c r="D1467" s="28"/>
      <c r="E1467" s="33"/>
      <c r="F1467" s="33"/>
      <c r="G1467" s="28"/>
      <c r="H1467" s="29"/>
      <c r="I1467" s="29"/>
    </row>
    <row r="1468" customFormat="1" ht="17.4" spans="3:9">
      <c r="C1468" s="27" t="s">
        <v>1905</v>
      </c>
      <c r="D1468" s="28"/>
      <c r="E1468" s="33"/>
      <c r="F1468" s="33"/>
      <c r="G1468" s="28"/>
      <c r="H1468" s="29"/>
      <c r="I1468" s="29"/>
    </row>
    <row r="1469" customFormat="1" ht="17.4" spans="3:9">
      <c r="C1469" s="27" t="s">
        <v>4761</v>
      </c>
      <c r="D1469" s="28"/>
      <c r="E1469" s="33"/>
      <c r="F1469" s="33"/>
      <c r="G1469" s="28"/>
      <c r="H1469" s="29"/>
      <c r="I1469" s="29"/>
    </row>
    <row r="1470" customFormat="1" ht="17.4" spans="3:9">
      <c r="C1470" s="27" t="s">
        <v>4762</v>
      </c>
      <c r="D1470" s="28"/>
      <c r="E1470" s="33"/>
      <c r="F1470" s="33"/>
      <c r="G1470" s="28"/>
      <c r="H1470" s="29"/>
      <c r="I1470" s="29"/>
    </row>
    <row r="1471" customFormat="1" ht="17.4" spans="3:9">
      <c r="C1471" s="27" t="s">
        <v>2816</v>
      </c>
      <c r="D1471" s="28"/>
      <c r="E1471" s="33"/>
      <c r="F1471" s="33"/>
      <c r="G1471" s="28"/>
      <c r="H1471" s="29"/>
      <c r="I1471" s="29"/>
    </row>
    <row r="1472" customFormat="1" ht="17.4" spans="3:9">
      <c r="C1472" s="27" t="s">
        <v>4765</v>
      </c>
      <c r="D1472" s="28"/>
      <c r="E1472" s="33"/>
      <c r="F1472" s="33"/>
      <c r="G1472" s="28"/>
      <c r="H1472" s="29"/>
      <c r="I1472" s="29"/>
    </row>
    <row r="1473" customFormat="1" ht="17.4" spans="3:9">
      <c r="C1473" s="27" t="s">
        <v>4767</v>
      </c>
      <c r="D1473" s="28"/>
      <c r="E1473" s="33"/>
      <c r="F1473" s="33"/>
      <c r="G1473" s="28"/>
      <c r="H1473" s="29"/>
      <c r="I1473" s="29"/>
    </row>
    <row r="1474" customFormat="1" ht="17.4" spans="3:9">
      <c r="C1474" s="27" t="s">
        <v>4768</v>
      </c>
      <c r="D1474" s="28"/>
      <c r="E1474" s="33"/>
      <c r="F1474" s="33"/>
      <c r="G1474" s="28"/>
      <c r="H1474" s="29"/>
      <c r="I1474" s="29"/>
    </row>
    <row r="1475" customFormat="1" ht="17.4" spans="3:9">
      <c r="C1475" s="27" t="s">
        <v>4770</v>
      </c>
      <c r="D1475" s="28"/>
      <c r="E1475" s="33"/>
      <c r="F1475" s="33"/>
      <c r="G1475" s="28"/>
      <c r="H1475" s="29"/>
      <c r="I1475" s="29"/>
    </row>
    <row r="1476" customFormat="1" ht="17.4" spans="3:9">
      <c r="C1476" s="27" t="s">
        <v>4772</v>
      </c>
      <c r="D1476" s="28"/>
      <c r="E1476" s="33"/>
      <c r="F1476" s="33"/>
      <c r="G1476" s="28"/>
      <c r="H1476" s="29"/>
      <c r="I1476" s="29"/>
    </row>
    <row r="1477" customFormat="1" ht="17.4" spans="3:9">
      <c r="C1477" s="27" t="s">
        <v>4774</v>
      </c>
      <c r="D1477" s="28"/>
      <c r="E1477" s="33"/>
      <c r="F1477" s="33"/>
      <c r="G1477" s="28"/>
      <c r="H1477" s="29"/>
      <c r="I1477" s="29"/>
    </row>
    <row r="1478" customFormat="1" ht="17.4" spans="3:9">
      <c r="C1478" s="27" t="s">
        <v>4776</v>
      </c>
      <c r="D1478" s="28"/>
      <c r="E1478" s="33"/>
      <c r="F1478" s="33"/>
      <c r="G1478" s="28"/>
      <c r="H1478" s="29"/>
      <c r="I1478" s="29"/>
    </row>
    <row r="1479" customFormat="1" ht="17.4" spans="3:9">
      <c r="C1479" s="27" t="s">
        <v>4778</v>
      </c>
      <c r="D1479" s="28"/>
      <c r="E1479" s="33"/>
      <c r="F1479" s="33"/>
      <c r="G1479" s="28"/>
      <c r="H1479" s="29"/>
      <c r="I1479" s="29"/>
    </row>
    <row r="1480" customFormat="1" ht="17.4" spans="3:9">
      <c r="C1480" s="27" t="s">
        <v>4780</v>
      </c>
      <c r="D1480" s="28"/>
      <c r="E1480" s="33"/>
      <c r="F1480" s="33"/>
      <c r="G1480" s="28"/>
      <c r="H1480" s="29"/>
      <c r="I1480" s="29"/>
    </row>
    <row r="1481" customFormat="1" ht="17.4" spans="3:9">
      <c r="C1481" s="27" t="s">
        <v>4782</v>
      </c>
      <c r="D1481" s="28"/>
      <c r="E1481" s="33"/>
      <c r="F1481" s="33"/>
      <c r="G1481" s="28"/>
      <c r="H1481" s="29"/>
      <c r="I1481" s="29"/>
    </row>
    <row r="1482" customFormat="1" ht="17.4" spans="3:9">
      <c r="C1482" s="27" t="s">
        <v>4784</v>
      </c>
      <c r="D1482" s="28"/>
      <c r="E1482" s="33"/>
      <c r="F1482" s="33"/>
      <c r="G1482" s="28"/>
      <c r="H1482" s="29"/>
      <c r="I1482" s="29"/>
    </row>
    <row r="1483" customFormat="1" ht="17.4" spans="3:9">
      <c r="C1483" s="27" t="s">
        <v>4786</v>
      </c>
      <c r="D1483" s="28"/>
      <c r="E1483" s="33"/>
      <c r="F1483" s="33"/>
      <c r="G1483" s="28"/>
      <c r="H1483" s="29"/>
      <c r="I1483" s="29"/>
    </row>
    <row r="1484" customFormat="1" ht="17.4" spans="3:9">
      <c r="C1484" s="27" t="s">
        <v>4788</v>
      </c>
      <c r="D1484" s="28"/>
      <c r="E1484" s="33"/>
      <c r="F1484" s="33"/>
      <c r="G1484" s="28"/>
      <c r="H1484" s="29"/>
      <c r="I1484" s="29"/>
    </row>
    <row r="1485" customFormat="1" ht="17.4" spans="3:9">
      <c r="C1485" s="27" t="s">
        <v>4790</v>
      </c>
      <c r="D1485" s="28"/>
      <c r="E1485" s="33"/>
      <c r="F1485" s="33"/>
      <c r="G1485" s="28"/>
      <c r="H1485" s="29"/>
      <c r="I1485" s="29"/>
    </row>
    <row r="1486" customFormat="1" ht="17.4" spans="3:9">
      <c r="C1486" s="27" t="s">
        <v>4792</v>
      </c>
      <c r="D1486" s="28"/>
      <c r="E1486" s="33"/>
      <c r="F1486" s="33"/>
      <c r="G1486" s="28"/>
      <c r="H1486" s="29"/>
      <c r="I1486" s="29"/>
    </row>
    <row r="1487" customFormat="1" ht="17.4" spans="3:9">
      <c r="C1487" s="27" t="s">
        <v>4793</v>
      </c>
      <c r="D1487" s="28"/>
      <c r="E1487" s="33"/>
      <c r="F1487" s="33"/>
      <c r="G1487" s="28"/>
      <c r="H1487" s="29"/>
      <c r="I1487" s="29"/>
    </row>
    <row r="1488" customFormat="1" ht="17.4" spans="3:9">
      <c r="C1488" s="27" t="s">
        <v>4795</v>
      </c>
      <c r="D1488" s="28"/>
      <c r="E1488" s="33"/>
      <c r="F1488" s="33"/>
      <c r="G1488" s="28"/>
      <c r="H1488" s="29"/>
      <c r="I1488" s="29"/>
    </row>
    <row r="1489" customFormat="1" ht="17.4" spans="3:9">
      <c r="C1489" s="27" t="s">
        <v>4797</v>
      </c>
      <c r="D1489" s="28"/>
      <c r="E1489" s="33"/>
      <c r="F1489" s="33"/>
      <c r="G1489" s="28"/>
      <c r="H1489" s="29"/>
      <c r="I1489" s="29"/>
    </row>
    <row r="1490" customFormat="1" ht="17.4" spans="3:9">
      <c r="C1490" s="27" t="s">
        <v>4799</v>
      </c>
      <c r="D1490" s="28"/>
      <c r="E1490" s="33"/>
      <c r="F1490" s="33"/>
      <c r="G1490" s="28"/>
      <c r="H1490" s="29"/>
      <c r="I1490" s="29"/>
    </row>
    <row r="1491" customFormat="1" ht="17.4" spans="3:9">
      <c r="C1491" s="27" t="s">
        <v>4801</v>
      </c>
      <c r="D1491" s="28"/>
      <c r="E1491" s="33"/>
      <c r="F1491" s="33"/>
      <c r="G1491" s="28"/>
      <c r="H1491" s="29"/>
      <c r="I1491" s="29"/>
    </row>
    <row r="1492" customFormat="1" ht="17.4" spans="3:9">
      <c r="C1492" s="27" t="s">
        <v>4802</v>
      </c>
      <c r="D1492" s="28"/>
      <c r="E1492" s="33"/>
      <c r="F1492" s="33"/>
      <c r="G1492" s="28"/>
      <c r="H1492" s="29"/>
      <c r="I1492" s="29"/>
    </row>
    <row r="1493" customFormat="1" ht="17.4" spans="3:9">
      <c r="C1493" s="27" t="s">
        <v>4804</v>
      </c>
      <c r="D1493" s="28"/>
      <c r="E1493" s="33"/>
      <c r="F1493" s="33"/>
      <c r="G1493" s="28"/>
      <c r="H1493" s="29"/>
      <c r="I1493" s="29"/>
    </row>
    <row r="1494" customFormat="1" ht="17.4" spans="3:9">
      <c r="C1494" s="27" t="s">
        <v>4806</v>
      </c>
      <c r="D1494" s="28"/>
      <c r="E1494" s="33"/>
      <c r="F1494" s="33"/>
      <c r="G1494" s="28"/>
      <c r="H1494" s="29"/>
      <c r="I1494" s="29"/>
    </row>
    <row r="1495" customFormat="1" ht="17.4" spans="3:9">
      <c r="C1495" s="27" t="s">
        <v>4808</v>
      </c>
      <c r="D1495" s="28"/>
      <c r="E1495" s="33"/>
      <c r="F1495" s="33"/>
      <c r="G1495" s="28"/>
      <c r="H1495" s="29"/>
      <c r="I1495" s="29"/>
    </row>
    <row r="1496" customFormat="1" ht="17.4" spans="3:9">
      <c r="C1496" s="27" t="s">
        <v>4810</v>
      </c>
      <c r="D1496" s="28"/>
      <c r="E1496" s="33"/>
      <c r="F1496" s="33"/>
      <c r="G1496" s="28"/>
      <c r="H1496" s="29"/>
      <c r="I1496" s="29"/>
    </row>
    <row r="1497" customFormat="1" ht="17.4" spans="3:9">
      <c r="C1497" s="27" t="s">
        <v>4812</v>
      </c>
      <c r="D1497" s="28"/>
      <c r="E1497" s="33"/>
      <c r="F1497" s="33"/>
      <c r="G1497" s="28"/>
      <c r="H1497" s="29"/>
      <c r="I1497" s="29"/>
    </row>
    <row r="1498" customFormat="1" ht="17.4" spans="3:9">
      <c r="C1498" s="27" t="s">
        <v>4814</v>
      </c>
      <c r="D1498" s="28"/>
      <c r="E1498" s="33"/>
      <c r="F1498" s="33"/>
      <c r="G1498" s="28"/>
      <c r="H1498" s="29"/>
      <c r="I1498" s="29"/>
    </row>
    <row r="1499" customFormat="1" ht="17.4" spans="3:9">
      <c r="C1499" s="27" t="s">
        <v>4816</v>
      </c>
      <c r="D1499" s="28"/>
      <c r="E1499" s="33"/>
      <c r="F1499" s="33"/>
      <c r="G1499" s="28"/>
      <c r="H1499" s="29"/>
      <c r="I1499" s="29"/>
    </row>
    <row r="1500" customFormat="1" ht="17.4" spans="3:9">
      <c r="C1500" s="27" t="s">
        <v>4818</v>
      </c>
      <c r="D1500" s="28"/>
      <c r="E1500" s="33"/>
      <c r="F1500" s="33"/>
      <c r="G1500" s="28"/>
      <c r="H1500" s="29"/>
      <c r="I1500" s="29"/>
    </row>
    <row r="1501" customFormat="1" ht="17.4" spans="3:9">
      <c r="C1501" s="27" t="s">
        <v>4819</v>
      </c>
      <c r="D1501" s="28"/>
      <c r="E1501" s="33"/>
      <c r="F1501" s="33"/>
      <c r="G1501" s="28"/>
      <c r="H1501" s="29"/>
      <c r="I1501" s="29"/>
    </row>
    <row r="1502" customFormat="1" ht="17.4" spans="3:9">
      <c r="C1502" s="27" t="s">
        <v>4820</v>
      </c>
      <c r="D1502" s="28"/>
      <c r="E1502" s="33"/>
      <c r="F1502" s="33"/>
      <c r="G1502" s="28"/>
      <c r="H1502" s="29"/>
      <c r="I1502" s="29"/>
    </row>
    <row r="1503" customFormat="1" ht="17.4" spans="3:9">
      <c r="C1503" s="27" t="s">
        <v>4822</v>
      </c>
      <c r="D1503" s="28"/>
      <c r="E1503" s="33"/>
      <c r="F1503" s="33"/>
      <c r="G1503" s="28"/>
      <c r="H1503" s="29"/>
      <c r="I1503" s="29"/>
    </row>
    <row r="1504" customFormat="1" ht="17.4" spans="3:9">
      <c r="C1504" s="27" t="s">
        <v>4824</v>
      </c>
      <c r="D1504" s="28"/>
      <c r="E1504" s="33"/>
      <c r="F1504" s="33"/>
      <c r="G1504" s="28"/>
      <c r="H1504" s="29"/>
      <c r="I1504" s="29"/>
    </row>
    <row r="1505" customFormat="1" ht="17.4" spans="3:9">
      <c r="C1505" s="27" t="s">
        <v>2101</v>
      </c>
      <c r="D1505" s="28"/>
      <c r="E1505" s="33"/>
      <c r="F1505" s="33"/>
      <c r="G1505" s="28"/>
      <c r="H1505" s="29"/>
      <c r="I1505" s="29"/>
    </row>
    <row r="1506" customFormat="1" ht="17.4" spans="3:9">
      <c r="C1506" s="27" t="s">
        <v>4827</v>
      </c>
      <c r="D1506" s="28"/>
      <c r="E1506" s="33"/>
      <c r="F1506" s="33"/>
      <c r="G1506" s="28"/>
      <c r="H1506" s="29"/>
      <c r="I1506" s="29"/>
    </row>
    <row r="1507" customFormat="1" ht="17.4" spans="3:9">
      <c r="C1507" s="27" t="s">
        <v>4829</v>
      </c>
      <c r="D1507" s="28"/>
      <c r="E1507" s="33"/>
      <c r="F1507" s="33"/>
      <c r="G1507" s="28"/>
      <c r="H1507" s="29"/>
      <c r="I1507" s="29"/>
    </row>
    <row r="1508" customFormat="1" ht="17.4" spans="3:9">
      <c r="C1508" s="27" t="s">
        <v>4831</v>
      </c>
      <c r="D1508" s="28"/>
      <c r="E1508" s="33"/>
      <c r="F1508" s="33"/>
      <c r="G1508" s="28"/>
      <c r="H1508" s="29"/>
      <c r="I1508" s="29"/>
    </row>
    <row r="1509" customFormat="1" ht="17.4" spans="3:9">
      <c r="C1509" s="27" t="s">
        <v>4833</v>
      </c>
      <c r="D1509" s="28"/>
      <c r="E1509" s="33"/>
      <c r="F1509" s="33"/>
      <c r="G1509" s="28"/>
      <c r="H1509" s="29"/>
      <c r="I1509" s="29"/>
    </row>
    <row r="1510" customFormat="1" ht="17.4" spans="3:9">
      <c r="C1510" s="27" t="s">
        <v>4835</v>
      </c>
      <c r="D1510" s="28"/>
      <c r="E1510" s="33"/>
      <c r="F1510" s="33"/>
      <c r="G1510" s="28"/>
      <c r="H1510" s="29"/>
      <c r="I1510" s="29"/>
    </row>
    <row r="1511" customFormat="1" ht="17.4" spans="3:9">
      <c r="C1511" s="27" t="s">
        <v>4836</v>
      </c>
      <c r="D1511" s="28"/>
      <c r="E1511" s="33"/>
      <c r="F1511" s="33"/>
      <c r="G1511" s="28"/>
      <c r="H1511" s="29"/>
      <c r="I1511" s="29"/>
    </row>
    <row r="1512" customFormat="1" ht="17.4" spans="3:9">
      <c r="C1512" s="27" t="s">
        <v>4838</v>
      </c>
      <c r="D1512" s="28"/>
      <c r="E1512" s="33"/>
      <c r="F1512" s="33"/>
      <c r="G1512" s="28"/>
      <c r="H1512" s="29"/>
      <c r="I1512" s="29"/>
    </row>
    <row r="1513" customFormat="1" ht="17.4" spans="3:9">
      <c r="C1513" s="27" t="s">
        <v>4840</v>
      </c>
      <c r="D1513" s="28"/>
      <c r="E1513" s="33"/>
      <c r="F1513" s="33"/>
      <c r="G1513" s="28"/>
      <c r="H1513" s="29"/>
      <c r="I1513" s="29"/>
    </row>
    <row r="1514" customFormat="1" ht="17.4" spans="3:9">
      <c r="C1514" s="27" t="s">
        <v>4842</v>
      </c>
      <c r="D1514" s="28"/>
      <c r="E1514" s="33"/>
      <c r="F1514" s="33"/>
      <c r="G1514" s="28"/>
      <c r="H1514" s="29"/>
      <c r="I1514" s="29"/>
    </row>
    <row r="1515" customFormat="1" ht="17.4" spans="3:9">
      <c r="C1515" s="27" t="s">
        <v>4844</v>
      </c>
      <c r="D1515" s="28"/>
      <c r="E1515" s="33"/>
      <c r="F1515" s="33"/>
      <c r="G1515" s="28"/>
      <c r="H1515" s="29"/>
      <c r="I1515" s="29"/>
    </row>
    <row r="1516" customFormat="1" ht="17.4" spans="3:9">
      <c r="C1516" s="27" t="s">
        <v>4846</v>
      </c>
      <c r="D1516" s="28"/>
      <c r="E1516" s="33"/>
      <c r="F1516" s="33"/>
      <c r="G1516" s="28"/>
      <c r="H1516" s="29"/>
      <c r="I1516" s="29"/>
    </row>
    <row r="1517" customFormat="1" ht="17.4" spans="3:9">
      <c r="C1517" s="27" t="s">
        <v>4848</v>
      </c>
      <c r="D1517" s="28"/>
      <c r="E1517" s="33"/>
      <c r="F1517" s="33"/>
      <c r="G1517" s="28"/>
      <c r="H1517" s="29"/>
      <c r="I1517" s="29"/>
    </row>
    <row r="1518" customFormat="1" ht="17.4" spans="3:9">
      <c r="C1518" s="27" t="s">
        <v>4850</v>
      </c>
      <c r="D1518" s="28"/>
      <c r="E1518" s="33"/>
      <c r="F1518" s="33"/>
      <c r="G1518" s="28"/>
      <c r="H1518" s="29"/>
      <c r="I1518" s="29"/>
    </row>
    <row r="1519" customFormat="1" ht="17.4" spans="3:9">
      <c r="C1519" s="27" t="s">
        <v>4851</v>
      </c>
      <c r="D1519" s="28"/>
      <c r="E1519" s="33"/>
      <c r="F1519" s="33"/>
      <c r="G1519" s="28"/>
      <c r="H1519" s="29"/>
      <c r="I1519" s="29"/>
    </row>
    <row r="1520" customFormat="1" ht="17.4" spans="3:9">
      <c r="C1520" s="27" t="s">
        <v>4853</v>
      </c>
      <c r="D1520" s="28"/>
      <c r="E1520" s="33"/>
      <c r="F1520" s="33"/>
      <c r="G1520" s="28"/>
      <c r="H1520" s="29"/>
      <c r="I1520" s="29"/>
    </row>
    <row r="1521" customFormat="1" ht="17.4" spans="3:9">
      <c r="C1521" s="27" t="s">
        <v>4855</v>
      </c>
      <c r="D1521" s="28"/>
      <c r="E1521" s="33"/>
      <c r="F1521" s="33"/>
      <c r="G1521" s="28"/>
      <c r="H1521" s="29"/>
      <c r="I1521" s="29"/>
    </row>
    <row r="1522" customFormat="1" ht="17.4" spans="3:9">
      <c r="C1522" s="27" t="s">
        <v>4857</v>
      </c>
      <c r="D1522" s="28"/>
      <c r="E1522" s="33"/>
      <c r="F1522" s="33"/>
      <c r="G1522" s="28"/>
      <c r="H1522" s="29"/>
      <c r="I1522" s="29"/>
    </row>
    <row r="1523" customFormat="1" ht="17.4" spans="3:9">
      <c r="C1523" s="27" t="s">
        <v>4859</v>
      </c>
      <c r="D1523" s="28"/>
      <c r="E1523" s="33"/>
      <c r="F1523" s="33"/>
      <c r="G1523" s="28"/>
      <c r="H1523" s="29"/>
      <c r="I1523" s="29"/>
    </row>
    <row r="1524" customFormat="1" ht="17.4" spans="3:9">
      <c r="C1524" s="27" t="s">
        <v>4861</v>
      </c>
      <c r="D1524" s="28"/>
      <c r="E1524" s="33"/>
      <c r="F1524" s="33"/>
      <c r="G1524" s="28"/>
      <c r="H1524" s="29"/>
      <c r="I1524" s="29"/>
    </row>
    <row r="1525" customFormat="1" ht="17.4" spans="3:9">
      <c r="C1525" s="27" t="s">
        <v>4863</v>
      </c>
      <c r="D1525" s="28"/>
      <c r="E1525" s="33"/>
      <c r="F1525" s="33"/>
      <c r="G1525" s="28"/>
      <c r="H1525" s="29"/>
      <c r="I1525" s="29"/>
    </row>
    <row r="1526" customFormat="1" ht="15.6" spans="3:9">
      <c r="C1526" s="27" t="s">
        <v>4865</v>
      </c>
      <c r="D1526" s="28"/>
      <c r="E1526" s="33"/>
      <c r="F1526" s="33"/>
      <c r="G1526" s="28"/>
      <c r="H1526" s="38"/>
      <c r="I1526" s="38"/>
    </row>
    <row r="1527" customFormat="1" ht="15.6" spans="3:9">
      <c r="C1527" s="27" t="s">
        <v>4867</v>
      </c>
      <c r="D1527" s="28"/>
      <c r="E1527" s="33"/>
      <c r="F1527" s="33"/>
      <c r="G1527" s="28"/>
      <c r="H1527" s="38"/>
      <c r="I1527" s="38"/>
    </row>
    <row r="1528" customFormat="1" ht="15.6" spans="3:9">
      <c r="C1528" s="27" t="s">
        <v>4868</v>
      </c>
      <c r="D1528" s="28"/>
      <c r="E1528" s="33"/>
      <c r="F1528" s="33"/>
      <c r="G1528" s="28"/>
      <c r="H1528" s="38"/>
      <c r="I1528" s="38"/>
    </row>
    <row r="1529" customFormat="1" ht="15.6" spans="3:9">
      <c r="C1529" s="27" t="s">
        <v>4870</v>
      </c>
      <c r="D1529" s="28"/>
      <c r="E1529" s="33"/>
      <c r="F1529" s="33"/>
      <c r="G1529" s="28"/>
      <c r="H1529" s="38"/>
      <c r="I1529" s="38"/>
    </row>
    <row r="1530" customFormat="1" ht="15.6" spans="3:9">
      <c r="C1530" s="27" t="s">
        <v>4872</v>
      </c>
      <c r="D1530" s="28"/>
      <c r="E1530" s="33"/>
      <c r="F1530" s="33"/>
      <c r="G1530" s="28"/>
      <c r="H1530" s="38"/>
      <c r="I1530" s="38"/>
    </row>
    <row r="1531" customFormat="1" ht="15.6" spans="3:9">
      <c r="C1531" s="27" t="s">
        <v>4874</v>
      </c>
      <c r="D1531" s="28"/>
      <c r="E1531" s="33"/>
      <c r="F1531" s="33"/>
      <c r="G1531" s="28"/>
      <c r="H1531" s="38"/>
      <c r="I1531" s="38"/>
    </row>
    <row r="1532" customFormat="1" ht="15.6" spans="3:9">
      <c r="C1532" s="27" t="s">
        <v>2633</v>
      </c>
      <c r="D1532" s="28"/>
      <c r="E1532" s="33"/>
      <c r="F1532" s="33"/>
      <c r="G1532" s="28"/>
      <c r="H1532" s="38"/>
      <c r="I1532" s="38"/>
    </row>
    <row r="1533" customFormat="1" ht="15.6" spans="3:9">
      <c r="C1533" s="27" t="s">
        <v>1262</v>
      </c>
      <c r="D1533" s="28"/>
      <c r="E1533" s="33"/>
      <c r="F1533" s="33"/>
      <c r="G1533" s="28"/>
      <c r="H1533" s="38"/>
      <c r="I1533" s="38"/>
    </row>
    <row r="1534" customFormat="1" ht="15.6" spans="3:9">
      <c r="C1534" s="27" t="s">
        <v>4877</v>
      </c>
      <c r="D1534" s="28"/>
      <c r="E1534" s="33"/>
      <c r="F1534" s="33"/>
      <c r="G1534" s="28"/>
      <c r="H1534" s="38"/>
      <c r="I1534" s="38"/>
    </row>
    <row r="1535" customFormat="1" ht="15.6" spans="3:9">
      <c r="C1535" s="27" t="s">
        <v>4879</v>
      </c>
      <c r="D1535" s="28"/>
      <c r="E1535" s="33"/>
      <c r="F1535" s="33"/>
      <c r="G1535" s="28"/>
      <c r="H1535" s="38"/>
      <c r="I1535" s="38"/>
    </row>
    <row r="1536" customFormat="1" ht="15.6" spans="3:9">
      <c r="C1536" s="27" t="s">
        <v>4881</v>
      </c>
      <c r="D1536" s="28"/>
      <c r="E1536" s="33"/>
      <c r="F1536" s="33"/>
      <c r="G1536" s="28"/>
      <c r="H1536" s="38"/>
      <c r="I1536" s="38"/>
    </row>
    <row r="1537" customFormat="1" ht="15.6" spans="3:9">
      <c r="C1537" s="27" t="s">
        <v>4883</v>
      </c>
      <c r="D1537" s="28"/>
      <c r="E1537" s="33"/>
      <c r="F1537" s="33"/>
      <c r="G1537" s="28"/>
      <c r="H1537" s="38"/>
      <c r="I1537" s="38"/>
    </row>
    <row r="1538" customFormat="1" ht="15.6" spans="3:9">
      <c r="C1538" s="27" t="s">
        <v>4885</v>
      </c>
      <c r="D1538" s="28"/>
      <c r="E1538" s="33"/>
      <c r="F1538" s="33"/>
      <c r="G1538" s="28"/>
      <c r="H1538" s="38"/>
      <c r="I1538" s="38"/>
    </row>
    <row r="1539" customFormat="1" ht="15.6" spans="3:9">
      <c r="C1539" s="27" t="s">
        <v>4886</v>
      </c>
      <c r="D1539" s="28"/>
      <c r="E1539" s="33"/>
      <c r="F1539" s="33"/>
      <c r="G1539" s="28"/>
      <c r="H1539" s="38"/>
      <c r="I1539" s="38"/>
    </row>
    <row r="1540" customFormat="1" ht="15.6" spans="3:9">
      <c r="C1540" s="27" t="s">
        <v>4888</v>
      </c>
      <c r="D1540" s="28"/>
      <c r="E1540" s="33"/>
      <c r="F1540" s="33"/>
      <c r="G1540" s="28"/>
      <c r="H1540" s="38"/>
      <c r="I1540" s="38"/>
    </row>
    <row r="1541" customFormat="1" ht="15.6" spans="3:9">
      <c r="C1541" s="27" t="s">
        <v>4889</v>
      </c>
      <c r="D1541" s="28"/>
      <c r="E1541" s="33"/>
      <c r="F1541" s="33"/>
      <c r="G1541" s="28"/>
      <c r="H1541" s="38"/>
      <c r="I1541" s="38"/>
    </row>
    <row r="1542" customFormat="1" ht="15.6" spans="3:9">
      <c r="C1542" s="27" t="s">
        <v>4891</v>
      </c>
      <c r="D1542" s="28"/>
      <c r="E1542" s="33"/>
      <c r="F1542" s="33"/>
      <c r="G1542" s="28"/>
      <c r="H1542" s="38"/>
      <c r="I1542" s="38"/>
    </row>
    <row r="1543" customFormat="1" ht="15.6" spans="3:9">
      <c r="C1543" s="27" t="s">
        <v>4893</v>
      </c>
      <c r="D1543" s="28"/>
      <c r="E1543" s="33"/>
      <c r="F1543" s="33"/>
      <c r="G1543" s="28"/>
      <c r="H1543" s="38"/>
      <c r="I1543" s="38"/>
    </row>
    <row r="1544" customFormat="1" ht="15.6" spans="3:9">
      <c r="C1544" s="27" t="s">
        <v>4895</v>
      </c>
      <c r="D1544" s="28"/>
      <c r="E1544" s="33"/>
      <c r="F1544" s="33"/>
      <c r="G1544" s="28"/>
      <c r="H1544" s="38"/>
      <c r="I1544" s="38"/>
    </row>
    <row r="1545" customFormat="1" ht="15.6" spans="3:9">
      <c r="C1545" s="27" t="s">
        <v>4897</v>
      </c>
      <c r="D1545" s="28"/>
      <c r="E1545" s="33"/>
      <c r="F1545" s="33"/>
      <c r="G1545" s="28"/>
      <c r="H1545" s="38"/>
      <c r="I1545" s="38"/>
    </row>
    <row r="1546" customFormat="1" ht="15.6" spans="3:9">
      <c r="C1546" s="27" t="s">
        <v>4898</v>
      </c>
      <c r="D1546" s="28"/>
      <c r="E1546" s="33"/>
      <c r="F1546" s="33"/>
      <c r="G1546" s="28"/>
      <c r="H1546" s="38"/>
      <c r="I1546" s="38"/>
    </row>
    <row r="1547" customFormat="1" ht="15.6" spans="3:9">
      <c r="C1547" s="27" t="s">
        <v>4900</v>
      </c>
      <c r="D1547" s="28"/>
      <c r="E1547" s="33"/>
      <c r="F1547" s="33"/>
      <c r="G1547" s="28"/>
      <c r="H1547" s="38"/>
      <c r="I1547" s="38"/>
    </row>
    <row r="1548" customFormat="1" ht="15.6" spans="3:9">
      <c r="C1548" s="27" t="s">
        <v>2581</v>
      </c>
      <c r="D1548" s="28"/>
      <c r="E1548" s="33"/>
      <c r="F1548" s="33"/>
      <c r="G1548" s="28"/>
      <c r="H1548" s="38"/>
      <c r="I1548" s="38"/>
    </row>
    <row r="1549" customFormat="1" ht="15.6" spans="3:9">
      <c r="C1549" s="27" t="s">
        <v>4903</v>
      </c>
      <c r="D1549" s="28"/>
      <c r="E1549" s="33"/>
      <c r="F1549" s="33"/>
      <c r="G1549" s="28"/>
      <c r="H1549" s="38"/>
      <c r="I1549" s="38"/>
    </row>
    <row r="1550" customFormat="1" ht="15.6" spans="3:9">
      <c r="C1550" s="27" t="s">
        <v>4905</v>
      </c>
      <c r="D1550" s="28"/>
      <c r="E1550" s="33"/>
      <c r="F1550" s="33"/>
      <c r="G1550" s="28"/>
      <c r="H1550" s="38"/>
      <c r="I1550" s="38"/>
    </row>
    <row r="1551" customFormat="1" ht="15.6" spans="3:9">
      <c r="C1551" s="27" t="s">
        <v>4907</v>
      </c>
      <c r="D1551" s="28"/>
      <c r="E1551" s="33"/>
      <c r="F1551" s="33"/>
      <c r="G1551" s="28"/>
      <c r="H1551" s="38"/>
      <c r="I1551" s="38"/>
    </row>
    <row r="1552" customFormat="1" ht="15.6" spans="3:9">
      <c r="C1552" s="27" t="s">
        <v>4909</v>
      </c>
      <c r="D1552" s="28"/>
      <c r="E1552" s="33"/>
      <c r="F1552" s="33"/>
      <c r="G1552" s="28"/>
      <c r="H1552" s="38"/>
      <c r="I1552" s="38"/>
    </row>
    <row r="1553" customFormat="1" ht="15.6" spans="3:9">
      <c r="C1553" s="27" t="s">
        <v>4911</v>
      </c>
      <c r="D1553" s="28"/>
      <c r="E1553" s="33"/>
      <c r="F1553" s="33"/>
      <c r="G1553" s="28"/>
      <c r="H1553" s="38"/>
      <c r="I1553" s="38"/>
    </row>
    <row r="1554" customFormat="1" ht="15.6" spans="3:9">
      <c r="C1554" s="27" t="s">
        <v>4913</v>
      </c>
      <c r="D1554" s="28"/>
      <c r="E1554" s="33"/>
      <c r="F1554" s="33"/>
      <c r="G1554" s="28"/>
      <c r="H1554" s="38"/>
      <c r="I1554" s="38"/>
    </row>
    <row r="1555" customFormat="1" ht="15.6" spans="3:9">
      <c r="C1555" s="27" t="s">
        <v>4915</v>
      </c>
      <c r="D1555" s="28"/>
      <c r="E1555" s="33"/>
      <c r="F1555" s="33"/>
      <c r="G1555" s="28"/>
      <c r="H1555" s="38"/>
      <c r="I1555" s="38"/>
    </row>
    <row r="1556" customFormat="1" ht="15.6" spans="3:9">
      <c r="C1556" s="27" t="s">
        <v>4917</v>
      </c>
      <c r="D1556" s="28"/>
      <c r="E1556" s="33"/>
      <c r="F1556" s="33"/>
      <c r="G1556" s="28"/>
      <c r="H1556" s="38"/>
      <c r="I1556" s="38"/>
    </row>
    <row r="1557" customFormat="1" ht="15.6" spans="3:9">
      <c r="C1557" s="27" t="s">
        <v>4918</v>
      </c>
      <c r="D1557" s="28"/>
      <c r="E1557" s="33"/>
      <c r="F1557" s="33"/>
      <c r="G1557" s="28"/>
      <c r="H1557" s="38"/>
      <c r="I1557" s="38"/>
    </row>
    <row r="1558" customFormat="1" ht="15.6" spans="3:9">
      <c r="C1558" s="27" t="s">
        <v>4920</v>
      </c>
      <c r="D1558" s="28"/>
      <c r="E1558" s="33"/>
      <c r="F1558" s="33"/>
      <c r="G1558" s="28"/>
      <c r="H1558" s="38"/>
      <c r="I1558" s="38"/>
    </row>
    <row r="1559" customFormat="1" ht="15.6" spans="3:9">
      <c r="C1559" s="27" t="s">
        <v>4922</v>
      </c>
      <c r="D1559" s="28"/>
      <c r="E1559" s="33"/>
      <c r="F1559" s="33"/>
      <c r="G1559" s="28"/>
      <c r="H1559" s="38"/>
      <c r="I1559" s="38"/>
    </row>
    <row r="1560" customFormat="1" ht="15.6" spans="3:9">
      <c r="C1560" s="27" t="s">
        <v>4924</v>
      </c>
      <c r="D1560" s="28"/>
      <c r="E1560" s="33"/>
      <c r="F1560" s="33"/>
      <c r="G1560" s="28"/>
      <c r="H1560" s="38"/>
      <c r="I1560" s="38"/>
    </row>
    <row r="1561" customFormat="1" ht="15.6" spans="3:9">
      <c r="C1561" s="27" t="s">
        <v>4926</v>
      </c>
      <c r="D1561" s="28"/>
      <c r="E1561" s="33"/>
      <c r="F1561" s="33"/>
      <c r="G1561" s="28"/>
      <c r="H1561" s="38"/>
      <c r="I1561" s="38"/>
    </row>
    <row r="1562" customFormat="1" ht="15.6" spans="3:9">
      <c r="C1562" s="27" t="s">
        <v>4928</v>
      </c>
      <c r="D1562" s="28"/>
      <c r="E1562" s="33"/>
      <c r="F1562" s="33"/>
      <c r="G1562" s="28"/>
      <c r="H1562" s="38"/>
      <c r="I1562" s="38"/>
    </row>
    <row r="1563" customFormat="1" ht="15.6" spans="3:9">
      <c r="C1563" s="27" t="s">
        <v>4930</v>
      </c>
      <c r="D1563" s="28"/>
      <c r="E1563" s="33"/>
      <c r="F1563" s="33"/>
      <c r="G1563" s="28"/>
      <c r="H1563" s="38"/>
      <c r="I1563" s="38"/>
    </row>
    <row r="1564" customFormat="1" ht="15.6" spans="3:9">
      <c r="C1564" s="27" t="s">
        <v>4932</v>
      </c>
      <c r="D1564" s="28"/>
      <c r="E1564" s="33"/>
      <c r="F1564" s="33"/>
      <c r="G1564" s="28"/>
      <c r="H1564" s="38"/>
      <c r="I1564" s="38"/>
    </row>
    <row r="1565" customFormat="1" ht="15.6" spans="3:9">
      <c r="C1565" s="27" t="s">
        <v>4934</v>
      </c>
      <c r="D1565" s="28"/>
      <c r="E1565" s="33"/>
      <c r="F1565" s="33"/>
      <c r="G1565" s="28"/>
      <c r="H1565" s="38"/>
      <c r="I1565" s="38"/>
    </row>
    <row r="1566" customFormat="1" ht="15.6" spans="3:9">
      <c r="C1566" s="27" t="s">
        <v>4936</v>
      </c>
      <c r="D1566" s="28"/>
      <c r="E1566" s="33"/>
      <c r="F1566" s="33"/>
      <c r="G1566" s="28"/>
      <c r="H1566" s="38"/>
      <c r="I1566" s="38"/>
    </row>
    <row r="1567" customFormat="1" ht="15.6" spans="3:9">
      <c r="C1567" s="27" t="s">
        <v>4938</v>
      </c>
      <c r="D1567" s="28"/>
      <c r="E1567" s="33"/>
      <c r="F1567" s="33"/>
      <c r="G1567" s="28"/>
      <c r="H1567" s="38"/>
      <c r="I1567" s="38"/>
    </row>
    <row r="1568" customFormat="1" ht="15.6" spans="3:9">
      <c r="C1568" s="27" t="s">
        <v>4940</v>
      </c>
      <c r="D1568" s="28"/>
      <c r="E1568" s="33"/>
      <c r="F1568" s="33"/>
      <c r="G1568" s="28"/>
      <c r="H1568" s="38"/>
      <c r="I1568" s="38"/>
    </row>
    <row r="1569" customFormat="1" ht="15.6" spans="3:9">
      <c r="C1569" s="27" t="s">
        <v>4942</v>
      </c>
      <c r="D1569" s="28"/>
      <c r="E1569" s="33"/>
      <c r="F1569" s="33"/>
      <c r="G1569" s="28"/>
      <c r="H1569" s="38"/>
      <c r="I1569" s="38"/>
    </row>
    <row r="1570" customFormat="1" ht="15.6" spans="3:9">
      <c r="C1570" s="27" t="s">
        <v>4944</v>
      </c>
      <c r="D1570" s="28"/>
      <c r="E1570" s="33"/>
      <c r="F1570" s="33"/>
      <c r="G1570" s="28"/>
      <c r="H1570" s="38"/>
      <c r="I1570" s="38"/>
    </row>
    <row r="1571" customFormat="1" ht="15.6" spans="3:9">
      <c r="C1571" s="27" t="s">
        <v>4946</v>
      </c>
      <c r="D1571" s="28"/>
      <c r="E1571" s="33"/>
      <c r="F1571" s="33"/>
      <c r="G1571" s="28"/>
      <c r="H1571" s="38"/>
      <c r="I1571" s="38"/>
    </row>
    <row r="1572" customFormat="1" ht="15.6" spans="3:9">
      <c r="C1572" s="27" t="s">
        <v>4947</v>
      </c>
      <c r="D1572" s="28"/>
      <c r="E1572" s="33"/>
      <c r="F1572" s="33"/>
      <c r="G1572" s="28"/>
      <c r="H1572" s="38"/>
      <c r="I1572" s="38"/>
    </row>
    <row r="1573" customFormat="1" ht="15.6" spans="3:9">
      <c r="C1573" s="27" t="s">
        <v>4948</v>
      </c>
      <c r="D1573" s="28"/>
      <c r="E1573" s="33"/>
      <c r="F1573" s="33"/>
      <c r="G1573" s="28"/>
      <c r="H1573" s="38"/>
      <c r="I1573" s="38"/>
    </row>
    <row r="1574" customFormat="1" ht="15.6" spans="3:9">
      <c r="C1574" s="27" t="s">
        <v>4950</v>
      </c>
      <c r="D1574" s="28"/>
      <c r="E1574" s="33"/>
      <c r="F1574" s="33"/>
      <c r="G1574" s="28"/>
      <c r="H1574" s="38"/>
      <c r="I1574" s="38"/>
    </row>
    <row r="1575" customFormat="1" ht="15.6" spans="3:9">
      <c r="C1575" s="27" t="s">
        <v>4952</v>
      </c>
      <c r="D1575" s="28"/>
      <c r="E1575" s="33"/>
      <c r="F1575" s="33"/>
      <c r="G1575" s="28"/>
      <c r="H1575" s="38"/>
      <c r="I1575" s="38"/>
    </row>
    <row r="1576" customFormat="1" ht="15.6" spans="3:9">
      <c r="C1576" s="27" t="s">
        <v>4954</v>
      </c>
      <c r="D1576" s="28"/>
      <c r="E1576" s="33"/>
      <c r="F1576" s="33"/>
      <c r="G1576" s="28"/>
      <c r="H1576" s="38"/>
      <c r="I1576" s="38"/>
    </row>
    <row r="1577" customFormat="1" ht="15.6" spans="3:9">
      <c r="C1577" s="27" t="s">
        <v>4955</v>
      </c>
      <c r="D1577" s="28"/>
      <c r="E1577" s="33"/>
      <c r="F1577" s="33"/>
      <c r="G1577" s="28"/>
      <c r="H1577" s="38"/>
      <c r="I1577" s="38"/>
    </row>
    <row r="1578" customFormat="1" ht="15.6" spans="3:9">
      <c r="C1578" s="27" t="s">
        <v>4957</v>
      </c>
      <c r="D1578" s="28"/>
      <c r="E1578" s="33"/>
      <c r="F1578" s="33"/>
      <c r="G1578" s="28"/>
      <c r="H1578" s="38"/>
      <c r="I1578" s="38"/>
    </row>
    <row r="1579" customFormat="1" ht="15.6" spans="3:9">
      <c r="C1579" s="27" t="s">
        <v>4959</v>
      </c>
      <c r="D1579" s="28"/>
      <c r="E1579" s="33"/>
      <c r="F1579" s="33"/>
      <c r="G1579" s="28"/>
      <c r="H1579" s="38"/>
      <c r="I1579" s="38"/>
    </row>
    <row r="1580" customFormat="1" ht="15.6" spans="3:9">
      <c r="C1580" s="27" t="s">
        <v>4961</v>
      </c>
      <c r="D1580" s="28"/>
      <c r="E1580" s="33"/>
      <c r="F1580" s="33"/>
      <c r="G1580" s="28"/>
      <c r="H1580" s="38"/>
      <c r="I1580" s="38"/>
    </row>
    <row r="1581" customFormat="1" ht="15.6" spans="3:9">
      <c r="C1581" s="27" t="s">
        <v>4963</v>
      </c>
      <c r="D1581" s="28"/>
      <c r="E1581" s="33"/>
      <c r="F1581" s="33"/>
      <c r="G1581" s="28"/>
      <c r="H1581" s="38"/>
      <c r="I1581" s="38"/>
    </row>
    <row r="1582" customFormat="1" ht="15.6" spans="3:9">
      <c r="C1582" s="27" t="s">
        <v>4965</v>
      </c>
      <c r="D1582" s="28"/>
      <c r="E1582" s="33"/>
      <c r="F1582" s="33"/>
      <c r="G1582" s="28"/>
      <c r="H1582" s="38"/>
      <c r="I1582" s="38"/>
    </row>
    <row r="1583" customFormat="1" ht="15.6" spans="3:9">
      <c r="C1583" s="27" t="s">
        <v>4967</v>
      </c>
      <c r="D1583" s="28"/>
      <c r="E1583" s="33"/>
      <c r="F1583" s="33"/>
      <c r="G1583" s="28"/>
      <c r="H1583" s="38"/>
      <c r="I1583" s="38"/>
    </row>
    <row r="1584" customFormat="1" ht="15.6" spans="3:9">
      <c r="C1584" s="27" t="s">
        <v>2676</v>
      </c>
      <c r="D1584" s="28"/>
      <c r="E1584" s="33"/>
      <c r="F1584" s="33"/>
      <c r="G1584" s="28"/>
      <c r="H1584" s="38"/>
      <c r="I1584" s="38"/>
    </row>
    <row r="1585" customFormat="1" ht="15.6" spans="3:9">
      <c r="C1585" s="27" t="s">
        <v>2838</v>
      </c>
      <c r="D1585" s="28"/>
      <c r="E1585" s="33"/>
      <c r="F1585" s="33"/>
      <c r="G1585" s="28"/>
      <c r="H1585" s="38"/>
      <c r="I1585" s="38"/>
    </row>
    <row r="1586" customFormat="1" ht="15.6" spans="3:9">
      <c r="C1586" s="27" t="s">
        <v>4970</v>
      </c>
      <c r="D1586" s="28"/>
      <c r="E1586" s="33"/>
      <c r="F1586" s="33"/>
      <c r="G1586" s="28"/>
      <c r="H1586" s="38"/>
      <c r="I1586" s="38"/>
    </row>
    <row r="1587" customFormat="1" ht="15.6" spans="3:9">
      <c r="C1587" s="27" t="s">
        <v>4972</v>
      </c>
      <c r="D1587" s="28"/>
      <c r="E1587" s="33"/>
      <c r="F1587" s="33"/>
      <c r="G1587" s="28"/>
      <c r="H1587" s="38"/>
      <c r="I1587" s="38"/>
    </row>
    <row r="1588" customFormat="1" ht="15.6" spans="3:9">
      <c r="C1588" s="27" t="s">
        <v>4974</v>
      </c>
      <c r="D1588" s="28"/>
      <c r="E1588" s="33"/>
      <c r="F1588" s="33"/>
      <c r="G1588" s="28"/>
      <c r="H1588" s="38"/>
      <c r="I1588" s="38"/>
    </row>
    <row r="1589" customFormat="1" ht="15.6" spans="3:9">
      <c r="C1589" s="27" t="s">
        <v>4975</v>
      </c>
      <c r="D1589" s="28"/>
      <c r="E1589" s="33"/>
      <c r="F1589" s="33"/>
      <c r="G1589" s="28"/>
      <c r="H1589" s="38"/>
      <c r="I1589" s="38"/>
    </row>
    <row r="1590" customFormat="1" ht="15.6" spans="3:9">
      <c r="C1590" s="27" t="s">
        <v>4977</v>
      </c>
      <c r="D1590" s="28"/>
      <c r="E1590" s="33"/>
      <c r="F1590" s="33"/>
      <c r="G1590" s="28"/>
      <c r="H1590" s="38"/>
      <c r="I1590" s="38"/>
    </row>
    <row r="1591" customFormat="1" ht="15.6" spans="3:9">
      <c r="C1591" s="27" t="s">
        <v>4979</v>
      </c>
      <c r="D1591" s="28"/>
      <c r="E1591" s="33"/>
      <c r="F1591" s="33"/>
      <c r="G1591" s="28"/>
      <c r="H1591" s="38"/>
      <c r="I1591" s="38"/>
    </row>
    <row r="1592" customFormat="1" ht="15.6" spans="3:9">
      <c r="C1592" s="27" t="s">
        <v>4981</v>
      </c>
      <c r="D1592" s="28"/>
      <c r="E1592" s="33"/>
      <c r="F1592" s="33"/>
      <c r="G1592" s="28"/>
      <c r="H1592" s="38"/>
      <c r="I1592" s="38"/>
    </row>
    <row r="1593" customFormat="1" ht="15.6" spans="3:9">
      <c r="C1593" s="27" t="s">
        <v>4983</v>
      </c>
      <c r="D1593" s="28"/>
      <c r="E1593" s="33"/>
      <c r="F1593" s="33"/>
      <c r="G1593" s="28"/>
      <c r="H1593" s="38"/>
      <c r="I1593" s="38"/>
    </row>
    <row r="1594" customFormat="1" ht="15.6" spans="3:9">
      <c r="C1594" s="27" t="s">
        <v>4985</v>
      </c>
      <c r="D1594" s="28"/>
      <c r="E1594" s="33"/>
      <c r="F1594" s="33"/>
      <c r="G1594" s="28"/>
      <c r="H1594" s="38"/>
      <c r="I1594" s="38"/>
    </row>
    <row r="1595" customFormat="1" ht="15.6" spans="3:9">
      <c r="C1595" s="27" t="s">
        <v>4986</v>
      </c>
      <c r="D1595" s="28"/>
      <c r="E1595" s="33"/>
      <c r="F1595" s="33"/>
      <c r="G1595" s="28"/>
      <c r="H1595" s="38"/>
      <c r="I1595" s="38"/>
    </row>
    <row r="1596" customFormat="1" ht="15.6" spans="3:9">
      <c r="C1596" s="27" t="s">
        <v>4987</v>
      </c>
      <c r="D1596" s="28"/>
      <c r="E1596" s="33"/>
      <c r="F1596" s="33"/>
      <c r="G1596" s="28"/>
      <c r="H1596" s="38"/>
      <c r="I1596" s="38"/>
    </row>
    <row r="1597" customFormat="1" ht="15.6" spans="3:9">
      <c r="C1597" s="27" t="s">
        <v>1945</v>
      </c>
      <c r="D1597" s="28"/>
      <c r="E1597" s="33"/>
      <c r="F1597" s="33"/>
      <c r="G1597" s="28"/>
      <c r="H1597" s="38"/>
      <c r="I1597" s="38"/>
    </row>
    <row r="1598" customFormat="1" ht="15.6" spans="3:9">
      <c r="C1598" s="27" t="s">
        <v>4990</v>
      </c>
      <c r="D1598" s="28"/>
      <c r="E1598" s="33"/>
      <c r="F1598" s="33"/>
      <c r="G1598" s="28"/>
      <c r="H1598" s="38"/>
      <c r="I1598" s="38"/>
    </row>
    <row r="1599" customFormat="1" ht="15.6" spans="3:9">
      <c r="C1599" s="27" t="s">
        <v>4992</v>
      </c>
      <c r="D1599" s="28"/>
      <c r="E1599" s="33"/>
      <c r="F1599" s="33"/>
      <c r="G1599" s="28"/>
      <c r="H1599" s="38"/>
      <c r="I1599" s="38"/>
    </row>
    <row r="1600" customFormat="1" ht="15.6" spans="3:9">
      <c r="C1600" s="27" t="s">
        <v>4993</v>
      </c>
      <c r="D1600" s="28"/>
      <c r="E1600" s="33"/>
      <c r="F1600" s="33"/>
      <c r="G1600" s="28"/>
      <c r="H1600" s="38"/>
      <c r="I1600" s="38"/>
    </row>
    <row r="1601" customFormat="1" ht="15.6" spans="3:9">
      <c r="C1601" s="27" t="s">
        <v>4995</v>
      </c>
      <c r="D1601" s="28"/>
      <c r="E1601" s="33"/>
      <c r="F1601" s="33"/>
      <c r="G1601" s="28"/>
      <c r="H1601" s="38"/>
      <c r="I1601" s="38"/>
    </row>
    <row r="1602" customFormat="1" ht="15.6" spans="3:9">
      <c r="C1602" s="27" t="s">
        <v>2395</v>
      </c>
      <c r="D1602" s="28"/>
      <c r="E1602" s="33"/>
      <c r="F1602" s="33"/>
      <c r="G1602" s="28"/>
      <c r="H1602" s="38"/>
      <c r="I1602" s="38"/>
    </row>
    <row r="1603" customFormat="1" ht="15.6" spans="3:9">
      <c r="C1603" s="27" t="s">
        <v>4998</v>
      </c>
      <c r="D1603" s="28"/>
      <c r="E1603" s="33"/>
      <c r="F1603" s="33"/>
      <c r="G1603" s="28"/>
      <c r="H1603" s="38"/>
      <c r="I1603" s="38"/>
    </row>
    <row r="1604" customFormat="1" ht="15.6" spans="3:9">
      <c r="C1604" s="27" t="s">
        <v>5000</v>
      </c>
      <c r="D1604" s="28"/>
      <c r="E1604" s="33"/>
      <c r="F1604" s="33"/>
      <c r="G1604" s="28"/>
      <c r="H1604" s="38"/>
      <c r="I1604" s="38"/>
    </row>
    <row r="1605" customFormat="1" ht="15.6" spans="3:9">
      <c r="C1605" s="27" t="s">
        <v>5002</v>
      </c>
      <c r="D1605" s="28"/>
      <c r="E1605" s="33"/>
      <c r="F1605" s="33"/>
      <c r="G1605" s="28"/>
      <c r="H1605" s="38"/>
      <c r="I1605" s="38"/>
    </row>
    <row r="1606" customFormat="1" ht="15.6" spans="3:9">
      <c r="C1606" s="27" t="s">
        <v>5004</v>
      </c>
      <c r="D1606" s="28"/>
      <c r="E1606" s="33"/>
      <c r="F1606" s="33"/>
      <c r="G1606" s="28"/>
      <c r="H1606" s="38"/>
      <c r="I1606" s="38"/>
    </row>
    <row r="1607" customFormat="1" ht="15.6" spans="3:9">
      <c r="C1607" s="27" t="s">
        <v>5006</v>
      </c>
      <c r="D1607" s="28"/>
      <c r="E1607" s="33"/>
      <c r="F1607" s="33"/>
      <c r="G1607" s="28"/>
      <c r="H1607" s="38"/>
      <c r="I1607" s="38"/>
    </row>
    <row r="1608" customFormat="1" ht="15.6" spans="3:9">
      <c r="C1608" s="27" t="s">
        <v>5008</v>
      </c>
      <c r="D1608" s="28"/>
      <c r="E1608" s="33"/>
      <c r="F1608" s="33"/>
      <c r="G1608" s="28"/>
      <c r="H1608" s="38"/>
      <c r="I1608" s="38"/>
    </row>
    <row r="1609" customFormat="1" ht="15.6" spans="3:9">
      <c r="C1609" s="27" t="s">
        <v>5010</v>
      </c>
      <c r="D1609" s="28"/>
      <c r="E1609" s="33"/>
      <c r="F1609" s="33"/>
      <c r="G1609" s="28"/>
      <c r="H1609" s="38"/>
      <c r="I1609" s="38"/>
    </row>
    <row r="1610" customFormat="1" ht="15.6" spans="3:9">
      <c r="C1610" s="27" t="s">
        <v>2338</v>
      </c>
      <c r="D1610" s="28"/>
      <c r="E1610" s="33"/>
      <c r="F1610" s="33"/>
      <c r="G1610" s="28"/>
      <c r="H1610" s="38"/>
      <c r="I1610" s="38"/>
    </row>
    <row r="1611" customFormat="1" ht="15.6" spans="3:9">
      <c r="C1611" s="27" t="s">
        <v>5013</v>
      </c>
      <c r="D1611" s="28"/>
      <c r="E1611" s="33"/>
      <c r="F1611" s="33"/>
      <c r="G1611" s="28"/>
      <c r="H1611" s="38"/>
      <c r="I1611" s="38"/>
    </row>
    <row r="1612" customFormat="1" ht="15.6" spans="3:9">
      <c r="C1612" s="27" t="s">
        <v>5015</v>
      </c>
      <c r="D1612" s="28"/>
      <c r="E1612" s="33"/>
      <c r="F1612" s="33"/>
      <c r="G1612" s="28"/>
      <c r="H1612" s="38"/>
      <c r="I1612" s="38"/>
    </row>
    <row r="1613" customFormat="1" ht="15.6" spans="3:9">
      <c r="C1613" s="27" t="s">
        <v>5017</v>
      </c>
      <c r="D1613" s="28"/>
      <c r="E1613" s="33"/>
      <c r="F1613" s="33"/>
      <c r="G1613" s="28"/>
      <c r="H1613" s="38"/>
      <c r="I1613" s="38"/>
    </row>
    <row r="1614" customFormat="1" ht="15.6" spans="3:9">
      <c r="C1614" s="27" t="s">
        <v>5019</v>
      </c>
      <c r="D1614" s="28"/>
      <c r="E1614" s="33"/>
      <c r="F1614" s="33"/>
      <c r="G1614" s="28"/>
      <c r="H1614" s="38"/>
      <c r="I1614" s="38"/>
    </row>
    <row r="1615" customFormat="1" ht="15.6" spans="3:9">
      <c r="C1615" s="27" t="s">
        <v>5021</v>
      </c>
      <c r="D1615" s="28"/>
      <c r="E1615" s="33"/>
      <c r="F1615" s="33"/>
      <c r="G1615" s="28"/>
      <c r="H1615" s="38"/>
      <c r="I1615" s="38"/>
    </row>
    <row r="1616" customFormat="1" ht="15.6" spans="3:9">
      <c r="C1616" s="27" t="s">
        <v>5022</v>
      </c>
      <c r="D1616" s="28"/>
      <c r="E1616" s="33"/>
      <c r="F1616" s="33"/>
      <c r="G1616" s="28"/>
      <c r="H1616" s="38"/>
      <c r="I1616" s="38"/>
    </row>
    <row r="1617" customFormat="1" ht="15.6" spans="3:9">
      <c r="C1617" s="27" t="s">
        <v>5024</v>
      </c>
      <c r="D1617" s="28"/>
      <c r="E1617" s="33"/>
      <c r="F1617" s="33"/>
      <c r="G1617" s="28"/>
      <c r="H1617" s="38"/>
      <c r="I1617" s="38"/>
    </row>
    <row r="1618" customFormat="1" ht="15.6" spans="3:9">
      <c r="C1618" s="27" t="s">
        <v>2782</v>
      </c>
      <c r="D1618" s="28"/>
      <c r="E1618" s="33"/>
      <c r="F1618" s="33"/>
      <c r="G1618" s="28"/>
      <c r="H1618" s="38"/>
      <c r="I1618" s="38"/>
    </row>
    <row r="1619" customFormat="1" ht="15.6" spans="3:9">
      <c r="C1619" s="27" t="s">
        <v>5027</v>
      </c>
      <c r="D1619" s="28"/>
      <c r="E1619" s="33"/>
      <c r="F1619" s="33"/>
      <c r="G1619" s="28"/>
      <c r="H1619" s="38"/>
      <c r="I1619" s="38"/>
    </row>
    <row r="1620" customFormat="1" ht="15.6" spans="3:9">
      <c r="C1620" s="27" t="s">
        <v>5028</v>
      </c>
      <c r="D1620" s="28"/>
      <c r="E1620" s="33"/>
      <c r="F1620" s="33"/>
      <c r="G1620" s="28"/>
      <c r="H1620" s="38"/>
      <c r="I1620" s="38"/>
    </row>
    <row r="1621" customFormat="1" ht="15.6" spans="3:9">
      <c r="C1621" s="27" t="s">
        <v>2602</v>
      </c>
      <c r="D1621" s="28"/>
      <c r="E1621" s="33"/>
      <c r="F1621" s="33"/>
      <c r="G1621" s="28"/>
      <c r="H1621" s="38"/>
      <c r="I1621" s="38"/>
    </row>
    <row r="1622" customFormat="1" ht="15.6" spans="3:9">
      <c r="C1622" s="27" t="s">
        <v>5031</v>
      </c>
      <c r="D1622" s="28"/>
      <c r="E1622" s="33"/>
      <c r="F1622" s="33"/>
      <c r="G1622" s="28"/>
      <c r="H1622" s="38"/>
      <c r="I1622" s="38"/>
    </row>
    <row r="1623" customFormat="1" ht="15.6" spans="3:9">
      <c r="C1623" s="27" t="s">
        <v>5033</v>
      </c>
      <c r="D1623" s="28"/>
      <c r="E1623" s="33"/>
      <c r="F1623" s="33"/>
      <c r="G1623" s="28"/>
      <c r="H1623" s="38"/>
      <c r="I1623" s="38"/>
    </row>
    <row r="1624" customFormat="1" ht="15.6" spans="3:9">
      <c r="C1624" s="27" t="s">
        <v>2561</v>
      </c>
      <c r="D1624" s="28"/>
      <c r="E1624" s="33"/>
      <c r="F1624" s="33"/>
      <c r="G1624" s="28"/>
      <c r="H1624" s="38"/>
      <c r="I1624" s="38"/>
    </row>
    <row r="1625" customFormat="1" ht="15.6" spans="3:9">
      <c r="C1625" s="27" t="s">
        <v>5036</v>
      </c>
      <c r="D1625" s="28"/>
      <c r="E1625" s="33"/>
      <c r="F1625" s="33"/>
      <c r="G1625" s="28"/>
      <c r="H1625" s="38"/>
      <c r="I1625" s="38"/>
    </row>
    <row r="1626" customFormat="1" ht="15.6" spans="3:9">
      <c r="C1626" s="27" t="s">
        <v>5038</v>
      </c>
      <c r="D1626" s="28"/>
      <c r="E1626" s="33"/>
      <c r="F1626" s="33"/>
      <c r="G1626" s="28"/>
      <c r="H1626" s="38"/>
      <c r="I1626" s="38"/>
    </row>
    <row r="1627" customFormat="1" ht="15.6" spans="3:9">
      <c r="C1627" s="27" t="s">
        <v>5040</v>
      </c>
      <c r="D1627" s="28"/>
      <c r="E1627" s="33"/>
      <c r="F1627" s="33"/>
      <c r="G1627" s="28"/>
      <c r="H1627" s="38"/>
      <c r="I1627" s="38"/>
    </row>
    <row r="1628" customFormat="1" ht="15.6" spans="3:9">
      <c r="C1628" s="27" t="s">
        <v>5042</v>
      </c>
      <c r="D1628" s="28"/>
      <c r="E1628" s="33"/>
      <c r="F1628" s="33"/>
      <c r="G1628" s="28"/>
      <c r="H1628" s="38"/>
      <c r="I1628" s="38"/>
    </row>
    <row r="1629" customFormat="1" ht="15.6" spans="3:9">
      <c r="C1629" s="27" t="s">
        <v>5044</v>
      </c>
      <c r="D1629" s="28"/>
      <c r="E1629" s="33"/>
      <c r="F1629" s="33"/>
      <c r="G1629" s="28"/>
      <c r="H1629" s="38"/>
      <c r="I1629" s="38"/>
    </row>
    <row r="1630" customFormat="1" ht="15.6" spans="3:9">
      <c r="C1630" s="27" t="s">
        <v>5046</v>
      </c>
      <c r="D1630" s="28"/>
      <c r="E1630" s="33"/>
      <c r="F1630" s="33"/>
      <c r="G1630" s="28"/>
      <c r="H1630" s="38"/>
      <c r="I1630" s="38"/>
    </row>
    <row r="1631" customFormat="1" ht="15.6" spans="3:9">
      <c r="C1631" s="27" t="s">
        <v>5048</v>
      </c>
      <c r="D1631" s="28"/>
      <c r="E1631" s="33"/>
      <c r="F1631" s="33"/>
      <c r="G1631" s="28"/>
      <c r="H1631" s="38"/>
      <c r="I1631" s="38"/>
    </row>
    <row r="1632" customFormat="1" ht="15.6" spans="3:9">
      <c r="C1632" s="27" t="s">
        <v>5050</v>
      </c>
      <c r="D1632" s="28"/>
      <c r="E1632" s="33"/>
      <c r="F1632" s="33"/>
      <c r="G1632" s="28"/>
      <c r="H1632" s="38"/>
      <c r="I1632" s="38"/>
    </row>
    <row r="1633" customFormat="1" ht="15.6" spans="3:9">
      <c r="C1633" s="27" t="s">
        <v>5052</v>
      </c>
      <c r="D1633" s="28"/>
      <c r="E1633" s="33"/>
      <c r="F1633" s="33"/>
      <c r="G1633" s="28"/>
      <c r="H1633" s="38"/>
      <c r="I1633" s="38"/>
    </row>
    <row r="1634" customFormat="1" ht="15.6" spans="3:9">
      <c r="C1634" s="27" t="s">
        <v>5054</v>
      </c>
      <c r="D1634" s="28"/>
      <c r="E1634" s="33"/>
      <c r="F1634" s="33"/>
      <c r="G1634" s="28"/>
      <c r="H1634" s="38"/>
      <c r="I1634" s="38"/>
    </row>
    <row r="1635" customFormat="1" ht="15.6" spans="3:9">
      <c r="C1635" s="27" t="s">
        <v>5056</v>
      </c>
      <c r="D1635" s="28"/>
      <c r="E1635" s="33"/>
      <c r="F1635" s="33"/>
      <c r="G1635" s="28"/>
      <c r="H1635" s="38"/>
      <c r="I1635" s="38"/>
    </row>
    <row r="1636" customFormat="1" ht="15.6" spans="3:9">
      <c r="C1636" s="27" t="s">
        <v>5058</v>
      </c>
      <c r="D1636" s="28"/>
      <c r="E1636" s="33"/>
      <c r="F1636" s="33"/>
      <c r="G1636" s="28"/>
      <c r="H1636" s="38"/>
      <c r="I1636" s="38"/>
    </row>
    <row r="1637" customFormat="1" ht="15.6" spans="3:9">
      <c r="C1637" s="27" t="s">
        <v>5060</v>
      </c>
      <c r="D1637" s="28"/>
      <c r="E1637" s="33"/>
      <c r="F1637" s="33"/>
      <c r="G1637" s="28"/>
      <c r="H1637" s="38"/>
      <c r="I1637" s="38"/>
    </row>
    <row r="1638" customFormat="1" ht="15.6" spans="3:9">
      <c r="C1638" s="27" t="s">
        <v>5062</v>
      </c>
      <c r="D1638" s="28"/>
      <c r="E1638" s="33"/>
      <c r="F1638" s="33"/>
      <c r="G1638" s="28"/>
      <c r="H1638" s="38"/>
      <c r="I1638" s="38"/>
    </row>
    <row r="1639" customFormat="1" ht="15.6" spans="3:9">
      <c r="C1639" s="27" t="s">
        <v>5064</v>
      </c>
      <c r="D1639" s="28"/>
      <c r="E1639" s="33"/>
      <c r="F1639" s="33"/>
      <c r="G1639" s="28"/>
      <c r="H1639" s="38"/>
      <c r="I1639" s="38"/>
    </row>
    <row r="1640" customFormat="1" ht="15.6" spans="3:9">
      <c r="C1640" s="27" t="s">
        <v>5066</v>
      </c>
      <c r="D1640" s="28"/>
      <c r="E1640" s="33"/>
      <c r="F1640" s="33"/>
      <c r="G1640" s="28"/>
      <c r="H1640" s="38"/>
      <c r="I1640" s="38"/>
    </row>
    <row r="1641" customFormat="1" ht="15.6" spans="3:9">
      <c r="C1641" s="27" t="s">
        <v>5068</v>
      </c>
      <c r="D1641" s="28"/>
      <c r="E1641" s="33"/>
      <c r="F1641" s="33"/>
      <c r="G1641" s="28"/>
      <c r="H1641" s="38"/>
      <c r="I1641" s="38"/>
    </row>
    <row r="1642" customFormat="1" ht="15.6" spans="3:9">
      <c r="C1642" s="27" t="s">
        <v>5070</v>
      </c>
      <c r="D1642" s="28"/>
      <c r="E1642" s="33"/>
      <c r="F1642" s="33"/>
      <c r="G1642" s="28"/>
      <c r="H1642" s="38"/>
      <c r="I1642" s="38"/>
    </row>
    <row r="1643" customFormat="1" ht="15.6" spans="3:9">
      <c r="C1643" s="27" t="s">
        <v>5072</v>
      </c>
      <c r="D1643" s="28"/>
      <c r="E1643" s="33"/>
      <c r="F1643" s="33"/>
      <c r="G1643" s="28"/>
      <c r="H1643" s="38"/>
      <c r="I1643" s="38"/>
    </row>
    <row r="1644" customFormat="1" ht="15.6" spans="3:9">
      <c r="C1644" s="27" t="s">
        <v>5073</v>
      </c>
      <c r="D1644" s="28"/>
      <c r="E1644" s="33"/>
      <c r="F1644" s="33"/>
      <c r="G1644" s="28"/>
      <c r="H1644" s="38"/>
      <c r="I1644" s="38"/>
    </row>
    <row r="1645" customFormat="1" ht="15.6" spans="3:9">
      <c r="C1645" s="27" t="s">
        <v>5074</v>
      </c>
      <c r="D1645" s="28"/>
      <c r="E1645" s="33"/>
      <c r="F1645" s="33"/>
      <c r="G1645" s="28"/>
      <c r="H1645" s="38"/>
      <c r="I1645" s="38"/>
    </row>
    <row r="1646" customFormat="1" ht="15.6" spans="3:9">
      <c r="C1646" s="27" t="s">
        <v>5075</v>
      </c>
      <c r="D1646" s="28"/>
      <c r="E1646" s="33"/>
      <c r="F1646" s="33"/>
      <c r="G1646" s="28"/>
      <c r="H1646" s="38"/>
      <c r="I1646" s="38"/>
    </row>
    <row r="1647" customFormat="1" ht="15.6" spans="3:9">
      <c r="C1647" s="27" t="s">
        <v>5077</v>
      </c>
      <c r="D1647" s="28"/>
      <c r="E1647" s="33"/>
      <c r="F1647" s="33"/>
      <c r="G1647" s="28"/>
      <c r="H1647" s="38"/>
      <c r="I1647" s="38"/>
    </row>
    <row r="1648" customFormat="1" ht="15.6" spans="3:9">
      <c r="C1648" s="27" t="s">
        <v>5079</v>
      </c>
      <c r="D1648" s="28"/>
      <c r="E1648" s="33"/>
      <c r="F1648" s="33"/>
      <c r="G1648" s="28"/>
      <c r="H1648" s="38"/>
      <c r="I1648" s="38"/>
    </row>
    <row r="1649" customFormat="1" ht="15.6" spans="3:9">
      <c r="C1649" s="27" t="s">
        <v>5081</v>
      </c>
      <c r="D1649" s="28"/>
      <c r="E1649" s="33"/>
      <c r="F1649" s="33"/>
      <c r="G1649" s="28"/>
      <c r="H1649" s="38"/>
      <c r="I1649" s="38"/>
    </row>
    <row r="1650" customFormat="1" ht="15.6" spans="3:9">
      <c r="C1650" s="27" t="s">
        <v>5083</v>
      </c>
      <c r="D1650" s="28"/>
      <c r="E1650" s="33"/>
      <c r="F1650" s="33"/>
      <c r="G1650" s="28"/>
      <c r="H1650" s="38"/>
      <c r="I1650" s="38"/>
    </row>
    <row r="1651" customFormat="1" ht="15.6" spans="3:9">
      <c r="C1651" s="27" t="s">
        <v>1877</v>
      </c>
      <c r="D1651" s="28"/>
      <c r="E1651" s="33"/>
      <c r="F1651" s="33"/>
      <c r="G1651" s="28"/>
      <c r="H1651" s="38"/>
      <c r="I1651" s="38"/>
    </row>
    <row r="1652" customFormat="1" ht="15.6" spans="3:9">
      <c r="C1652" s="27" t="s">
        <v>5086</v>
      </c>
      <c r="D1652" s="28"/>
      <c r="E1652" s="33"/>
      <c r="F1652" s="33"/>
      <c r="G1652" s="28"/>
      <c r="H1652" s="38"/>
      <c r="I1652" s="38"/>
    </row>
    <row r="1653" customFormat="1" ht="15.6" spans="3:9">
      <c r="C1653" s="27" t="s">
        <v>5088</v>
      </c>
      <c r="D1653" s="28"/>
      <c r="E1653" s="33"/>
      <c r="F1653" s="33"/>
      <c r="G1653" s="28"/>
      <c r="H1653" s="38"/>
      <c r="I1653" s="38"/>
    </row>
    <row r="1654" customFormat="1" ht="15.6" spans="3:9">
      <c r="C1654" s="27" t="s">
        <v>5090</v>
      </c>
      <c r="D1654" s="28"/>
      <c r="E1654" s="33"/>
      <c r="F1654" s="33"/>
      <c r="G1654" s="28"/>
      <c r="H1654" s="38"/>
      <c r="I1654" s="38"/>
    </row>
    <row r="1655" customFormat="1" ht="15.6" spans="3:9">
      <c r="C1655" s="27" t="s">
        <v>5092</v>
      </c>
      <c r="D1655" s="28"/>
      <c r="E1655" s="33"/>
      <c r="F1655" s="33"/>
      <c r="G1655" s="28"/>
      <c r="H1655" s="38"/>
      <c r="I1655" s="38"/>
    </row>
    <row r="1656" customFormat="1" ht="15.6" spans="3:9">
      <c r="C1656" s="27" t="s">
        <v>5093</v>
      </c>
      <c r="D1656" s="28"/>
      <c r="E1656" s="33"/>
      <c r="F1656" s="33"/>
      <c r="G1656" s="28"/>
      <c r="H1656" s="38"/>
      <c r="I1656" s="38"/>
    </row>
    <row r="1657" customFormat="1" ht="15.6" spans="3:9">
      <c r="C1657" s="27" t="s">
        <v>5095</v>
      </c>
      <c r="D1657" s="28"/>
      <c r="E1657" s="33"/>
      <c r="F1657" s="33"/>
      <c r="G1657" s="28"/>
      <c r="H1657" s="38"/>
      <c r="I1657" s="38"/>
    </row>
    <row r="1658" customFormat="1" ht="15.6" spans="3:9">
      <c r="C1658" s="27" t="s">
        <v>5097</v>
      </c>
      <c r="D1658" s="28"/>
      <c r="E1658" s="33"/>
      <c r="F1658" s="33"/>
      <c r="G1658" s="28"/>
      <c r="H1658" s="38"/>
      <c r="I1658" s="38"/>
    </row>
    <row r="1659" customFormat="1" ht="15.6" spans="3:9">
      <c r="C1659" s="27" t="s">
        <v>5099</v>
      </c>
      <c r="D1659" s="28"/>
      <c r="E1659" s="33"/>
      <c r="F1659" s="33"/>
      <c r="G1659" s="28"/>
      <c r="H1659" s="38"/>
      <c r="I1659" s="38"/>
    </row>
    <row r="1660" customFormat="1" ht="15.6" spans="3:9">
      <c r="C1660" s="27" t="s">
        <v>5101</v>
      </c>
      <c r="D1660" s="28"/>
      <c r="E1660" s="33"/>
      <c r="F1660" s="33"/>
      <c r="G1660" s="28"/>
      <c r="H1660" s="38"/>
      <c r="I1660" s="38"/>
    </row>
    <row r="1661" customFormat="1" ht="15.6" spans="3:9">
      <c r="C1661" s="27" t="s">
        <v>2656</v>
      </c>
      <c r="D1661" s="28"/>
      <c r="E1661" s="33"/>
      <c r="F1661" s="33"/>
      <c r="G1661" s="28"/>
      <c r="H1661" s="38"/>
      <c r="I1661" s="38"/>
    </row>
    <row r="1662" customFormat="1" ht="15.6" spans="3:9">
      <c r="C1662" s="27" t="s">
        <v>5103</v>
      </c>
      <c r="D1662" s="28"/>
      <c r="E1662" s="33"/>
      <c r="F1662" s="33"/>
      <c r="G1662" s="28"/>
      <c r="H1662" s="38"/>
      <c r="I1662" s="38"/>
    </row>
    <row r="1663" customFormat="1" ht="15.6" spans="3:9">
      <c r="C1663" s="27" t="s">
        <v>5105</v>
      </c>
      <c r="D1663" s="28"/>
      <c r="E1663" s="33"/>
      <c r="F1663" s="33"/>
      <c r="G1663" s="28"/>
      <c r="H1663" s="38"/>
      <c r="I1663" s="38"/>
    </row>
    <row r="1664" customFormat="1" ht="15.6" spans="3:9">
      <c r="C1664" s="27" t="s">
        <v>5107</v>
      </c>
      <c r="D1664" s="28"/>
      <c r="E1664" s="33"/>
      <c r="F1664" s="33"/>
      <c r="G1664" s="28"/>
      <c r="H1664" s="38"/>
      <c r="I1664" s="38"/>
    </row>
    <row r="1665" customFormat="1" ht="15.6" spans="3:9">
      <c r="C1665" s="27" t="s">
        <v>5109</v>
      </c>
      <c r="D1665" s="28"/>
      <c r="E1665" s="33"/>
      <c r="F1665" s="33"/>
      <c r="G1665" s="28"/>
      <c r="H1665" s="38"/>
      <c r="I1665" s="38"/>
    </row>
    <row r="1666" customFormat="1" ht="15.6" spans="3:9">
      <c r="C1666" s="27" t="s">
        <v>5110</v>
      </c>
      <c r="D1666" s="28"/>
      <c r="E1666" s="33"/>
      <c r="F1666" s="33"/>
      <c r="G1666" s="28"/>
      <c r="H1666" s="38"/>
      <c r="I1666" s="38"/>
    </row>
    <row r="1667" customFormat="1" ht="15.6" spans="3:9">
      <c r="C1667" s="27" t="s">
        <v>5112</v>
      </c>
      <c r="D1667" s="28"/>
      <c r="E1667" s="33"/>
      <c r="F1667" s="33"/>
      <c r="G1667" s="28"/>
      <c r="H1667" s="38"/>
      <c r="I1667" s="38"/>
    </row>
    <row r="1668" customFormat="1" ht="15.6" spans="3:9">
      <c r="C1668" s="27" t="s">
        <v>5114</v>
      </c>
      <c r="D1668" s="28"/>
      <c r="E1668" s="33"/>
      <c r="F1668" s="33"/>
      <c r="G1668" s="28"/>
      <c r="H1668" s="38"/>
      <c r="I1668" s="38"/>
    </row>
    <row r="1669" customFormat="1" ht="15.6" spans="3:9">
      <c r="C1669" s="27" t="s">
        <v>1243</v>
      </c>
      <c r="D1669" s="28"/>
      <c r="E1669" s="33"/>
      <c r="F1669" s="33"/>
      <c r="G1669" s="28"/>
      <c r="H1669" s="38"/>
      <c r="I1669" s="38"/>
    </row>
    <row r="1670" customFormat="1" ht="15.6" spans="3:9">
      <c r="C1670" s="27" t="s">
        <v>5115</v>
      </c>
      <c r="D1670" s="28"/>
      <c r="E1670" s="33"/>
      <c r="F1670" s="33"/>
      <c r="G1670" s="28"/>
      <c r="H1670" s="38"/>
      <c r="I1670" s="38"/>
    </row>
    <row r="1671" customFormat="1" ht="15.6" spans="3:9">
      <c r="C1671" s="27" t="s">
        <v>5116</v>
      </c>
      <c r="D1671" s="28"/>
      <c r="E1671" s="33"/>
      <c r="F1671" s="33"/>
      <c r="G1671" s="28"/>
      <c r="H1671" s="38"/>
      <c r="I1671" s="38"/>
    </row>
    <row r="1672" customFormat="1" ht="15.6" spans="3:9">
      <c r="C1672" s="27" t="s">
        <v>5118</v>
      </c>
      <c r="D1672" s="28"/>
      <c r="E1672" s="33"/>
      <c r="F1672" s="33"/>
      <c r="G1672" s="28"/>
      <c r="H1672" s="38"/>
      <c r="I1672" s="38"/>
    </row>
    <row r="1673" customFormat="1" ht="15.6" spans="3:9">
      <c r="C1673" s="27" t="s">
        <v>1918</v>
      </c>
      <c r="D1673" s="28"/>
      <c r="E1673" s="33"/>
      <c r="F1673" s="33"/>
      <c r="G1673" s="28"/>
      <c r="H1673" s="38"/>
      <c r="I1673" s="38"/>
    </row>
    <row r="1674" customFormat="1" ht="15.6" spans="3:9">
      <c r="C1674" s="27" t="s">
        <v>5120</v>
      </c>
      <c r="D1674" s="28"/>
      <c r="E1674" s="33"/>
      <c r="F1674" s="33"/>
      <c r="G1674" s="28"/>
      <c r="H1674" s="38"/>
      <c r="I1674" s="38"/>
    </row>
    <row r="1675" customFormat="1" ht="15.6" spans="3:9">
      <c r="C1675" s="27" t="s">
        <v>5122</v>
      </c>
      <c r="D1675" s="28"/>
      <c r="E1675" s="33"/>
      <c r="F1675" s="33"/>
      <c r="G1675" s="28"/>
      <c r="H1675" s="38"/>
      <c r="I1675" s="38"/>
    </row>
    <row r="1676" customFormat="1" ht="15.6" spans="3:9">
      <c r="C1676" s="27" t="s">
        <v>5124</v>
      </c>
      <c r="D1676" s="28"/>
      <c r="E1676" s="33"/>
      <c r="F1676" s="33"/>
      <c r="G1676" s="28"/>
      <c r="H1676" s="38"/>
      <c r="I1676" s="38"/>
    </row>
    <row r="1677" customFormat="1" ht="15.6" spans="3:9">
      <c r="C1677" s="27" t="s">
        <v>5126</v>
      </c>
      <c r="D1677" s="28"/>
      <c r="E1677" s="33"/>
      <c r="F1677" s="33"/>
      <c r="G1677" s="28"/>
      <c r="H1677" s="38"/>
      <c r="I1677" s="38"/>
    </row>
    <row r="1678" customFormat="1" ht="15.6" spans="3:9">
      <c r="C1678" s="27" t="s">
        <v>5128</v>
      </c>
      <c r="D1678" s="28"/>
      <c r="E1678" s="33"/>
      <c r="F1678" s="33"/>
      <c r="G1678" s="28"/>
      <c r="H1678" s="38"/>
      <c r="I1678" s="38"/>
    </row>
    <row r="1679" customFormat="1" ht="15.6" spans="3:9">
      <c r="C1679" s="27" t="s">
        <v>2531</v>
      </c>
      <c r="D1679" s="28"/>
      <c r="E1679" s="33"/>
      <c r="F1679" s="33"/>
      <c r="G1679" s="28"/>
      <c r="H1679" s="38"/>
      <c r="I1679" s="38"/>
    </row>
    <row r="1680" customFormat="1" ht="15.6" spans="3:9">
      <c r="C1680" s="27" t="s">
        <v>5130</v>
      </c>
      <c r="D1680" s="28"/>
      <c r="E1680" s="33"/>
      <c r="F1680" s="33"/>
      <c r="G1680" s="28"/>
      <c r="H1680" s="38"/>
      <c r="I1680" s="38"/>
    </row>
    <row r="1681" customFormat="1" ht="15.6" spans="3:9">
      <c r="C1681" s="27" t="s">
        <v>5132</v>
      </c>
      <c r="D1681" s="28"/>
      <c r="E1681" s="33"/>
      <c r="F1681" s="33"/>
      <c r="G1681" s="28"/>
      <c r="H1681" s="38"/>
      <c r="I1681" s="38"/>
    </row>
    <row r="1682" customFormat="1" ht="15.6" spans="3:9">
      <c r="C1682" s="27" t="s">
        <v>5134</v>
      </c>
      <c r="D1682" s="28"/>
      <c r="E1682" s="33"/>
      <c r="F1682" s="33"/>
      <c r="G1682" s="28"/>
      <c r="H1682" s="38"/>
      <c r="I1682" s="38"/>
    </row>
    <row r="1683" customFormat="1" ht="15.6" spans="3:9">
      <c r="C1683" s="27" t="s">
        <v>5136</v>
      </c>
      <c r="D1683" s="28"/>
      <c r="E1683" s="33"/>
      <c r="F1683" s="33"/>
      <c r="G1683" s="28"/>
      <c r="H1683" s="38"/>
      <c r="I1683" s="38"/>
    </row>
    <row r="1684" customFormat="1" ht="15.6" spans="3:9">
      <c r="C1684" s="27" t="s">
        <v>5138</v>
      </c>
      <c r="D1684" s="28"/>
      <c r="E1684" s="33"/>
      <c r="F1684" s="33"/>
      <c r="G1684" s="28"/>
      <c r="H1684" s="38"/>
      <c r="I1684" s="38"/>
    </row>
    <row r="1685" customFormat="1" ht="15.6" spans="3:9">
      <c r="C1685" s="27" t="s">
        <v>5139</v>
      </c>
      <c r="D1685" s="28"/>
      <c r="E1685" s="33"/>
      <c r="F1685" s="33"/>
      <c r="G1685" s="28"/>
      <c r="H1685" s="38"/>
      <c r="I1685" s="38"/>
    </row>
    <row r="1686" customFormat="1" ht="15.6" spans="3:9">
      <c r="C1686" s="27" t="s">
        <v>5141</v>
      </c>
      <c r="D1686" s="28"/>
      <c r="E1686" s="33"/>
      <c r="F1686" s="33"/>
      <c r="G1686" s="28"/>
      <c r="H1686" s="38"/>
      <c r="I1686" s="38"/>
    </row>
    <row r="1687" customFormat="1" ht="15.6" spans="3:9">
      <c r="C1687" s="27" t="s">
        <v>5143</v>
      </c>
      <c r="D1687" s="28"/>
      <c r="E1687" s="33"/>
      <c r="F1687" s="33"/>
      <c r="G1687" s="28"/>
      <c r="H1687" s="38"/>
      <c r="I1687" s="38"/>
    </row>
    <row r="1688" customFormat="1" ht="15.6" spans="3:9">
      <c r="C1688" s="27" t="s">
        <v>5144</v>
      </c>
      <c r="D1688" s="28"/>
      <c r="E1688" s="33"/>
      <c r="F1688" s="33"/>
      <c r="G1688" s="28"/>
      <c r="H1688" s="38"/>
      <c r="I1688" s="38"/>
    </row>
    <row r="1689" customFormat="1" ht="15.6" spans="3:9">
      <c r="C1689" s="27" t="s">
        <v>5146</v>
      </c>
      <c r="D1689" s="28"/>
      <c r="E1689" s="33"/>
      <c r="F1689" s="33"/>
      <c r="G1689" s="28"/>
      <c r="H1689" s="38"/>
      <c r="I1689" s="38"/>
    </row>
    <row r="1690" customFormat="1" ht="15.6" spans="3:9">
      <c r="C1690" s="27" t="s">
        <v>5147</v>
      </c>
      <c r="D1690" s="28"/>
      <c r="E1690" s="33"/>
      <c r="F1690" s="33"/>
      <c r="G1690" s="28"/>
      <c r="H1690" s="38"/>
      <c r="I1690" s="38"/>
    </row>
    <row r="1691" customFormat="1" ht="15.6" spans="3:9">
      <c r="C1691" s="27" t="s">
        <v>5149</v>
      </c>
      <c r="D1691" s="28"/>
      <c r="E1691" s="33"/>
      <c r="F1691" s="33"/>
      <c r="G1691" s="28"/>
      <c r="H1691" s="38"/>
      <c r="I1691" s="38"/>
    </row>
    <row r="1692" customFormat="1" ht="15.6" spans="3:9">
      <c r="C1692" s="27" t="s">
        <v>5151</v>
      </c>
      <c r="D1692" s="28"/>
      <c r="E1692" s="33"/>
      <c r="F1692" s="33"/>
      <c r="G1692" s="28"/>
      <c r="H1692" s="38"/>
      <c r="I1692" s="38"/>
    </row>
    <row r="1693" customFormat="1" ht="15.6" spans="3:9">
      <c r="C1693" s="27" t="s">
        <v>5152</v>
      </c>
      <c r="D1693" s="28"/>
      <c r="E1693" s="33"/>
      <c r="F1693" s="33"/>
      <c r="G1693" s="28"/>
      <c r="H1693" s="38"/>
      <c r="I1693" s="38"/>
    </row>
    <row r="1694" customFormat="1" ht="15.6" spans="3:9">
      <c r="C1694" s="27" t="s">
        <v>5154</v>
      </c>
      <c r="D1694" s="28"/>
      <c r="E1694" s="33"/>
      <c r="F1694" s="33"/>
      <c r="G1694" s="28"/>
      <c r="H1694" s="38"/>
      <c r="I1694" s="38"/>
    </row>
    <row r="1695" customFormat="1" ht="15.6" spans="3:9">
      <c r="C1695" s="27" t="s">
        <v>5156</v>
      </c>
      <c r="D1695" s="28"/>
      <c r="E1695" s="33"/>
      <c r="F1695" s="33"/>
      <c r="G1695" s="28"/>
      <c r="H1695" s="38"/>
      <c r="I1695" s="38"/>
    </row>
    <row r="1696" customFormat="1" ht="15.6" spans="3:9">
      <c r="C1696" s="27" t="s">
        <v>5158</v>
      </c>
      <c r="D1696" s="28"/>
      <c r="E1696" s="33"/>
      <c r="F1696" s="33"/>
      <c r="G1696" s="28"/>
      <c r="H1696" s="38"/>
      <c r="I1696" s="38"/>
    </row>
    <row r="1697" customFormat="1" ht="15.6" spans="3:9">
      <c r="C1697" s="27" t="s">
        <v>5159</v>
      </c>
      <c r="D1697" s="28"/>
      <c r="E1697" s="33"/>
      <c r="F1697" s="33"/>
      <c r="G1697" s="28"/>
      <c r="H1697" s="38"/>
      <c r="I1697" s="38"/>
    </row>
    <row r="1698" customFormat="1" ht="15.6" spans="3:9">
      <c r="C1698" s="27" t="s">
        <v>2159</v>
      </c>
      <c r="D1698" s="28"/>
      <c r="E1698" s="33"/>
      <c r="F1698" s="33"/>
      <c r="G1698" s="28"/>
      <c r="H1698" s="38"/>
      <c r="I1698" s="38"/>
    </row>
    <row r="1699" customFormat="1" ht="15.6" spans="3:9">
      <c r="C1699" s="27" t="s">
        <v>5162</v>
      </c>
      <c r="D1699" s="28"/>
      <c r="E1699" s="33"/>
      <c r="F1699" s="33"/>
      <c r="G1699" s="28"/>
      <c r="H1699" s="38"/>
      <c r="I1699" s="38"/>
    </row>
    <row r="1700" customFormat="1" ht="15.6" spans="3:9">
      <c r="C1700" s="27" t="s">
        <v>5164</v>
      </c>
      <c r="D1700" s="28"/>
      <c r="E1700" s="33"/>
      <c r="F1700" s="33"/>
      <c r="G1700" s="28"/>
      <c r="H1700" s="38"/>
      <c r="I1700" s="38"/>
    </row>
    <row r="1701" customFormat="1" ht="15.6" spans="3:9">
      <c r="C1701" s="27" t="s">
        <v>5165</v>
      </c>
      <c r="D1701" s="28"/>
      <c r="E1701" s="33"/>
      <c r="F1701" s="33"/>
      <c r="G1701" s="28"/>
      <c r="H1701" s="38"/>
      <c r="I1701" s="38"/>
    </row>
    <row r="1702" customFormat="1" ht="15.6" spans="3:9">
      <c r="C1702" s="27" t="s">
        <v>5166</v>
      </c>
      <c r="D1702" s="28"/>
      <c r="E1702" s="33"/>
      <c r="F1702" s="33"/>
      <c r="G1702" s="28"/>
      <c r="H1702" s="38"/>
      <c r="I1702" s="38"/>
    </row>
    <row r="1703" customFormat="1" ht="15.6" spans="3:9">
      <c r="C1703" s="27" t="s">
        <v>5168</v>
      </c>
      <c r="D1703" s="28"/>
      <c r="E1703" s="33"/>
      <c r="F1703" s="33"/>
      <c r="G1703" s="28"/>
      <c r="H1703" s="38"/>
      <c r="I1703" s="38"/>
    </row>
    <row r="1704" customFormat="1" ht="15.6" spans="3:9">
      <c r="C1704" s="27" t="s">
        <v>5169</v>
      </c>
      <c r="D1704" s="28"/>
      <c r="E1704" s="33"/>
      <c r="F1704" s="33"/>
      <c r="G1704" s="28"/>
      <c r="H1704" s="38"/>
      <c r="I1704" s="38"/>
    </row>
    <row r="1705" customFormat="1" ht="15.6" spans="3:9">
      <c r="C1705" s="27" t="s">
        <v>5171</v>
      </c>
      <c r="D1705" s="28"/>
      <c r="E1705" s="33"/>
      <c r="F1705" s="33"/>
      <c r="G1705" s="28"/>
      <c r="H1705" s="38"/>
      <c r="I1705" s="38"/>
    </row>
    <row r="1706" customFormat="1" ht="15.6" spans="3:9">
      <c r="C1706" s="27" t="s">
        <v>5173</v>
      </c>
      <c r="D1706" s="28"/>
      <c r="E1706" s="33"/>
      <c r="F1706" s="33"/>
      <c r="G1706" s="28"/>
      <c r="H1706" s="38"/>
      <c r="I1706" s="38"/>
    </row>
    <row r="1707" customFormat="1" ht="15.6" spans="3:9">
      <c r="C1707" s="27" t="s">
        <v>5175</v>
      </c>
      <c r="D1707" s="28"/>
      <c r="E1707" s="33"/>
      <c r="F1707" s="33"/>
      <c r="G1707" s="28"/>
      <c r="H1707" s="38"/>
      <c r="I1707" s="38"/>
    </row>
    <row r="1708" customFormat="1" ht="15.6" spans="3:9">
      <c r="C1708" s="27" t="s">
        <v>5177</v>
      </c>
      <c r="D1708" s="28"/>
      <c r="E1708" s="33"/>
      <c r="F1708" s="33"/>
      <c r="G1708" s="28"/>
      <c r="H1708" s="38"/>
      <c r="I1708" s="38"/>
    </row>
    <row r="1709" customFormat="1" ht="15.6" spans="3:9">
      <c r="C1709" s="27" t="s">
        <v>5179</v>
      </c>
      <c r="D1709" s="28"/>
      <c r="E1709" s="33"/>
      <c r="F1709" s="33"/>
      <c r="G1709" s="28"/>
      <c r="H1709" s="38"/>
      <c r="I1709" s="38"/>
    </row>
    <row r="1710" customFormat="1" ht="15.6" spans="3:9">
      <c r="C1710" s="27" t="s">
        <v>5181</v>
      </c>
      <c r="D1710" s="28"/>
      <c r="E1710" s="33"/>
      <c r="F1710" s="33"/>
      <c r="G1710" s="28"/>
      <c r="H1710" s="38"/>
      <c r="I1710" s="38"/>
    </row>
    <row r="1711" customFormat="1" ht="15.6" spans="3:9">
      <c r="C1711" s="27" t="s">
        <v>5182</v>
      </c>
      <c r="D1711" s="28"/>
      <c r="E1711" s="33"/>
      <c r="F1711" s="33"/>
      <c r="G1711" s="28"/>
      <c r="H1711" s="38"/>
      <c r="I1711" s="38"/>
    </row>
    <row r="1712" customFormat="1" ht="15.6" spans="3:9">
      <c r="C1712" s="27" t="s">
        <v>5183</v>
      </c>
      <c r="D1712" s="28"/>
      <c r="E1712" s="33"/>
      <c r="F1712" s="33"/>
      <c r="G1712" s="28"/>
      <c r="H1712" s="38"/>
      <c r="I1712" s="38"/>
    </row>
    <row r="1713" customFormat="1" ht="15.6" spans="3:9">
      <c r="C1713" s="27" t="s">
        <v>5185</v>
      </c>
      <c r="D1713" s="28"/>
      <c r="E1713" s="33"/>
      <c r="F1713" s="33"/>
      <c r="G1713" s="28"/>
      <c r="H1713" s="38"/>
      <c r="I1713" s="38"/>
    </row>
    <row r="1714" customFormat="1" ht="15.6" spans="3:9">
      <c r="C1714" s="27" t="s">
        <v>5187</v>
      </c>
      <c r="D1714" s="28"/>
      <c r="E1714" s="33"/>
      <c r="F1714" s="33"/>
      <c r="G1714" s="28"/>
      <c r="H1714" s="38"/>
      <c r="I1714" s="38"/>
    </row>
    <row r="1715" customFormat="1" ht="15.6" spans="3:9">
      <c r="C1715" s="27" t="s">
        <v>5189</v>
      </c>
      <c r="D1715" s="28"/>
      <c r="E1715" s="33"/>
      <c r="F1715" s="33"/>
      <c r="G1715" s="28"/>
      <c r="H1715" s="38"/>
      <c r="I1715" s="38"/>
    </row>
    <row r="1716" customFormat="1" ht="15.6" spans="3:9">
      <c r="C1716" s="27" t="s">
        <v>5191</v>
      </c>
      <c r="D1716" s="28"/>
      <c r="E1716" s="33"/>
      <c r="F1716" s="33"/>
      <c r="G1716" s="28"/>
      <c r="H1716" s="38"/>
      <c r="I1716" s="38"/>
    </row>
    <row r="1717" customFormat="1" ht="15.6" spans="3:9">
      <c r="C1717" s="27" t="s">
        <v>5193</v>
      </c>
      <c r="D1717" s="28"/>
      <c r="E1717" s="33"/>
      <c r="F1717" s="33"/>
      <c r="G1717" s="28"/>
      <c r="H1717" s="38"/>
      <c r="I1717" s="38"/>
    </row>
    <row r="1718" customFormat="1" ht="15.6" spans="3:9">
      <c r="C1718" s="27" t="s">
        <v>5195</v>
      </c>
      <c r="D1718" s="28"/>
      <c r="E1718" s="33"/>
      <c r="F1718" s="33"/>
      <c r="G1718" s="28"/>
      <c r="H1718" s="38"/>
      <c r="I1718" s="38"/>
    </row>
    <row r="1719" customFormat="1" ht="15.6" spans="3:9">
      <c r="C1719" s="27" t="s">
        <v>5197</v>
      </c>
      <c r="D1719" s="28"/>
      <c r="E1719" s="33"/>
      <c r="F1719" s="33"/>
      <c r="G1719" s="28"/>
      <c r="H1719" s="38"/>
      <c r="I1719" s="38"/>
    </row>
    <row r="1720" customFormat="1" ht="15.6" spans="3:9">
      <c r="C1720" s="27" t="s">
        <v>5198</v>
      </c>
      <c r="D1720" s="28"/>
      <c r="E1720" s="33"/>
      <c r="F1720" s="33"/>
      <c r="G1720" s="28"/>
      <c r="H1720" s="38"/>
      <c r="I1720" s="38"/>
    </row>
    <row r="1721" customFormat="1" ht="15.6" spans="3:9">
      <c r="C1721" s="27" t="s">
        <v>5200</v>
      </c>
      <c r="D1721" s="28"/>
      <c r="E1721" s="33"/>
      <c r="F1721" s="33"/>
      <c r="G1721" s="28"/>
      <c r="H1721" s="38"/>
      <c r="I1721" s="38"/>
    </row>
    <row r="1722" customFormat="1" ht="15.6" spans="3:9">
      <c r="C1722" s="27" t="s">
        <v>5202</v>
      </c>
      <c r="D1722" s="28"/>
      <c r="E1722" s="33"/>
      <c r="F1722" s="33"/>
      <c r="G1722" s="28"/>
      <c r="H1722" s="38"/>
      <c r="I1722" s="38"/>
    </row>
    <row r="1723" customFormat="1" ht="15.6" spans="3:9">
      <c r="C1723" s="27" t="s">
        <v>5204</v>
      </c>
      <c r="D1723" s="28"/>
      <c r="E1723" s="33"/>
      <c r="F1723" s="33"/>
      <c r="G1723" s="28"/>
      <c r="H1723" s="38"/>
      <c r="I1723" s="38"/>
    </row>
    <row r="1724" customFormat="1" ht="15.6" spans="3:9">
      <c r="C1724" s="27" t="s">
        <v>5206</v>
      </c>
      <c r="D1724" s="28"/>
      <c r="E1724" s="33"/>
      <c r="F1724" s="33"/>
      <c r="G1724" s="28"/>
      <c r="H1724" s="38"/>
      <c r="I1724" s="38"/>
    </row>
    <row r="1725" customFormat="1" ht="15.6" spans="3:9">
      <c r="C1725" s="27" t="s">
        <v>5208</v>
      </c>
      <c r="D1725" s="28"/>
      <c r="E1725" s="33"/>
      <c r="F1725" s="33"/>
      <c r="G1725" s="28"/>
      <c r="H1725" s="38"/>
      <c r="I1725" s="38"/>
    </row>
    <row r="1726" customFormat="1" ht="15.6" spans="3:9">
      <c r="C1726" s="27" t="s">
        <v>5210</v>
      </c>
      <c r="D1726" s="28"/>
      <c r="E1726" s="33"/>
      <c r="F1726" s="33"/>
      <c r="G1726" s="28"/>
      <c r="H1726" s="38"/>
      <c r="I1726" s="38"/>
    </row>
    <row r="1727" customFormat="1" ht="15.6" spans="3:9">
      <c r="C1727" s="27" t="s">
        <v>5211</v>
      </c>
      <c r="D1727" s="28"/>
      <c r="E1727" s="33"/>
      <c r="F1727" s="33"/>
      <c r="G1727" s="28"/>
      <c r="H1727" s="38"/>
      <c r="I1727" s="38"/>
    </row>
    <row r="1728" customFormat="1" ht="15.6" spans="3:9">
      <c r="C1728" s="27" t="s">
        <v>5213</v>
      </c>
      <c r="D1728" s="28"/>
      <c r="E1728" s="33"/>
      <c r="F1728" s="33"/>
      <c r="G1728" s="28"/>
      <c r="H1728" s="38"/>
      <c r="I1728" s="38"/>
    </row>
    <row r="1729" customFormat="1" ht="15.6" spans="3:9">
      <c r="C1729" s="27" t="s">
        <v>5215</v>
      </c>
      <c r="D1729" s="28"/>
      <c r="E1729" s="33"/>
      <c r="F1729" s="33"/>
      <c r="G1729" s="28"/>
      <c r="H1729" s="38"/>
      <c r="I1729" s="38"/>
    </row>
    <row r="1730" customFormat="1" ht="15.6" spans="3:9">
      <c r="C1730" s="27" t="s">
        <v>5217</v>
      </c>
      <c r="D1730" s="28"/>
      <c r="E1730" s="33"/>
      <c r="F1730" s="33"/>
      <c r="G1730" s="28"/>
      <c r="H1730" s="38"/>
      <c r="I1730" s="38"/>
    </row>
    <row r="1731" customFormat="1" ht="15.6" spans="3:9">
      <c r="C1731" s="27" t="s">
        <v>5219</v>
      </c>
      <c r="D1731" s="28"/>
      <c r="E1731" s="33"/>
      <c r="F1731" s="33"/>
      <c r="G1731" s="28"/>
      <c r="H1731" s="38"/>
      <c r="I1731" s="38"/>
    </row>
    <row r="1732" customFormat="1" ht="15.6" spans="3:9">
      <c r="C1732" s="27" t="s">
        <v>5221</v>
      </c>
      <c r="D1732" s="28"/>
      <c r="E1732" s="33"/>
      <c r="F1732" s="33"/>
      <c r="G1732" s="28"/>
      <c r="H1732" s="38"/>
      <c r="I1732" s="38"/>
    </row>
    <row r="1733" customFormat="1" ht="15.6" spans="3:9">
      <c r="C1733" s="27" t="s">
        <v>2198</v>
      </c>
      <c r="D1733" s="28"/>
      <c r="E1733" s="33"/>
      <c r="F1733" s="33"/>
      <c r="G1733" s="28"/>
      <c r="H1733" s="38"/>
      <c r="I1733" s="38"/>
    </row>
    <row r="1734" customFormat="1" ht="15.6" spans="3:9">
      <c r="C1734" s="27" t="s">
        <v>5224</v>
      </c>
      <c r="D1734" s="28"/>
      <c r="E1734" s="33"/>
      <c r="F1734" s="33"/>
      <c r="G1734" s="28"/>
      <c r="H1734" s="38"/>
      <c r="I1734" s="38"/>
    </row>
    <row r="1735" customFormat="1" ht="15.6" spans="3:9">
      <c r="C1735" s="27" t="s">
        <v>5226</v>
      </c>
      <c r="D1735" s="28"/>
      <c r="E1735" s="33"/>
      <c r="F1735" s="33"/>
      <c r="G1735" s="28"/>
      <c r="H1735" s="38"/>
      <c r="I1735" s="38"/>
    </row>
    <row r="1736" customFormat="1" ht="15.6" spans="3:9">
      <c r="C1736" s="27" t="s">
        <v>5228</v>
      </c>
      <c r="D1736" s="28"/>
      <c r="E1736" s="33"/>
      <c r="F1736" s="33"/>
      <c r="G1736" s="28"/>
      <c r="H1736" s="38"/>
      <c r="I1736" s="38"/>
    </row>
    <row r="1737" customFormat="1" ht="15.6" spans="3:9">
      <c r="C1737" s="27" t="s">
        <v>5229</v>
      </c>
      <c r="D1737" s="28"/>
      <c r="E1737" s="33"/>
      <c r="F1737" s="33"/>
      <c r="G1737" s="28"/>
      <c r="H1737" s="38"/>
      <c r="I1737" s="38"/>
    </row>
    <row r="1738" customFormat="1" ht="15.6" spans="3:9">
      <c r="C1738" s="27" t="s">
        <v>5231</v>
      </c>
      <c r="D1738" s="28"/>
      <c r="E1738" s="33"/>
      <c r="F1738" s="33"/>
      <c r="G1738" s="28"/>
      <c r="H1738" s="38"/>
      <c r="I1738" s="38"/>
    </row>
    <row r="1739" customFormat="1" ht="15.6" spans="3:9">
      <c r="C1739" s="27" t="s">
        <v>5233</v>
      </c>
      <c r="D1739" s="28"/>
      <c r="E1739" s="33"/>
      <c r="F1739" s="33"/>
      <c r="G1739" s="28"/>
      <c r="H1739" s="38"/>
      <c r="I1739" s="38"/>
    </row>
    <row r="1740" customFormat="1" ht="15.6" spans="3:9">
      <c r="C1740" s="27" t="s">
        <v>5235</v>
      </c>
      <c r="D1740" s="28"/>
      <c r="E1740" s="33"/>
      <c r="F1740" s="33"/>
      <c r="G1740" s="28"/>
      <c r="H1740" s="38"/>
      <c r="I1740" s="38"/>
    </row>
    <row r="1741" customFormat="1" ht="15.6" spans="3:9">
      <c r="C1741" s="27" t="s">
        <v>5237</v>
      </c>
      <c r="D1741" s="28"/>
      <c r="E1741" s="33"/>
      <c r="F1741" s="33"/>
      <c r="G1741" s="28"/>
      <c r="H1741" s="38"/>
      <c r="I1741" s="38"/>
    </row>
    <row r="1742" customFormat="1" ht="15.6" spans="3:9">
      <c r="C1742" s="27" t="s">
        <v>2362</v>
      </c>
      <c r="D1742" s="28"/>
      <c r="E1742" s="33"/>
      <c r="F1742" s="33"/>
      <c r="G1742" s="28"/>
      <c r="H1742" s="38"/>
      <c r="I1742" s="38"/>
    </row>
    <row r="1743" customFormat="1" ht="15.6" spans="3:9">
      <c r="C1743" s="27" t="s">
        <v>5240</v>
      </c>
      <c r="D1743" s="28"/>
      <c r="E1743" s="33"/>
      <c r="F1743" s="33"/>
      <c r="G1743" s="28"/>
      <c r="H1743" s="38"/>
      <c r="I1743" s="38"/>
    </row>
    <row r="1744" customFormat="1" ht="15.6" spans="3:9">
      <c r="C1744" s="27" t="s">
        <v>2180</v>
      </c>
      <c r="D1744" s="28"/>
      <c r="E1744" s="33"/>
      <c r="F1744" s="33"/>
      <c r="G1744" s="28"/>
      <c r="H1744" s="38"/>
      <c r="I1744" s="38"/>
    </row>
    <row r="1745" customFormat="1" ht="15.6" spans="3:9">
      <c r="C1745" s="27" t="s">
        <v>5243</v>
      </c>
      <c r="D1745" s="28"/>
      <c r="E1745" s="33"/>
      <c r="F1745" s="33"/>
      <c r="G1745" s="28"/>
      <c r="H1745" s="38"/>
      <c r="I1745" s="38"/>
    </row>
    <row r="1746" customFormat="1" ht="15.6" spans="3:9">
      <c r="C1746" s="27" t="s">
        <v>5244</v>
      </c>
      <c r="D1746" s="28"/>
      <c r="E1746" s="33"/>
      <c r="F1746" s="33"/>
      <c r="G1746" s="28"/>
      <c r="H1746" s="38"/>
      <c r="I1746" s="38"/>
    </row>
    <row r="1747" customFormat="1" ht="15.6" spans="3:9">
      <c r="C1747" s="27" t="s">
        <v>5246</v>
      </c>
      <c r="D1747" s="28"/>
      <c r="E1747" s="33"/>
      <c r="F1747" s="33"/>
      <c r="G1747" s="28"/>
      <c r="H1747" s="38"/>
      <c r="I1747" s="38"/>
    </row>
    <row r="1748" customFormat="1" ht="15.6" spans="3:9">
      <c r="C1748" s="27" t="s">
        <v>5247</v>
      </c>
      <c r="D1748" s="28"/>
      <c r="E1748" s="33"/>
      <c r="F1748" s="33"/>
      <c r="G1748" s="28"/>
      <c r="H1748" s="38"/>
      <c r="I1748" s="38"/>
    </row>
    <row r="1749" customFormat="1" ht="15.6" spans="3:9">
      <c r="C1749" s="27" t="s">
        <v>5249</v>
      </c>
      <c r="D1749" s="28"/>
      <c r="E1749" s="33"/>
      <c r="F1749" s="33"/>
      <c r="G1749" s="28"/>
      <c r="H1749" s="38"/>
      <c r="I1749" s="38"/>
    </row>
    <row r="1750" customFormat="1" ht="15.6" spans="3:9">
      <c r="C1750" s="27" t="s">
        <v>5250</v>
      </c>
      <c r="D1750" s="28"/>
      <c r="E1750" s="33"/>
      <c r="F1750" s="33"/>
      <c r="G1750" s="28"/>
      <c r="H1750" s="38"/>
      <c r="I1750" s="38"/>
    </row>
    <row r="1751" customFormat="1" ht="15.6" spans="3:9">
      <c r="C1751" s="27" t="s">
        <v>2855</v>
      </c>
      <c r="D1751" s="28"/>
      <c r="E1751" s="33"/>
      <c r="F1751" s="33"/>
      <c r="G1751" s="28"/>
      <c r="H1751" s="38"/>
      <c r="I1751" s="38"/>
    </row>
    <row r="1752" customFormat="1" ht="15.6" spans="3:9">
      <c r="C1752" s="27" t="s">
        <v>5253</v>
      </c>
      <c r="D1752" s="28"/>
      <c r="E1752" s="33"/>
      <c r="F1752" s="33"/>
      <c r="G1752" s="28"/>
      <c r="H1752" s="38"/>
      <c r="I1752" s="38"/>
    </row>
    <row r="1753" customFormat="1" ht="15.6" spans="3:9">
      <c r="C1753" s="27" t="s">
        <v>5255</v>
      </c>
      <c r="D1753" s="28"/>
      <c r="E1753" s="33"/>
      <c r="F1753" s="33"/>
      <c r="G1753" s="28"/>
      <c r="H1753" s="38"/>
      <c r="I1753" s="38"/>
    </row>
    <row r="1754" customFormat="1" ht="15.6" spans="3:9">
      <c r="C1754" s="27" t="s">
        <v>5257</v>
      </c>
      <c r="D1754" s="28"/>
      <c r="E1754" s="33"/>
      <c r="F1754" s="33"/>
      <c r="G1754" s="28"/>
      <c r="H1754" s="38"/>
      <c r="I1754" s="38"/>
    </row>
    <row r="1755" customFormat="1" ht="15.6" spans="3:9">
      <c r="C1755" s="27" t="s">
        <v>5259</v>
      </c>
      <c r="D1755" s="28"/>
      <c r="E1755" s="33"/>
      <c r="F1755" s="33"/>
      <c r="G1755" s="28"/>
      <c r="H1755" s="38"/>
      <c r="I1755" s="38"/>
    </row>
    <row r="1756" customFormat="1" ht="15.6" spans="3:9">
      <c r="C1756" s="27" t="s">
        <v>5260</v>
      </c>
      <c r="D1756" s="28"/>
      <c r="E1756" s="33"/>
      <c r="F1756" s="33"/>
      <c r="G1756" s="28"/>
      <c r="H1756" s="38"/>
      <c r="I1756" s="38"/>
    </row>
    <row r="1757" customFormat="1" ht="15.6" spans="3:9">
      <c r="C1757" s="27" t="s">
        <v>5261</v>
      </c>
      <c r="D1757" s="28"/>
      <c r="E1757" s="33"/>
      <c r="F1757" s="33"/>
      <c r="G1757" s="28"/>
      <c r="H1757" s="38"/>
      <c r="I1757" s="38"/>
    </row>
    <row r="1758" customFormat="1" ht="15.6" spans="3:9">
      <c r="C1758" s="27" t="s">
        <v>5262</v>
      </c>
      <c r="D1758" s="28"/>
      <c r="E1758" s="33"/>
      <c r="F1758" s="33"/>
      <c r="G1758" s="28"/>
      <c r="H1758" s="38"/>
      <c r="I1758" s="38"/>
    </row>
    <row r="1759" customFormat="1" ht="15.6" spans="3:9">
      <c r="C1759" s="27" t="s">
        <v>5264</v>
      </c>
      <c r="D1759" s="28"/>
      <c r="E1759" s="33"/>
      <c r="F1759" s="33"/>
      <c r="G1759" s="28"/>
      <c r="H1759" s="38"/>
      <c r="I1759" s="38"/>
    </row>
    <row r="1760" customFormat="1" ht="15.6" spans="3:9">
      <c r="C1760" s="27" t="s">
        <v>5266</v>
      </c>
      <c r="D1760" s="28"/>
      <c r="E1760" s="33"/>
      <c r="F1760" s="33"/>
      <c r="G1760" s="28"/>
      <c r="H1760" s="38"/>
      <c r="I1760" s="38"/>
    </row>
    <row r="1761" customFormat="1" ht="15.6" spans="3:9">
      <c r="C1761" s="27" t="s">
        <v>5268</v>
      </c>
      <c r="D1761" s="28"/>
      <c r="E1761" s="33"/>
      <c r="F1761" s="33"/>
      <c r="G1761" s="28"/>
      <c r="H1761" s="38"/>
      <c r="I1761" s="38"/>
    </row>
    <row r="1762" customFormat="1" ht="15.6" spans="3:9">
      <c r="C1762" s="27" t="s">
        <v>5270</v>
      </c>
      <c r="D1762" s="28"/>
      <c r="E1762" s="33"/>
      <c r="F1762" s="33"/>
      <c r="G1762" s="28"/>
      <c r="H1762" s="38"/>
      <c r="I1762" s="38"/>
    </row>
    <row r="1763" customFormat="1" ht="15.6" spans="3:9">
      <c r="C1763" s="27" t="s">
        <v>5272</v>
      </c>
      <c r="D1763" s="28"/>
      <c r="E1763" s="33"/>
      <c r="F1763" s="33"/>
      <c r="G1763" s="28"/>
      <c r="H1763" s="38"/>
      <c r="I1763" s="38"/>
    </row>
    <row r="1764" customFormat="1" ht="15.6" spans="3:9">
      <c r="C1764" s="27" t="s">
        <v>5274</v>
      </c>
      <c r="D1764" s="28"/>
      <c r="E1764" s="33"/>
      <c r="F1764" s="33"/>
      <c r="G1764" s="28"/>
      <c r="H1764" s="38"/>
      <c r="I1764" s="38"/>
    </row>
    <row r="1765" customFormat="1" ht="15.6" spans="3:9">
      <c r="C1765" s="27" t="s">
        <v>5275</v>
      </c>
      <c r="D1765" s="28"/>
      <c r="E1765" s="33"/>
      <c r="F1765" s="33"/>
      <c r="G1765" s="28"/>
      <c r="H1765" s="38"/>
      <c r="I1765" s="38"/>
    </row>
    <row r="1766" customFormat="1" ht="15.6" spans="3:9">
      <c r="C1766" s="27" t="s">
        <v>5277</v>
      </c>
      <c r="D1766" s="28"/>
      <c r="E1766" s="33"/>
      <c r="F1766" s="33"/>
      <c r="G1766" s="28"/>
      <c r="H1766" s="38"/>
      <c r="I1766" s="38"/>
    </row>
    <row r="1767" customFormat="1" ht="15.6" spans="3:9">
      <c r="C1767" s="27" t="s">
        <v>2869</v>
      </c>
      <c r="D1767" s="28"/>
      <c r="E1767" s="33"/>
      <c r="F1767" s="33"/>
      <c r="G1767" s="28"/>
      <c r="H1767" s="38"/>
      <c r="I1767" s="38"/>
    </row>
    <row r="1768" customFormat="1" ht="15.6" spans="3:9">
      <c r="C1768" s="27" t="s">
        <v>5280</v>
      </c>
      <c r="D1768" s="28"/>
      <c r="E1768" s="33"/>
      <c r="F1768" s="33"/>
      <c r="G1768" s="28"/>
      <c r="H1768" s="38"/>
      <c r="I1768" s="38"/>
    </row>
    <row r="1769" customFormat="1" ht="15.6" spans="3:9">
      <c r="C1769" s="27" t="s">
        <v>5282</v>
      </c>
      <c r="D1769" s="28"/>
      <c r="E1769" s="33"/>
      <c r="F1769" s="33"/>
      <c r="G1769" s="28"/>
      <c r="H1769" s="38"/>
      <c r="I1769" s="38"/>
    </row>
    <row r="1770" customFormat="1" ht="15.6" spans="3:9">
      <c r="C1770" s="27" t="s">
        <v>5283</v>
      </c>
      <c r="D1770" s="28"/>
      <c r="E1770" s="33"/>
      <c r="F1770" s="33"/>
      <c r="G1770" s="28"/>
      <c r="H1770" s="38"/>
      <c r="I1770" s="38"/>
    </row>
    <row r="1771" customFormat="1" ht="15.6" spans="3:9">
      <c r="C1771" s="27" t="s">
        <v>5285</v>
      </c>
      <c r="D1771" s="28"/>
      <c r="E1771" s="33"/>
      <c r="F1771" s="33"/>
      <c r="G1771" s="28"/>
      <c r="H1771" s="38"/>
      <c r="I1771" s="38"/>
    </row>
    <row r="1772" customFormat="1" ht="15.6" spans="3:9">
      <c r="C1772" s="27" t="s">
        <v>5287</v>
      </c>
      <c r="D1772" s="28"/>
      <c r="E1772" s="33"/>
      <c r="F1772" s="33"/>
      <c r="G1772" s="28"/>
      <c r="H1772" s="38"/>
      <c r="I1772" s="38"/>
    </row>
    <row r="1773" customFormat="1" ht="15.6" spans="3:9">
      <c r="C1773" s="27" t="s">
        <v>5289</v>
      </c>
      <c r="D1773" s="28"/>
      <c r="E1773" s="33"/>
      <c r="F1773" s="33"/>
      <c r="G1773" s="28"/>
      <c r="H1773" s="38"/>
      <c r="I1773" s="38"/>
    </row>
    <row r="1774" customFormat="1" ht="15.6" spans="3:9">
      <c r="C1774" s="27" t="s">
        <v>5291</v>
      </c>
      <c r="D1774" s="28"/>
      <c r="E1774" s="33"/>
      <c r="F1774" s="33"/>
      <c r="G1774" s="28"/>
      <c r="H1774" s="38"/>
      <c r="I1774" s="38"/>
    </row>
    <row r="1775" customFormat="1" ht="15.6" spans="3:9">
      <c r="C1775" s="27" t="s">
        <v>2727</v>
      </c>
      <c r="D1775" s="28"/>
      <c r="E1775" s="33"/>
      <c r="F1775" s="33"/>
      <c r="G1775" s="28"/>
      <c r="H1775" s="38"/>
      <c r="I1775" s="38"/>
    </row>
    <row r="1776" customFormat="1" ht="15.6" spans="3:9">
      <c r="C1776" s="27" t="s">
        <v>5294</v>
      </c>
      <c r="D1776" s="28"/>
      <c r="E1776" s="33"/>
      <c r="F1776" s="33"/>
      <c r="G1776" s="28"/>
      <c r="H1776" s="38"/>
      <c r="I1776" s="38"/>
    </row>
    <row r="1777" customFormat="1" ht="15.6" spans="3:9">
      <c r="C1777" s="27" t="s">
        <v>5296</v>
      </c>
      <c r="D1777" s="28"/>
      <c r="E1777" s="33"/>
      <c r="F1777" s="33"/>
      <c r="G1777" s="28"/>
      <c r="H1777" s="38"/>
      <c r="I1777" s="38"/>
    </row>
    <row r="1778" customFormat="1" ht="15.6" spans="3:9">
      <c r="C1778" s="27" t="s">
        <v>5297</v>
      </c>
      <c r="D1778" s="28"/>
      <c r="E1778" s="33"/>
      <c r="F1778" s="33"/>
      <c r="G1778" s="28"/>
      <c r="H1778" s="38"/>
      <c r="I1778" s="38"/>
    </row>
    <row r="1779" customFormat="1" ht="15.6" spans="3:9">
      <c r="C1779" s="27" t="s">
        <v>5299</v>
      </c>
      <c r="D1779" s="28"/>
      <c r="E1779" s="33"/>
      <c r="F1779" s="33"/>
      <c r="G1779" s="28"/>
      <c r="H1779" s="38"/>
      <c r="I1779" s="38"/>
    </row>
    <row r="1780" customFormat="1" ht="15.6" spans="3:9">
      <c r="C1780" s="27" t="s">
        <v>5301</v>
      </c>
      <c r="D1780" s="28"/>
      <c r="E1780" s="33"/>
      <c r="F1780" s="33"/>
      <c r="G1780" s="28"/>
      <c r="H1780" s="38"/>
      <c r="I1780" s="38"/>
    </row>
    <row r="1781" customFormat="1" ht="15.6" spans="3:9">
      <c r="C1781" s="27"/>
      <c r="D1781" s="28"/>
      <c r="E1781" s="33"/>
      <c r="F1781" s="33"/>
      <c r="G1781" s="28"/>
      <c r="H1781" s="38"/>
      <c r="I1781" s="38"/>
    </row>
    <row r="1782" customFormat="1" ht="15.6" spans="3:9">
      <c r="C1782" s="27"/>
      <c r="D1782" s="28"/>
      <c r="E1782" s="33"/>
      <c r="F1782" s="33"/>
      <c r="G1782" s="28"/>
      <c r="H1782" s="38"/>
      <c r="I1782" s="38"/>
    </row>
    <row r="1783" customFormat="1" ht="15.6" spans="3:9">
      <c r="C1783" s="27"/>
      <c r="D1783" s="28"/>
      <c r="E1783" s="33"/>
      <c r="F1783" s="33"/>
      <c r="G1783" s="28"/>
      <c r="H1783" s="38"/>
      <c r="I1783" s="38"/>
    </row>
    <row r="1784" customFormat="1" ht="15.6" spans="3:9">
      <c r="C1784" s="27"/>
      <c r="D1784" s="28"/>
      <c r="E1784" s="33"/>
      <c r="F1784" s="33"/>
      <c r="G1784" s="28"/>
      <c r="H1784" s="38"/>
      <c r="I1784" s="38"/>
    </row>
    <row r="1785" customFormat="1" ht="15.6" spans="3:9">
      <c r="C1785" s="27"/>
      <c r="D1785" s="28"/>
      <c r="E1785" s="33"/>
      <c r="F1785" s="33"/>
      <c r="G1785" s="28"/>
      <c r="H1785" s="38"/>
      <c r="I1785" s="38"/>
    </row>
    <row r="1786" customFormat="1" ht="15.6" spans="3:9">
      <c r="C1786" s="27"/>
      <c r="D1786" s="28"/>
      <c r="E1786" s="33"/>
      <c r="F1786" s="33"/>
      <c r="G1786" s="28"/>
      <c r="H1786" s="38"/>
      <c r="I1786" s="38"/>
    </row>
    <row r="1787" customFormat="1" ht="15.6" spans="3:9">
      <c r="C1787" s="27"/>
      <c r="D1787" s="28"/>
      <c r="E1787" s="33"/>
      <c r="F1787" s="33"/>
      <c r="G1787" s="28"/>
      <c r="H1787" s="38"/>
      <c r="I1787" s="38"/>
    </row>
    <row r="1788" customFormat="1" ht="15.6" spans="3:9">
      <c r="C1788" s="27"/>
      <c r="D1788" s="28"/>
      <c r="E1788" s="33"/>
      <c r="F1788" s="33"/>
      <c r="G1788" s="28"/>
      <c r="H1788" s="38"/>
      <c r="I1788" s="38"/>
    </row>
    <row r="1789" customFormat="1" ht="15.6" spans="3:9">
      <c r="C1789" s="27"/>
      <c r="D1789" s="28"/>
      <c r="E1789" s="33"/>
      <c r="F1789" s="33"/>
      <c r="G1789" s="28"/>
      <c r="H1789" s="38"/>
      <c r="I1789" s="38"/>
    </row>
    <row r="1790" customFormat="1" ht="15.6" spans="3:9">
      <c r="C1790" s="27"/>
      <c r="D1790" s="28"/>
      <c r="E1790" s="33"/>
      <c r="F1790" s="33"/>
      <c r="G1790" s="28"/>
      <c r="H1790" s="38"/>
      <c r="I1790" s="38"/>
    </row>
    <row r="1791" customFormat="1" ht="15.6" spans="3:9">
      <c r="C1791" s="27"/>
      <c r="D1791" s="28"/>
      <c r="E1791" s="33"/>
      <c r="F1791" s="33"/>
      <c r="G1791" s="28"/>
      <c r="H1791" s="38"/>
      <c r="I1791" s="38"/>
    </row>
    <row r="1792" customFormat="1" ht="15.6" spans="3:9">
      <c r="C1792" s="27"/>
      <c r="D1792" s="28"/>
      <c r="E1792" s="33"/>
      <c r="F1792" s="33"/>
      <c r="G1792" s="28"/>
      <c r="H1792" s="38"/>
      <c r="I1792" s="38"/>
    </row>
    <row r="1793" customFormat="1" ht="15.6" spans="3:9">
      <c r="C1793" s="27"/>
      <c r="D1793" s="28"/>
      <c r="E1793" s="33"/>
      <c r="F1793" s="33"/>
      <c r="G1793" s="28"/>
      <c r="H1793" s="38"/>
      <c r="I1793" s="38"/>
    </row>
    <row r="1794" customFormat="1" ht="15.6" spans="3:9">
      <c r="C1794" s="27"/>
      <c r="D1794" s="28"/>
      <c r="E1794" s="33"/>
      <c r="F1794" s="33"/>
      <c r="G1794" s="28"/>
      <c r="H1794" s="38"/>
      <c r="I1794" s="38"/>
    </row>
    <row r="1795" customFormat="1" ht="15.6" spans="3:9">
      <c r="C1795" s="27"/>
      <c r="D1795" s="28"/>
      <c r="E1795" s="33"/>
      <c r="F1795" s="33"/>
      <c r="G1795" s="28"/>
      <c r="H1795" s="38"/>
      <c r="I1795" s="38"/>
    </row>
    <row r="1796" customFormat="1" ht="15.6" spans="3:9">
      <c r="C1796" s="27"/>
      <c r="D1796" s="28"/>
      <c r="E1796" s="33"/>
      <c r="F1796" s="33"/>
      <c r="G1796" s="28"/>
      <c r="H1796" s="38"/>
      <c r="I1796" s="38"/>
    </row>
    <row r="1797" customFormat="1" ht="15.6" spans="3:9">
      <c r="C1797" s="27"/>
      <c r="D1797" s="28"/>
      <c r="E1797" s="33"/>
      <c r="F1797" s="33"/>
      <c r="G1797" s="28"/>
      <c r="H1797" s="38"/>
      <c r="I1797" s="38"/>
    </row>
    <row r="1798" customFormat="1" ht="15.6" spans="3:9">
      <c r="C1798" s="27"/>
      <c r="D1798" s="28"/>
      <c r="E1798" s="33"/>
      <c r="F1798" s="33"/>
      <c r="G1798" s="28"/>
      <c r="H1798" s="38"/>
      <c r="I1798" s="38"/>
    </row>
    <row r="1799" customFormat="1" ht="15.6" spans="3:9">
      <c r="C1799" s="27"/>
      <c r="D1799" s="28"/>
      <c r="E1799" s="33"/>
      <c r="F1799" s="33"/>
      <c r="G1799" s="28"/>
      <c r="H1799" s="38"/>
      <c r="I1799" s="38"/>
    </row>
    <row r="1800" customFormat="1" ht="15.6" spans="3:9">
      <c r="C1800" s="27"/>
      <c r="D1800" s="28"/>
      <c r="E1800" s="33"/>
      <c r="F1800" s="33"/>
      <c r="G1800" s="28"/>
      <c r="H1800" s="38"/>
      <c r="I1800" s="38"/>
    </row>
    <row r="1801" customFormat="1" ht="15.6" spans="3:9">
      <c r="C1801" s="27"/>
      <c r="D1801" s="28"/>
      <c r="E1801" s="33"/>
      <c r="F1801" s="33"/>
      <c r="G1801" s="28"/>
      <c r="H1801" s="38"/>
      <c r="I1801" s="38"/>
    </row>
    <row r="1802" customFormat="1" ht="15.6" spans="3:9">
      <c r="C1802" s="27"/>
      <c r="D1802" s="28"/>
      <c r="E1802" s="33"/>
      <c r="F1802" s="33"/>
      <c r="G1802" s="28"/>
      <c r="H1802" s="38"/>
      <c r="I1802" s="38"/>
    </row>
    <row r="1803" customFormat="1" ht="15.6" spans="3:9">
      <c r="C1803" s="27"/>
      <c r="D1803" s="28"/>
      <c r="E1803" s="33"/>
      <c r="F1803" s="33"/>
      <c r="G1803" s="28"/>
      <c r="H1803" s="38"/>
      <c r="I1803" s="38"/>
    </row>
    <row r="1804" customFormat="1" ht="15.6" spans="3:9">
      <c r="C1804" s="27"/>
      <c r="D1804" s="28"/>
      <c r="E1804" s="33"/>
      <c r="F1804" s="33"/>
      <c r="G1804" s="28"/>
      <c r="H1804" s="38"/>
      <c r="I1804" s="38"/>
    </row>
    <row r="1805" customFormat="1" ht="15.6" spans="3:9">
      <c r="C1805" s="27"/>
      <c r="D1805" s="28"/>
      <c r="E1805" s="33"/>
      <c r="F1805" s="33"/>
      <c r="G1805" s="28"/>
      <c r="H1805" s="38"/>
      <c r="I1805" s="38"/>
    </row>
    <row r="1806" customFormat="1" ht="15.6" spans="3:9">
      <c r="C1806" s="27"/>
      <c r="D1806" s="28"/>
      <c r="E1806" s="33"/>
      <c r="F1806" s="33"/>
      <c r="G1806" s="28"/>
      <c r="H1806" s="38"/>
      <c r="I1806" s="38"/>
    </row>
    <row r="1807" customFormat="1" ht="15.6" spans="3:9">
      <c r="C1807" s="27"/>
      <c r="D1807" s="28"/>
      <c r="E1807" s="33"/>
      <c r="F1807" s="33"/>
      <c r="G1807" s="28"/>
      <c r="H1807" s="38"/>
      <c r="I1807" s="38"/>
    </row>
    <row r="1808" customFormat="1" ht="15.6" spans="3:9">
      <c r="C1808" s="27"/>
      <c r="D1808" s="28"/>
      <c r="E1808" s="33"/>
      <c r="F1808" s="33"/>
      <c r="G1808" s="28"/>
      <c r="H1808" s="38"/>
      <c r="I1808" s="38"/>
    </row>
    <row r="1809" customFormat="1" ht="15.6" spans="3:9">
      <c r="C1809" s="27"/>
      <c r="D1809" s="28"/>
      <c r="E1809" s="33"/>
      <c r="F1809" s="33"/>
      <c r="G1809" s="28"/>
      <c r="H1809" s="38"/>
      <c r="I1809" s="38"/>
    </row>
    <row r="1810" customFormat="1" ht="15.6" spans="3:9">
      <c r="C1810" s="27"/>
      <c r="D1810" s="28"/>
      <c r="E1810" s="33"/>
      <c r="F1810" s="33"/>
      <c r="G1810" s="28"/>
      <c r="H1810" s="38"/>
      <c r="I1810" s="38"/>
    </row>
    <row r="1811" customFormat="1" ht="15.6" spans="3:9">
      <c r="C1811" s="27"/>
      <c r="D1811" s="28"/>
      <c r="E1811" s="33"/>
      <c r="F1811" s="33"/>
      <c r="G1811" s="28"/>
      <c r="H1811" s="38"/>
      <c r="I1811" s="38"/>
    </row>
    <row r="1812" customFormat="1" ht="15.6" spans="3:9">
      <c r="C1812" s="27"/>
      <c r="D1812" s="28"/>
      <c r="E1812" s="33"/>
      <c r="F1812" s="33"/>
      <c r="G1812" s="28"/>
      <c r="H1812" s="38"/>
      <c r="I1812" s="38"/>
    </row>
    <row r="1813" customFormat="1" ht="15.6" spans="3:9">
      <c r="C1813" s="27"/>
      <c r="D1813" s="28"/>
      <c r="E1813" s="33"/>
      <c r="F1813" s="33"/>
      <c r="G1813" s="28"/>
      <c r="H1813" s="38"/>
      <c r="I1813" s="38"/>
    </row>
    <row r="1814" customFormat="1" ht="15.6" spans="3:9">
      <c r="C1814" s="27"/>
      <c r="D1814" s="28"/>
      <c r="E1814" s="33"/>
      <c r="F1814" s="33"/>
      <c r="G1814" s="28"/>
      <c r="H1814" s="38"/>
      <c r="I1814" s="38"/>
    </row>
    <row r="1815" customFormat="1" ht="15.6" spans="3:9">
      <c r="C1815" s="27"/>
      <c r="D1815" s="28"/>
      <c r="E1815" s="33"/>
      <c r="F1815" s="33"/>
      <c r="G1815" s="28"/>
      <c r="H1815" s="38"/>
      <c r="I1815" s="38"/>
    </row>
    <row r="1816" customFormat="1" ht="15.6" spans="3:9">
      <c r="C1816" s="27"/>
      <c r="D1816" s="28"/>
      <c r="E1816" s="33"/>
      <c r="F1816" s="33"/>
      <c r="G1816" s="28"/>
      <c r="H1816" s="38"/>
      <c r="I1816" s="38"/>
    </row>
    <row r="1817" customFormat="1" ht="15.6" spans="3:9">
      <c r="C1817" s="27"/>
      <c r="D1817" s="28"/>
      <c r="E1817" s="33"/>
      <c r="F1817" s="33"/>
      <c r="G1817" s="28"/>
      <c r="H1817" s="38"/>
      <c r="I1817" s="38"/>
    </row>
    <row r="1818" customFormat="1" ht="15.6" spans="3:9">
      <c r="C1818" s="27"/>
      <c r="D1818" s="28"/>
      <c r="E1818" s="33"/>
      <c r="F1818" s="33"/>
      <c r="G1818" s="28"/>
      <c r="H1818" s="38"/>
      <c r="I1818" s="38"/>
    </row>
    <row r="1819" customFormat="1" ht="15.6" spans="3:9">
      <c r="C1819" s="27"/>
      <c r="D1819" s="28"/>
      <c r="E1819" s="33"/>
      <c r="F1819" s="33"/>
      <c r="G1819" s="28"/>
      <c r="H1819" s="38"/>
      <c r="I1819" s="38"/>
    </row>
    <row r="1820" customFormat="1" ht="15.6" spans="3:9">
      <c r="C1820" s="27"/>
      <c r="D1820" s="28"/>
      <c r="E1820" s="33"/>
      <c r="F1820" s="33"/>
      <c r="G1820" s="28"/>
      <c r="H1820" s="38"/>
      <c r="I1820" s="38"/>
    </row>
    <row r="1821" customFormat="1" ht="15.6" spans="3:9">
      <c r="C1821" s="27"/>
      <c r="D1821" s="28"/>
      <c r="E1821" s="33"/>
      <c r="F1821" s="33"/>
      <c r="G1821" s="28"/>
      <c r="H1821" s="38"/>
      <c r="I1821" s="38"/>
    </row>
    <row r="1822" customFormat="1" ht="15.6" spans="3:9">
      <c r="C1822" s="27"/>
      <c r="D1822" s="28"/>
      <c r="E1822" s="33"/>
      <c r="F1822" s="33"/>
      <c r="G1822" s="28"/>
      <c r="H1822" s="38"/>
      <c r="I1822" s="38"/>
    </row>
    <row r="1823" customFormat="1" ht="15.6" spans="3:9">
      <c r="C1823" s="27"/>
      <c r="D1823" s="28"/>
      <c r="E1823" s="33"/>
      <c r="F1823" s="33"/>
      <c r="G1823" s="28"/>
      <c r="H1823" s="38"/>
      <c r="I1823" s="38"/>
    </row>
    <row r="1824" customFormat="1" ht="15.6" spans="3:9">
      <c r="C1824" s="27"/>
      <c r="D1824" s="28"/>
      <c r="E1824" s="33"/>
      <c r="F1824" s="33"/>
      <c r="G1824" s="28"/>
      <c r="H1824" s="38"/>
      <c r="I1824" s="38"/>
    </row>
    <row r="1825" customFormat="1" ht="15.6" spans="3:9">
      <c r="C1825" s="27"/>
      <c r="D1825" s="28"/>
      <c r="E1825" s="33"/>
      <c r="F1825" s="33"/>
      <c r="G1825" s="28"/>
      <c r="H1825" s="38"/>
      <c r="I1825" s="38"/>
    </row>
    <row r="1826" customFormat="1" ht="15.6" spans="3:9">
      <c r="C1826" s="27"/>
      <c r="D1826" s="28"/>
      <c r="E1826" s="33"/>
      <c r="F1826" s="33"/>
      <c r="G1826" s="28"/>
      <c r="H1826" s="38"/>
      <c r="I1826" s="38"/>
    </row>
    <row r="1827" customFormat="1" ht="15.6" spans="3:9">
      <c r="C1827" s="27"/>
      <c r="D1827" s="28"/>
      <c r="E1827" s="33"/>
      <c r="F1827" s="33"/>
      <c r="G1827" s="28"/>
      <c r="H1827" s="38"/>
      <c r="I1827" s="38"/>
    </row>
    <row r="1828" customFormat="1" ht="15.6" spans="3:9">
      <c r="C1828" s="27"/>
      <c r="D1828" s="28"/>
      <c r="E1828" s="33"/>
      <c r="F1828" s="33"/>
      <c r="G1828" s="28"/>
      <c r="H1828" s="38"/>
      <c r="I1828" s="38"/>
    </row>
    <row r="1829" customFormat="1" ht="15.6" spans="3:9">
      <c r="C1829" s="27"/>
      <c r="D1829" s="28"/>
      <c r="E1829" s="33"/>
      <c r="F1829" s="33"/>
      <c r="G1829" s="28"/>
      <c r="H1829" s="38"/>
      <c r="I1829" s="38"/>
    </row>
    <row r="1830" customFormat="1" ht="15.6" spans="3:9">
      <c r="C1830" s="27"/>
      <c r="D1830" s="28"/>
      <c r="E1830" s="33"/>
      <c r="F1830" s="33"/>
      <c r="G1830" s="28"/>
      <c r="H1830" s="38"/>
      <c r="I1830" s="38"/>
    </row>
    <row r="1831" customFormat="1" ht="15.6" spans="3:9">
      <c r="C1831" s="27"/>
      <c r="D1831" s="28"/>
      <c r="E1831" s="33"/>
      <c r="F1831" s="33"/>
      <c r="G1831" s="28"/>
      <c r="H1831" s="38"/>
      <c r="I1831" s="38"/>
    </row>
    <row r="1832" customFormat="1" ht="15.6" spans="3:9">
      <c r="C1832" s="27"/>
      <c r="D1832" s="28"/>
      <c r="E1832" s="33"/>
      <c r="F1832" s="33"/>
      <c r="G1832" s="28"/>
      <c r="H1832" s="38"/>
      <c r="I1832" s="38"/>
    </row>
    <row r="1833" customFormat="1" ht="15.6" spans="3:9">
      <c r="C1833" s="27"/>
      <c r="D1833" s="28"/>
      <c r="E1833" s="33"/>
      <c r="F1833" s="33"/>
      <c r="G1833" s="28"/>
      <c r="H1833" s="38"/>
      <c r="I1833" s="38"/>
    </row>
    <row r="1834" customFormat="1" ht="15.6" spans="3:9">
      <c r="C1834" s="27"/>
      <c r="D1834" s="28"/>
      <c r="E1834" s="33"/>
      <c r="F1834" s="33"/>
      <c r="G1834" s="28"/>
      <c r="H1834" s="38"/>
      <c r="I1834" s="38"/>
    </row>
    <row r="1835" customFormat="1" ht="15.6" spans="3:9">
      <c r="C1835" s="27"/>
      <c r="D1835" s="28"/>
      <c r="E1835" s="33"/>
      <c r="F1835" s="33"/>
      <c r="G1835" s="28"/>
      <c r="H1835" s="38"/>
      <c r="I1835" s="38"/>
    </row>
    <row r="1836" customFormat="1" ht="15.6" spans="3:9">
      <c r="C1836" s="27"/>
      <c r="D1836" s="28"/>
      <c r="E1836" s="33"/>
      <c r="F1836" s="33"/>
      <c r="G1836" s="28"/>
      <c r="H1836" s="38"/>
      <c r="I1836" s="38"/>
    </row>
    <row r="1837" customFormat="1" ht="15.6" spans="3:9">
      <c r="C1837" s="27"/>
      <c r="D1837" s="28"/>
      <c r="E1837" s="33"/>
      <c r="F1837" s="33"/>
      <c r="G1837" s="28"/>
      <c r="H1837" s="38"/>
      <c r="I1837" s="38"/>
    </row>
    <row r="1838" customFormat="1" ht="15.6" spans="3:9">
      <c r="C1838" s="27"/>
      <c r="D1838" s="28"/>
      <c r="E1838" s="33"/>
      <c r="F1838" s="33"/>
      <c r="G1838" s="28"/>
      <c r="H1838" s="38"/>
      <c r="I1838" s="38"/>
    </row>
    <row r="1839" customFormat="1" ht="15.6" spans="3:9">
      <c r="C1839" s="27"/>
      <c r="D1839" s="28"/>
      <c r="E1839" s="33"/>
      <c r="F1839" s="33"/>
      <c r="G1839" s="28"/>
      <c r="H1839" s="38"/>
      <c r="I1839" s="38"/>
    </row>
    <row r="1840" customFormat="1" ht="15.6" spans="3:9">
      <c r="C1840" s="27"/>
      <c r="D1840" s="28"/>
      <c r="E1840" s="33"/>
      <c r="F1840" s="33"/>
      <c r="G1840" s="28"/>
      <c r="H1840" s="38"/>
      <c r="I1840" s="38"/>
    </row>
    <row r="1841" customFormat="1" ht="15.6" spans="3:9">
      <c r="C1841" s="27"/>
      <c r="D1841" s="28"/>
      <c r="E1841" s="33"/>
      <c r="F1841" s="33"/>
      <c r="G1841" s="28"/>
      <c r="H1841" s="38"/>
      <c r="I1841" s="38"/>
    </row>
    <row r="1842" customFormat="1" ht="15.6" spans="3:9">
      <c r="C1842" s="27"/>
      <c r="D1842" s="28"/>
      <c r="E1842" s="33"/>
      <c r="F1842" s="33"/>
      <c r="G1842" s="28"/>
      <c r="H1842" s="38"/>
      <c r="I1842" s="38"/>
    </row>
    <row r="1843" customFormat="1" ht="15.6" spans="3:9">
      <c r="C1843" s="27"/>
      <c r="D1843" s="28"/>
      <c r="E1843" s="33"/>
      <c r="F1843" s="33"/>
      <c r="G1843" s="28"/>
      <c r="H1843" s="38"/>
      <c r="I1843" s="38"/>
    </row>
    <row r="1844" customFormat="1" ht="15.6" spans="3:9">
      <c r="C1844" s="27"/>
      <c r="D1844" s="28"/>
      <c r="E1844" s="33"/>
      <c r="F1844" s="33"/>
      <c r="G1844" s="28"/>
      <c r="H1844" s="38"/>
      <c r="I1844" s="38"/>
    </row>
    <row r="1845" customFormat="1" ht="15.6" spans="3:9">
      <c r="C1845" s="27"/>
      <c r="D1845" s="28"/>
      <c r="E1845" s="33"/>
      <c r="F1845" s="33"/>
      <c r="G1845" s="28"/>
      <c r="H1845" s="38"/>
      <c r="I1845" s="38"/>
    </row>
    <row r="1846" customFormat="1" ht="15.6" spans="3:9">
      <c r="C1846" s="27"/>
      <c r="D1846" s="28"/>
      <c r="E1846" s="33"/>
      <c r="F1846" s="33"/>
      <c r="G1846" s="28"/>
      <c r="H1846" s="38"/>
      <c r="I1846" s="38"/>
    </row>
    <row r="1847" customFormat="1" ht="15.6" spans="3:9">
      <c r="C1847" s="27"/>
      <c r="D1847" s="28"/>
      <c r="E1847" s="33"/>
      <c r="F1847" s="33"/>
      <c r="G1847" s="28"/>
      <c r="H1847" s="38"/>
      <c r="I1847" s="38"/>
    </row>
    <row r="1848" customFormat="1" ht="15.6" spans="3:9">
      <c r="C1848" s="27"/>
      <c r="D1848" s="28"/>
      <c r="E1848" s="33"/>
      <c r="F1848" s="33"/>
      <c r="G1848" s="28"/>
      <c r="H1848" s="38"/>
      <c r="I1848" s="38"/>
    </row>
    <row r="1849" customFormat="1" ht="15.6" spans="3:9">
      <c r="C1849" s="27"/>
      <c r="D1849" s="28"/>
      <c r="E1849" s="33"/>
      <c r="F1849" s="33"/>
      <c r="G1849" s="28"/>
      <c r="H1849" s="38"/>
      <c r="I1849" s="38"/>
    </row>
    <row r="1850" customFormat="1" ht="15.6" spans="3:9">
      <c r="C1850" s="27"/>
      <c r="D1850" s="28"/>
      <c r="E1850" s="33"/>
      <c r="F1850" s="33"/>
      <c r="G1850" s="28"/>
      <c r="H1850" s="38"/>
      <c r="I1850" s="38"/>
    </row>
    <row r="1851" customFormat="1" ht="15.6" spans="3:9">
      <c r="C1851" s="27"/>
      <c r="D1851" s="28"/>
      <c r="E1851" s="33"/>
      <c r="F1851" s="33"/>
      <c r="G1851" s="28"/>
      <c r="H1851" s="38"/>
      <c r="I1851" s="38"/>
    </row>
    <row r="1852" customFormat="1" ht="15.6" spans="3:9">
      <c r="C1852" s="27"/>
      <c r="D1852" s="28"/>
      <c r="E1852" s="33"/>
      <c r="F1852" s="33"/>
      <c r="G1852" s="28"/>
      <c r="H1852" s="38"/>
      <c r="I1852" s="38"/>
    </row>
    <row r="1853" customFormat="1" ht="15.6" spans="3:9">
      <c r="C1853" s="27"/>
      <c r="D1853" s="28"/>
      <c r="E1853" s="33"/>
      <c r="F1853" s="33"/>
      <c r="G1853" s="28"/>
      <c r="H1853" s="38"/>
      <c r="I1853" s="38"/>
    </row>
    <row r="1854" customFormat="1" ht="15.6" spans="3:9">
      <c r="C1854" s="27"/>
      <c r="D1854" s="28"/>
      <c r="E1854" s="33"/>
      <c r="F1854" s="33"/>
      <c r="G1854" s="28"/>
      <c r="H1854" s="38"/>
      <c r="I1854" s="38"/>
    </row>
    <row r="1855" customFormat="1" ht="15.6" spans="3:9">
      <c r="C1855" s="27"/>
      <c r="D1855" s="28"/>
      <c r="E1855" s="33"/>
      <c r="F1855" s="33"/>
      <c r="G1855" s="28"/>
      <c r="H1855" s="38"/>
      <c r="I1855" s="38"/>
    </row>
    <row r="1856" customFormat="1" ht="15.6" spans="3:9">
      <c r="C1856" s="27"/>
      <c r="D1856" s="28"/>
      <c r="E1856" s="33"/>
      <c r="F1856" s="33"/>
      <c r="G1856" s="28"/>
      <c r="H1856" s="38"/>
      <c r="I1856" s="38"/>
    </row>
    <row r="1857" customFormat="1" ht="15.6" spans="3:9">
      <c r="C1857" s="27"/>
      <c r="D1857" s="28"/>
      <c r="E1857" s="33"/>
      <c r="F1857" s="33"/>
      <c r="G1857" s="28"/>
      <c r="H1857" s="38"/>
      <c r="I1857" s="38"/>
    </row>
    <row r="1858" customFormat="1" ht="15.6" spans="3:9">
      <c r="C1858" s="27"/>
      <c r="D1858" s="28"/>
      <c r="E1858" s="33"/>
      <c r="F1858" s="33"/>
      <c r="G1858" s="28"/>
      <c r="H1858" s="38"/>
      <c r="I1858" s="38"/>
    </row>
    <row r="1859" customFormat="1" ht="15.6" spans="3:9">
      <c r="C1859" s="27"/>
      <c r="D1859" s="28"/>
      <c r="E1859" s="33"/>
      <c r="F1859" s="33"/>
      <c r="G1859" s="28"/>
      <c r="H1859" s="38"/>
      <c r="I1859" s="38"/>
    </row>
    <row r="1860" customFormat="1" ht="15.6" spans="3:9">
      <c r="C1860" s="27"/>
      <c r="D1860" s="28"/>
      <c r="E1860" s="33"/>
      <c r="F1860" s="33"/>
      <c r="G1860" s="28"/>
      <c r="H1860" s="38"/>
      <c r="I1860" s="38"/>
    </row>
    <row r="1861" customFormat="1" ht="15.6" spans="3:9">
      <c r="C1861" s="27"/>
      <c r="D1861" s="28"/>
      <c r="E1861" s="33"/>
      <c r="F1861" s="33"/>
      <c r="G1861" s="28"/>
      <c r="H1861" s="38"/>
      <c r="I1861" s="38"/>
    </row>
    <row r="1862" customFormat="1" ht="15.6" spans="3:9">
      <c r="C1862" s="27"/>
      <c r="D1862" s="28"/>
      <c r="E1862" s="33"/>
      <c r="F1862" s="33"/>
      <c r="G1862" s="28"/>
      <c r="H1862" s="38"/>
      <c r="I1862" s="38"/>
    </row>
    <row r="1863" customFormat="1" ht="15.6" spans="3:9">
      <c r="C1863" s="27"/>
      <c r="D1863" s="28"/>
      <c r="E1863" s="33"/>
      <c r="F1863" s="33"/>
      <c r="G1863" s="28"/>
      <c r="H1863" s="38"/>
      <c r="I1863" s="38"/>
    </row>
    <row r="1864" customFormat="1" ht="15.6" spans="3:9">
      <c r="C1864" s="27"/>
      <c r="D1864" s="28"/>
      <c r="E1864" s="33"/>
      <c r="F1864" s="33"/>
      <c r="G1864" s="28"/>
      <c r="H1864" s="38"/>
      <c r="I1864" s="38"/>
    </row>
    <row r="1865" customFormat="1" ht="15.6" spans="3:9">
      <c r="C1865" s="27"/>
      <c r="D1865" s="28"/>
      <c r="E1865" s="33"/>
      <c r="F1865" s="33"/>
      <c r="G1865" s="28"/>
      <c r="H1865" s="38"/>
      <c r="I1865" s="38"/>
    </row>
    <row r="1866" customFormat="1" ht="15.6" spans="3:9">
      <c r="C1866" s="27"/>
      <c r="D1866" s="28"/>
      <c r="E1866" s="33"/>
      <c r="F1866" s="33"/>
      <c r="G1866" s="28"/>
      <c r="H1866" s="38"/>
      <c r="I1866" s="38"/>
    </row>
    <row r="1867" customFormat="1" ht="15.6" spans="3:9">
      <c r="C1867" s="27"/>
      <c r="D1867" s="28"/>
      <c r="E1867" s="33"/>
      <c r="F1867" s="33"/>
      <c r="G1867" s="28"/>
      <c r="H1867" s="38"/>
      <c r="I1867" s="38"/>
    </row>
    <row r="1868" customFormat="1" ht="15.6" spans="3:9">
      <c r="C1868" s="27"/>
      <c r="D1868" s="28"/>
      <c r="E1868" s="33"/>
      <c r="F1868" s="33"/>
      <c r="G1868" s="28"/>
      <c r="H1868" s="38"/>
      <c r="I1868" s="38"/>
    </row>
    <row r="1869" customFormat="1" ht="15.6" spans="3:9">
      <c r="C1869" s="27"/>
      <c r="D1869" s="28"/>
      <c r="E1869" s="33"/>
      <c r="F1869" s="33"/>
      <c r="G1869" s="28"/>
      <c r="H1869" s="38"/>
      <c r="I1869" s="38"/>
    </row>
    <row r="1870" customFormat="1" ht="15.6" spans="3:9">
      <c r="C1870" s="27"/>
      <c r="D1870" s="28"/>
      <c r="E1870" s="33"/>
      <c r="F1870" s="33"/>
      <c r="G1870" s="28"/>
      <c r="H1870" s="38"/>
      <c r="I1870" s="38"/>
    </row>
    <row r="1871" customFormat="1" ht="15.6" spans="3:9">
      <c r="C1871" s="27"/>
      <c r="D1871" s="28"/>
      <c r="E1871" s="33"/>
      <c r="F1871" s="33"/>
      <c r="G1871" s="28"/>
      <c r="H1871" s="38"/>
      <c r="I1871" s="38"/>
    </row>
    <row r="1872" customFormat="1" ht="15.6" spans="3:9">
      <c r="C1872" s="27"/>
      <c r="D1872" s="28"/>
      <c r="E1872" s="33"/>
      <c r="F1872" s="33"/>
      <c r="G1872" s="28"/>
      <c r="H1872" s="38"/>
      <c r="I1872" s="38"/>
    </row>
    <row r="1873" customFormat="1" ht="15.6" spans="3:9">
      <c r="C1873" s="27"/>
      <c r="D1873" s="28"/>
      <c r="E1873" s="33"/>
      <c r="F1873" s="33"/>
      <c r="G1873" s="28"/>
      <c r="H1873" s="38"/>
      <c r="I1873" s="38"/>
    </row>
    <row r="1874" customFormat="1" ht="15.6" spans="3:9">
      <c r="C1874" s="27"/>
      <c r="D1874" s="28"/>
      <c r="E1874" s="33"/>
      <c r="F1874" s="33"/>
      <c r="G1874" s="28"/>
      <c r="H1874" s="38"/>
      <c r="I1874" s="38"/>
    </row>
    <row r="1875" customFormat="1" ht="15.6" spans="3:9">
      <c r="C1875" s="27"/>
      <c r="D1875" s="28"/>
      <c r="E1875" s="33"/>
      <c r="F1875" s="33"/>
      <c r="G1875" s="28"/>
      <c r="H1875" s="38"/>
      <c r="I1875" s="38"/>
    </row>
    <row r="1876" customFormat="1" ht="15.6" spans="3:9">
      <c r="C1876" s="27"/>
      <c r="D1876" s="28"/>
      <c r="E1876" s="33"/>
      <c r="F1876" s="33"/>
      <c r="G1876" s="28"/>
      <c r="H1876" s="38"/>
      <c r="I1876" s="38"/>
    </row>
    <row r="1877" customFormat="1" ht="15.6" spans="3:9">
      <c r="C1877" s="27"/>
      <c r="D1877" s="28"/>
      <c r="E1877" s="33"/>
      <c r="F1877" s="33"/>
      <c r="G1877" s="28"/>
      <c r="H1877" s="38"/>
      <c r="I1877" s="38"/>
    </row>
    <row r="1878" customFormat="1" ht="15.6" spans="3:9">
      <c r="C1878" s="27"/>
      <c r="D1878" s="28"/>
      <c r="E1878" s="33"/>
      <c r="F1878" s="33"/>
      <c r="G1878" s="28"/>
      <c r="H1878" s="38"/>
      <c r="I1878" s="38"/>
    </row>
    <row r="1879" customFormat="1" ht="15.6" spans="3:9">
      <c r="C1879" s="27"/>
      <c r="D1879" s="28"/>
      <c r="E1879" s="33"/>
      <c r="F1879" s="33"/>
      <c r="G1879" s="28"/>
      <c r="H1879" s="38"/>
      <c r="I1879" s="38"/>
    </row>
    <row r="1880" customFormat="1" ht="15.6" spans="3:9">
      <c r="C1880" s="27"/>
      <c r="D1880" s="28"/>
      <c r="E1880" s="33"/>
      <c r="F1880" s="33"/>
      <c r="G1880" s="28"/>
      <c r="H1880" s="38"/>
      <c r="I1880" s="38"/>
    </row>
    <row r="1881" customFormat="1" ht="15.6" spans="3:9">
      <c r="C1881" s="27"/>
      <c r="D1881" s="28"/>
      <c r="E1881" s="33"/>
      <c r="F1881" s="33"/>
      <c r="G1881" s="28"/>
      <c r="H1881" s="38"/>
      <c r="I1881" s="38"/>
    </row>
    <row r="1882" customFormat="1" ht="15.6" spans="3:9">
      <c r="C1882" s="27"/>
      <c r="D1882" s="28"/>
      <c r="E1882" s="33"/>
      <c r="F1882" s="33"/>
      <c r="G1882" s="28"/>
      <c r="H1882" s="38"/>
      <c r="I1882" s="38"/>
    </row>
    <row r="1883" customFormat="1" ht="15.6" spans="3:9">
      <c r="C1883" s="27"/>
      <c r="D1883" s="28"/>
      <c r="E1883" s="33"/>
      <c r="F1883" s="33"/>
      <c r="G1883" s="28"/>
      <c r="H1883" s="38"/>
      <c r="I1883" s="38"/>
    </row>
    <row r="1884" customFormat="1" ht="15.6" spans="3:9">
      <c r="C1884" s="27"/>
      <c r="D1884" s="28"/>
      <c r="E1884" s="33"/>
      <c r="F1884" s="33"/>
      <c r="G1884" s="28"/>
      <c r="H1884" s="38"/>
      <c r="I1884" s="38"/>
    </row>
    <row r="1885" customFormat="1" ht="15.6" spans="3:9">
      <c r="C1885" s="27"/>
      <c r="D1885" s="28"/>
      <c r="E1885" s="33"/>
      <c r="F1885" s="33"/>
      <c r="G1885" s="28"/>
      <c r="H1885" s="38"/>
      <c r="I1885" s="38"/>
    </row>
    <row r="1886" customFormat="1" ht="15.6" spans="3:9">
      <c r="C1886" s="27"/>
      <c r="D1886" s="28"/>
      <c r="E1886" s="33"/>
      <c r="F1886" s="33"/>
      <c r="G1886" s="28"/>
      <c r="H1886" s="38"/>
      <c r="I1886" s="38"/>
    </row>
    <row r="1887" customFormat="1" ht="15.6" spans="3:9">
      <c r="C1887" s="27"/>
      <c r="D1887" s="28"/>
      <c r="E1887" s="33"/>
      <c r="F1887" s="33"/>
      <c r="G1887" s="28"/>
      <c r="H1887" s="38"/>
      <c r="I1887" s="38"/>
    </row>
    <row r="1888" customFormat="1" ht="15.6" spans="3:9">
      <c r="C1888" s="27"/>
      <c r="D1888" s="28"/>
      <c r="E1888" s="33"/>
      <c r="F1888" s="33"/>
      <c r="G1888" s="28"/>
      <c r="H1888" s="38"/>
      <c r="I1888" s="38"/>
    </row>
    <row r="1889" customFormat="1" ht="15.6" spans="3:9">
      <c r="C1889" s="27"/>
      <c r="D1889" s="28"/>
      <c r="E1889" s="33"/>
      <c r="F1889" s="33"/>
      <c r="G1889" s="28"/>
      <c r="H1889" s="38"/>
      <c r="I1889" s="38"/>
    </row>
    <row r="1890" customFormat="1" ht="15.6" spans="3:9">
      <c r="C1890" s="27"/>
      <c r="D1890" s="28"/>
      <c r="E1890" s="33"/>
      <c r="F1890" s="33"/>
      <c r="G1890" s="28"/>
      <c r="H1890" s="38"/>
      <c r="I1890" s="38"/>
    </row>
    <row r="1891" customFormat="1" ht="15.6" spans="3:9">
      <c r="C1891" s="27"/>
      <c r="D1891" s="28"/>
      <c r="E1891" s="33"/>
      <c r="F1891" s="33"/>
      <c r="G1891" s="28"/>
      <c r="H1891" s="38"/>
      <c r="I1891" s="38"/>
    </row>
    <row r="1892" customFormat="1" ht="15.6" spans="3:9">
      <c r="C1892" s="27"/>
      <c r="D1892" s="28"/>
      <c r="E1892" s="33"/>
      <c r="F1892" s="33"/>
      <c r="G1892" s="28"/>
      <c r="H1892" s="38"/>
      <c r="I1892" s="38"/>
    </row>
    <row r="1893" customFormat="1" ht="15.6" spans="3:9">
      <c r="C1893" s="27"/>
      <c r="D1893" s="28"/>
      <c r="E1893" s="33"/>
      <c r="F1893" s="33"/>
      <c r="G1893" s="28"/>
      <c r="H1893" s="38"/>
      <c r="I1893" s="38"/>
    </row>
    <row r="1894" customFormat="1" ht="15.6" spans="3:9">
      <c r="C1894" s="27"/>
      <c r="D1894" s="28"/>
      <c r="E1894" s="33"/>
      <c r="F1894" s="33"/>
      <c r="G1894" s="28"/>
      <c r="H1894" s="38"/>
      <c r="I1894" s="38"/>
    </row>
    <row r="1895" customFormat="1" ht="15.6" spans="3:9">
      <c r="C1895" s="27"/>
      <c r="D1895" s="28"/>
      <c r="E1895" s="33"/>
      <c r="F1895" s="33"/>
      <c r="G1895" s="28"/>
      <c r="H1895" s="38"/>
      <c r="I1895" s="38"/>
    </row>
    <row r="1896" customFormat="1" ht="15.6" spans="3:9">
      <c r="C1896" s="27"/>
      <c r="D1896" s="28"/>
      <c r="E1896" s="33"/>
      <c r="F1896" s="33"/>
      <c r="G1896" s="28"/>
      <c r="H1896" s="38"/>
      <c r="I1896" s="38"/>
    </row>
    <row r="1897" customFormat="1" ht="15.6" spans="3:9">
      <c r="C1897" s="27"/>
      <c r="D1897" s="28"/>
      <c r="E1897" s="33"/>
      <c r="F1897" s="33"/>
      <c r="G1897" s="28"/>
      <c r="H1897" s="38"/>
      <c r="I1897" s="38"/>
    </row>
    <row r="1898" customFormat="1" ht="15.6" spans="3:9">
      <c r="C1898" s="27"/>
      <c r="D1898" s="28"/>
      <c r="E1898" s="33"/>
      <c r="F1898" s="33"/>
      <c r="G1898" s="28"/>
      <c r="H1898" s="38"/>
      <c r="I1898" s="38"/>
    </row>
    <row r="1899" customFormat="1" ht="15.6" spans="3:9">
      <c r="C1899" s="27"/>
      <c r="D1899" s="28"/>
      <c r="E1899" s="33"/>
      <c r="F1899" s="33"/>
      <c r="G1899" s="28"/>
      <c r="H1899" s="38"/>
      <c r="I1899" s="38"/>
    </row>
    <row r="1900" customFormat="1" ht="15.6" spans="3:9">
      <c r="C1900" s="27"/>
      <c r="D1900" s="28"/>
      <c r="E1900" s="33"/>
      <c r="F1900" s="33"/>
      <c r="G1900" s="28"/>
      <c r="H1900" s="38"/>
      <c r="I1900" s="38"/>
    </row>
    <row r="1901" customFormat="1" ht="15.6" spans="3:9">
      <c r="C1901" s="27"/>
      <c r="D1901" s="28"/>
      <c r="E1901" s="33"/>
      <c r="F1901" s="33"/>
      <c r="G1901" s="28"/>
      <c r="H1901" s="38"/>
      <c r="I1901" s="38"/>
    </row>
    <row r="1902" customFormat="1" ht="15.6" spans="3:9">
      <c r="C1902" s="27"/>
      <c r="D1902" s="28"/>
      <c r="E1902" s="33"/>
      <c r="F1902" s="33"/>
      <c r="G1902" s="28"/>
      <c r="H1902" s="38"/>
      <c r="I1902" s="38"/>
    </row>
    <row r="1903" customFormat="1" ht="15.6" spans="3:9">
      <c r="C1903" s="27"/>
      <c r="D1903" s="28"/>
      <c r="E1903" s="33"/>
      <c r="F1903" s="33"/>
      <c r="G1903" s="28"/>
      <c r="H1903" s="38"/>
      <c r="I1903" s="38"/>
    </row>
    <row r="1904" customFormat="1" ht="15.6" spans="3:9">
      <c r="C1904" s="27"/>
      <c r="D1904" s="28"/>
      <c r="E1904" s="33"/>
      <c r="F1904" s="33"/>
      <c r="G1904" s="28"/>
      <c r="H1904" s="38"/>
      <c r="I1904" s="38"/>
    </row>
    <row r="1905" customFormat="1" ht="15.6" spans="3:9">
      <c r="C1905" s="27"/>
      <c r="D1905" s="28"/>
      <c r="E1905" s="33"/>
      <c r="F1905" s="33"/>
      <c r="G1905" s="28"/>
      <c r="H1905" s="38"/>
      <c r="I1905" s="38"/>
    </row>
    <row r="1906" customFormat="1" ht="15.6" spans="3:9">
      <c r="C1906" s="27"/>
      <c r="D1906" s="28"/>
      <c r="E1906" s="33"/>
      <c r="F1906" s="33"/>
      <c r="G1906" s="28"/>
      <c r="H1906" s="38"/>
      <c r="I1906" s="38"/>
    </row>
    <row r="1907" customFormat="1" ht="15.6" spans="3:9">
      <c r="C1907" s="27"/>
      <c r="D1907" s="28"/>
      <c r="E1907" s="33"/>
      <c r="F1907" s="33"/>
      <c r="G1907" s="28"/>
      <c r="H1907" s="38"/>
      <c r="I1907" s="38"/>
    </row>
    <row r="1908" customFormat="1" ht="15.6" spans="3:9">
      <c r="C1908" s="27"/>
      <c r="D1908" s="28"/>
      <c r="E1908" s="33"/>
      <c r="F1908" s="33"/>
      <c r="G1908" s="28"/>
      <c r="H1908" s="38"/>
      <c r="I1908" s="38"/>
    </row>
    <row r="1909" customFormat="1" ht="15.6" spans="3:9">
      <c r="C1909" s="27"/>
      <c r="D1909" s="28"/>
      <c r="E1909" s="33"/>
      <c r="F1909" s="33"/>
      <c r="G1909" s="28"/>
      <c r="H1909" s="38"/>
      <c r="I1909" s="38"/>
    </row>
    <row r="1910" customFormat="1" ht="15.6" spans="3:9">
      <c r="C1910" s="27"/>
      <c r="D1910" s="28"/>
      <c r="E1910" s="33"/>
      <c r="F1910" s="33"/>
      <c r="G1910" s="28"/>
      <c r="H1910" s="38"/>
      <c r="I1910" s="38"/>
    </row>
    <row r="1911" customFormat="1" ht="15.6" spans="3:9">
      <c r="C1911" s="27"/>
      <c r="D1911" s="28"/>
      <c r="E1911" s="33"/>
      <c r="F1911" s="33"/>
      <c r="G1911" s="28"/>
      <c r="H1911" s="38"/>
      <c r="I1911" s="38"/>
    </row>
    <row r="1912" customFormat="1" ht="15.6" spans="3:9">
      <c r="C1912" s="27"/>
      <c r="D1912" s="28"/>
      <c r="E1912" s="33"/>
      <c r="F1912" s="33"/>
      <c r="G1912" s="28"/>
      <c r="H1912" s="38"/>
      <c r="I1912" s="38"/>
    </row>
    <row r="1913" customFormat="1" ht="15.6" spans="3:9">
      <c r="C1913" s="27"/>
      <c r="D1913" s="28"/>
      <c r="E1913" s="33"/>
      <c r="F1913" s="33"/>
      <c r="G1913" s="28"/>
      <c r="H1913" s="38"/>
      <c r="I1913" s="38"/>
    </row>
    <row r="1914" customFormat="1" ht="15.6" spans="3:9">
      <c r="C1914" s="27"/>
      <c r="D1914" s="28"/>
      <c r="E1914" s="33"/>
      <c r="F1914" s="33"/>
      <c r="G1914" s="28"/>
      <c r="H1914" s="38"/>
      <c r="I1914" s="38"/>
    </row>
    <row r="1915" customFormat="1" ht="15.6" spans="3:9">
      <c r="C1915" s="27"/>
      <c r="D1915" s="28"/>
      <c r="E1915" s="33"/>
      <c r="F1915" s="33"/>
      <c r="G1915" s="28"/>
      <c r="H1915" s="38"/>
      <c r="I1915" s="38"/>
    </row>
    <row r="1916" customFormat="1" ht="15.6" spans="3:9">
      <c r="C1916" s="27"/>
      <c r="D1916" s="28"/>
      <c r="E1916" s="33"/>
      <c r="F1916" s="33"/>
      <c r="G1916" s="28"/>
      <c r="H1916" s="38"/>
      <c r="I1916" s="38"/>
    </row>
    <row r="1917" customFormat="1" ht="15.6" spans="3:9">
      <c r="C1917" s="27"/>
      <c r="D1917" s="28"/>
      <c r="E1917" s="33"/>
      <c r="F1917" s="33"/>
      <c r="G1917" s="28"/>
      <c r="H1917" s="38"/>
      <c r="I1917" s="38"/>
    </row>
    <row r="1918" customFormat="1" ht="15.6" spans="3:9">
      <c r="C1918" s="27"/>
      <c r="D1918" s="28"/>
      <c r="E1918" s="33"/>
      <c r="F1918" s="33"/>
      <c r="G1918" s="28"/>
      <c r="H1918" s="38"/>
      <c r="I1918" s="38"/>
    </row>
    <row r="1919" customFormat="1" ht="15.6" spans="3:9">
      <c r="C1919" s="27"/>
      <c r="D1919" s="28"/>
      <c r="E1919" s="33"/>
      <c r="F1919" s="33"/>
      <c r="G1919" s="28"/>
      <c r="H1919" s="38"/>
      <c r="I1919" s="38"/>
    </row>
    <row r="1920" customFormat="1" ht="15.6" spans="3:9">
      <c r="C1920" s="27"/>
      <c r="D1920" s="28"/>
      <c r="E1920" s="33"/>
      <c r="F1920" s="33"/>
      <c r="G1920" s="28"/>
      <c r="H1920" s="38"/>
      <c r="I1920" s="38"/>
    </row>
    <row r="1921" customFormat="1" ht="15.6" spans="3:9">
      <c r="C1921" s="27"/>
      <c r="D1921" s="28"/>
      <c r="E1921" s="33"/>
      <c r="F1921" s="33"/>
      <c r="G1921" s="28"/>
      <c r="H1921" s="38"/>
      <c r="I1921" s="38"/>
    </row>
    <row r="1922" customFormat="1" ht="15.6" spans="3:9">
      <c r="C1922" s="27"/>
      <c r="D1922" s="28"/>
      <c r="E1922" s="33"/>
      <c r="F1922" s="33"/>
      <c r="G1922" s="28"/>
      <c r="H1922" s="38"/>
      <c r="I1922" s="38"/>
    </row>
    <row r="1923" customFormat="1" ht="15.6" spans="3:9">
      <c r="C1923" s="27"/>
      <c r="D1923" s="28"/>
      <c r="E1923" s="33"/>
      <c r="F1923" s="33"/>
      <c r="G1923" s="28"/>
      <c r="H1923" s="38"/>
      <c r="I1923" s="38"/>
    </row>
    <row r="1924" customFormat="1" ht="15.6" spans="3:9">
      <c r="C1924" s="27"/>
      <c r="D1924" s="28"/>
      <c r="E1924" s="33"/>
      <c r="F1924" s="33"/>
      <c r="G1924" s="28"/>
      <c r="H1924" s="38"/>
      <c r="I1924" s="38"/>
    </row>
    <row r="1925" customFormat="1" ht="15.6" spans="3:9">
      <c r="C1925" s="27"/>
      <c r="D1925" s="28"/>
      <c r="E1925" s="33"/>
      <c r="F1925" s="33"/>
      <c r="G1925" s="28"/>
      <c r="H1925" s="38"/>
      <c r="I1925" s="38"/>
    </row>
    <row r="1926" customFormat="1" ht="15.6" spans="3:9">
      <c r="C1926" s="27"/>
      <c r="D1926" s="28"/>
      <c r="E1926" s="33"/>
      <c r="F1926" s="33"/>
      <c r="G1926" s="28"/>
      <c r="H1926" s="38"/>
      <c r="I1926" s="38"/>
    </row>
    <row r="1927" customFormat="1" ht="15.6" spans="3:9">
      <c r="C1927" s="27"/>
      <c r="D1927" s="28"/>
      <c r="E1927" s="33"/>
      <c r="F1927" s="33"/>
      <c r="G1927" s="28"/>
      <c r="H1927" s="38"/>
      <c r="I1927" s="38"/>
    </row>
    <row r="1928" customFormat="1" ht="15.6" spans="3:9">
      <c r="C1928" s="27"/>
      <c r="D1928" s="28"/>
      <c r="E1928" s="33"/>
      <c r="F1928" s="33"/>
      <c r="G1928" s="28"/>
      <c r="H1928" s="38"/>
      <c r="I1928" s="38"/>
    </row>
    <row r="1929" customFormat="1" ht="15.6" spans="3:9">
      <c r="C1929" s="27"/>
      <c r="D1929" s="28"/>
      <c r="E1929" s="33"/>
      <c r="F1929" s="33"/>
      <c r="G1929" s="28"/>
      <c r="H1929" s="38"/>
      <c r="I1929" s="38"/>
    </row>
    <row r="1930" customFormat="1" ht="15.6" spans="3:9">
      <c r="C1930" s="27"/>
      <c r="D1930" s="28"/>
      <c r="E1930" s="33"/>
      <c r="F1930" s="33"/>
      <c r="G1930" s="28"/>
      <c r="H1930" s="38"/>
      <c r="I1930" s="38"/>
    </row>
    <row r="1931" customFormat="1" ht="15.6" spans="3:9">
      <c r="C1931" s="27"/>
      <c r="D1931" s="28"/>
      <c r="E1931" s="33"/>
      <c r="F1931" s="33"/>
      <c r="G1931" s="28"/>
      <c r="H1931" s="38"/>
      <c r="I1931" s="38"/>
    </row>
    <row r="1932" customFormat="1" ht="15.6" spans="3:9">
      <c r="C1932" s="27"/>
      <c r="D1932" s="28"/>
      <c r="E1932" s="33"/>
      <c r="F1932" s="33"/>
      <c r="G1932" s="28"/>
      <c r="H1932" s="38"/>
      <c r="I1932" s="38"/>
    </row>
    <row r="1933" customFormat="1" ht="15.6" spans="3:9">
      <c r="C1933" s="27"/>
      <c r="D1933" s="28"/>
      <c r="E1933" s="33"/>
      <c r="F1933" s="33"/>
      <c r="G1933" s="28"/>
      <c r="H1933" s="38"/>
      <c r="I1933" s="38"/>
    </row>
    <row r="1934" customFormat="1" ht="15.6" spans="3:9">
      <c r="C1934" s="27"/>
      <c r="D1934" s="28"/>
      <c r="E1934" s="33"/>
      <c r="F1934" s="33"/>
      <c r="G1934" s="28"/>
      <c r="H1934" s="38"/>
      <c r="I1934" s="38"/>
    </row>
    <row r="1935" customFormat="1" ht="15.6" spans="3:9">
      <c r="C1935" s="27"/>
      <c r="D1935" s="28"/>
      <c r="E1935" s="33"/>
      <c r="F1935" s="33"/>
      <c r="G1935" s="28"/>
      <c r="H1935" s="38"/>
      <c r="I1935" s="38"/>
    </row>
    <row r="1936" customFormat="1" ht="15.6" spans="3:9">
      <c r="C1936" s="27"/>
      <c r="D1936" s="28"/>
      <c r="E1936" s="33"/>
      <c r="F1936" s="33"/>
      <c r="G1936" s="28"/>
      <c r="H1936" s="38"/>
      <c r="I1936" s="38"/>
    </row>
    <row r="1937" customFormat="1" ht="15.6" spans="3:9">
      <c r="C1937" s="27"/>
      <c r="D1937" s="28"/>
      <c r="E1937" s="33"/>
      <c r="F1937" s="33"/>
      <c r="G1937" s="28"/>
      <c r="H1937" s="38"/>
      <c r="I1937" s="38"/>
    </row>
    <row r="1938" customFormat="1" ht="15.6" spans="3:9">
      <c r="C1938" s="27"/>
      <c r="D1938" s="28"/>
      <c r="E1938" s="33"/>
      <c r="F1938" s="33"/>
      <c r="G1938" s="28"/>
      <c r="H1938" s="38"/>
      <c r="I1938" s="38"/>
    </row>
    <row r="1939" customFormat="1" ht="15.6" spans="3:9">
      <c r="C1939" s="27"/>
      <c r="D1939" s="28"/>
      <c r="E1939" s="33"/>
      <c r="F1939" s="33"/>
      <c r="G1939" s="28"/>
      <c r="H1939" s="38"/>
      <c r="I1939" s="38"/>
    </row>
    <row r="1940" customFormat="1" ht="15.6" spans="3:9">
      <c r="C1940" s="27"/>
      <c r="D1940" s="28"/>
      <c r="E1940" s="33"/>
      <c r="F1940" s="33"/>
      <c r="G1940" s="28"/>
      <c r="H1940" s="38"/>
      <c r="I1940" s="38"/>
    </row>
    <row r="1941" customFormat="1" ht="15.6" spans="3:9">
      <c r="C1941" s="27"/>
      <c r="D1941" s="28"/>
      <c r="E1941" s="33"/>
      <c r="F1941" s="33"/>
      <c r="G1941" s="28"/>
      <c r="H1941" s="38"/>
      <c r="I1941" s="38"/>
    </row>
    <row r="1942" customFormat="1" ht="15.6" spans="3:9">
      <c r="C1942" s="27"/>
      <c r="D1942" s="28"/>
      <c r="E1942" s="33"/>
      <c r="F1942" s="33"/>
      <c r="G1942" s="28"/>
      <c r="H1942" s="38"/>
      <c r="I1942" s="38"/>
    </row>
    <row r="1943" customFormat="1" ht="15.6" spans="3:9">
      <c r="C1943" s="27"/>
      <c r="D1943" s="28"/>
      <c r="E1943" s="33"/>
      <c r="F1943" s="33"/>
      <c r="G1943" s="28"/>
      <c r="H1943" s="38"/>
      <c r="I1943" s="38"/>
    </row>
    <row r="1944" customFormat="1" ht="15.6" spans="3:9">
      <c r="C1944" s="27"/>
      <c r="D1944" s="28"/>
      <c r="E1944" s="33"/>
      <c r="F1944" s="33"/>
      <c r="G1944" s="28"/>
      <c r="H1944" s="38"/>
      <c r="I1944" s="38"/>
    </row>
    <row r="1945" customFormat="1" ht="15.6" spans="3:9">
      <c r="C1945" s="27"/>
      <c r="D1945" s="28"/>
      <c r="E1945" s="33"/>
      <c r="F1945" s="33"/>
      <c r="G1945" s="28"/>
      <c r="H1945" s="38"/>
      <c r="I1945" s="38"/>
    </row>
    <row r="1946" customFormat="1" ht="15.6" spans="3:9">
      <c r="C1946" s="27"/>
      <c r="D1946" s="28"/>
      <c r="E1946" s="33"/>
      <c r="F1946" s="33"/>
      <c r="G1946" s="28"/>
      <c r="H1946" s="38"/>
      <c r="I1946" s="38"/>
    </row>
    <row r="1947" customFormat="1" ht="15.6" spans="3:9">
      <c r="C1947" s="27"/>
      <c r="D1947" s="28"/>
      <c r="E1947" s="33"/>
      <c r="F1947" s="33"/>
      <c r="G1947" s="28"/>
      <c r="H1947" s="38"/>
      <c r="I1947" s="38"/>
    </row>
    <row r="1948" customFormat="1" ht="15.6" spans="3:9">
      <c r="C1948" s="27"/>
      <c r="D1948" s="28"/>
      <c r="E1948" s="33"/>
      <c r="F1948" s="33"/>
      <c r="G1948" s="28"/>
      <c r="H1948" s="38"/>
      <c r="I1948" s="38"/>
    </row>
    <row r="1949" customFormat="1" ht="15.6" spans="3:9">
      <c r="C1949" s="27"/>
      <c r="D1949" s="28"/>
      <c r="E1949" s="33"/>
      <c r="F1949" s="33"/>
      <c r="G1949" s="28"/>
      <c r="H1949" s="38"/>
      <c r="I1949" s="38"/>
    </row>
    <row r="1950" customFormat="1" ht="15.6" spans="3:9">
      <c r="C1950" s="27"/>
      <c r="D1950" s="28"/>
      <c r="E1950" s="33"/>
      <c r="F1950" s="33"/>
      <c r="G1950" s="28"/>
      <c r="H1950" s="38"/>
      <c r="I1950" s="38"/>
    </row>
    <row r="1951" customFormat="1" ht="15.6" spans="3:9">
      <c r="C1951" s="27"/>
      <c r="D1951" s="28"/>
      <c r="E1951" s="33"/>
      <c r="F1951" s="33"/>
      <c r="G1951" s="28"/>
      <c r="H1951" s="38"/>
      <c r="I1951" s="38"/>
    </row>
    <row r="1952" customFormat="1" ht="15.6" spans="3:9">
      <c r="C1952" s="27"/>
      <c r="D1952" s="28"/>
      <c r="E1952" s="33"/>
      <c r="F1952" s="33"/>
      <c r="G1952" s="28"/>
      <c r="H1952" s="38"/>
      <c r="I1952" s="38"/>
    </row>
    <row r="1953" customFormat="1" ht="15.6" spans="3:9">
      <c r="C1953" s="27"/>
      <c r="D1953" s="28"/>
      <c r="E1953" s="33"/>
      <c r="F1953" s="33"/>
      <c r="G1953" s="28"/>
      <c r="H1953" s="38"/>
      <c r="I1953" s="38"/>
    </row>
    <row r="1954" customFormat="1" ht="15.6" spans="3:9">
      <c r="C1954" s="27"/>
      <c r="D1954" s="28"/>
      <c r="E1954" s="33"/>
      <c r="F1954" s="33"/>
      <c r="G1954" s="28"/>
      <c r="H1954" s="38"/>
      <c r="I1954" s="38"/>
    </row>
    <row r="1955" customFormat="1" ht="15.6" spans="3:9">
      <c r="C1955" s="27"/>
      <c r="D1955" s="28"/>
      <c r="E1955" s="33"/>
      <c r="F1955" s="33"/>
      <c r="G1955" s="28"/>
      <c r="H1955" s="38"/>
      <c r="I1955" s="38"/>
    </row>
    <row r="1956" customFormat="1" ht="15.6" spans="3:9">
      <c r="C1956" s="27"/>
      <c r="D1956" s="28"/>
      <c r="E1956" s="33"/>
      <c r="F1956" s="33"/>
      <c r="G1956" s="28"/>
      <c r="H1956" s="38"/>
      <c r="I1956" s="38"/>
    </row>
    <row r="1957" customFormat="1" ht="15.6" spans="3:9">
      <c r="C1957" s="27"/>
      <c r="D1957" s="28"/>
      <c r="E1957" s="33"/>
      <c r="F1957" s="33"/>
      <c r="G1957" s="28"/>
      <c r="H1957" s="38"/>
      <c r="I1957" s="38"/>
    </row>
    <row r="1958" customFormat="1" ht="15.6" spans="3:9">
      <c r="C1958" s="27"/>
      <c r="D1958" s="28"/>
      <c r="E1958" s="33"/>
      <c r="F1958" s="33"/>
      <c r="G1958" s="28"/>
      <c r="H1958" s="38"/>
      <c r="I1958" s="38"/>
    </row>
    <row r="1959" customFormat="1" ht="15.6" spans="3:9">
      <c r="C1959" s="27"/>
      <c r="D1959" s="28"/>
      <c r="E1959" s="33"/>
      <c r="F1959" s="33"/>
      <c r="G1959" s="28"/>
      <c r="H1959" s="38"/>
      <c r="I1959" s="38"/>
    </row>
    <row r="1960" customFormat="1" ht="15.6" spans="3:9">
      <c r="C1960" s="27"/>
      <c r="D1960" s="28"/>
      <c r="E1960" s="33"/>
      <c r="F1960" s="33"/>
      <c r="G1960" s="28"/>
      <c r="H1960" s="38"/>
      <c r="I1960" s="38"/>
    </row>
    <row r="1961" customFormat="1" ht="15.6" spans="3:9">
      <c r="C1961" s="27"/>
      <c r="D1961" s="28"/>
      <c r="E1961" s="33"/>
      <c r="F1961" s="33"/>
      <c r="G1961" s="28"/>
      <c r="H1961" s="38"/>
      <c r="I1961" s="38"/>
    </row>
    <row r="1962" customFormat="1" ht="15.6" spans="3:9">
      <c r="C1962" s="27"/>
      <c r="D1962" s="28"/>
      <c r="E1962" s="33"/>
      <c r="F1962" s="33"/>
      <c r="G1962" s="28"/>
      <c r="H1962" s="38"/>
      <c r="I1962" s="38"/>
    </row>
    <row r="1963" customFormat="1" ht="15.6" spans="3:9">
      <c r="C1963" s="27"/>
      <c r="D1963" s="28"/>
      <c r="E1963" s="33"/>
      <c r="F1963" s="33"/>
      <c r="G1963" s="28"/>
      <c r="H1963" s="38"/>
      <c r="I1963" s="38"/>
    </row>
    <row r="1964" customFormat="1" ht="15.6" spans="3:9">
      <c r="C1964" s="27"/>
      <c r="D1964" s="28"/>
      <c r="E1964" s="33"/>
      <c r="F1964" s="33"/>
      <c r="G1964" s="28"/>
      <c r="H1964" s="38"/>
      <c r="I1964" s="38"/>
    </row>
    <row r="1965" customFormat="1" ht="15.6" spans="3:9">
      <c r="C1965" s="27"/>
      <c r="D1965" s="28"/>
      <c r="E1965" s="33"/>
      <c r="F1965" s="33"/>
      <c r="G1965" s="28"/>
      <c r="H1965" s="38"/>
      <c r="I1965" s="38"/>
    </row>
    <row r="1966" customFormat="1" ht="15.6" spans="3:9">
      <c r="C1966" s="27"/>
      <c r="D1966" s="28"/>
      <c r="E1966" s="33"/>
      <c r="F1966" s="33"/>
      <c r="G1966" s="28"/>
      <c r="H1966" s="38"/>
      <c r="I1966" s="38"/>
    </row>
    <row r="1967" customFormat="1" ht="15.6" spans="3:9">
      <c r="C1967" s="27"/>
      <c r="D1967" s="28"/>
      <c r="E1967" s="33"/>
      <c r="F1967" s="33"/>
      <c r="G1967" s="28"/>
      <c r="H1967" s="38"/>
      <c r="I1967" s="38"/>
    </row>
    <row r="1968" customFormat="1" ht="15.6" spans="3:9">
      <c r="C1968" s="27"/>
      <c r="D1968" s="28"/>
      <c r="E1968" s="33"/>
      <c r="F1968" s="33"/>
      <c r="G1968" s="28"/>
      <c r="H1968" s="38"/>
      <c r="I1968" s="38"/>
    </row>
    <row r="1969" customFormat="1" ht="15.6" spans="3:9">
      <c r="C1969" s="27"/>
      <c r="D1969" s="28"/>
      <c r="E1969" s="33"/>
      <c r="F1969" s="33"/>
      <c r="G1969" s="28"/>
      <c r="H1969" s="38"/>
      <c r="I1969" s="38"/>
    </row>
    <row r="1970" customFormat="1" ht="15.6" spans="3:9">
      <c r="C1970" s="27"/>
      <c r="D1970" s="28"/>
      <c r="E1970" s="33"/>
      <c r="F1970" s="33"/>
      <c r="G1970" s="28"/>
      <c r="H1970" s="38"/>
      <c r="I1970" s="38"/>
    </row>
    <row r="1971" customFormat="1" ht="15.6" spans="3:9">
      <c r="C1971" s="27"/>
      <c r="D1971" s="28"/>
      <c r="E1971" s="33"/>
      <c r="F1971" s="33"/>
      <c r="G1971" s="28"/>
      <c r="H1971" s="38"/>
      <c r="I1971" s="38"/>
    </row>
    <row r="1972" customFormat="1" ht="15.6" spans="3:9">
      <c r="C1972" s="27"/>
      <c r="D1972" s="28"/>
      <c r="E1972" s="33"/>
      <c r="F1972" s="33"/>
      <c r="G1972" s="28"/>
      <c r="H1972" s="38"/>
      <c r="I1972" s="38"/>
    </row>
    <row r="1973" customFormat="1" ht="15.6" spans="3:9">
      <c r="C1973" s="27"/>
      <c r="D1973" s="28"/>
      <c r="E1973" s="33"/>
      <c r="F1973" s="33"/>
      <c r="G1973" s="28"/>
      <c r="H1973" s="38"/>
      <c r="I1973" s="38"/>
    </row>
    <row r="1974" customFormat="1" ht="15.6" spans="3:9">
      <c r="C1974" s="27"/>
      <c r="D1974" s="28"/>
      <c r="E1974" s="33"/>
      <c r="F1974" s="33"/>
      <c r="G1974" s="28"/>
      <c r="H1974" s="38"/>
      <c r="I1974" s="38"/>
    </row>
    <row r="1975" customFormat="1" ht="15.6" spans="3:9">
      <c r="C1975" s="27"/>
      <c r="D1975" s="28"/>
      <c r="E1975" s="33"/>
      <c r="F1975" s="33"/>
      <c r="G1975" s="28"/>
      <c r="H1975" s="38"/>
      <c r="I1975" s="38"/>
    </row>
    <row r="1976" customFormat="1" ht="15.6" spans="3:9">
      <c r="C1976" s="27"/>
      <c r="D1976" s="28"/>
      <c r="E1976" s="33"/>
      <c r="F1976" s="33"/>
      <c r="G1976" s="28"/>
      <c r="H1976" s="38"/>
      <c r="I1976" s="38"/>
    </row>
    <row r="1977" customFormat="1" ht="15.6" spans="3:9">
      <c r="C1977" s="27"/>
      <c r="D1977" s="28"/>
      <c r="E1977" s="33"/>
      <c r="F1977" s="33"/>
      <c r="G1977" s="28"/>
      <c r="H1977" s="38"/>
      <c r="I1977" s="38"/>
    </row>
    <row r="1978" customFormat="1" ht="15.6" spans="3:9">
      <c r="C1978" s="27"/>
      <c r="D1978" s="28"/>
      <c r="E1978" s="33"/>
      <c r="F1978" s="33"/>
      <c r="G1978" s="28"/>
      <c r="H1978" s="38"/>
      <c r="I1978" s="38"/>
    </row>
    <row r="1979" customFormat="1" ht="15.6" spans="3:9">
      <c r="C1979" s="27"/>
      <c r="D1979" s="28"/>
      <c r="E1979" s="33"/>
      <c r="F1979" s="33"/>
      <c r="G1979" s="28"/>
      <c r="H1979" s="38"/>
      <c r="I1979" s="38"/>
    </row>
    <row r="1980" customFormat="1" ht="15.6" spans="3:9">
      <c r="C1980" s="27"/>
      <c r="D1980" s="28"/>
      <c r="E1980" s="33"/>
      <c r="F1980" s="33"/>
      <c r="G1980" s="28"/>
      <c r="H1980" s="38"/>
      <c r="I1980" s="38"/>
    </row>
    <row r="1981" customFormat="1" ht="15.6" spans="3:9">
      <c r="C1981" s="27"/>
      <c r="D1981" s="28"/>
      <c r="E1981" s="33"/>
      <c r="F1981" s="33"/>
      <c r="G1981" s="28"/>
      <c r="H1981" s="38"/>
      <c r="I1981" s="38"/>
    </row>
    <row r="1982" customFormat="1" ht="15.6" spans="3:9">
      <c r="C1982" s="27"/>
      <c r="D1982" s="28"/>
      <c r="E1982" s="33"/>
      <c r="F1982" s="33"/>
      <c r="G1982" s="28"/>
      <c r="H1982" s="38"/>
      <c r="I1982" s="38"/>
    </row>
    <row r="1983" customFormat="1" ht="15.6" spans="3:9">
      <c r="C1983" s="27"/>
      <c r="D1983" s="28"/>
      <c r="E1983" s="33"/>
      <c r="F1983" s="33"/>
      <c r="G1983" s="28"/>
      <c r="H1983" s="38"/>
      <c r="I1983" s="38"/>
    </row>
    <row r="1984" customFormat="1" ht="15.6" spans="3:9">
      <c r="C1984" s="27"/>
      <c r="D1984" s="28"/>
      <c r="E1984" s="33"/>
      <c r="F1984" s="33"/>
      <c r="G1984" s="28"/>
      <c r="H1984" s="38"/>
      <c r="I1984" s="38"/>
    </row>
    <row r="1985" customFormat="1" ht="15.6" spans="3:9">
      <c r="C1985" s="27"/>
      <c r="D1985" s="28"/>
      <c r="E1985" s="33"/>
      <c r="F1985" s="33"/>
      <c r="G1985" s="28"/>
      <c r="H1985" s="38"/>
      <c r="I1985" s="38"/>
    </row>
    <row r="1986" customFormat="1" ht="15.6" spans="3:9">
      <c r="C1986" s="27"/>
      <c r="D1986" s="28"/>
      <c r="E1986" s="33"/>
      <c r="F1986" s="33"/>
      <c r="G1986" s="28"/>
      <c r="H1986" s="38"/>
      <c r="I1986" s="38"/>
    </row>
    <row r="1987" customFormat="1" ht="15.6" spans="3:9">
      <c r="C1987" s="27"/>
      <c r="D1987" s="28"/>
      <c r="E1987" s="33"/>
      <c r="F1987" s="33"/>
      <c r="G1987" s="28"/>
      <c r="H1987" s="38"/>
      <c r="I1987" s="38"/>
    </row>
    <row r="1988" customFormat="1" ht="15.6" spans="3:9">
      <c r="C1988" s="27"/>
      <c r="D1988" s="28"/>
      <c r="E1988" s="33"/>
      <c r="F1988" s="33"/>
      <c r="G1988" s="28"/>
      <c r="H1988" s="38"/>
      <c r="I1988" s="38"/>
    </row>
    <row r="1989" customFormat="1" ht="15.6" spans="3:9">
      <c r="C1989" s="27"/>
      <c r="D1989" s="28"/>
      <c r="E1989" s="33"/>
      <c r="F1989" s="33"/>
      <c r="G1989" s="28"/>
      <c r="H1989" s="38"/>
      <c r="I1989" s="38"/>
    </row>
    <row r="1990" customFormat="1" ht="15.6" spans="3:9">
      <c r="C1990" s="27"/>
      <c r="D1990" s="28"/>
      <c r="E1990" s="33"/>
      <c r="F1990" s="33"/>
      <c r="G1990" s="28"/>
      <c r="H1990" s="38"/>
      <c r="I1990" s="38"/>
    </row>
    <row r="1991" customFormat="1" ht="15.6" spans="3:9">
      <c r="C1991" s="27"/>
      <c r="D1991" s="28"/>
      <c r="E1991" s="33"/>
      <c r="F1991" s="33"/>
      <c r="G1991" s="28"/>
      <c r="H1991" s="38"/>
      <c r="I1991" s="38"/>
    </row>
    <row r="1992" customFormat="1" ht="15.6" spans="3:9">
      <c r="C1992" s="27"/>
      <c r="D1992" s="28"/>
      <c r="E1992" s="33"/>
      <c r="F1992" s="33"/>
      <c r="G1992" s="28"/>
      <c r="H1992" s="38"/>
      <c r="I1992" s="38"/>
    </row>
    <row r="1993" customFormat="1" ht="15.6" spans="3:9">
      <c r="C1993" s="27"/>
      <c r="D1993" s="28"/>
      <c r="E1993" s="33"/>
      <c r="F1993" s="33"/>
      <c r="G1993" s="28"/>
      <c r="H1993" s="38"/>
      <c r="I1993" s="38"/>
    </row>
    <row r="1994" customFormat="1" ht="15.6" spans="3:9">
      <c r="C1994" s="27"/>
      <c r="D1994" s="28"/>
      <c r="E1994" s="33"/>
      <c r="F1994" s="33"/>
      <c r="G1994" s="28"/>
      <c r="H1994" s="38"/>
      <c r="I1994" s="38"/>
    </row>
    <row r="1995" customFormat="1" ht="15.6" spans="3:9">
      <c r="C1995" s="27"/>
      <c r="D1995" s="28"/>
      <c r="E1995" s="33"/>
      <c r="F1995" s="33"/>
      <c r="G1995" s="28"/>
      <c r="H1995" s="38"/>
      <c r="I1995" s="38"/>
    </row>
    <row r="1996" customFormat="1" ht="15.6" spans="3:9">
      <c r="C1996" s="27"/>
      <c r="D1996" s="28"/>
      <c r="E1996" s="33"/>
      <c r="F1996" s="33"/>
      <c r="G1996" s="28"/>
      <c r="H1996" s="38"/>
      <c r="I1996" s="38"/>
    </row>
    <row r="1997" customFormat="1" ht="15.6" spans="3:9">
      <c r="C1997" s="27"/>
      <c r="D1997" s="28"/>
      <c r="E1997" s="33"/>
      <c r="F1997" s="33"/>
      <c r="G1997" s="28"/>
      <c r="H1997" s="38"/>
      <c r="I1997" s="38"/>
    </row>
    <row r="1998" customFormat="1" ht="15.6" spans="3:9">
      <c r="C1998" s="27"/>
      <c r="D1998" s="28"/>
      <c r="E1998" s="33"/>
      <c r="F1998" s="33"/>
      <c r="G1998" s="28"/>
      <c r="H1998" s="38"/>
      <c r="I1998" s="38"/>
    </row>
    <row r="1999" customFormat="1" ht="15.6" spans="3:9">
      <c r="C1999" s="27"/>
      <c r="D1999" s="28"/>
      <c r="E1999" s="33"/>
      <c r="F1999" s="33"/>
      <c r="G1999" s="28"/>
      <c r="H1999" s="38"/>
      <c r="I1999" s="38"/>
    </row>
    <row r="2000" customFormat="1" ht="15.6" spans="3:9">
      <c r="C2000" s="27"/>
      <c r="D2000" s="28"/>
      <c r="E2000" s="33"/>
      <c r="F2000" s="33"/>
      <c r="G2000" s="28"/>
      <c r="H2000" s="38"/>
      <c r="I2000" s="38"/>
    </row>
    <row r="2001" customFormat="1" ht="15.6" spans="3:9">
      <c r="C2001" s="27"/>
      <c r="D2001" s="28"/>
      <c r="E2001" s="33"/>
      <c r="F2001" s="33"/>
      <c r="G2001" s="28"/>
      <c r="H2001" s="38"/>
      <c r="I2001" s="38"/>
    </row>
    <row r="2002" customFormat="1" ht="15.6" spans="3:9">
      <c r="C2002" s="27"/>
      <c r="D2002" s="28"/>
      <c r="E2002" s="33"/>
      <c r="F2002" s="33"/>
      <c r="G2002" s="28"/>
      <c r="H2002" s="38"/>
      <c r="I2002" s="38"/>
    </row>
    <row r="2003" customFormat="1" ht="15.6" spans="3:9">
      <c r="C2003" s="27"/>
      <c r="D2003" s="28"/>
      <c r="E2003" s="33"/>
      <c r="F2003" s="33"/>
      <c r="G2003" s="28"/>
      <c r="H2003" s="38"/>
      <c r="I2003" s="38"/>
    </row>
    <row r="2004" customFormat="1" ht="15.6" spans="3:9">
      <c r="C2004" s="27"/>
      <c r="D2004" s="28"/>
      <c r="E2004" s="33"/>
      <c r="F2004" s="33"/>
      <c r="G2004" s="28"/>
      <c r="H2004" s="38"/>
      <c r="I2004" s="38"/>
    </row>
    <row r="2005" customFormat="1" ht="15.6" spans="3:9">
      <c r="C2005" s="27"/>
      <c r="D2005" s="28"/>
      <c r="E2005" s="33"/>
      <c r="F2005" s="33"/>
      <c r="G2005" s="28"/>
      <c r="H2005" s="38"/>
      <c r="I2005" s="38"/>
    </row>
    <row r="2006" customFormat="1" ht="15.6" spans="3:9">
      <c r="C2006" s="27"/>
      <c r="D2006" s="28"/>
      <c r="E2006" s="33"/>
      <c r="F2006" s="33"/>
      <c r="G2006" s="28"/>
      <c r="H2006" s="38"/>
      <c r="I2006" s="38"/>
    </row>
    <row r="2007" customFormat="1" ht="15.6" spans="3:9">
      <c r="C2007" s="27"/>
      <c r="D2007" s="28"/>
      <c r="E2007" s="33"/>
      <c r="F2007" s="33"/>
      <c r="G2007" s="28"/>
      <c r="H2007" s="38"/>
      <c r="I2007" s="38"/>
    </row>
    <row r="2008" customFormat="1" ht="15.6" spans="3:9">
      <c r="C2008" s="27"/>
      <c r="D2008" s="28"/>
      <c r="E2008" s="33"/>
      <c r="F2008" s="33"/>
      <c r="G2008" s="28"/>
      <c r="H2008" s="38"/>
      <c r="I2008" s="38"/>
    </row>
    <row r="2009" customFormat="1" ht="15.6" spans="3:9">
      <c r="C2009" s="27"/>
      <c r="D2009" s="28"/>
      <c r="E2009" s="33"/>
      <c r="F2009" s="33"/>
      <c r="G2009" s="28"/>
      <c r="H2009" s="38"/>
      <c r="I2009" s="38"/>
    </row>
    <row r="2010" customFormat="1" ht="15.6" spans="3:9">
      <c r="C2010" s="27"/>
      <c r="D2010" s="28"/>
      <c r="E2010" s="33"/>
      <c r="F2010" s="33"/>
      <c r="G2010" s="28"/>
      <c r="H2010" s="38"/>
      <c r="I2010" s="38"/>
    </row>
    <row r="2011" customFormat="1" ht="15.6" spans="3:9">
      <c r="C2011" s="27"/>
      <c r="D2011" s="28"/>
      <c r="E2011" s="33"/>
      <c r="F2011" s="33"/>
      <c r="G2011" s="28"/>
      <c r="H2011" s="38"/>
      <c r="I2011" s="38"/>
    </row>
    <row r="2012" customFormat="1" ht="15.6" spans="3:9">
      <c r="C2012" s="27"/>
      <c r="D2012" s="28"/>
      <c r="E2012" s="33"/>
      <c r="F2012" s="33"/>
      <c r="G2012" s="28"/>
      <c r="H2012" s="38"/>
      <c r="I2012" s="38"/>
    </row>
    <row r="2013" customFormat="1" ht="15.6" spans="3:9">
      <c r="C2013" s="27"/>
      <c r="D2013" s="28"/>
      <c r="E2013" s="33"/>
      <c r="F2013" s="33"/>
      <c r="G2013" s="28"/>
      <c r="H2013" s="38"/>
      <c r="I2013" s="38"/>
    </row>
    <row r="2014" customFormat="1" ht="15.6" spans="3:9">
      <c r="C2014" s="27"/>
      <c r="D2014" s="28"/>
      <c r="E2014" s="33"/>
      <c r="F2014" s="33"/>
      <c r="G2014" s="28"/>
      <c r="H2014" s="38"/>
      <c r="I2014" s="38"/>
    </row>
    <row r="2015" customFormat="1" ht="15.6" spans="3:9">
      <c r="C2015" s="27"/>
      <c r="D2015" s="28"/>
      <c r="E2015" s="33"/>
      <c r="F2015" s="33"/>
      <c r="G2015" s="28"/>
      <c r="H2015" s="38"/>
      <c r="I2015" s="38"/>
    </row>
    <row r="2016" customFormat="1" ht="15.6" spans="3:9">
      <c r="C2016" s="27"/>
      <c r="D2016" s="28"/>
      <c r="E2016" s="33"/>
      <c r="F2016" s="33"/>
      <c r="G2016" s="28"/>
      <c r="H2016" s="38"/>
      <c r="I2016" s="38"/>
    </row>
    <row r="2017" customFormat="1" ht="15.6" spans="3:9">
      <c r="C2017" s="27"/>
      <c r="D2017" s="28"/>
      <c r="E2017" s="33"/>
      <c r="F2017" s="33"/>
      <c r="G2017" s="28"/>
      <c r="H2017" s="38"/>
      <c r="I2017" s="38"/>
    </row>
    <row r="2018" customFormat="1" ht="15.6" spans="3:9">
      <c r="C2018" s="27"/>
      <c r="D2018" s="28"/>
      <c r="E2018" s="33"/>
      <c r="F2018" s="33"/>
      <c r="G2018" s="28"/>
      <c r="H2018" s="38"/>
      <c r="I2018" s="38"/>
    </row>
    <row r="2019" customFormat="1" ht="15.6" spans="3:9">
      <c r="C2019" s="27"/>
      <c r="D2019" s="28"/>
      <c r="E2019" s="33"/>
      <c r="F2019" s="33"/>
      <c r="G2019" s="28"/>
      <c r="H2019" s="38"/>
      <c r="I2019" s="38"/>
    </row>
    <row r="2020" customFormat="1" ht="15.6" spans="3:9">
      <c r="C2020" s="27"/>
      <c r="D2020" s="28"/>
      <c r="E2020" s="33"/>
      <c r="F2020" s="33"/>
      <c r="G2020" s="28"/>
      <c r="H2020" s="38"/>
      <c r="I2020" s="38"/>
    </row>
    <row r="2021" customFormat="1" ht="15.6" spans="3:9">
      <c r="C2021" s="27"/>
      <c r="D2021" s="28"/>
      <c r="E2021" s="33"/>
      <c r="F2021" s="33"/>
      <c r="G2021" s="28"/>
      <c r="H2021" s="38"/>
      <c r="I2021" s="38"/>
    </row>
    <row r="2022" customFormat="1" ht="15.6" spans="3:9">
      <c r="C2022" s="27"/>
      <c r="D2022" s="28"/>
      <c r="E2022" s="33"/>
      <c r="F2022" s="33"/>
      <c r="G2022" s="28"/>
      <c r="H2022" s="38"/>
      <c r="I2022" s="38"/>
    </row>
    <row r="2023" customFormat="1" ht="15.6" spans="3:9">
      <c r="C2023" s="27"/>
      <c r="D2023" s="28"/>
      <c r="E2023" s="33"/>
      <c r="F2023" s="33"/>
      <c r="G2023" s="28"/>
      <c r="H2023" s="38"/>
      <c r="I2023" s="38"/>
    </row>
    <row r="2024" customFormat="1" ht="15.6" spans="3:9">
      <c r="C2024" s="27"/>
      <c r="D2024" s="28"/>
      <c r="E2024" s="33"/>
      <c r="F2024" s="33"/>
      <c r="G2024" s="28"/>
      <c r="H2024" s="38"/>
      <c r="I2024" s="38"/>
    </row>
    <row r="2025" customFormat="1" ht="15.6" spans="3:9">
      <c r="C2025" s="27"/>
      <c r="D2025" s="28"/>
      <c r="E2025" s="33"/>
      <c r="F2025" s="33"/>
      <c r="G2025" s="28"/>
      <c r="H2025" s="38"/>
      <c r="I2025" s="38"/>
    </row>
    <row r="2026" customFormat="1" ht="15.6" spans="3:9">
      <c r="C2026" s="27"/>
      <c r="D2026" s="28"/>
      <c r="E2026" s="33"/>
      <c r="F2026" s="33"/>
      <c r="G2026" s="28"/>
      <c r="H2026" s="38"/>
      <c r="I2026" s="38"/>
    </row>
    <row r="2027" customFormat="1" ht="15.6" spans="3:9">
      <c r="C2027" s="27"/>
      <c r="D2027" s="28"/>
      <c r="E2027" s="33"/>
      <c r="F2027" s="33"/>
      <c r="G2027" s="28"/>
      <c r="H2027" s="38"/>
      <c r="I2027" s="38"/>
    </row>
    <row r="2028" customFormat="1" ht="15.6" spans="3:9">
      <c r="C2028" s="27"/>
      <c r="D2028" s="28"/>
      <c r="E2028" s="33"/>
      <c r="F2028" s="33"/>
      <c r="G2028" s="28"/>
      <c r="H2028" s="38"/>
      <c r="I2028" s="38"/>
    </row>
    <row r="2029" customFormat="1" ht="15.6" spans="3:9">
      <c r="C2029" s="27"/>
      <c r="D2029" s="28"/>
      <c r="E2029" s="33"/>
      <c r="F2029" s="33"/>
      <c r="G2029" s="28"/>
      <c r="H2029" s="38"/>
      <c r="I2029" s="38"/>
    </row>
    <row r="2030" customFormat="1" ht="15.6" spans="3:9">
      <c r="C2030" s="27"/>
      <c r="D2030" s="28"/>
      <c r="E2030" s="33"/>
      <c r="F2030" s="33"/>
      <c r="G2030" s="28"/>
      <c r="H2030" s="38"/>
      <c r="I2030" s="38"/>
    </row>
    <row r="2031" customFormat="1" ht="15.6" spans="3:9">
      <c r="C2031" s="27"/>
      <c r="D2031" s="28"/>
      <c r="E2031" s="33"/>
      <c r="F2031" s="33"/>
      <c r="G2031" s="28"/>
      <c r="H2031" s="38"/>
      <c r="I2031" s="38"/>
    </row>
    <row r="2032" customFormat="1" ht="15.6" spans="3:9">
      <c r="C2032" s="27"/>
      <c r="D2032" s="28"/>
      <c r="E2032" s="33"/>
      <c r="F2032" s="33"/>
      <c r="G2032" s="28"/>
      <c r="H2032" s="38"/>
      <c r="I2032" s="38"/>
    </row>
    <row r="2033" customFormat="1" ht="15.6" spans="3:9">
      <c r="C2033" s="27"/>
      <c r="D2033" s="28"/>
      <c r="E2033" s="33"/>
      <c r="F2033" s="33"/>
      <c r="G2033" s="28"/>
      <c r="H2033" s="38"/>
      <c r="I2033" s="38"/>
    </row>
    <row r="2034" customFormat="1" ht="15.6" spans="3:9">
      <c r="C2034" s="27"/>
      <c r="D2034" s="28"/>
      <c r="E2034" s="33"/>
      <c r="F2034" s="33"/>
      <c r="G2034" s="28"/>
      <c r="H2034" s="38"/>
      <c r="I2034" s="38"/>
    </row>
    <row r="2035" customFormat="1" ht="15.6" spans="3:9">
      <c r="C2035" s="27"/>
      <c r="D2035" s="28"/>
      <c r="E2035" s="33"/>
      <c r="F2035" s="33"/>
      <c r="G2035" s="28"/>
      <c r="H2035" s="38"/>
      <c r="I2035" s="38"/>
    </row>
    <row r="2036" customFormat="1" ht="15.6" spans="3:9">
      <c r="C2036" s="27"/>
      <c r="D2036" s="28"/>
      <c r="E2036" s="33"/>
      <c r="F2036" s="33"/>
      <c r="G2036" s="28"/>
      <c r="H2036" s="38"/>
      <c r="I2036" s="38"/>
    </row>
    <row r="2037" customFormat="1" ht="15.6" spans="3:9">
      <c r="C2037" s="27"/>
      <c r="D2037" s="28"/>
      <c r="E2037" s="33"/>
      <c r="F2037" s="33"/>
      <c r="G2037" s="28"/>
      <c r="H2037" s="38"/>
      <c r="I2037" s="38"/>
    </row>
    <row r="2038" customFormat="1" ht="15.6" spans="3:9">
      <c r="C2038" s="27"/>
      <c r="D2038" s="28"/>
      <c r="E2038" s="33"/>
      <c r="F2038" s="33"/>
      <c r="G2038" s="28"/>
      <c r="H2038" s="38"/>
      <c r="I2038" s="38"/>
    </row>
    <row r="2039" customFormat="1" ht="15.6" spans="3:9">
      <c r="C2039" s="27"/>
      <c r="D2039" s="28"/>
      <c r="E2039" s="33"/>
      <c r="F2039" s="33"/>
      <c r="G2039" s="28"/>
      <c r="H2039" s="38"/>
      <c r="I2039" s="38"/>
    </row>
    <row r="2040" customFormat="1" ht="15.6" spans="3:9">
      <c r="C2040" s="27"/>
      <c r="D2040" s="28"/>
      <c r="E2040" s="33"/>
      <c r="F2040" s="33"/>
      <c r="G2040" s="28"/>
      <c r="H2040" s="38"/>
      <c r="I2040" s="38"/>
    </row>
    <row r="2041" customFormat="1" ht="15.6" spans="3:9">
      <c r="C2041" s="27"/>
      <c r="D2041" s="28"/>
      <c r="E2041" s="33"/>
      <c r="F2041" s="33"/>
      <c r="G2041" s="28"/>
      <c r="H2041" s="38"/>
      <c r="I2041" s="38"/>
    </row>
    <row r="2042" customFormat="1" ht="15.6" spans="3:9">
      <c r="C2042" s="27"/>
      <c r="D2042" s="28"/>
      <c r="E2042" s="33"/>
      <c r="F2042" s="33"/>
      <c r="G2042" s="28"/>
      <c r="H2042" s="38"/>
      <c r="I2042" s="38"/>
    </row>
    <row r="2043" customFormat="1" ht="15.6" spans="3:9">
      <c r="C2043" s="27"/>
      <c r="D2043" s="28"/>
      <c r="E2043" s="33"/>
      <c r="F2043" s="33"/>
      <c r="G2043" s="28"/>
      <c r="H2043" s="38"/>
      <c r="I2043" s="38"/>
    </row>
    <row r="2044" customFormat="1" ht="15.6" spans="3:9">
      <c r="C2044" s="27"/>
      <c r="D2044" s="28"/>
      <c r="E2044" s="33"/>
      <c r="F2044" s="33"/>
      <c r="G2044" s="28"/>
      <c r="H2044" s="38"/>
      <c r="I2044" s="38"/>
    </row>
    <row r="2045" customFormat="1" ht="15.6" spans="3:9">
      <c r="C2045" s="27"/>
      <c r="D2045" s="28"/>
      <c r="E2045" s="33"/>
      <c r="F2045" s="33"/>
      <c r="G2045" s="28"/>
      <c r="H2045" s="38"/>
      <c r="I2045" s="38"/>
    </row>
    <row r="2046" customFormat="1" ht="15.6" spans="3:9">
      <c r="C2046" s="27"/>
      <c r="D2046" s="28"/>
      <c r="E2046" s="33"/>
      <c r="F2046" s="33"/>
      <c r="G2046" s="28"/>
      <c r="H2046" s="38"/>
      <c r="I2046" s="38"/>
    </row>
    <row r="2047" customFormat="1" ht="15.6" spans="3:9">
      <c r="C2047" s="27"/>
      <c r="D2047" s="28"/>
      <c r="E2047" s="33"/>
      <c r="F2047" s="33"/>
      <c r="G2047" s="28"/>
      <c r="H2047" s="38"/>
      <c r="I2047" s="38"/>
    </row>
    <row r="2048" customFormat="1" ht="15.6" spans="3:9">
      <c r="C2048" s="27"/>
      <c r="D2048" s="28"/>
      <c r="E2048" s="33"/>
      <c r="F2048" s="33"/>
      <c r="G2048" s="28"/>
      <c r="H2048" s="38"/>
      <c r="I2048" s="38"/>
    </row>
    <row r="2049" customFormat="1" ht="15.6" spans="3:9">
      <c r="C2049" s="27"/>
      <c r="D2049" s="28"/>
      <c r="E2049" s="33"/>
      <c r="F2049" s="33"/>
      <c r="G2049" s="28"/>
      <c r="H2049" s="38"/>
      <c r="I2049" s="38"/>
    </row>
    <row r="2050" customFormat="1" ht="15.6" spans="3:9">
      <c r="C2050" s="27"/>
      <c r="D2050" s="28"/>
      <c r="E2050" s="33"/>
      <c r="F2050" s="33"/>
      <c r="G2050" s="28"/>
      <c r="H2050" s="38"/>
      <c r="I2050" s="38"/>
    </row>
    <row r="2051" customFormat="1" ht="15.6" spans="3:9">
      <c r="C2051" s="27"/>
      <c r="D2051" s="28"/>
      <c r="E2051" s="33"/>
      <c r="F2051" s="33"/>
      <c r="G2051" s="28"/>
      <c r="H2051" s="38"/>
      <c r="I2051" s="38"/>
    </row>
    <row r="2052" customFormat="1" ht="15.6" spans="3:9">
      <c r="C2052" s="27"/>
      <c r="D2052" s="28"/>
      <c r="E2052" s="33"/>
      <c r="F2052" s="33"/>
      <c r="G2052" s="28"/>
      <c r="H2052" s="38"/>
      <c r="I2052" s="38"/>
    </row>
    <row r="2053" customFormat="1" ht="15.6" spans="3:9">
      <c r="C2053" s="27"/>
      <c r="D2053" s="28"/>
      <c r="E2053" s="33"/>
      <c r="F2053" s="33"/>
      <c r="G2053" s="28"/>
      <c r="H2053" s="38"/>
      <c r="I2053" s="38"/>
    </row>
    <row r="2054" customFormat="1" ht="15.6" spans="3:9">
      <c r="C2054" s="27"/>
      <c r="D2054" s="28"/>
      <c r="E2054" s="33"/>
      <c r="F2054" s="33"/>
      <c r="G2054" s="28"/>
      <c r="H2054" s="38"/>
      <c r="I2054" s="38"/>
    </row>
    <row r="2055" customFormat="1" ht="15.6" spans="3:9">
      <c r="C2055" s="27"/>
      <c r="D2055" s="28"/>
      <c r="E2055" s="33"/>
      <c r="F2055" s="33"/>
      <c r="G2055" s="28"/>
      <c r="H2055" s="38"/>
      <c r="I2055" s="38"/>
    </row>
    <row r="2056" customFormat="1" ht="15.6" spans="3:9">
      <c r="C2056" s="27"/>
      <c r="D2056" s="28"/>
      <c r="E2056" s="33"/>
      <c r="F2056" s="33"/>
      <c r="G2056" s="28"/>
      <c r="H2056" s="38"/>
      <c r="I2056" s="38"/>
    </row>
    <row r="2057" customFormat="1" spans="3:9">
      <c r="C2057" s="27"/>
      <c r="D2057" s="28"/>
      <c r="E2057" s="33"/>
      <c r="F2057" s="33"/>
      <c r="G2057" s="28"/>
      <c r="H2057" s="33"/>
      <c r="I2057" s="33"/>
    </row>
    <row r="2058" customFormat="1" spans="3:9">
      <c r="C2058" s="27"/>
      <c r="D2058" s="28"/>
      <c r="E2058" s="33"/>
      <c r="F2058" s="33"/>
      <c r="G2058" s="28"/>
      <c r="H2058" s="33"/>
      <c r="I2058" s="33"/>
    </row>
    <row r="2059" customFormat="1" spans="3:9">
      <c r="C2059" s="27"/>
      <c r="D2059" s="28"/>
      <c r="E2059" s="33"/>
      <c r="F2059" s="33"/>
      <c r="G2059" s="28"/>
      <c r="H2059" s="33"/>
      <c r="I2059" s="33"/>
    </row>
    <row r="2060" customFormat="1" spans="3:9">
      <c r="C2060" s="27"/>
      <c r="D2060" s="28"/>
      <c r="E2060" s="33"/>
      <c r="F2060" s="33"/>
      <c r="G2060" s="28"/>
      <c r="H2060" s="33"/>
      <c r="I2060" s="33"/>
    </row>
    <row r="2061" customFormat="1" spans="3:9">
      <c r="C2061" s="27"/>
      <c r="D2061" s="28"/>
      <c r="E2061" s="33"/>
      <c r="F2061" s="33"/>
      <c r="G2061" s="28"/>
      <c r="H2061" s="33"/>
      <c r="I2061" s="33"/>
    </row>
    <row r="2062" customFormat="1" spans="3:9">
      <c r="C2062" s="27"/>
      <c r="D2062" s="28"/>
      <c r="E2062" s="33"/>
      <c r="F2062" s="33"/>
      <c r="G2062" s="28"/>
      <c r="H2062" s="33"/>
      <c r="I2062" s="33"/>
    </row>
    <row r="2063" customFormat="1" spans="3:9">
      <c r="C2063" s="27"/>
      <c r="D2063" s="28"/>
      <c r="E2063" s="33"/>
      <c r="F2063" s="33"/>
      <c r="G2063" s="28"/>
      <c r="H2063" s="33"/>
      <c r="I2063" s="33"/>
    </row>
    <row r="2064" customFormat="1" spans="3:9">
      <c r="C2064" s="27"/>
      <c r="D2064" s="28"/>
      <c r="E2064" s="33"/>
      <c r="F2064" s="33"/>
      <c r="G2064" s="28"/>
      <c r="H2064" s="33"/>
      <c r="I2064" s="33"/>
    </row>
    <row r="2065" customFormat="1" spans="3:9">
      <c r="C2065" s="27"/>
      <c r="D2065" s="28"/>
      <c r="E2065" s="33"/>
      <c r="F2065" s="33"/>
      <c r="G2065" s="28"/>
      <c r="H2065" s="33"/>
      <c r="I2065" s="33"/>
    </row>
    <row r="2066" customFormat="1" spans="3:9">
      <c r="C2066" s="27"/>
      <c r="D2066" s="28"/>
      <c r="E2066" s="33"/>
      <c r="F2066" s="33"/>
      <c r="G2066" s="28"/>
      <c r="H2066" s="33"/>
      <c r="I2066" s="33"/>
    </row>
    <row r="2067" customFormat="1" spans="3:9">
      <c r="C2067" s="27"/>
      <c r="D2067" s="28"/>
      <c r="E2067" s="33"/>
      <c r="F2067" s="33"/>
      <c r="G2067" s="28"/>
      <c r="H2067" s="33"/>
      <c r="I2067" s="33"/>
    </row>
    <row r="2068" customFormat="1" spans="3:9">
      <c r="C2068" s="27"/>
      <c r="D2068" s="28"/>
      <c r="E2068" s="33"/>
      <c r="F2068" s="33"/>
      <c r="G2068" s="28"/>
      <c r="H2068" s="33"/>
      <c r="I2068" s="33"/>
    </row>
    <row r="2069" customFormat="1" spans="3:9">
      <c r="C2069" s="27"/>
      <c r="D2069" s="28"/>
      <c r="E2069" s="33"/>
      <c r="F2069" s="33"/>
      <c r="G2069" s="28"/>
      <c r="H2069" s="33"/>
      <c r="I2069" s="33"/>
    </row>
    <row r="2070" customFormat="1" spans="3:9">
      <c r="C2070" s="27"/>
      <c r="D2070" s="28"/>
      <c r="E2070" s="33"/>
      <c r="F2070" s="33"/>
      <c r="G2070" s="28"/>
      <c r="H2070" s="33"/>
      <c r="I2070" s="33"/>
    </row>
    <row r="2071" customFormat="1" spans="3:9">
      <c r="C2071" s="27"/>
      <c r="D2071" s="28"/>
      <c r="E2071" s="33"/>
      <c r="F2071" s="33"/>
      <c r="G2071" s="28"/>
      <c r="H2071" s="33"/>
      <c r="I2071" s="33"/>
    </row>
    <row r="2072" customFormat="1" spans="3:9">
      <c r="C2072" s="27"/>
      <c r="D2072" s="28"/>
      <c r="E2072" s="33"/>
      <c r="F2072" s="33"/>
      <c r="G2072" s="28"/>
      <c r="H2072" s="33"/>
      <c r="I2072" s="33"/>
    </row>
    <row r="2073" customFormat="1" spans="3:9">
      <c r="C2073" s="27"/>
      <c r="D2073" s="28"/>
      <c r="E2073" s="33"/>
      <c r="F2073" s="33"/>
      <c r="G2073" s="28"/>
      <c r="H2073" s="33"/>
      <c r="I2073" s="33"/>
    </row>
    <row r="2074" customFormat="1" spans="3:9">
      <c r="C2074" s="27"/>
      <c r="D2074" s="28"/>
      <c r="E2074" s="33"/>
      <c r="F2074" s="33"/>
      <c r="G2074" s="28"/>
      <c r="H2074" s="33"/>
      <c r="I2074" s="33"/>
    </row>
    <row r="2075" customFormat="1" spans="3:9">
      <c r="C2075" s="27"/>
      <c r="D2075" s="28"/>
      <c r="E2075" s="33"/>
      <c r="F2075" s="33"/>
      <c r="G2075" s="28"/>
      <c r="H2075" s="33"/>
      <c r="I2075" s="33"/>
    </row>
    <row r="2076" customFormat="1" spans="3:9">
      <c r="C2076" s="27"/>
      <c r="D2076" s="28"/>
      <c r="E2076" s="33"/>
      <c r="F2076" s="33"/>
      <c r="G2076" s="28"/>
      <c r="H2076" s="33"/>
      <c r="I2076" s="33"/>
    </row>
    <row r="2077" customFormat="1" spans="3:9">
      <c r="C2077" s="27"/>
      <c r="D2077" s="28"/>
      <c r="E2077" s="33"/>
      <c r="F2077" s="33"/>
      <c r="G2077" s="28"/>
      <c r="H2077" s="33"/>
      <c r="I2077" s="33"/>
    </row>
    <row r="2078" customFormat="1" spans="3:9">
      <c r="C2078" s="27"/>
      <c r="D2078" s="28"/>
      <c r="E2078" s="33"/>
      <c r="F2078" s="33"/>
      <c r="G2078" s="28"/>
      <c r="H2078" s="33"/>
      <c r="I2078" s="33"/>
    </row>
    <row r="2079" customFormat="1" spans="3:9">
      <c r="C2079" s="27"/>
      <c r="D2079" s="28"/>
      <c r="E2079" s="33"/>
      <c r="F2079" s="33"/>
      <c r="G2079" s="28"/>
      <c r="H2079" s="33"/>
      <c r="I2079" s="33"/>
    </row>
    <row r="2080" customFormat="1" spans="3:9">
      <c r="C2080" s="27"/>
      <c r="D2080" s="28"/>
      <c r="E2080" s="33"/>
      <c r="F2080" s="33"/>
      <c r="G2080" s="28"/>
      <c r="H2080" s="33"/>
      <c r="I2080" s="33"/>
    </row>
    <row r="2081" customFormat="1" spans="3:9">
      <c r="C2081" s="27"/>
      <c r="D2081" s="28"/>
      <c r="E2081" s="33"/>
      <c r="F2081" s="33"/>
      <c r="G2081" s="28"/>
      <c r="H2081" s="33"/>
      <c r="I2081" s="33"/>
    </row>
    <row r="2082" customFormat="1" spans="3:9">
      <c r="C2082" s="27"/>
      <c r="D2082" s="28"/>
      <c r="E2082" s="33"/>
      <c r="F2082" s="33"/>
      <c r="G2082" s="28"/>
      <c r="H2082" s="33"/>
      <c r="I2082" s="33"/>
    </row>
    <row r="2083" customFormat="1" spans="3:9">
      <c r="C2083" s="27"/>
      <c r="D2083" s="28"/>
      <c r="E2083" s="33"/>
      <c r="F2083" s="33"/>
      <c r="G2083" s="28"/>
      <c r="H2083" s="33"/>
      <c r="I2083" s="33"/>
    </row>
    <row r="2084" customFormat="1" spans="3:9">
      <c r="C2084" s="27"/>
      <c r="D2084" s="28"/>
      <c r="E2084" s="33"/>
      <c r="F2084" s="33"/>
      <c r="G2084" s="28"/>
      <c r="H2084" s="33"/>
      <c r="I2084" s="33"/>
    </row>
    <row r="2085" customFormat="1" spans="3:9">
      <c r="C2085" s="27"/>
      <c r="D2085" s="28"/>
      <c r="E2085" s="33"/>
      <c r="F2085" s="33"/>
      <c r="G2085" s="28"/>
      <c r="H2085" s="33"/>
      <c r="I2085" s="33"/>
    </row>
    <row r="2086" customFormat="1" spans="3:9">
      <c r="C2086" s="27"/>
      <c r="D2086" s="28"/>
      <c r="E2086" s="33"/>
      <c r="F2086" s="33"/>
      <c r="G2086" s="28"/>
      <c r="H2086" s="33"/>
      <c r="I2086" s="33"/>
    </row>
    <row r="2087" customFormat="1" spans="3:9">
      <c r="C2087" s="27"/>
      <c r="D2087" s="28"/>
      <c r="E2087" s="33"/>
      <c r="F2087" s="33"/>
      <c r="G2087" s="28"/>
      <c r="H2087" s="33"/>
      <c r="I2087" s="33"/>
    </row>
    <row r="2088" customFormat="1" spans="3:9">
      <c r="C2088" s="27"/>
      <c r="D2088" s="28"/>
      <c r="E2088" s="33"/>
      <c r="F2088" s="33"/>
      <c r="G2088" s="28"/>
      <c r="H2088" s="33"/>
      <c r="I2088" s="33"/>
    </row>
    <row r="2089" customFormat="1" spans="3:9">
      <c r="C2089" s="27"/>
      <c r="D2089" s="28"/>
      <c r="E2089" s="33"/>
      <c r="F2089" s="33"/>
      <c r="G2089" s="28"/>
      <c r="H2089" s="33"/>
      <c r="I2089" s="33"/>
    </row>
    <row r="2090" customFormat="1" spans="3:9">
      <c r="C2090" s="27"/>
      <c r="D2090" s="28"/>
      <c r="E2090" s="33"/>
      <c r="F2090" s="33"/>
      <c r="G2090" s="28"/>
      <c r="H2090" s="33"/>
      <c r="I2090" s="33"/>
    </row>
    <row r="2091" customFormat="1" spans="3:9">
      <c r="C2091" s="27"/>
      <c r="D2091" s="28"/>
      <c r="E2091" s="33"/>
      <c r="F2091" s="33"/>
      <c r="G2091" s="28"/>
      <c r="H2091" s="33"/>
      <c r="I2091" s="33"/>
    </row>
    <row r="2092" customFormat="1" spans="3:9">
      <c r="C2092" s="27"/>
      <c r="D2092" s="28"/>
      <c r="E2092" s="33"/>
      <c r="F2092" s="33"/>
      <c r="G2092" s="28"/>
      <c r="H2092" s="33"/>
      <c r="I2092" s="33"/>
    </row>
    <row r="2093" customFormat="1" spans="3:9">
      <c r="C2093" s="27"/>
      <c r="D2093" s="28"/>
      <c r="E2093" s="33"/>
      <c r="F2093" s="33"/>
      <c r="G2093" s="28"/>
      <c r="H2093" s="33"/>
      <c r="I2093" s="33"/>
    </row>
    <row r="2094" customFormat="1" spans="3:9">
      <c r="C2094" s="27"/>
      <c r="D2094" s="28"/>
      <c r="E2094" s="33"/>
      <c r="F2094" s="33"/>
      <c r="G2094" s="28"/>
      <c r="H2094" s="33"/>
      <c r="I2094" s="33"/>
    </row>
    <row r="2095" customFormat="1" spans="3:9">
      <c r="C2095" s="27"/>
      <c r="D2095" s="28"/>
      <c r="E2095" s="33"/>
      <c r="F2095" s="33"/>
      <c r="G2095" s="28"/>
      <c r="H2095" s="33"/>
      <c r="I2095" s="33"/>
    </row>
    <row r="2096" customFormat="1" spans="3:9">
      <c r="C2096" s="27"/>
      <c r="D2096" s="28"/>
      <c r="E2096" s="33"/>
      <c r="F2096" s="33"/>
      <c r="G2096" s="28"/>
      <c r="H2096" s="33"/>
      <c r="I2096" s="33"/>
    </row>
    <row r="2097" customFormat="1" spans="3:9">
      <c r="C2097" s="27"/>
      <c r="D2097" s="28"/>
      <c r="E2097" s="33"/>
      <c r="F2097" s="33"/>
      <c r="G2097" s="28"/>
      <c r="H2097" s="33"/>
      <c r="I2097" s="33"/>
    </row>
    <row r="2098" customFormat="1" spans="3:9">
      <c r="C2098" s="27"/>
      <c r="D2098" s="28"/>
      <c r="E2098" s="33"/>
      <c r="F2098" s="33"/>
      <c r="G2098" s="28"/>
      <c r="H2098" s="33"/>
      <c r="I2098" s="33"/>
    </row>
    <row r="2099" customFormat="1" spans="3:9">
      <c r="C2099" s="27"/>
      <c r="D2099" s="28"/>
      <c r="E2099" s="33"/>
      <c r="F2099" s="33"/>
      <c r="G2099" s="28"/>
      <c r="H2099" s="33"/>
      <c r="I2099" s="33"/>
    </row>
    <row r="2100" customFormat="1" spans="3:9">
      <c r="C2100" s="27"/>
      <c r="D2100" s="28"/>
      <c r="E2100" s="33"/>
      <c r="F2100" s="33"/>
      <c r="G2100" s="28"/>
      <c r="H2100" s="33"/>
      <c r="I2100" s="33"/>
    </row>
    <row r="2101" customFormat="1" spans="3:9">
      <c r="C2101" s="27"/>
      <c r="D2101" s="28"/>
      <c r="E2101" s="33"/>
      <c r="F2101" s="33"/>
      <c r="G2101" s="28"/>
      <c r="H2101" s="33"/>
      <c r="I2101" s="33"/>
    </row>
    <row r="2102" customFormat="1" spans="3:9">
      <c r="C2102" s="27"/>
      <c r="D2102" s="28"/>
      <c r="E2102" s="33"/>
      <c r="F2102" s="33"/>
      <c r="G2102" s="28"/>
      <c r="H2102" s="33"/>
      <c r="I2102" s="33"/>
    </row>
    <row r="2103" customFormat="1" spans="3:9">
      <c r="C2103" s="27"/>
      <c r="D2103" s="28"/>
      <c r="E2103" s="33"/>
      <c r="F2103" s="33"/>
      <c r="G2103" s="28"/>
      <c r="H2103" s="33"/>
      <c r="I2103" s="33"/>
    </row>
    <row r="2104" customFormat="1" spans="3:9">
      <c r="C2104" s="27"/>
      <c r="D2104" s="28"/>
      <c r="E2104" s="33"/>
      <c r="F2104" s="33"/>
      <c r="G2104" s="28"/>
      <c r="H2104" s="33"/>
      <c r="I2104" s="33"/>
    </row>
    <row r="2105" customFormat="1" spans="3:9">
      <c r="C2105" s="27"/>
      <c r="D2105" s="28"/>
      <c r="E2105" s="33"/>
      <c r="F2105" s="33"/>
      <c r="G2105" s="28"/>
      <c r="H2105" s="33"/>
      <c r="I2105" s="33"/>
    </row>
    <row r="2106" customFormat="1" spans="3:9">
      <c r="C2106" s="27"/>
      <c r="D2106" s="28"/>
      <c r="E2106" s="33"/>
      <c r="F2106" s="33"/>
      <c r="G2106" s="28"/>
      <c r="H2106" s="33"/>
      <c r="I2106" s="33"/>
    </row>
    <row r="2107" customFormat="1" spans="3:9">
      <c r="C2107" s="27"/>
      <c r="D2107" s="28"/>
      <c r="E2107" s="33"/>
      <c r="F2107" s="33"/>
      <c r="G2107" s="28"/>
      <c r="H2107" s="33"/>
      <c r="I2107" s="33"/>
    </row>
    <row r="2108" customFormat="1" spans="3:9">
      <c r="C2108" s="27"/>
      <c r="D2108" s="28"/>
      <c r="E2108" s="33"/>
      <c r="F2108" s="33"/>
      <c r="G2108" s="28"/>
      <c r="H2108" s="33"/>
      <c r="I2108" s="33"/>
    </row>
    <row r="2109" customFormat="1" spans="3:9">
      <c r="C2109" s="27"/>
      <c r="D2109" s="28"/>
      <c r="E2109" s="33"/>
      <c r="F2109" s="33"/>
      <c r="G2109" s="28"/>
      <c r="H2109" s="33"/>
      <c r="I2109" s="33"/>
    </row>
    <row r="2110" customFormat="1" spans="3:9">
      <c r="C2110" s="27"/>
      <c r="D2110" s="28"/>
      <c r="E2110" s="33"/>
      <c r="F2110" s="33"/>
      <c r="G2110" s="28"/>
      <c r="H2110" s="33"/>
      <c r="I2110" s="33"/>
    </row>
    <row r="2111" customFormat="1" spans="3:9">
      <c r="C2111" s="27"/>
      <c r="D2111" s="28"/>
      <c r="E2111" s="33"/>
      <c r="F2111" s="33"/>
      <c r="G2111" s="28"/>
      <c r="H2111" s="33"/>
      <c r="I2111" s="33"/>
    </row>
    <row r="2112" customFormat="1" spans="3:9">
      <c r="C2112" s="27"/>
      <c r="D2112" s="28"/>
      <c r="E2112" s="33"/>
      <c r="F2112" s="33"/>
      <c r="G2112" s="28"/>
      <c r="H2112" s="33"/>
      <c r="I2112" s="33"/>
    </row>
    <row r="2113" customFormat="1" spans="3:9">
      <c r="C2113" s="27"/>
      <c r="D2113" s="28"/>
      <c r="E2113" s="33"/>
      <c r="F2113" s="33"/>
      <c r="G2113" s="28"/>
      <c r="H2113" s="33"/>
      <c r="I2113" s="33"/>
    </row>
    <row r="2114" customFormat="1" spans="3:9">
      <c r="C2114" s="27"/>
      <c r="D2114" s="28"/>
      <c r="E2114" s="33"/>
      <c r="F2114" s="33"/>
      <c r="G2114" s="28"/>
      <c r="H2114" s="33"/>
      <c r="I2114" s="33"/>
    </row>
    <row r="2115" customFormat="1" spans="3:9">
      <c r="C2115" s="27"/>
      <c r="D2115" s="28"/>
      <c r="E2115" s="33"/>
      <c r="F2115" s="33"/>
      <c r="G2115" s="28"/>
      <c r="H2115" s="33"/>
      <c r="I2115" s="33"/>
    </row>
    <row r="2116" customFormat="1" spans="3:9">
      <c r="C2116" s="27"/>
      <c r="D2116" s="28"/>
      <c r="E2116" s="33"/>
      <c r="F2116" s="33"/>
      <c r="G2116" s="28"/>
      <c r="H2116" s="33"/>
      <c r="I2116" s="33"/>
    </row>
    <row r="2117" customFormat="1" spans="3:9">
      <c r="C2117" s="27"/>
      <c r="D2117" s="28"/>
      <c r="E2117" s="33"/>
      <c r="F2117" s="33"/>
      <c r="G2117" s="28"/>
      <c r="H2117" s="33"/>
      <c r="I2117" s="33"/>
    </row>
    <row r="2118" customFormat="1" spans="3:9">
      <c r="C2118" s="27"/>
      <c r="D2118" s="28"/>
      <c r="E2118" s="33"/>
      <c r="F2118" s="33"/>
      <c r="G2118" s="28"/>
      <c r="H2118" s="33"/>
      <c r="I2118" s="33"/>
    </row>
    <row r="2119" customFormat="1" spans="3:9">
      <c r="C2119" s="27"/>
      <c r="D2119" s="28"/>
      <c r="E2119" s="33"/>
      <c r="F2119" s="33"/>
      <c r="G2119" s="28"/>
      <c r="H2119" s="33"/>
      <c r="I2119" s="33"/>
    </row>
    <row r="2120" customFormat="1" spans="3:9">
      <c r="C2120" s="27"/>
      <c r="D2120" s="28"/>
      <c r="E2120" s="33"/>
      <c r="F2120" s="33"/>
      <c r="G2120" s="28"/>
      <c r="H2120" s="33"/>
      <c r="I2120" s="33"/>
    </row>
    <row r="2121" customFormat="1" spans="3:9">
      <c r="C2121" s="27"/>
      <c r="D2121" s="28"/>
      <c r="E2121" s="33"/>
      <c r="F2121" s="33"/>
      <c r="G2121" s="28"/>
      <c r="H2121" s="33"/>
      <c r="I2121" s="33"/>
    </row>
    <row r="2122" customFormat="1" spans="3:9">
      <c r="C2122" s="27"/>
      <c r="D2122" s="28"/>
      <c r="E2122" s="33"/>
      <c r="F2122" s="33"/>
      <c r="G2122" s="28"/>
      <c r="H2122" s="33"/>
      <c r="I2122" s="33"/>
    </row>
    <row r="2123" customFormat="1" spans="3:9">
      <c r="C2123" s="27"/>
      <c r="D2123" s="28"/>
      <c r="E2123" s="33"/>
      <c r="F2123" s="33"/>
      <c r="G2123" s="28"/>
      <c r="H2123" s="33"/>
      <c r="I2123" s="33"/>
    </row>
    <row r="2124" customFormat="1" spans="3:9">
      <c r="C2124" s="27"/>
      <c r="D2124" s="28"/>
      <c r="E2124" s="33"/>
      <c r="F2124" s="33"/>
      <c r="G2124" s="28"/>
      <c r="H2124" s="33"/>
      <c r="I2124" s="33"/>
    </row>
    <row r="2125" customFormat="1" spans="3:9">
      <c r="C2125" s="27"/>
      <c r="D2125" s="28"/>
      <c r="E2125" s="33"/>
      <c r="F2125" s="33"/>
      <c r="G2125" s="28"/>
      <c r="H2125" s="33"/>
      <c r="I2125" s="33"/>
    </row>
    <row r="2126" customFormat="1" spans="3:9">
      <c r="C2126" s="27"/>
      <c r="D2126" s="28"/>
      <c r="E2126" s="33"/>
      <c r="F2126" s="33"/>
      <c r="G2126" s="28"/>
      <c r="H2126" s="33"/>
      <c r="I2126" s="33"/>
    </row>
    <row r="2127" customFormat="1" spans="3:9">
      <c r="C2127" s="27"/>
      <c r="D2127" s="28"/>
      <c r="E2127" s="33"/>
      <c r="F2127" s="33"/>
      <c r="G2127" s="28"/>
      <c r="H2127" s="33"/>
      <c r="I2127" s="33"/>
    </row>
    <row r="2128" customFormat="1" spans="3:9">
      <c r="C2128" s="27"/>
      <c r="D2128" s="28"/>
      <c r="E2128" s="33"/>
      <c r="F2128" s="33"/>
      <c r="G2128" s="28"/>
      <c r="H2128" s="33"/>
      <c r="I2128" s="33"/>
    </row>
    <row r="2129" customFormat="1" spans="3:9">
      <c r="C2129" s="27"/>
      <c r="D2129" s="28"/>
      <c r="E2129" s="33"/>
      <c r="F2129" s="33"/>
      <c r="G2129" s="28"/>
      <c r="H2129" s="33"/>
      <c r="I2129" s="33"/>
    </row>
    <row r="2130" customFormat="1" spans="3:9">
      <c r="C2130" s="27"/>
      <c r="D2130" s="28"/>
      <c r="E2130" s="33"/>
      <c r="F2130" s="33"/>
      <c r="G2130" s="28"/>
      <c r="H2130" s="33"/>
      <c r="I2130" s="33"/>
    </row>
    <row r="2131" customFormat="1" spans="3:9">
      <c r="C2131" s="27"/>
      <c r="D2131" s="28"/>
      <c r="E2131" s="33"/>
      <c r="F2131" s="33"/>
      <c r="G2131" s="28"/>
      <c r="H2131" s="33"/>
      <c r="I2131" s="33"/>
    </row>
    <row r="2132" customFormat="1" spans="3:9">
      <c r="C2132" s="27"/>
      <c r="D2132" s="28"/>
      <c r="E2132" s="33"/>
      <c r="F2132" s="33"/>
      <c r="G2132" s="28"/>
      <c r="H2132" s="33"/>
      <c r="I2132" s="33"/>
    </row>
    <row r="2133" customFormat="1" spans="3:9">
      <c r="C2133" s="27"/>
      <c r="D2133" s="28"/>
      <c r="E2133" s="33"/>
      <c r="F2133" s="33"/>
      <c r="G2133" s="28"/>
      <c r="H2133" s="33"/>
      <c r="I2133" s="33"/>
    </row>
    <row r="2134" customFormat="1" spans="3:9">
      <c r="C2134" s="27"/>
      <c r="D2134" s="28"/>
      <c r="E2134" s="33"/>
      <c r="F2134" s="33"/>
      <c r="G2134" s="28"/>
      <c r="H2134" s="33"/>
      <c r="I2134" s="33"/>
    </row>
    <row r="2135" customFormat="1" spans="3:9">
      <c r="C2135" s="27"/>
      <c r="D2135" s="28"/>
      <c r="E2135" s="33"/>
      <c r="F2135" s="33"/>
      <c r="G2135" s="28"/>
      <c r="H2135" s="33"/>
      <c r="I2135" s="33"/>
    </row>
    <row r="2136" customFormat="1" spans="3:9">
      <c r="C2136" s="27"/>
      <c r="D2136" s="28"/>
      <c r="E2136" s="33"/>
      <c r="F2136" s="33"/>
      <c r="G2136" s="28"/>
      <c r="H2136" s="33"/>
      <c r="I2136" s="33"/>
    </row>
    <row r="2137" customFormat="1" spans="3:9">
      <c r="C2137" s="27"/>
      <c r="D2137" s="28"/>
      <c r="E2137" s="33"/>
      <c r="F2137" s="33"/>
      <c r="G2137" s="28"/>
      <c r="H2137" s="33"/>
      <c r="I2137" s="33"/>
    </row>
    <row r="2138" customFormat="1" spans="3:9">
      <c r="C2138" s="27"/>
      <c r="D2138" s="28"/>
      <c r="E2138" s="33"/>
      <c r="F2138" s="33"/>
      <c r="G2138" s="28"/>
      <c r="H2138" s="33"/>
      <c r="I2138" s="33"/>
    </row>
    <row r="2139" customFormat="1" spans="3:9">
      <c r="C2139" s="27"/>
      <c r="D2139" s="28"/>
      <c r="E2139" s="33"/>
      <c r="F2139" s="33"/>
      <c r="G2139" s="28"/>
      <c r="H2139" s="33"/>
      <c r="I2139" s="33"/>
    </row>
    <row r="2140" customFormat="1" spans="3:9">
      <c r="C2140" s="27"/>
      <c r="D2140" s="28"/>
      <c r="E2140" s="33"/>
      <c r="F2140" s="33"/>
      <c r="G2140" s="28"/>
      <c r="H2140" s="33"/>
      <c r="I2140" s="33"/>
    </row>
    <row r="2141" customFormat="1" spans="3:9">
      <c r="C2141" s="27"/>
      <c r="D2141" s="28"/>
      <c r="E2141" s="33"/>
      <c r="F2141" s="33"/>
      <c r="G2141" s="28"/>
      <c r="H2141" s="33"/>
      <c r="I2141" s="33"/>
    </row>
    <row r="2142" customFormat="1" spans="3:9">
      <c r="C2142" s="27"/>
      <c r="D2142" s="28"/>
      <c r="E2142" s="33"/>
      <c r="F2142" s="33"/>
      <c r="G2142" s="28"/>
      <c r="H2142" s="33"/>
      <c r="I2142" s="33"/>
    </row>
    <row r="2143" customFormat="1" spans="3:9">
      <c r="C2143" s="27"/>
      <c r="D2143" s="28"/>
      <c r="E2143" s="33"/>
      <c r="F2143" s="33"/>
      <c r="G2143" s="28"/>
      <c r="H2143" s="33"/>
      <c r="I2143" s="33"/>
    </row>
    <row r="2144" customFormat="1" spans="3:9">
      <c r="C2144" s="27"/>
      <c r="D2144" s="28"/>
      <c r="E2144" s="33"/>
      <c r="F2144" s="33"/>
      <c r="G2144" s="28"/>
      <c r="H2144" s="33"/>
      <c r="I2144" s="33"/>
    </row>
    <row r="2145" customFormat="1" spans="3:9">
      <c r="C2145" s="27"/>
      <c r="D2145" s="28"/>
      <c r="E2145" s="33"/>
      <c r="F2145" s="33"/>
      <c r="G2145" s="28"/>
      <c r="H2145" s="33"/>
      <c r="I2145" s="33"/>
    </row>
    <row r="2146" customFormat="1" spans="3:9">
      <c r="C2146" s="27"/>
      <c r="D2146" s="28"/>
      <c r="E2146" s="33"/>
      <c r="F2146" s="33"/>
      <c r="G2146" s="28"/>
      <c r="H2146" s="33"/>
      <c r="I2146" s="33"/>
    </row>
    <row r="2147" customFormat="1" spans="3:9">
      <c r="C2147" s="27"/>
      <c r="D2147" s="28"/>
      <c r="E2147" s="33"/>
      <c r="F2147" s="33"/>
      <c r="G2147" s="28"/>
      <c r="H2147" s="33"/>
      <c r="I2147" s="33"/>
    </row>
    <row r="2148" customFormat="1" spans="3:9">
      <c r="C2148" s="27"/>
      <c r="D2148" s="28"/>
      <c r="E2148" s="33"/>
      <c r="F2148" s="33"/>
      <c r="G2148" s="28"/>
      <c r="H2148" s="33"/>
      <c r="I2148" s="33"/>
    </row>
    <row r="2149" customFormat="1" spans="3:9">
      <c r="C2149" s="27"/>
      <c r="D2149" s="28"/>
      <c r="E2149" s="33"/>
      <c r="F2149" s="33"/>
      <c r="G2149" s="28"/>
      <c r="H2149" s="33"/>
      <c r="I2149" s="33"/>
    </row>
    <row r="2150" customFormat="1" spans="3:9">
      <c r="C2150" s="27"/>
      <c r="D2150" s="28"/>
      <c r="E2150" s="33"/>
      <c r="F2150" s="33"/>
      <c r="G2150" s="28"/>
      <c r="H2150" s="33"/>
      <c r="I2150" s="33"/>
    </row>
    <row r="2151" customFormat="1" spans="3:9">
      <c r="C2151" s="27"/>
      <c r="D2151" s="28"/>
      <c r="E2151" s="33"/>
      <c r="F2151" s="33"/>
      <c r="G2151" s="28"/>
      <c r="H2151" s="33"/>
      <c r="I2151" s="33"/>
    </row>
    <row r="2152" customFormat="1" spans="3:9">
      <c r="C2152" s="27"/>
      <c r="D2152" s="28"/>
      <c r="E2152" s="33"/>
      <c r="F2152" s="33"/>
      <c r="G2152" s="28"/>
      <c r="H2152" s="33"/>
      <c r="I2152" s="33"/>
    </row>
    <row r="2153" customFormat="1" spans="3:9">
      <c r="C2153" s="27"/>
      <c r="D2153" s="28"/>
      <c r="E2153" s="33"/>
      <c r="F2153" s="33"/>
      <c r="G2153" s="28"/>
      <c r="H2153" s="33"/>
      <c r="I2153" s="33"/>
    </row>
    <row r="2154" customFormat="1" spans="3:9">
      <c r="C2154" s="27"/>
      <c r="D2154" s="28"/>
      <c r="E2154" s="33"/>
      <c r="F2154" s="33"/>
      <c r="G2154" s="28"/>
      <c r="H2154" s="33"/>
      <c r="I2154" s="33"/>
    </row>
    <row r="2155" customFormat="1" spans="3:9">
      <c r="C2155" s="27"/>
      <c r="D2155" s="28"/>
      <c r="E2155" s="33"/>
      <c r="F2155" s="33"/>
      <c r="G2155" s="28"/>
      <c r="H2155" s="33"/>
      <c r="I2155" s="33"/>
    </row>
    <row r="2156" customFormat="1" spans="3:9">
      <c r="C2156" s="27"/>
      <c r="D2156" s="28"/>
      <c r="E2156" s="33"/>
      <c r="F2156" s="33"/>
      <c r="G2156" s="28"/>
      <c r="H2156" s="33"/>
      <c r="I2156" s="33"/>
    </row>
    <row r="2157" customFormat="1" spans="3:9">
      <c r="C2157" s="27"/>
      <c r="D2157" s="28"/>
      <c r="E2157" s="33"/>
      <c r="F2157" s="33"/>
      <c r="G2157" s="28"/>
      <c r="H2157" s="33"/>
      <c r="I2157" s="33"/>
    </row>
    <row r="2158" customFormat="1" spans="3:9">
      <c r="C2158" s="27"/>
      <c r="D2158" s="28"/>
      <c r="E2158" s="33"/>
      <c r="F2158" s="33"/>
      <c r="G2158" s="28"/>
      <c r="H2158" s="33"/>
      <c r="I2158" s="33"/>
    </row>
    <row r="2159" customFormat="1" spans="3:9">
      <c r="C2159" s="27"/>
      <c r="D2159" s="28"/>
      <c r="E2159" s="33"/>
      <c r="F2159" s="33"/>
      <c r="G2159" s="28"/>
      <c r="H2159" s="33"/>
      <c r="I2159" s="33"/>
    </row>
    <row r="2160" customFormat="1" spans="3:9">
      <c r="C2160" s="27"/>
      <c r="D2160" s="28"/>
      <c r="E2160" s="33"/>
      <c r="F2160" s="33"/>
      <c r="G2160" s="28"/>
      <c r="H2160" s="33"/>
      <c r="I2160" s="33"/>
    </row>
    <row r="2161" customFormat="1" spans="3:9">
      <c r="C2161" s="27"/>
      <c r="D2161" s="28"/>
      <c r="E2161" s="33"/>
      <c r="F2161" s="33"/>
      <c r="G2161" s="28"/>
      <c r="H2161" s="33"/>
      <c r="I2161" s="33"/>
    </row>
    <row r="2162" customFormat="1" spans="3:9">
      <c r="C2162" s="27"/>
      <c r="D2162" s="28"/>
      <c r="E2162" s="33"/>
      <c r="F2162" s="33"/>
      <c r="G2162" s="28"/>
      <c r="H2162" s="33"/>
      <c r="I2162" s="33"/>
    </row>
    <row r="2163" customFormat="1" spans="3:9">
      <c r="C2163" s="27"/>
      <c r="D2163" s="28"/>
      <c r="E2163" s="33"/>
      <c r="F2163" s="33"/>
      <c r="G2163" s="28"/>
      <c r="H2163" s="33"/>
      <c r="I2163" s="33"/>
    </row>
    <row r="2164" customFormat="1" spans="3:9">
      <c r="C2164" s="27"/>
      <c r="D2164" s="28"/>
      <c r="E2164" s="33"/>
      <c r="F2164" s="33"/>
      <c r="G2164" s="28"/>
      <c r="H2164" s="33"/>
      <c r="I2164" s="33"/>
    </row>
    <row r="2165" customFormat="1" spans="3:9">
      <c r="C2165" s="27"/>
      <c r="D2165" s="28"/>
      <c r="E2165" s="33"/>
      <c r="F2165" s="33"/>
      <c r="G2165" s="28"/>
      <c r="H2165" s="33"/>
      <c r="I2165" s="33"/>
    </row>
    <row r="2166" customFormat="1" spans="3:9">
      <c r="C2166" s="27"/>
      <c r="D2166" s="28"/>
      <c r="E2166" s="33"/>
      <c r="F2166" s="33"/>
      <c r="G2166" s="28"/>
      <c r="H2166" s="33"/>
      <c r="I2166" s="33"/>
    </row>
    <row r="2167" customFormat="1" spans="3:9">
      <c r="C2167" s="27"/>
      <c r="D2167" s="28"/>
      <c r="E2167" s="33"/>
      <c r="F2167" s="33"/>
      <c r="G2167" s="28"/>
      <c r="H2167" s="33"/>
      <c r="I2167" s="33"/>
    </row>
    <row r="2168" customFormat="1" spans="3:9">
      <c r="C2168" s="27"/>
      <c r="D2168" s="28"/>
      <c r="E2168" s="33"/>
      <c r="F2168" s="33"/>
      <c r="G2168" s="28"/>
      <c r="H2168" s="33"/>
      <c r="I2168" s="33"/>
    </row>
    <row r="2169" customFormat="1" spans="3:9">
      <c r="C2169" s="27"/>
      <c r="D2169" s="28"/>
      <c r="E2169" s="33"/>
      <c r="F2169" s="33"/>
      <c r="G2169" s="28"/>
      <c r="H2169" s="33"/>
      <c r="I2169" s="33"/>
    </row>
    <row r="2170" customFormat="1" spans="3:9">
      <c r="C2170" s="27"/>
      <c r="D2170" s="28"/>
      <c r="E2170" s="33"/>
      <c r="F2170" s="33"/>
      <c r="G2170" s="28"/>
      <c r="H2170" s="33"/>
      <c r="I2170" s="33"/>
    </row>
    <row r="2171" customFormat="1" spans="3:9">
      <c r="C2171" s="27"/>
      <c r="D2171" s="28"/>
      <c r="E2171" s="33"/>
      <c r="F2171" s="33"/>
      <c r="G2171" s="28"/>
      <c r="H2171" s="33"/>
      <c r="I2171" s="33"/>
    </row>
    <row r="2172" customFormat="1" spans="3:9">
      <c r="C2172" s="27"/>
      <c r="D2172" s="28"/>
      <c r="E2172" s="33"/>
      <c r="F2172" s="33"/>
      <c r="G2172" s="28"/>
      <c r="H2172" s="33"/>
      <c r="I2172" s="33"/>
    </row>
    <row r="2173" customFormat="1" spans="3:9">
      <c r="C2173" s="27"/>
      <c r="D2173" s="28"/>
      <c r="E2173" s="33"/>
      <c r="F2173" s="33"/>
      <c r="G2173" s="28"/>
      <c r="H2173" s="33"/>
      <c r="I2173" s="33"/>
    </row>
    <row r="2174" customFormat="1" spans="3:9">
      <c r="C2174" s="27"/>
      <c r="D2174" s="28"/>
      <c r="E2174" s="33"/>
      <c r="F2174" s="33"/>
      <c r="G2174" s="28"/>
      <c r="H2174" s="33"/>
      <c r="I2174" s="33"/>
    </row>
    <row r="2175" customFormat="1" spans="3:9">
      <c r="C2175" s="27"/>
      <c r="D2175" s="28"/>
      <c r="E2175" s="33"/>
      <c r="F2175" s="33"/>
      <c r="G2175" s="28"/>
      <c r="H2175" s="33"/>
      <c r="I2175" s="33"/>
    </row>
    <row r="2176" customFormat="1" spans="3:9">
      <c r="C2176" s="27"/>
      <c r="D2176" s="28"/>
      <c r="E2176" s="33"/>
      <c r="F2176" s="33"/>
      <c r="G2176" s="28"/>
      <c r="H2176" s="33"/>
      <c r="I2176" s="33"/>
    </row>
    <row r="2177" customFormat="1" spans="3:9">
      <c r="C2177" s="27"/>
      <c r="D2177" s="28"/>
      <c r="E2177" s="33"/>
      <c r="F2177" s="33"/>
      <c r="G2177" s="28"/>
      <c r="H2177" s="33"/>
      <c r="I2177" s="33"/>
    </row>
    <row r="2178" customFormat="1" spans="3:9">
      <c r="C2178" s="27"/>
      <c r="D2178" s="28"/>
      <c r="E2178" s="33"/>
      <c r="F2178" s="33"/>
      <c r="G2178" s="28"/>
      <c r="H2178" s="33"/>
      <c r="I2178" s="33"/>
    </row>
    <row r="2179" customFormat="1" spans="3:9">
      <c r="C2179" s="27"/>
      <c r="D2179" s="28"/>
      <c r="E2179" s="33"/>
      <c r="F2179" s="33"/>
      <c r="G2179" s="28"/>
      <c r="H2179" s="33"/>
      <c r="I2179" s="33"/>
    </row>
    <row r="2180" customFormat="1" spans="3:9">
      <c r="C2180" s="27"/>
      <c r="D2180" s="28"/>
      <c r="E2180" s="33"/>
      <c r="F2180" s="33"/>
      <c r="G2180" s="28"/>
      <c r="H2180" s="33"/>
      <c r="I2180" s="33"/>
    </row>
    <row r="2181" customFormat="1" spans="3:9">
      <c r="C2181" s="27"/>
      <c r="D2181" s="28"/>
      <c r="E2181" s="33"/>
      <c r="F2181" s="33"/>
      <c r="G2181" s="28"/>
      <c r="H2181" s="33"/>
      <c r="I2181" s="33"/>
    </row>
    <row r="2182" customFormat="1" spans="3:9">
      <c r="C2182" s="27"/>
      <c r="D2182" s="28"/>
      <c r="E2182" s="33"/>
      <c r="F2182" s="33"/>
      <c r="G2182" s="28"/>
      <c r="H2182" s="33"/>
      <c r="I2182" s="33"/>
    </row>
    <row r="2183" customFormat="1" spans="3:9">
      <c r="C2183" s="27"/>
      <c r="D2183" s="28"/>
      <c r="E2183" s="33"/>
      <c r="F2183" s="33"/>
      <c r="G2183" s="28"/>
      <c r="H2183" s="33"/>
      <c r="I2183" s="33"/>
    </row>
    <row r="2184" customFormat="1" spans="3:9">
      <c r="C2184" s="27"/>
      <c r="D2184" s="28"/>
      <c r="E2184" s="33"/>
      <c r="F2184" s="33"/>
      <c r="G2184" s="28"/>
      <c r="H2184" s="33"/>
      <c r="I2184" s="33"/>
    </row>
    <row r="2185" customFormat="1" spans="3:9">
      <c r="C2185" s="27"/>
      <c r="D2185" s="28"/>
      <c r="E2185" s="33"/>
      <c r="F2185" s="33"/>
      <c r="G2185" s="28"/>
      <c r="H2185" s="33"/>
      <c r="I2185" s="33"/>
    </row>
    <row r="2186" customFormat="1" spans="3:9">
      <c r="C2186" s="27"/>
      <c r="D2186" s="28"/>
      <c r="E2186" s="33"/>
      <c r="F2186" s="33"/>
      <c r="G2186" s="28"/>
      <c r="H2186" s="33"/>
      <c r="I2186" s="33"/>
    </row>
    <row r="2187" customFormat="1" spans="3:9">
      <c r="C2187" s="27"/>
      <c r="D2187" s="28"/>
      <c r="E2187" s="33"/>
      <c r="F2187" s="33"/>
      <c r="G2187" s="28"/>
      <c r="H2187" s="33"/>
      <c r="I2187" s="33"/>
    </row>
    <row r="2188" customFormat="1" spans="3:9">
      <c r="C2188" s="27"/>
      <c r="D2188" s="28"/>
      <c r="E2188" s="33"/>
      <c r="F2188" s="33"/>
      <c r="G2188" s="28"/>
      <c r="H2188" s="33"/>
      <c r="I2188" s="33"/>
    </row>
    <row r="2189" customFormat="1" spans="3:9">
      <c r="C2189" s="27"/>
      <c r="D2189" s="28"/>
      <c r="E2189" s="33"/>
      <c r="F2189" s="33"/>
      <c r="G2189" s="28"/>
      <c r="H2189" s="33"/>
      <c r="I2189" s="33"/>
    </row>
    <row r="2190" customFormat="1" spans="3:9">
      <c r="C2190" s="27"/>
      <c r="D2190" s="28"/>
      <c r="E2190" s="33"/>
      <c r="F2190" s="33"/>
      <c r="G2190" s="28"/>
      <c r="H2190" s="33"/>
      <c r="I2190" s="33"/>
    </row>
    <row r="2191" customFormat="1" spans="3:9">
      <c r="C2191" s="27"/>
      <c r="D2191" s="28"/>
      <c r="E2191" s="33"/>
      <c r="F2191" s="33"/>
      <c r="G2191" s="28"/>
      <c r="H2191" s="33"/>
      <c r="I2191" s="33"/>
    </row>
    <row r="2192" customFormat="1" spans="3:9">
      <c r="C2192" s="27"/>
      <c r="D2192" s="28"/>
      <c r="E2192" s="33"/>
      <c r="F2192" s="33"/>
      <c r="G2192" s="28"/>
      <c r="H2192" s="33"/>
      <c r="I2192" s="33"/>
    </row>
    <row r="2193" customFormat="1" spans="3:9">
      <c r="C2193" s="27"/>
      <c r="D2193" s="28"/>
      <c r="E2193" s="33"/>
      <c r="F2193" s="33"/>
      <c r="G2193" s="28"/>
      <c r="H2193" s="33"/>
      <c r="I2193" s="33"/>
    </row>
    <row r="2194" customFormat="1" spans="3:9">
      <c r="C2194" s="27"/>
      <c r="D2194" s="28"/>
      <c r="E2194" s="33"/>
      <c r="F2194" s="33"/>
      <c r="G2194" s="28"/>
      <c r="H2194" s="33"/>
      <c r="I2194" s="33"/>
    </row>
    <row r="2195" customFormat="1" spans="3:9">
      <c r="C2195" s="27"/>
      <c r="D2195" s="28"/>
      <c r="E2195" s="33"/>
      <c r="F2195" s="33"/>
      <c r="G2195" s="28"/>
      <c r="H2195" s="33"/>
      <c r="I2195" s="33"/>
    </row>
    <row r="2196" customFormat="1" spans="3:9">
      <c r="C2196" s="27"/>
      <c r="D2196" s="28"/>
      <c r="E2196" s="33"/>
      <c r="F2196" s="33"/>
      <c r="G2196" s="28"/>
      <c r="H2196" s="33"/>
      <c r="I2196" s="33"/>
    </row>
    <row r="2197" customFormat="1" spans="3:9">
      <c r="C2197" s="27"/>
      <c r="D2197" s="28"/>
      <c r="E2197" s="33"/>
      <c r="F2197" s="33"/>
      <c r="G2197" s="28"/>
      <c r="H2197" s="33"/>
      <c r="I2197" s="33"/>
    </row>
    <row r="2198" customFormat="1" spans="3:9">
      <c r="C2198" s="27"/>
      <c r="D2198" s="28"/>
      <c r="E2198" s="33"/>
      <c r="F2198" s="33"/>
      <c r="G2198" s="28"/>
      <c r="H2198" s="33"/>
      <c r="I2198" s="33"/>
    </row>
    <row r="2199" customFormat="1" spans="3:9">
      <c r="C2199" s="27"/>
      <c r="D2199" s="28"/>
      <c r="E2199" s="33"/>
      <c r="F2199" s="33"/>
      <c r="G2199" s="28"/>
      <c r="H2199" s="33"/>
      <c r="I2199" s="33"/>
    </row>
    <row r="2200" customFormat="1" spans="3:9">
      <c r="C2200" s="27"/>
      <c r="D2200" s="28"/>
      <c r="E2200" s="33"/>
      <c r="F2200" s="33"/>
      <c r="G2200" s="28"/>
      <c r="H2200" s="33"/>
      <c r="I2200" s="33"/>
    </row>
    <row r="2201" customFormat="1" spans="3:9">
      <c r="C2201" s="27"/>
      <c r="D2201" s="28"/>
      <c r="E2201" s="33"/>
      <c r="F2201" s="33"/>
      <c r="G2201" s="28"/>
      <c r="H2201" s="33"/>
      <c r="I2201" s="33"/>
    </row>
    <row r="2202" customFormat="1" spans="3:9">
      <c r="C2202" s="27"/>
      <c r="D2202" s="28"/>
      <c r="E2202" s="33"/>
      <c r="F2202" s="33"/>
      <c r="G2202" s="28"/>
      <c r="H2202" s="33"/>
      <c r="I2202" s="33"/>
    </row>
    <row r="2203" customFormat="1" spans="3:9">
      <c r="C2203" s="27"/>
      <c r="D2203" s="28"/>
      <c r="E2203" s="33"/>
      <c r="F2203" s="33"/>
      <c r="G2203" s="28"/>
      <c r="H2203" s="33"/>
      <c r="I2203" s="33"/>
    </row>
    <row r="2204" customFormat="1" spans="3:9">
      <c r="C2204" s="27"/>
      <c r="D2204" s="28"/>
      <c r="E2204" s="33"/>
      <c r="F2204" s="33"/>
      <c r="G2204" s="28"/>
      <c r="H2204" s="33"/>
      <c r="I2204" s="33"/>
    </row>
    <row r="2205" customFormat="1" spans="3:9">
      <c r="C2205" s="27"/>
      <c r="D2205" s="28"/>
      <c r="E2205" s="33"/>
      <c r="F2205" s="33"/>
      <c r="G2205" s="28"/>
      <c r="H2205" s="33"/>
      <c r="I2205" s="33"/>
    </row>
    <row r="2206" customFormat="1" spans="3:9">
      <c r="C2206" s="27"/>
      <c r="D2206" s="28"/>
      <c r="E2206" s="33"/>
      <c r="F2206" s="33"/>
      <c r="G2206" s="28"/>
      <c r="H2206" s="33"/>
      <c r="I2206" s="33"/>
    </row>
    <row r="2207" customFormat="1" spans="3:9">
      <c r="C2207" s="27"/>
      <c r="D2207" s="28"/>
      <c r="E2207" s="33"/>
      <c r="F2207" s="33"/>
      <c r="G2207" s="28"/>
      <c r="H2207" s="33"/>
      <c r="I2207" s="33"/>
    </row>
    <row r="2208" customFormat="1" spans="3:9">
      <c r="C2208" s="27"/>
      <c r="D2208" s="28"/>
      <c r="E2208" s="33"/>
      <c r="F2208" s="33"/>
      <c r="G2208" s="28"/>
      <c r="H2208" s="33"/>
      <c r="I2208" s="33"/>
    </row>
    <row r="2209" customFormat="1" spans="3:9">
      <c r="C2209" s="27"/>
      <c r="D2209" s="28"/>
      <c r="E2209" s="33"/>
      <c r="F2209" s="33"/>
      <c r="G2209" s="28"/>
      <c r="H2209" s="33"/>
      <c r="I2209" s="33"/>
    </row>
    <row r="2210" customFormat="1" spans="3:9">
      <c r="C2210" s="27"/>
      <c r="D2210" s="28"/>
      <c r="E2210" s="33"/>
      <c r="F2210" s="33"/>
      <c r="G2210" s="28"/>
      <c r="H2210" s="33"/>
      <c r="I2210" s="33"/>
    </row>
    <row r="2211" customFormat="1" spans="3:9">
      <c r="C2211" s="27"/>
      <c r="D2211" s="28"/>
      <c r="E2211" s="33"/>
      <c r="F2211" s="33"/>
      <c r="G2211" s="28"/>
      <c r="H2211" s="33"/>
      <c r="I2211" s="33"/>
    </row>
    <row r="2212" customFormat="1" spans="3:9">
      <c r="C2212" s="27"/>
      <c r="D2212" s="28"/>
      <c r="E2212" s="33"/>
      <c r="F2212" s="33"/>
      <c r="G2212" s="28"/>
      <c r="H2212" s="33"/>
      <c r="I2212" s="33"/>
    </row>
    <row r="2213" customFormat="1" spans="3:9">
      <c r="C2213" s="27"/>
      <c r="D2213" s="28"/>
      <c r="E2213" s="33"/>
      <c r="F2213" s="33"/>
      <c r="G2213" s="28"/>
      <c r="H2213" s="33"/>
      <c r="I2213" s="33"/>
    </row>
    <row r="2214" customFormat="1" spans="3:9">
      <c r="C2214" s="27"/>
      <c r="D2214" s="28"/>
      <c r="E2214" s="33"/>
      <c r="F2214" s="33"/>
      <c r="G2214" s="28"/>
      <c r="H2214" s="33"/>
      <c r="I2214" s="33"/>
    </row>
    <row r="2215" customFormat="1" spans="3:9">
      <c r="C2215" s="27"/>
      <c r="D2215" s="28"/>
      <c r="E2215" s="33"/>
      <c r="F2215" s="33"/>
      <c r="G2215" s="28"/>
      <c r="H2215" s="33"/>
      <c r="I2215" s="33"/>
    </row>
    <row r="2216" customFormat="1" spans="3:9">
      <c r="C2216" s="27"/>
      <c r="D2216" s="28"/>
      <c r="E2216" s="33"/>
      <c r="F2216" s="33"/>
      <c r="G2216" s="28"/>
      <c r="H2216" s="33"/>
      <c r="I2216" s="33"/>
    </row>
    <row r="2217" customFormat="1" spans="3:9">
      <c r="C2217" s="27"/>
      <c r="D2217" s="28"/>
      <c r="E2217" s="33"/>
      <c r="F2217" s="33"/>
      <c r="G2217" s="28"/>
      <c r="H2217" s="33"/>
      <c r="I2217" s="33"/>
    </row>
    <row r="2218" customFormat="1" spans="3:9">
      <c r="C2218" s="27"/>
      <c r="D2218" s="28"/>
      <c r="E2218" s="33"/>
      <c r="F2218" s="33"/>
      <c r="G2218" s="28"/>
      <c r="H2218" s="33"/>
      <c r="I2218" s="33"/>
    </row>
    <row r="2219" customFormat="1" spans="3:9">
      <c r="C2219" s="27"/>
      <c r="D2219" s="28"/>
      <c r="E2219" s="33"/>
      <c r="F2219" s="33"/>
      <c r="G2219" s="28"/>
      <c r="H2219" s="33"/>
      <c r="I2219" s="33"/>
    </row>
    <row r="2220" customFormat="1" spans="3:9">
      <c r="C2220" s="27"/>
      <c r="D2220" s="28"/>
      <c r="E2220" s="33"/>
      <c r="F2220" s="33"/>
      <c r="G2220" s="28"/>
      <c r="H2220" s="33"/>
      <c r="I2220" s="33"/>
    </row>
    <row r="2221" customFormat="1" spans="3:9">
      <c r="C2221" s="27"/>
      <c r="D2221" s="28"/>
      <c r="E2221" s="33"/>
      <c r="F2221" s="33"/>
      <c r="G2221" s="28"/>
      <c r="H2221" s="33"/>
      <c r="I2221" s="33"/>
    </row>
    <row r="2222" customFormat="1" spans="3:9">
      <c r="C2222" s="27"/>
      <c r="D2222" s="28"/>
      <c r="E2222" s="33"/>
      <c r="F2222" s="33"/>
      <c r="G2222" s="28"/>
      <c r="H2222" s="33"/>
      <c r="I2222" s="33"/>
    </row>
    <row r="2223" customFormat="1" spans="3:9">
      <c r="C2223" s="27"/>
      <c r="D2223" s="28"/>
      <c r="E2223" s="33"/>
      <c r="F2223" s="33"/>
      <c r="G2223" s="28"/>
      <c r="H2223" s="33"/>
      <c r="I2223" s="33"/>
    </row>
    <row r="2224" customFormat="1" spans="3:9">
      <c r="C2224" s="27"/>
      <c r="D2224" s="28"/>
      <c r="E2224" s="33"/>
      <c r="F2224" s="33"/>
      <c r="G2224" s="28"/>
      <c r="H2224" s="33"/>
      <c r="I2224" s="33"/>
    </row>
    <row r="2225" customFormat="1" spans="3:9">
      <c r="C2225" s="27"/>
      <c r="D2225" s="28"/>
      <c r="E2225" s="33"/>
      <c r="F2225" s="33"/>
      <c r="G2225" s="28"/>
      <c r="H2225" s="33"/>
      <c r="I2225" s="33"/>
    </row>
    <row r="2226" customFormat="1" spans="3:9">
      <c r="C2226" s="27"/>
      <c r="D2226" s="28"/>
      <c r="E2226" s="33"/>
      <c r="F2226" s="33"/>
      <c r="G2226" s="28"/>
      <c r="H2226" s="33"/>
      <c r="I2226" s="33"/>
    </row>
    <row r="2227" customFormat="1" spans="3:9">
      <c r="C2227" s="27"/>
      <c r="D2227" s="28"/>
      <c r="E2227" s="33"/>
      <c r="F2227" s="33"/>
      <c r="G2227" s="28"/>
      <c r="H2227" s="33"/>
      <c r="I2227" s="33"/>
    </row>
    <row r="2228" customFormat="1" spans="3:9">
      <c r="C2228" s="27"/>
      <c r="D2228" s="28"/>
      <c r="E2228" s="33"/>
      <c r="F2228" s="33"/>
      <c r="G2228" s="28"/>
      <c r="H2228" s="33"/>
      <c r="I2228" s="33"/>
    </row>
    <row r="2229" customFormat="1" spans="3:9">
      <c r="C2229" s="27"/>
      <c r="D2229" s="28"/>
      <c r="E2229" s="33"/>
      <c r="F2229" s="33"/>
      <c r="G2229" s="28"/>
      <c r="H2229" s="33"/>
      <c r="I2229" s="33"/>
    </row>
    <row r="2230" customFormat="1" spans="3:9">
      <c r="C2230" s="27"/>
      <c r="D2230" s="28"/>
      <c r="E2230" s="33"/>
      <c r="F2230" s="33"/>
      <c r="G2230" s="28"/>
      <c r="H2230" s="33"/>
      <c r="I2230" s="33"/>
    </row>
    <row r="2231" customFormat="1" spans="3:9">
      <c r="C2231" s="27"/>
      <c r="D2231" s="28"/>
      <c r="E2231" s="33"/>
      <c r="F2231" s="33"/>
      <c r="G2231" s="28"/>
      <c r="H2231" s="33"/>
      <c r="I2231" s="33"/>
    </row>
    <row r="2232" customFormat="1" spans="3:9">
      <c r="C2232" s="27"/>
      <c r="D2232" s="28"/>
      <c r="E2232" s="33"/>
      <c r="F2232" s="33"/>
      <c r="G2232" s="28"/>
      <c r="H2232" s="33"/>
      <c r="I2232" s="33"/>
    </row>
    <row r="2233" customFormat="1" spans="3:9">
      <c r="C2233" s="27"/>
      <c r="D2233" s="28"/>
      <c r="E2233" s="33"/>
      <c r="F2233" s="33"/>
      <c r="G2233" s="28"/>
      <c r="H2233" s="33"/>
      <c r="I2233" s="33"/>
    </row>
    <row r="2234" customFormat="1" spans="3:9">
      <c r="C2234" s="27"/>
      <c r="D2234" s="28"/>
      <c r="E2234" s="33"/>
      <c r="F2234" s="33"/>
      <c r="G2234" s="28"/>
      <c r="H2234" s="33"/>
      <c r="I2234" s="33"/>
    </row>
    <row r="2235" customFormat="1" spans="3:9">
      <c r="C2235" s="27"/>
      <c r="D2235" s="28"/>
      <c r="E2235" s="33"/>
      <c r="F2235" s="33"/>
      <c r="G2235" s="28"/>
      <c r="H2235" s="33"/>
      <c r="I2235" s="33"/>
    </row>
    <row r="2236" customFormat="1" spans="3:9">
      <c r="C2236" s="27"/>
      <c r="D2236" s="28"/>
      <c r="E2236" s="33"/>
      <c r="F2236" s="33"/>
      <c r="G2236" s="28"/>
      <c r="H2236" s="33"/>
      <c r="I2236" s="33"/>
    </row>
    <row r="2237" customFormat="1" spans="3:9">
      <c r="C2237" s="27"/>
      <c r="D2237" s="28"/>
      <c r="E2237" s="33"/>
      <c r="F2237" s="33"/>
      <c r="G2237" s="28"/>
      <c r="H2237" s="33"/>
      <c r="I2237" s="33"/>
    </row>
    <row r="2238" customFormat="1" spans="3:9">
      <c r="C2238" s="27"/>
      <c r="D2238" s="28"/>
      <c r="E2238" s="33"/>
      <c r="F2238" s="33"/>
      <c r="G2238" s="28"/>
      <c r="H2238" s="33"/>
      <c r="I2238" s="33"/>
    </row>
    <row r="2239" customFormat="1" spans="3:9">
      <c r="C2239" s="27"/>
      <c r="D2239" s="28"/>
      <c r="E2239" s="33"/>
      <c r="F2239" s="33"/>
      <c r="G2239" s="28"/>
      <c r="H2239" s="33"/>
      <c r="I2239" s="33"/>
    </row>
    <row r="2240" customFormat="1" spans="3:9">
      <c r="C2240" s="27"/>
      <c r="D2240" s="28"/>
      <c r="E2240" s="33"/>
      <c r="F2240" s="33"/>
      <c r="G2240" s="28"/>
      <c r="H2240" s="33"/>
      <c r="I2240" s="33"/>
    </row>
    <row r="2241" customFormat="1" spans="3:9">
      <c r="C2241" s="27"/>
      <c r="D2241" s="28"/>
      <c r="E2241" s="33"/>
      <c r="F2241" s="33"/>
      <c r="G2241" s="28"/>
      <c r="H2241" s="33"/>
      <c r="I2241" s="33"/>
    </row>
    <row r="2242" customFormat="1" spans="3:9">
      <c r="C2242" s="27"/>
      <c r="D2242" s="28"/>
      <c r="E2242" s="33"/>
      <c r="F2242" s="33"/>
      <c r="G2242" s="28"/>
      <c r="H2242" s="33"/>
      <c r="I2242" s="33"/>
    </row>
    <row r="2243" customFormat="1" spans="3:9">
      <c r="C2243" s="27"/>
      <c r="D2243" s="28"/>
      <c r="E2243" s="33"/>
      <c r="F2243" s="33"/>
      <c r="G2243" s="28"/>
      <c r="H2243" s="33"/>
      <c r="I2243" s="33"/>
    </row>
    <row r="2244" customFormat="1" spans="3:9">
      <c r="C2244" s="27"/>
      <c r="D2244" s="28"/>
      <c r="E2244" s="33"/>
      <c r="F2244" s="33"/>
      <c r="G2244" s="28"/>
      <c r="H2244" s="33"/>
      <c r="I2244" s="33"/>
    </row>
    <row r="2245" customFormat="1" spans="3:9">
      <c r="C2245" s="27"/>
      <c r="D2245" s="28"/>
      <c r="E2245" s="33"/>
      <c r="F2245" s="33"/>
      <c r="G2245" s="28"/>
      <c r="H2245" s="33"/>
      <c r="I2245" s="33"/>
    </row>
    <row r="2246" customFormat="1" spans="3:9">
      <c r="C2246" s="27"/>
      <c r="D2246" s="28"/>
      <c r="E2246" s="33"/>
      <c r="F2246" s="33"/>
      <c r="G2246" s="28"/>
      <c r="H2246" s="33"/>
      <c r="I2246" s="33"/>
    </row>
    <row r="2247" customFormat="1" spans="3:9">
      <c r="C2247" s="27"/>
      <c r="D2247" s="28"/>
      <c r="E2247" s="33"/>
      <c r="F2247" s="33"/>
      <c r="G2247" s="28"/>
      <c r="H2247" s="33"/>
      <c r="I2247" s="33"/>
    </row>
    <row r="2248" customFormat="1" spans="3:9">
      <c r="C2248" s="27"/>
      <c r="D2248" s="28"/>
      <c r="E2248" s="33"/>
      <c r="F2248" s="33"/>
      <c r="G2248" s="28"/>
      <c r="H2248" s="33"/>
      <c r="I2248" s="33"/>
    </row>
    <row r="2249" customFormat="1" spans="3:9">
      <c r="C2249" s="27"/>
      <c r="D2249" s="28"/>
      <c r="E2249" s="33"/>
      <c r="F2249" s="33"/>
      <c r="G2249" s="28"/>
      <c r="H2249" s="33"/>
      <c r="I2249" s="33"/>
    </row>
    <row r="2250" customFormat="1" spans="3:9">
      <c r="C2250" s="27"/>
      <c r="D2250" s="28"/>
      <c r="E2250" s="33"/>
      <c r="F2250" s="33"/>
      <c r="G2250" s="28"/>
      <c r="H2250" s="33"/>
      <c r="I2250" s="33"/>
    </row>
    <row r="2251" customFormat="1" spans="3:9">
      <c r="C2251" s="27"/>
      <c r="D2251" s="28"/>
      <c r="E2251" s="33"/>
      <c r="F2251" s="33"/>
      <c r="G2251" s="28"/>
      <c r="H2251" s="33"/>
      <c r="I2251" s="33"/>
    </row>
    <row r="2252" customFormat="1" spans="3:9">
      <c r="C2252" s="27"/>
      <c r="D2252" s="28"/>
      <c r="E2252" s="33"/>
      <c r="F2252" s="33"/>
      <c r="G2252" s="28"/>
      <c r="H2252" s="33"/>
      <c r="I2252" s="33"/>
    </row>
    <row r="2253" customFormat="1" spans="3:9">
      <c r="C2253" s="27"/>
      <c r="D2253" s="28"/>
      <c r="E2253" s="33"/>
      <c r="F2253" s="33"/>
      <c r="G2253" s="28"/>
      <c r="H2253" s="33"/>
      <c r="I2253" s="33"/>
    </row>
    <row r="2254" customFormat="1" spans="3:9">
      <c r="C2254" s="27"/>
      <c r="D2254" s="28"/>
      <c r="E2254" s="33"/>
      <c r="F2254" s="33"/>
      <c r="G2254" s="28"/>
      <c r="H2254" s="33"/>
      <c r="I2254" s="33"/>
    </row>
    <row r="2255" customFormat="1" spans="3:9">
      <c r="C2255" s="27"/>
      <c r="D2255" s="28"/>
      <c r="E2255" s="33"/>
      <c r="F2255" s="33"/>
      <c r="G2255" s="28"/>
      <c r="H2255" s="33"/>
      <c r="I2255" s="33"/>
    </row>
    <row r="2256" customFormat="1" spans="3:9">
      <c r="C2256" s="27"/>
      <c r="D2256" s="28"/>
      <c r="E2256" s="33"/>
      <c r="F2256" s="33"/>
      <c r="G2256" s="28"/>
      <c r="H2256" s="33"/>
      <c r="I2256" s="33"/>
    </row>
    <row r="2257" customFormat="1" spans="3:9">
      <c r="C2257" s="27"/>
      <c r="D2257" s="28"/>
      <c r="E2257" s="33"/>
      <c r="F2257" s="33"/>
      <c r="G2257" s="28"/>
      <c r="H2257" s="33"/>
      <c r="I2257" s="33"/>
    </row>
    <row r="2258" customFormat="1" spans="3:9">
      <c r="C2258" s="27"/>
      <c r="D2258" s="28"/>
      <c r="E2258" s="33"/>
      <c r="F2258" s="33"/>
      <c r="G2258" s="28"/>
      <c r="H2258" s="33"/>
      <c r="I2258" s="33"/>
    </row>
    <row r="2259" customFormat="1" spans="3:9">
      <c r="C2259" s="27"/>
      <c r="D2259" s="28"/>
      <c r="E2259" s="33"/>
      <c r="F2259" s="33"/>
      <c r="G2259" s="28"/>
      <c r="H2259" s="33"/>
      <c r="I2259" s="33"/>
    </row>
    <row r="2260" customFormat="1" spans="3:9">
      <c r="C2260" s="27"/>
      <c r="D2260" s="28"/>
      <c r="E2260" s="33"/>
      <c r="F2260" s="33"/>
      <c r="G2260" s="28"/>
      <c r="H2260" s="33"/>
      <c r="I2260" s="33"/>
    </row>
    <row r="2261" customFormat="1" spans="3:9">
      <c r="C2261" s="27"/>
      <c r="D2261" s="28"/>
      <c r="E2261" s="33"/>
      <c r="F2261" s="33"/>
      <c r="G2261" s="28"/>
      <c r="H2261" s="33"/>
      <c r="I2261" s="33"/>
    </row>
    <row r="2262" customFormat="1" spans="3:9">
      <c r="C2262" s="27"/>
      <c r="D2262" s="28"/>
      <c r="E2262" s="33"/>
      <c r="F2262" s="33"/>
      <c r="G2262" s="28"/>
      <c r="H2262" s="33"/>
      <c r="I2262" s="33"/>
    </row>
    <row r="2263" customFormat="1" spans="3:9">
      <c r="C2263" s="27"/>
      <c r="D2263" s="28"/>
      <c r="E2263" s="33"/>
      <c r="F2263" s="33"/>
      <c r="G2263" s="28"/>
      <c r="H2263" s="33"/>
      <c r="I2263" s="33"/>
    </row>
    <row r="2264" customFormat="1" spans="3:9">
      <c r="C2264" s="27"/>
      <c r="D2264" s="28"/>
      <c r="E2264" s="33"/>
      <c r="F2264" s="33"/>
      <c r="G2264" s="28"/>
      <c r="H2264" s="33"/>
      <c r="I2264" s="33"/>
    </row>
    <row r="2265" customFormat="1" spans="3:9">
      <c r="C2265" s="27"/>
      <c r="D2265" s="28"/>
      <c r="E2265" s="33"/>
      <c r="F2265" s="33"/>
      <c r="G2265" s="28"/>
      <c r="H2265" s="33"/>
      <c r="I2265" s="33"/>
    </row>
    <row r="2266" customFormat="1" spans="3:9">
      <c r="C2266" s="27"/>
      <c r="D2266" s="28"/>
      <c r="E2266" s="33"/>
      <c r="F2266" s="33"/>
      <c r="G2266" s="28"/>
      <c r="H2266" s="33"/>
      <c r="I2266" s="33"/>
    </row>
    <row r="2267" customFormat="1" spans="3:9">
      <c r="C2267" s="27"/>
      <c r="D2267" s="28"/>
      <c r="E2267" s="33"/>
      <c r="F2267" s="33"/>
      <c r="G2267" s="28"/>
      <c r="H2267" s="33"/>
      <c r="I2267" s="33"/>
    </row>
    <row r="2268" customFormat="1" spans="3:9">
      <c r="C2268" s="27"/>
      <c r="D2268" s="28"/>
      <c r="E2268" s="33"/>
      <c r="F2268" s="33"/>
      <c r="G2268" s="28"/>
      <c r="H2268" s="33"/>
      <c r="I2268" s="33"/>
    </row>
    <row r="2269" customFormat="1" spans="3:9">
      <c r="C2269" s="27"/>
      <c r="D2269" s="28"/>
      <c r="E2269" s="33"/>
      <c r="F2269" s="33"/>
      <c r="G2269" s="28"/>
      <c r="H2269" s="33"/>
      <c r="I2269" s="33"/>
    </row>
    <row r="2270" customFormat="1" spans="3:9">
      <c r="C2270" s="27"/>
      <c r="D2270" s="28"/>
      <c r="E2270" s="33"/>
      <c r="F2270" s="33"/>
      <c r="G2270" s="28"/>
      <c r="H2270" s="33"/>
      <c r="I2270" s="33"/>
    </row>
    <row r="2271" customFormat="1" spans="3:9">
      <c r="C2271" s="27"/>
      <c r="D2271" s="28"/>
      <c r="E2271" s="33"/>
      <c r="F2271" s="33"/>
      <c r="G2271" s="28"/>
      <c r="H2271" s="33"/>
      <c r="I2271" s="33"/>
    </row>
    <row r="2272" customFormat="1" spans="3:9">
      <c r="C2272" s="27"/>
      <c r="D2272" s="28"/>
      <c r="E2272" s="33"/>
      <c r="F2272" s="33"/>
      <c r="G2272" s="28"/>
      <c r="H2272" s="33"/>
      <c r="I2272" s="33"/>
    </row>
    <row r="2273" customFormat="1" spans="3:9">
      <c r="C2273" s="27"/>
      <c r="D2273" s="28"/>
      <c r="E2273" s="33"/>
      <c r="F2273" s="33"/>
      <c r="G2273" s="28"/>
      <c r="H2273" s="33"/>
      <c r="I2273" s="33"/>
    </row>
    <row r="2274" customFormat="1" spans="3:9">
      <c r="C2274" s="27"/>
      <c r="D2274" s="28"/>
      <c r="E2274" s="33"/>
      <c r="F2274" s="33"/>
      <c r="G2274" s="28"/>
      <c r="H2274" s="33"/>
      <c r="I2274" s="33"/>
    </row>
    <row r="2275" customFormat="1" spans="3:9">
      <c r="C2275" s="27"/>
      <c r="D2275" s="28"/>
      <c r="E2275" s="33"/>
      <c r="F2275" s="33"/>
      <c r="G2275" s="28"/>
      <c r="H2275" s="33"/>
      <c r="I2275" s="33"/>
    </row>
    <row r="2276" customFormat="1" spans="3:9">
      <c r="C2276" s="27"/>
      <c r="D2276" s="28"/>
      <c r="E2276" s="33"/>
      <c r="F2276" s="33"/>
      <c r="G2276" s="28"/>
      <c r="H2276" s="33"/>
      <c r="I2276" s="33"/>
    </row>
    <row r="2277" customFormat="1" spans="3:9">
      <c r="C2277" s="27"/>
      <c r="D2277" s="28"/>
      <c r="E2277" s="33"/>
      <c r="F2277" s="33"/>
      <c r="G2277" s="28"/>
      <c r="H2277" s="33"/>
      <c r="I2277" s="33"/>
    </row>
    <row r="2278" customFormat="1" spans="3:9">
      <c r="C2278" s="27"/>
      <c r="D2278" s="28"/>
      <c r="E2278" s="33"/>
      <c r="F2278" s="33"/>
      <c r="G2278" s="28"/>
      <c r="H2278" s="33"/>
      <c r="I2278" s="33"/>
    </row>
    <row r="2279" customFormat="1" spans="3:9">
      <c r="C2279" s="27"/>
      <c r="D2279" s="28"/>
      <c r="E2279" s="33"/>
      <c r="F2279" s="33"/>
      <c r="G2279" s="28"/>
      <c r="H2279" s="33"/>
      <c r="I2279" s="33"/>
    </row>
    <row r="2280" customFormat="1" spans="3:9">
      <c r="C2280" s="27"/>
      <c r="D2280" s="28"/>
      <c r="E2280" s="33"/>
      <c r="F2280" s="33"/>
      <c r="G2280" s="28"/>
      <c r="H2280" s="33"/>
      <c r="I2280" s="33"/>
    </row>
    <row r="2281" customFormat="1" spans="3:9">
      <c r="C2281" s="27"/>
      <c r="D2281" s="28"/>
      <c r="E2281" s="33"/>
      <c r="F2281" s="33"/>
      <c r="G2281" s="28"/>
      <c r="H2281" s="33"/>
      <c r="I2281" s="33"/>
    </row>
    <row r="2282" customFormat="1" spans="3:9">
      <c r="C2282" s="27"/>
      <c r="D2282" s="28"/>
      <c r="E2282" s="33"/>
      <c r="F2282" s="33"/>
      <c r="G2282" s="28"/>
      <c r="H2282" s="33"/>
      <c r="I2282" s="33"/>
    </row>
    <row r="2283" customFormat="1" spans="3:9">
      <c r="C2283" s="27"/>
      <c r="D2283" s="28"/>
      <c r="E2283" s="33"/>
      <c r="F2283" s="33"/>
      <c r="G2283" s="28"/>
      <c r="H2283" s="33"/>
      <c r="I2283" s="33"/>
    </row>
    <row r="2284" customFormat="1" spans="3:9">
      <c r="C2284" s="27"/>
      <c r="D2284" s="28"/>
      <c r="E2284" s="33"/>
      <c r="F2284" s="33"/>
      <c r="G2284" s="28"/>
      <c r="H2284" s="33"/>
      <c r="I2284" s="33"/>
    </row>
    <row r="2285" customFormat="1" spans="3:9">
      <c r="C2285" s="27"/>
      <c r="D2285" s="28"/>
      <c r="E2285" s="33"/>
      <c r="F2285" s="33"/>
      <c r="G2285" s="28"/>
      <c r="H2285" s="33"/>
      <c r="I2285" s="33"/>
    </row>
    <row r="2286" customFormat="1" spans="3:9">
      <c r="C2286" s="27"/>
      <c r="D2286" s="28"/>
      <c r="E2286" s="33"/>
      <c r="F2286" s="33"/>
      <c r="G2286" s="28"/>
      <c r="H2286" s="33"/>
      <c r="I2286" s="33"/>
    </row>
    <row r="2287" customFormat="1" spans="3:9">
      <c r="C2287" s="27"/>
      <c r="D2287" s="28"/>
      <c r="E2287" s="33"/>
      <c r="F2287" s="33"/>
      <c r="G2287" s="28"/>
      <c r="H2287" s="33"/>
      <c r="I2287" s="33"/>
    </row>
    <row r="2288" customFormat="1" spans="3:9">
      <c r="C2288" s="27"/>
      <c r="D2288" s="28"/>
      <c r="E2288" s="33"/>
      <c r="F2288" s="33"/>
      <c r="G2288" s="28"/>
      <c r="H2288" s="33"/>
      <c r="I2288" s="33"/>
    </row>
    <row r="2289" customFormat="1" spans="3:9">
      <c r="C2289" s="27"/>
      <c r="D2289" s="28"/>
      <c r="E2289" s="33"/>
      <c r="F2289" s="33"/>
      <c r="G2289" s="28"/>
      <c r="H2289" s="33"/>
      <c r="I2289" s="33"/>
    </row>
    <row r="2290" customFormat="1" spans="3:9">
      <c r="C2290" s="27"/>
      <c r="D2290" s="28"/>
      <c r="E2290" s="33"/>
      <c r="F2290" s="33"/>
      <c r="G2290" s="28"/>
      <c r="H2290" s="33"/>
      <c r="I2290" s="33"/>
    </row>
    <row r="2291" customFormat="1" spans="3:9">
      <c r="C2291" s="27"/>
      <c r="D2291" s="28"/>
      <c r="E2291" s="33"/>
      <c r="F2291" s="33"/>
      <c r="G2291" s="28"/>
      <c r="H2291" s="33"/>
      <c r="I2291" s="33"/>
    </row>
    <row r="2292" customFormat="1" spans="3:9">
      <c r="C2292" s="27"/>
      <c r="D2292" s="28"/>
      <c r="E2292" s="33"/>
      <c r="F2292" s="33"/>
      <c r="G2292" s="28"/>
      <c r="H2292" s="33"/>
      <c r="I2292" s="33"/>
    </row>
    <row r="2293" customFormat="1" spans="3:9">
      <c r="C2293" s="27"/>
      <c r="D2293" s="28"/>
      <c r="E2293" s="33"/>
      <c r="F2293" s="33"/>
      <c r="G2293" s="28"/>
      <c r="H2293" s="33"/>
      <c r="I2293" s="33"/>
    </row>
    <row r="2294" customFormat="1" spans="3:9">
      <c r="C2294" s="27"/>
      <c r="D2294" s="28"/>
      <c r="E2294" s="33"/>
      <c r="F2294" s="33"/>
      <c r="G2294" s="28"/>
      <c r="H2294" s="33"/>
      <c r="I2294" s="33"/>
    </row>
    <row r="2295" customFormat="1" spans="3:9">
      <c r="C2295" s="27"/>
      <c r="D2295" s="28"/>
      <c r="E2295" s="33"/>
      <c r="F2295" s="33"/>
      <c r="G2295" s="28"/>
      <c r="H2295" s="33"/>
      <c r="I2295" s="33"/>
    </row>
    <row r="2296" customFormat="1" spans="3:9">
      <c r="C2296" s="27"/>
      <c r="D2296" s="28"/>
      <c r="E2296" s="33"/>
      <c r="F2296" s="33"/>
      <c r="G2296" s="28"/>
      <c r="H2296" s="33"/>
      <c r="I2296" s="33"/>
    </row>
    <row r="2297" customFormat="1" spans="3:9">
      <c r="C2297" s="27"/>
      <c r="D2297" s="28"/>
      <c r="E2297" s="33"/>
      <c r="F2297" s="33"/>
      <c r="G2297" s="28"/>
      <c r="H2297" s="33"/>
      <c r="I2297" s="33"/>
    </row>
    <row r="2298" customFormat="1" spans="3:9">
      <c r="C2298" s="27"/>
      <c r="D2298" s="28"/>
      <c r="E2298" s="33"/>
      <c r="F2298" s="33"/>
      <c r="G2298" s="28"/>
      <c r="H2298" s="33"/>
      <c r="I2298" s="33"/>
    </row>
    <row r="2299" customFormat="1" spans="3:9">
      <c r="C2299" s="27"/>
      <c r="D2299" s="28"/>
      <c r="E2299" s="33"/>
      <c r="F2299" s="33"/>
      <c r="G2299" s="28"/>
      <c r="H2299" s="33"/>
      <c r="I2299" s="33"/>
    </row>
    <row r="2300" customFormat="1" spans="3:9">
      <c r="C2300" s="27"/>
      <c r="D2300" s="28"/>
      <c r="E2300" s="33"/>
      <c r="F2300" s="33"/>
      <c r="G2300" s="28"/>
      <c r="H2300" s="33"/>
      <c r="I2300" s="33"/>
    </row>
    <row r="2301" customFormat="1" spans="3:9">
      <c r="C2301" s="27"/>
      <c r="D2301" s="28"/>
      <c r="E2301" s="33"/>
      <c r="F2301" s="33"/>
      <c r="G2301" s="28"/>
      <c r="H2301" s="33"/>
      <c r="I2301" s="33"/>
    </row>
    <row r="2302" customFormat="1" spans="3:9">
      <c r="C2302" s="27"/>
      <c r="D2302" s="28"/>
      <c r="E2302" s="33"/>
      <c r="F2302" s="33"/>
      <c r="G2302" s="28"/>
      <c r="H2302" s="33"/>
      <c r="I2302" s="33"/>
    </row>
    <row r="2303" customFormat="1" spans="3:9">
      <c r="C2303" s="27"/>
      <c r="D2303" s="28"/>
      <c r="E2303" s="33"/>
      <c r="F2303" s="33"/>
      <c r="G2303" s="28"/>
      <c r="H2303" s="33"/>
      <c r="I2303" s="33"/>
    </row>
    <row r="2304" customFormat="1" spans="3:9">
      <c r="C2304" s="27"/>
      <c r="D2304" s="28"/>
      <c r="E2304" s="33"/>
      <c r="F2304" s="33"/>
      <c r="G2304" s="28"/>
      <c r="H2304" s="33"/>
      <c r="I2304" s="33"/>
    </row>
    <row r="2305" customFormat="1" spans="3:9">
      <c r="C2305" s="27"/>
      <c r="D2305" s="28"/>
      <c r="E2305" s="33"/>
      <c r="F2305" s="33"/>
      <c r="G2305" s="28"/>
      <c r="H2305" s="33"/>
      <c r="I2305" s="33"/>
    </row>
    <row r="2306" customFormat="1" spans="3:9">
      <c r="C2306" s="27"/>
      <c r="D2306" s="28"/>
      <c r="E2306" s="33"/>
      <c r="F2306" s="33"/>
      <c r="G2306" s="28"/>
      <c r="H2306" s="33"/>
      <c r="I2306" s="33"/>
    </row>
    <row r="2307" customFormat="1" spans="3:9">
      <c r="C2307" s="27"/>
      <c r="D2307" s="28"/>
      <c r="E2307" s="33"/>
      <c r="F2307" s="33"/>
      <c r="G2307" s="28"/>
      <c r="H2307" s="33"/>
      <c r="I2307" s="33"/>
    </row>
    <row r="2308" customFormat="1" spans="3:9">
      <c r="C2308" s="27"/>
      <c r="D2308" s="28"/>
      <c r="E2308" s="33"/>
      <c r="F2308" s="33"/>
      <c r="G2308" s="28"/>
      <c r="H2308" s="33"/>
      <c r="I2308" s="33"/>
    </row>
    <row r="2309" customFormat="1" spans="3:9">
      <c r="C2309" s="27"/>
      <c r="D2309" s="28"/>
      <c r="E2309" s="33"/>
      <c r="F2309" s="33"/>
      <c r="G2309" s="28"/>
      <c r="H2309" s="33"/>
      <c r="I2309" s="33"/>
    </row>
    <row r="2310" customFormat="1" spans="3:9">
      <c r="C2310" s="27"/>
      <c r="D2310" s="28"/>
      <c r="E2310" s="33"/>
      <c r="F2310" s="33"/>
      <c r="G2310" s="28"/>
      <c r="H2310" s="33"/>
      <c r="I2310" s="33"/>
    </row>
    <row r="2311" customFormat="1" spans="3:9">
      <c r="C2311" s="27"/>
      <c r="D2311" s="28"/>
      <c r="E2311" s="33"/>
      <c r="F2311" s="33"/>
      <c r="G2311" s="28"/>
      <c r="H2311" s="33"/>
      <c r="I2311" s="33"/>
    </row>
    <row r="2312" customFormat="1" spans="3:9">
      <c r="C2312" s="27"/>
      <c r="D2312" s="28"/>
      <c r="E2312" s="33"/>
      <c r="F2312" s="33"/>
      <c r="G2312" s="28"/>
      <c r="H2312" s="33"/>
      <c r="I2312" s="33"/>
    </row>
    <row r="2313" customFormat="1" spans="3:9">
      <c r="C2313" s="27"/>
      <c r="D2313" s="28"/>
      <c r="E2313" s="33"/>
      <c r="F2313" s="33"/>
      <c r="G2313" s="28"/>
      <c r="H2313" s="33"/>
      <c r="I2313" s="33"/>
    </row>
    <row r="2314" customFormat="1" spans="3:9">
      <c r="C2314" s="27"/>
      <c r="D2314" s="28"/>
      <c r="E2314" s="33"/>
      <c r="F2314" s="33"/>
      <c r="G2314" s="28"/>
      <c r="H2314" s="33"/>
      <c r="I2314" s="33"/>
    </row>
    <row r="2315" customFormat="1" spans="3:9">
      <c r="C2315" s="27"/>
      <c r="D2315" s="28"/>
      <c r="E2315" s="33"/>
      <c r="F2315" s="33"/>
      <c r="G2315" s="28"/>
      <c r="H2315" s="33"/>
      <c r="I2315" s="33"/>
    </row>
    <row r="2316" customFormat="1" spans="3:9">
      <c r="C2316" s="27"/>
      <c r="D2316" s="28"/>
      <c r="E2316" s="33"/>
      <c r="F2316" s="33"/>
      <c r="G2316" s="28"/>
      <c r="H2316" s="33"/>
      <c r="I2316" s="33"/>
    </row>
    <row r="2317" customFormat="1" spans="3:9">
      <c r="C2317" s="27"/>
      <c r="D2317" s="28"/>
      <c r="E2317" s="33"/>
      <c r="F2317" s="33"/>
      <c r="G2317" s="28"/>
      <c r="H2317" s="33"/>
      <c r="I2317" s="33"/>
    </row>
    <row r="2318" customFormat="1" spans="3:9">
      <c r="C2318" s="27"/>
      <c r="D2318" s="28"/>
      <c r="E2318" s="33"/>
      <c r="F2318" s="33"/>
      <c r="G2318" s="28"/>
      <c r="H2318" s="33"/>
      <c r="I2318" s="33"/>
    </row>
    <row r="2319" customFormat="1" spans="3:9">
      <c r="C2319" s="27"/>
      <c r="D2319" s="28"/>
      <c r="E2319" s="33"/>
      <c r="F2319" s="33"/>
      <c r="G2319" s="28"/>
      <c r="H2319" s="33"/>
      <c r="I2319" s="33"/>
    </row>
    <row r="2320" customFormat="1" spans="3:9">
      <c r="C2320" s="27"/>
      <c r="D2320" s="28"/>
      <c r="E2320" s="33"/>
      <c r="F2320" s="33"/>
      <c r="G2320" s="28"/>
      <c r="H2320" s="33"/>
      <c r="I2320" s="33"/>
    </row>
    <row r="2321" customFormat="1" spans="3:9">
      <c r="C2321" s="27"/>
      <c r="D2321" s="28"/>
      <c r="E2321" s="33"/>
      <c r="F2321" s="33"/>
      <c r="G2321" s="28"/>
      <c r="H2321" s="33"/>
      <c r="I2321" s="33"/>
    </row>
    <row r="2322" customFormat="1" spans="3:9">
      <c r="C2322" s="27"/>
      <c r="D2322" s="28"/>
      <c r="E2322" s="33"/>
      <c r="F2322" s="33"/>
      <c r="G2322" s="28"/>
      <c r="H2322" s="33"/>
      <c r="I2322" s="33"/>
    </row>
    <row r="2323" customFormat="1" spans="3:9">
      <c r="C2323" s="27"/>
      <c r="D2323" s="28"/>
      <c r="E2323" s="33"/>
      <c r="F2323" s="33"/>
      <c r="G2323" s="28"/>
      <c r="H2323" s="33"/>
      <c r="I2323" s="33"/>
    </row>
    <row r="2324" customFormat="1" spans="3:9">
      <c r="C2324" s="27"/>
      <c r="D2324" s="28"/>
      <c r="E2324" s="33"/>
      <c r="F2324" s="33"/>
      <c r="G2324" s="28"/>
      <c r="H2324" s="33"/>
      <c r="I2324" s="33"/>
    </row>
    <row r="2325" customFormat="1" spans="3:9">
      <c r="C2325" s="27"/>
      <c r="D2325" s="28"/>
      <c r="E2325" s="33"/>
      <c r="F2325" s="33"/>
      <c r="G2325" s="28"/>
      <c r="H2325" s="33"/>
      <c r="I2325" s="33"/>
    </row>
    <row r="2326" customFormat="1" spans="3:9">
      <c r="C2326" s="27"/>
      <c r="D2326" s="28"/>
      <c r="E2326" s="33"/>
      <c r="F2326" s="33"/>
      <c r="G2326" s="28"/>
      <c r="H2326" s="33"/>
      <c r="I2326" s="33"/>
    </row>
    <row r="2327" customFormat="1" spans="3:9">
      <c r="C2327" s="27"/>
      <c r="D2327" s="28"/>
      <c r="E2327" s="33"/>
      <c r="F2327" s="33"/>
      <c r="G2327" s="28"/>
      <c r="H2327" s="33"/>
      <c r="I2327" s="33"/>
    </row>
    <row r="2328" customFormat="1" spans="3:9">
      <c r="C2328" s="27"/>
      <c r="D2328" s="28"/>
      <c r="E2328" s="33"/>
      <c r="F2328" s="33"/>
      <c r="G2328" s="28"/>
      <c r="H2328" s="33"/>
      <c r="I2328" s="33"/>
    </row>
    <row r="2329" customFormat="1" spans="3:9">
      <c r="C2329" s="27"/>
      <c r="D2329" s="28"/>
      <c r="E2329" s="33"/>
      <c r="F2329" s="33"/>
      <c r="G2329" s="28"/>
      <c r="H2329" s="33"/>
      <c r="I2329" s="33"/>
    </row>
    <row r="2330" customFormat="1" spans="3:9">
      <c r="C2330" s="27"/>
      <c r="D2330" s="28"/>
      <c r="E2330" s="33"/>
      <c r="F2330" s="33"/>
      <c r="G2330" s="28"/>
      <c r="H2330" s="33"/>
      <c r="I2330" s="33"/>
    </row>
    <row r="2331" customFormat="1" spans="3:9">
      <c r="C2331" s="27"/>
      <c r="D2331" s="28"/>
      <c r="E2331" s="33"/>
      <c r="F2331" s="33"/>
      <c r="G2331" s="28"/>
      <c r="H2331" s="33"/>
      <c r="I2331" s="33"/>
    </row>
    <row r="2332" customFormat="1" spans="3:9">
      <c r="C2332" s="27"/>
      <c r="D2332" s="28"/>
      <c r="E2332" s="33"/>
      <c r="F2332" s="33"/>
      <c r="G2332" s="28"/>
      <c r="H2332" s="33"/>
      <c r="I2332" s="33"/>
    </row>
    <row r="2333" customFormat="1" spans="3:9">
      <c r="C2333" s="27"/>
      <c r="D2333" s="28"/>
      <c r="E2333" s="33"/>
      <c r="F2333" s="33"/>
      <c r="G2333" s="28"/>
      <c r="H2333" s="33"/>
      <c r="I2333" s="33"/>
    </row>
    <row r="2334" customFormat="1" spans="3:9">
      <c r="C2334" s="27"/>
      <c r="D2334" s="28"/>
      <c r="E2334" s="33"/>
      <c r="F2334" s="33"/>
      <c r="G2334" s="28"/>
      <c r="H2334" s="33"/>
      <c r="I2334" s="33"/>
    </row>
    <row r="2335" customFormat="1" spans="3:9">
      <c r="C2335" s="27"/>
      <c r="D2335" s="28"/>
      <c r="E2335" s="33"/>
      <c r="F2335" s="33"/>
      <c r="G2335" s="28"/>
      <c r="H2335" s="33"/>
      <c r="I2335" s="33"/>
    </row>
    <row r="2336" customFormat="1" spans="3:9">
      <c r="C2336" s="27"/>
      <c r="D2336" s="28"/>
      <c r="E2336" s="33"/>
      <c r="F2336" s="33"/>
      <c r="G2336" s="28"/>
      <c r="H2336" s="33"/>
      <c r="I2336" s="33"/>
    </row>
    <row r="2337" customFormat="1" spans="3:9">
      <c r="C2337" s="27"/>
      <c r="D2337" s="28"/>
      <c r="E2337" s="33"/>
      <c r="F2337" s="33"/>
      <c r="G2337" s="28"/>
      <c r="H2337" s="33"/>
      <c r="I2337" s="33"/>
    </row>
    <row r="2338" customFormat="1" spans="3:9">
      <c r="C2338" s="27"/>
      <c r="D2338" s="28"/>
      <c r="E2338" s="33"/>
      <c r="F2338" s="33"/>
      <c r="G2338" s="28"/>
      <c r="H2338" s="33"/>
      <c r="I2338" s="33"/>
    </row>
    <row r="2339" customFormat="1" spans="3:9">
      <c r="C2339" s="27"/>
      <c r="D2339" s="28"/>
      <c r="E2339" s="33"/>
      <c r="F2339" s="33"/>
      <c r="G2339" s="28"/>
      <c r="H2339" s="33"/>
      <c r="I2339" s="33"/>
    </row>
    <row r="2340" customFormat="1" spans="3:9">
      <c r="C2340" s="27"/>
      <c r="D2340" s="28"/>
      <c r="E2340" s="33"/>
      <c r="F2340" s="33"/>
      <c r="G2340" s="28"/>
      <c r="H2340" s="33"/>
      <c r="I2340" s="33"/>
    </row>
    <row r="2341" customFormat="1" spans="3:9">
      <c r="C2341" s="27"/>
      <c r="D2341" s="28"/>
      <c r="E2341" s="33"/>
      <c r="F2341" s="33"/>
      <c r="G2341" s="28"/>
      <c r="H2341" s="33"/>
      <c r="I2341" s="33"/>
    </row>
    <row r="2342" customFormat="1" spans="3:9">
      <c r="C2342" s="27"/>
      <c r="D2342" s="28"/>
      <c r="E2342" s="33"/>
      <c r="F2342" s="33"/>
      <c r="G2342" s="28"/>
      <c r="H2342" s="33"/>
      <c r="I2342" s="33"/>
    </row>
    <row r="2343" customFormat="1" spans="3:9">
      <c r="C2343" s="27"/>
      <c r="D2343" s="28"/>
      <c r="E2343" s="33"/>
      <c r="F2343" s="33"/>
      <c r="G2343" s="28"/>
      <c r="H2343" s="33"/>
      <c r="I2343" s="33"/>
    </row>
    <row r="2344" customFormat="1" spans="3:9">
      <c r="C2344" s="27"/>
      <c r="D2344" s="28"/>
      <c r="E2344" s="33"/>
      <c r="F2344" s="33"/>
      <c r="G2344" s="28"/>
      <c r="H2344" s="33"/>
      <c r="I2344" s="33"/>
    </row>
    <row r="2345" customFormat="1" spans="3:9">
      <c r="C2345" s="27"/>
      <c r="D2345" s="28"/>
      <c r="E2345" s="33"/>
      <c r="F2345" s="33"/>
      <c r="G2345" s="28"/>
      <c r="H2345" s="33"/>
      <c r="I2345" s="33"/>
    </row>
    <row r="2346" customFormat="1" spans="3:9">
      <c r="C2346" s="27"/>
      <c r="D2346" s="28"/>
      <c r="E2346" s="33"/>
      <c r="F2346" s="33"/>
      <c r="G2346" s="28"/>
      <c r="H2346" s="33"/>
      <c r="I2346" s="33"/>
    </row>
    <row r="2347" customFormat="1" spans="3:9">
      <c r="C2347" s="27"/>
      <c r="D2347" s="28"/>
      <c r="E2347" s="33"/>
      <c r="F2347" s="33"/>
      <c r="G2347" s="28"/>
      <c r="H2347" s="33"/>
      <c r="I2347" s="33"/>
    </row>
    <row r="2348" customFormat="1" spans="3:9">
      <c r="C2348" s="27"/>
      <c r="D2348" s="28"/>
      <c r="E2348" s="33"/>
      <c r="F2348" s="33"/>
      <c r="G2348" s="28"/>
      <c r="H2348" s="33"/>
      <c r="I2348" s="33"/>
    </row>
    <row r="2349" customFormat="1" spans="3:9">
      <c r="C2349" s="27"/>
      <c r="D2349" s="28"/>
      <c r="E2349" s="33"/>
      <c r="F2349" s="33"/>
      <c r="G2349" s="28"/>
      <c r="H2349" s="33"/>
      <c r="I2349" s="33"/>
    </row>
    <row r="2350" customFormat="1" spans="3:9">
      <c r="C2350" s="27"/>
      <c r="D2350" s="28"/>
      <c r="E2350" s="33"/>
      <c r="F2350" s="33"/>
      <c r="G2350" s="28"/>
      <c r="H2350" s="33"/>
      <c r="I2350" s="33"/>
    </row>
    <row r="2351" customFormat="1" spans="3:9">
      <c r="C2351" s="27"/>
      <c r="D2351" s="28"/>
      <c r="E2351" s="33"/>
      <c r="F2351" s="33"/>
      <c r="G2351" s="28"/>
      <c r="H2351" s="33"/>
      <c r="I2351" s="33"/>
    </row>
    <row r="2352" customFormat="1" spans="3:9">
      <c r="C2352" s="27"/>
      <c r="D2352" s="28"/>
      <c r="E2352" s="33"/>
      <c r="F2352" s="33"/>
      <c r="G2352" s="28"/>
      <c r="H2352" s="33"/>
      <c r="I2352" s="33"/>
    </row>
    <row r="2353" customFormat="1" spans="3:9">
      <c r="C2353" s="27"/>
      <c r="D2353" s="28"/>
      <c r="E2353" s="33"/>
      <c r="F2353" s="33"/>
      <c r="G2353" s="28"/>
      <c r="H2353" s="33"/>
      <c r="I2353" s="33"/>
    </row>
    <row r="2354" customFormat="1" spans="3:9">
      <c r="C2354" s="27"/>
      <c r="D2354" s="28"/>
      <c r="E2354" s="33"/>
      <c r="F2354" s="33"/>
      <c r="G2354" s="28"/>
      <c r="H2354" s="33"/>
      <c r="I2354" s="33"/>
    </row>
    <row r="2355" customFormat="1" spans="3:9">
      <c r="C2355" s="27"/>
      <c r="D2355" s="28"/>
      <c r="E2355" s="33"/>
      <c r="F2355" s="33"/>
      <c r="G2355" s="28"/>
      <c r="H2355" s="33"/>
      <c r="I2355" s="33"/>
    </row>
    <row r="2356" customFormat="1" spans="3:9">
      <c r="C2356" s="27"/>
      <c r="D2356" s="28"/>
      <c r="E2356" s="33"/>
      <c r="F2356" s="33"/>
      <c r="G2356" s="28"/>
      <c r="H2356" s="33"/>
      <c r="I2356" s="33"/>
    </row>
    <row r="2357" customFormat="1" spans="3:9">
      <c r="C2357" s="27"/>
      <c r="D2357" s="28"/>
      <c r="E2357" s="33"/>
      <c r="F2357" s="33"/>
      <c r="G2357" s="28"/>
      <c r="H2357" s="33"/>
      <c r="I2357" s="33"/>
    </row>
    <row r="2358" customFormat="1" spans="3:9">
      <c r="C2358" s="27"/>
      <c r="D2358" s="28"/>
      <c r="E2358" s="33"/>
      <c r="F2358" s="33"/>
      <c r="G2358" s="28"/>
      <c r="H2358" s="33"/>
      <c r="I2358" s="33"/>
    </row>
    <row r="2359" customFormat="1" spans="3:9">
      <c r="C2359" s="27"/>
      <c r="D2359" s="28"/>
      <c r="E2359" s="33"/>
      <c r="F2359" s="33"/>
      <c r="G2359" s="28"/>
      <c r="H2359" s="33"/>
      <c r="I2359" s="33"/>
    </row>
    <row r="2360" customFormat="1" spans="3:9">
      <c r="C2360" s="27"/>
      <c r="D2360" s="28"/>
      <c r="E2360" s="33"/>
      <c r="F2360" s="33"/>
      <c r="G2360" s="28"/>
      <c r="H2360" s="33"/>
      <c r="I2360" s="33"/>
    </row>
    <row r="2361" customFormat="1" spans="3:9">
      <c r="C2361" s="27"/>
      <c r="D2361" s="28"/>
      <c r="E2361" s="33"/>
      <c r="F2361" s="33"/>
      <c r="G2361" s="28"/>
      <c r="H2361" s="33"/>
      <c r="I2361" s="33"/>
    </row>
    <row r="2362" customFormat="1" spans="3:9">
      <c r="C2362" s="27"/>
      <c r="D2362" s="28"/>
      <c r="E2362" s="33"/>
      <c r="F2362" s="33"/>
      <c r="G2362" s="28"/>
      <c r="H2362" s="33"/>
      <c r="I2362" s="33"/>
    </row>
    <row r="2363" customFormat="1" spans="3:9">
      <c r="C2363" s="27"/>
      <c r="D2363" s="28"/>
      <c r="E2363" s="33"/>
      <c r="F2363" s="33"/>
      <c r="G2363" s="28"/>
      <c r="H2363" s="33"/>
      <c r="I2363" s="33"/>
    </row>
    <row r="2364" customFormat="1" spans="3:9">
      <c r="C2364" s="27"/>
      <c r="D2364" s="28"/>
      <c r="E2364" s="33"/>
      <c r="F2364" s="33"/>
      <c r="G2364" s="28"/>
      <c r="H2364" s="33"/>
      <c r="I2364" s="33"/>
    </row>
    <row r="2365" customFormat="1" spans="3:9">
      <c r="C2365" s="27"/>
      <c r="D2365" s="28"/>
      <c r="E2365" s="33"/>
      <c r="F2365" s="33"/>
      <c r="G2365" s="28"/>
      <c r="H2365" s="33"/>
      <c r="I2365" s="33"/>
    </row>
    <row r="2366" customFormat="1" spans="3:9">
      <c r="C2366" s="27"/>
      <c r="D2366" s="28"/>
      <c r="E2366" s="33"/>
      <c r="F2366" s="33"/>
      <c r="G2366" s="28"/>
      <c r="H2366" s="33"/>
      <c r="I2366" s="33"/>
    </row>
    <row r="2367" customFormat="1" spans="3:9">
      <c r="C2367" s="27"/>
      <c r="D2367" s="28"/>
      <c r="E2367" s="33"/>
      <c r="F2367" s="33"/>
      <c r="G2367" s="28"/>
      <c r="H2367" s="33"/>
      <c r="I2367" s="33"/>
    </row>
    <row r="2368" customFormat="1" spans="3:9">
      <c r="C2368" s="27"/>
      <c r="D2368" s="28"/>
      <c r="E2368" s="33"/>
      <c r="F2368" s="33"/>
      <c r="G2368" s="28"/>
      <c r="H2368" s="33"/>
      <c r="I2368" s="33"/>
    </row>
    <row r="2369" customFormat="1" spans="3:9">
      <c r="C2369" s="27"/>
      <c r="D2369" s="28"/>
      <c r="E2369" s="33"/>
      <c r="F2369" s="33"/>
      <c r="G2369" s="28"/>
      <c r="H2369" s="33"/>
      <c r="I2369" s="33"/>
    </row>
    <row r="2370" customFormat="1" spans="3:9">
      <c r="C2370" s="27"/>
      <c r="D2370" s="28"/>
      <c r="E2370" s="33"/>
      <c r="F2370" s="33"/>
      <c r="G2370" s="28"/>
      <c r="H2370" s="33"/>
      <c r="I2370" s="33"/>
    </row>
    <row r="2371" customFormat="1" spans="3:9">
      <c r="C2371" s="27"/>
      <c r="D2371" s="28"/>
      <c r="E2371" s="33"/>
      <c r="F2371" s="33"/>
      <c r="G2371" s="28"/>
      <c r="H2371" s="33"/>
      <c r="I2371" s="33"/>
    </row>
    <row r="2372" customFormat="1" spans="3:9">
      <c r="C2372" s="27"/>
      <c r="D2372" s="28"/>
      <c r="E2372" s="33"/>
      <c r="F2372" s="33"/>
      <c r="G2372" s="28"/>
      <c r="H2372" s="33"/>
      <c r="I2372" s="33"/>
    </row>
    <row r="2373" customFormat="1" spans="3:9">
      <c r="C2373" s="27"/>
      <c r="D2373" s="28"/>
      <c r="E2373" s="33"/>
      <c r="F2373" s="33"/>
      <c r="G2373" s="28"/>
      <c r="H2373" s="33"/>
      <c r="I2373" s="33"/>
    </row>
    <row r="2374" customFormat="1" spans="3:9">
      <c r="C2374" s="27"/>
      <c r="D2374" s="28"/>
      <c r="E2374" s="33"/>
      <c r="F2374" s="33"/>
      <c r="G2374" s="28"/>
      <c r="H2374" s="33"/>
      <c r="I2374" s="33"/>
    </row>
    <row r="2375" customFormat="1" spans="3:9">
      <c r="C2375" s="27"/>
      <c r="D2375" s="28"/>
      <c r="E2375" s="33"/>
      <c r="F2375" s="33"/>
      <c r="G2375" s="28"/>
      <c r="H2375" s="33"/>
      <c r="I2375" s="33"/>
    </row>
    <row r="2376" customFormat="1" spans="3:9">
      <c r="C2376" s="27"/>
      <c r="D2376" s="28"/>
      <c r="E2376" s="33"/>
      <c r="F2376" s="33"/>
      <c r="G2376" s="28"/>
      <c r="H2376" s="33"/>
      <c r="I2376" s="33"/>
    </row>
    <row r="2377" customFormat="1" spans="3:9">
      <c r="C2377" s="27"/>
      <c r="D2377" s="28"/>
      <c r="E2377" s="33"/>
      <c r="F2377" s="33"/>
      <c r="G2377" s="28"/>
      <c r="H2377" s="33"/>
      <c r="I2377" s="33"/>
    </row>
    <row r="2378" customFormat="1" spans="3:9">
      <c r="C2378" s="27"/>
      <c r="D2378" s="28"/>
      <c r="E2378" s="33"/>
      <c r="F2378" s="33"/>
      <c r="G2378" s="28"/>
      <c r="H2378" s="33"/>
      <c r="I2378" s="33"/>
    </row>
    <row r="2379" customFormat="1" spans="3:9">
      <c r="C2379" s="27"/>
      <c r="D2379" s="28"/>
      <c r="E2379" s="33"/>
      <c r="F2379" s="33"/>
      <c r="G2379" s="28"/>
      <c r="H2379" s="33"/>
      <c r="I2379" s="33"/>
    </row>
    <row r="2380" customFormat="1" spans="3:9">
      <c r="C2380" s="27"/>
      <c r="D2380" s="28"/>
      <c r="E2380" s="33"/>
      <c r="F2380" s="33"/>
      <c r="G2380" s="28"/>
      <c r="H2380" s="33"/>
      <c r="I2380" s="33"/>
    </row>
    <row r="2381" customFormat="1" spans="3:9">
      <c r="C2381" s="27"/>
      <c r="D2381" s="28"/>
      <c r="E2381" s="33"/>
      <c r="F2381" s="33"/>
      <c r="G2381" s="28"/>
      <c r="H2381" s="33"/>
      <c r="I2381" s="33"/>
    </row>
    <row r="2382" customFormat="1" spans="3:9">
      <c r="C2382" s="27"/>
      <c r="D2382" s="28"/>
      <c r="E2382" s="33"/>
      <c r="F2382" s="33"/>
      <c r="G2382" s="28"/>
      <c r="H2382" s="33"/>
      <c r="I2382" s="33"/>
    </row>
    <row r="2383" customFormat="1" spans="3:9">
      <c r="C2383" s="27"/>
      <c r="D2383" s="28"/>
      <c r="E2383" s="33"/>
      <c r="F2383" s="33"/>
      <c r="G2383" s="28"/>
      <c r="H2383" s="33"/>
      <c r="I2383" s="33"/>
    </row>
    <row r="2384" customFormat="1" spans="3:9">
      <c r="C2384" s="27"/>
      <c r="D2384" s="28"/>
      <c r="E2384" s="33"/>
      <c r="F2384" s="33"/>
      <c r="G2384" s="28"/>
      <c r="H2384" s="33"/>
      <c r="I2384" s="33"/>
    </row>
    <row r="2385" customFormat="1" spans="3:9">
      <c r="C2385" s="27"/>
      <c r="D2385" s="28"/>
      <c r="E2385" s="33"/>
      <c r="F2385" s="33"/>
      <c r="G2385" s="28"/>
      <c r="H2385" s="33"/>
      <c r="I2385" s="33"/>
    </row>
    <row r="2386" customFormat="1" spans="3:9">
      <c r="C2386" s="27"/>
      <c r="D2386" s="28"/>
      <c r="E2386" s="33"/>
      <c r="F2386" s="33"/>
      <c r="G2386" s="28"/>
      <c r="H2386" s="33"/>
      <c r="I2386" s="33"/>
    </row>
    <row r="2387" customFormat="1" spans="3:9">
      <c r="C2387" s="27"/>
      <c r="D2387" s="28"/>
      <c r="E2387" s="33"/>
      <c r="F2387" s="33"/>
      <c r="G2387" s="28"/>
      <c r="H2387" s="33"/>
      <c r="I2387" s="33"/>
    </row>
    <row r="2388" customFormat="1" spans="3:9">
      <c r="C2388" s="27"/>
      <c r="D2388" s="28"/>
      <c r="E2388" s="33"/>
      <c r="F2388" s="33"/>
      <c r="G2388" s="28"/>
      <c r="H2388" s="33"/>
      <c r="I2388" s="33"/>
    </row>
    <row r="2389" customFormat="1" spans="3:9">
      <c r="C2389" s="27"/>
      <c r="D2389" s="28"/>
      <c r="E2389" s="33"/>
      <c r="F2389" s="33"/>
      <c r="G2389" s="28"/>
      <c r="H2389" s="33"/>
      <c r="I2389" s="33"/>
    </row>
    <row r="2390" customFormat="1" spans="3:9">
      <c r="C2390" s="27"/>
      <c r="D2390" s="28"/>
      <c r="E2390" s="33"/>
      <c r="F2390" s="33"/>
      <c r="G2390" s="28"/>
      <c r="H2390" s="33"/>
      <c r="I2390" s="33"/>
    </row>
    <row r="2391" customFormat="1" spans="3:9">
      <c r="C2391" s="27"/>
      <c r="D2391" s="28"/>
      <c r="E2391" s="33"/>
      <c r="F2391" s="33"/>
      <c r="G2391" s="28"/>
      <c r="H2391" s="33"/>
      <c r="I2391" s="33"/>
    </row>
    <row r="2392" customFormat="1" spans="3:9">
      <c r="C2392" s="27"/>
      <c r="D2392" s="28"/>
      <c r="E2392" s="33"/>
      <c r="F2392" s="33"/>
      <c r="G2392" s="28"/>
      <c r="H2392" s="33"/>
      <c r="I2392" s="33"/>
    </row>
    <row r="2393" customFormat="1" spans="3:9">
      <c r="C2393" s="27"/>
      <c r="D2393" s="28"/>
      <c r="E2393" s="33"/>
      <c r="F2393" s="33"/>
      <c r="G2393" s="28"/>
      <c r="H2393" s="33"/>
      <c r="I2393" s="33"/>
    </row>
    <row r="2394" customFormat="1" spans="3:9">
      <c r="C2394" s="27"/>
      <c r="D2394" s="28"/>
      <c r="E2394" s="33"/>
      <c r="F2394" s="33"/>
      <c r="G2394" s="28"/>
      <c r="H2394" s="33"/>
      <c r="I2394" s="33"/>
    </row>
    <row r="2395" customFormat="1" spans="3:9">
      <c r="C2395" s="27"/>
      <c r="D2395" s="28"/>
      <c r="E2395" s="33"/>
      <c r="F2395" s="33"/>
      <c r="G2395" s="28"/>
      <c r="H2395" s="33"/>
      <c r="I2395" s="33"/>
    </row>
    <row r="2396" customFormat="1" spans="3:9">
      <c r="C2396" s="27"/>
      <c r="D2396" s="28"/>
      <c r="E2396" s="33"/>
      <c r="F2396" s="33"/>
      <c r="G2396" s="28"/>
      <c r="H2396" s="33"/>
      <c r="I2396" s="33"/>
    </row>
    <row r="2397" customFormat="1" spans="3:9">
      <c r="C2397" s="27"/>
      <c r="D2397" s="28"/>
      <c r="E2397" s="33"/>
      <c r="F2397" s="33"/>
      <c r="G2397" s="28"/>
      <c r="H2397" s="33"/>
      <c r="I2397" s="33"/>
    </row>
    <row r="2398" customFormat="1" spans="3:9">
      <c r="C2398" s="27"/>
      <c r="D2398" s="28"/>
      <c r="E2398" s="33"/>
      <c r="F2398" s="33"/>
      <c r="G2398" s="28"/>
      <c r="H2398" s="33"/>
      <c r="I2398" s="33"/>
    </row>
    <row r="2399" customFormat="1" spans="3:9">
      <c r="C2399" s="27"/>
      <c r="D2399" s="28"/>
      <c r="E2399" s="33"/>
      <c r="F2399" s="33"/>
      <c r="G2399" s="28"/>
      <c r="H2399" s="33"/>
      <c r="I2399" s="33"/>
    </row>
    <row r="2400" customFormat="1" spans="3:9">
      <c r="C2400" s="27"/>
      <c r="D2400" s="28"/>
      <c r="E2400" s="33"/>
      <c r="F2400" s="33"/>
      <c r="G2400" s="28"/>
      <c r="H2400" s="33"/>
      <c r="I2400" s="33"/>
    </row>
    <row r="2401" customFormat="1" spans="3:9">
      <c r="C2401" s="27"/>
      <c r="D2401" s="28"/>
      <c r="E2401" s="33"/>
      <c r="F2401" s="33"/>
      <c r="G2401" s="28"/>
      <c r="H2401" s="33"/>
      <c r="I2401" s="33"/>
    </row>
    <row r="2402" customFormat="1" spans="3:9">
      <c r="C2402" s="27"/>
      <c r="D2402" s="28"/>
      <c r="E2402" s="33"/>
      <c r="F2402" s="33"/>
      <c r="G2402" s="28"/>
      <c r="H2402" s="33"/>
      <c r="I2402" s="33"/>
    </row>
    <row r="2403" customFormat="1" spans="3:9">
      <c r="C2403" s="27"/>
      <c r="D2403" s="28"/>
      <c r="E2403" s="33"/>
      <c r="F2403" s="33"/>
      <c r="G2403" s="28"/>
      <c r="H2403" s="33"/>
      <c r="I2403" s="33"/>
    </row>
    <row r="2404" customFormat="1" spans="3:9">
      <c r="C2404" s="27"/>
      <c r="D2404" s="28"/>
      <c r="E2404" s="33"/>
      <c r="F2404" s="33"/>
      <c r="G2404" s="28"/>
      <c r="H2404" s="33"/>
      <c r="I2404" s="33"/>
    </row>
    <row r="2405" customFormat="1" spans="3:9">
      <c r="C2405" s="27"/>
      <c r="D2405" s="28"/>
      <c r="E2405" s="33"/>
      <c r="F2405" s="33"/>
      <c r="G2405" s="28"/>
      <c r="H2405" s="33"/>
      <c r="I2405" s="33"/>
    </row>
    <row r="2406" customFormat="1" spans="3:9">
      <c r="C2406" s="27"/>
      <c r="D2406" s="28"/>
      <c r="E2406" s="33"/>
      <c r="F2406" s="33"/>
      <c r="G2406" s="28"/>
      <c r="H2406" s="33"/>
      <c r="I2406" s="33"/>
    </row>
    <row r="2407" customFormat="1" spans="3:9">
      <c r="C2407" s="27"/>
      <c r="D2407" s="28"/>
      <c r="E2407" s="33"/>
      <c r="F2407" s="33"/>
      <c r="G2407" s="28"/>
      <c r="H2407" s="33"/>
      <c r="I2407" s="33"/>
    </row>
    <row r="2408" customFormat="1" spans="3:9">
      <c r="C2408" s="27"/>
      <c r="D2408" s="28"/>
      <c r="E2408" s="33"/>
      <c r="F2408" s="33"/>
      <c r="G2408" s="28"/>
      <c r="H2408" s="33"/>
      <c r="I2408" s="33"/>
    </row>
    <row r="2409" customFormat="1" spans="3:9">
      <c r="C2409" s="27"/>
      <c r="D2409" s="28"/>
      <c r="E2409" s="33"/>
      <c r="F2409" s="33"/>
      <c r="G2409" s="28"/>
      <c r="H2409" s="33"/>
      <c r="I2409" s="33"/>
    </row>
    <row r="2410" customFormat="1" spans="3:9">
      <c r="C2410" s="27"/>
      <c r="D2410" s="28"/>
      <c r="E2410" s="33"/>
      <c r="F2410" s="33"/>
      <c r="G2410" s="28"/>
      <c r="H2410" s="33"/>
      <c r="I2410" s="33"/>
    </row>
    <row r="2411" customFormat="1" spans="3:9">
      <c r="C2411" s="27"/>
      <c r="D2411" s="28"/>
      <c r="E2411" s="33"/>
      <c r="F2411" s="33"/>
      <c r="G2411" s="28"/>
      <c r="H2411" s="33"/>
      <c r="I2411" s="33"/>
    </row>
    <row r="2412" customFormat="1" spans="3:9">
      <c r="C2412" s="27"/>
      <c r="D2412" s="28"/>
      <c r="E2412" s="33"/>
      <c r="F2412" s="33"/>
      <c r="G2412" s="28"/>
      <c r="H2412" s="33"/>
      <c r="I2412" s="33"/>
    </row>
    <row r="2413" customFormat="1" spans="3:9">
      <c r="C2413" s="27"/>
      <c r="D2413" s="28"/>
      <c r="E2413" s="33"/>
      <c r="F2413" s="33"/>
      <c r="G2413" s="28"/>
      <c r="H2413" s="33"/>
      <c r="I2413" s="33"/>
    </row>
    <row r="2414" customFormat="1" spans="3:9">
      <c r="C2414" s="27"/>
      <c r="D2414" s="28"/>
      <c r="E2414" s="33"/>
      <c r="F2414" s="33"/>
      <c r="G2414" s="28"/>
      <c r="H2414" s="33"/>
      <c r="I2414" s="33"/>
    </row>
    <row r="2415" customFormat="1" spans="3:9">
      <c r="C2415" s="27"/>
      <c r="D2415" s="28"/>
      <c r="E2415" s="33"/>
      <c r="F2415" s="33"/>
      <c r="G2415" s="28"/>
      <c r="H2415" s="33"/>
      <c r="I2415" s="33"/>
    </row>
    <row r="2416" customFormat="1" spans="3:9">
      <c r="C2416" s="27"/>
      <c r="D2416" s="28"/>
      <c r="E2416" s="33"/>
      <c r="F2416" s="33"/>
      <c r="G2416" s="28"/>
      <c r="H2416" s="33"/>
      <c r="I2416" s="33"/>
    </row>
    <row r="2417" customFormat="1" spans="3:9">
      <c r="C2417" s="27"/>
      <c r="D2417" s="28"/>
      <c r="E2417" s="33"/>
      <c r="F2417" s="33"/>
      <c r="G2417" s="28"/>
      <c r="H2417" s="33"/>
      <c r="I2417" s="33"/>
    </row>
    <row r="2418" customFormat="1" spans="3:9">
      <c r="C2418" s="27"/>
      <c r="D2418" s="28"/>
      <c r="E2418" s="33"/>
      <c r="F2418" s="33"/>
      <c r="G2418" s="28"/>
      <c r="H2418" s="33"/>
      <c r="I2418" s="33"/>
    </row>
    <row r="2419" customFormat="1" spans="3:9">
      <c r="C2419" s="27"/>
      <c r="D2419" s="28"/>
      <c r="E2419" s="33"/>
      <c r="F2419" s="33"/>
      <c r="G2419" s="28"/>
      <c r="H2419" s="33"/>
      <c r="I2419" s="33"/>
    </row>
    <row r="2420" customFormat="1" spans="3:9">
      <c r="C2420" s="27"/>
      <c r="D2420" s="28"/>
      <c r="E2420" s="33"/>
      <c r="F2420" s="33"/>
      <c r="G2420" s="28"/>
      <c r="H2420" s="33"/>
      <c r="I2420" s="33"/>
    </row>
    <row r="2421" customFormat="1" spans="3:9">
      <c r="C2421" s="27"/>
      <c r="D2421" s="28"/>
      <c r="E2421" s="33"/>
      <c r="F2421" s="33"/>
      <c r="G2421" s="28"/>
      <c r="H2421" s="33"/>
      <c r="I2421" s="33"/>
    </row>
    <row r="2422" customFormat="1" spans="3:9">
      <c r="C2422" s="27"/>
      <c r="D2422" s="28"/>
      <c r="E2422" s="33"/>
      <c r="F2422" s="33"/>
      <c r="G2422" s="28"/>
      <c r="H2422" s="33"/>
      <c r="I2422" s="33"/>
    </row>
    <row r="2423" customFormat="1" spans="3:9">
      <c r="C2423" s="27"/>
      <c r="D2423" s="28"/>
      <c r="E2423" s="33"/>
      <c r="F2423" s="33"/>
      <c r="G2423" s="28"/>
      <c r="H2423" s="33"/>
      <c r="I2423" s="33"/>
    </row>
    <row r="2424" customFormat="1" spans="3:9">
      <c r="C2424" s="27"/>
      <c r="D2424" s="28"/>
      <c r="E2424" s="33"/>
      <c r="F2424" s="33"/>
      <c r="G2424" s="28"/>
      <c r="H2424" s="33"/>
      <c r="I2424" s="33"/>
    </row>
    <row r="2425" customFormat="1" spans="3:9">
      <c r="C2425" s="27"/>
      <c r="D2425" s="28"/>
      <c r="E2425" s="33"/>
      <c r="F2425" s="33"/>
      <c r="G2425" s="28"/>
      <c r="H2425" s="33"/>
      <c r="I2425" s="33"/>
    </row>
    <row r="2426" customFormat="1" spans="3:9">
      <c r="C2426" s="27"/>
      <c r="D2426" s="28"/>
      <c r="E2426" s="33"/>
      <c r="F2426" s="33"/>
      <c r="G2426" s="28"/>
      <c r="H2426" s="33"/>
      <c r="I2426" s="33"/>
    </row>
    <row r="2427" customFormat="1" spans="3:9">
      <c r="C2427" s="27"/>
      <c r="D2427" s="28"/>
      <c r="E2427" s="33"/>
      <c r="F2427" s="33"/>
      <c r="G2427" s="28"/>
      <c r="H2427" s="33"/>
      <c r="I2427" s="33"/>
    </row>
    <row r="2428" customFormat="1" spans="3:9">
      <c r="C2428" s="27"/>
      <c r="D2428" s="28"/>
      <c r="E2428" s="33"/>
      <c r="F2428" s="33"/>
      <c r="G2428" s="28"/>
      <c r="H2428" s="33"/>
      <c r="I2428" s="33"/>
    </row>
    <row r="2429" customFormat="1" spans="3:9">
      <c r="C2429" s="27"/>
      <c r="D2429" s="28"/>
      <c r="E2429" s="33"/>
      <c r="F2429" s="33"/>
      <c r="G2429" s="28"/>
      <c r="H2429" s="33"/>
      <c r="I2429" s="33"/>
    </row>
    <row r="2430" customFormat="1" spans="3:9">
      <c r="C2430" s="27"/>
      <c r="D2430" s="28"/>
      <c r="E2430" s="33"/>
      <c r="F2430" s="33"/>
      <c r="G2430" s="28"/>
      <c r="H2430" s="33"/>
      <c r="I2430" s="33"/>
    </row>
    <row r="2431" customFormat="1" spans="3:9">
      <c r="C2431" s="27"/>
      <c r="D2431" s="28"/>
      <c r="E2431" s="33"/>
      <c r="F2431" s="33"/>
      <c r="G2431" s="28"/>
      <c r="H2431" s="33"/>
      <c r="I2431" s="33"/>
    </row>
    <row r="2432" customFormat="1" spans="3:9">
      <c r="C2432" s="27"/>
      <c r="D2432" s="28"/>
      <c r="E2432" s="33"/>
      <c r="F2432" s="33"/>
      <c r="G2432" s="28"/>
      <c r="H2432" s="33"/>
      <c r="I2432" s="33"/>
    </row>
    <row r="2433" customFormat="1" spans="3:9">
      <c r="C2433" s="27"/>
      <c r="D2433" s="28"/>
      <c r="E2433" s="33"/>
      <c r="F2433" s="33"/>
      <c r="G2433" s="28"/>
      <c r="H2433" s="33"/>
      <c r="I2433" s="33"/>
    </row>
    <row r="2434" customFormat="1" spans="3:9">
      <c r="C2434" s="27"/>
      <c r="D2434" s="28"/>
      <c r="E2434" s="33"/>
      <c r="F2434" s="33"/>
      <c r="G2434" s="28"/>
      <c r="H2434" s="33"/>
      <c r="I2434" s="33"/>
    </row>
    <row r="2435" customFormat="1" spans="3:9">
      <c r="C2435" s="27"/>
      <c r="D2435" s="28"/>
      <c r="E2435" s="33"/>
      <c r="F2435" s="33"/>
      <c r="G2435" s="28"/>
      <c r="H2435" s="33"/>
      <c r="I2435" s="33"/>
    </row>
    <row r="2436" customFormat="1" spans="3:9">
      <c r="C2436" s="27"/>
      <c r="D2436" s="28"/>
      <c r="E2436" s="33"/>
      <c r="F2436" s="33"/>
      <c r="G2436" s="28"/>
      <c r="H2436" s="33"/>
      <c r="I2436" s="33"/>
    </row>
    <row r="2437" customFormat="1" spans="3:9">
      <c r="C2437" s="27"/>
      <c r="D2437" s="28"/>
      <c r="E2437" s="33"/>
      <c r="F2437" s="33"/>
      <c r="G2437" s="28"/>
      <c r="H2437" s="33"/>
      <c r="I2437" s="33"/>
    </row>
    <row r="2438" customFormat="1" spans="3:9">
      <c r="C2438" s="27"/>
      <c r="D2438" s="28"/>
      <c r="E2438" s="33"/>
      <c r="F2438" s="33"/>
      <c r="G2438" s="28"/>
      <c r="H2438" s="33"/>
      <c r="I2438" s="33"/>
    </row>
    <row r="2439" customFormat="1" spans="3:9">
      <c r="C2439" s="27"/>
      <c r="D2439" s="28"/>
      <c r="E2439" s="33"/>
      <c r="F2439" s="33"/>
      <c r="G2439" s="28"/>
      <c r="H2439" s="33"/>
      <c r="I2439" s="33"/>
    </row>
    <row r="2440" customFormat="1" spans="3:9">
      <c r="C2440" s="27"/>
      <c r="D2440" s="28"/>
      <c r="E2440" s="33"/>
      <c r="F2440" s="33"/>
      <c r="G2440" s="28"/>
      <c r="H2440" s="33"/>
      <c r="I2440" s="33"/>
    </row>
    <row r="2441" customFormat="1" spans="3:9">
      <c r="C2441" s="27"/>
      <c r="D2441" s="28"/>
      <c r="E2441" s="33"/>
      <c r="F2441" s="33"/>
      <c r="G2441" s="28"/>
      <c r="H2441" s="33"/>
      <c r="I2441" s="33"/>
    </row>
    <row r="2442" customFormat="1" spans="3:9">
      <c r="C2442" s="27"/>
      <c r="D2442" s="28"/>
      <c r="E2442" s="33"/>
      <c r="F2442" s="33"/>
      <c r="G2442" s="28"/>
      <c r="H2442" s="33"/>
      <c r="I2442" s="33"/>
    </row>
    <row r="2443" customFormat="1" spans="3:9">
      <c r="C2443" s="27"/>
      <c r="D2443" s="28"/>
      <c r="E2443" s="33"/>
      <c r="F2443" s="33"/>
      <c r="G2443" s="28"/>
      <c r="H2443" s="33"/>
      <c r="I2443" s="33"/>
    </row>
    <row r="2444" customFormat="1" spans="3:9">
      <c r="C2444" s="27"/>
      <c r="D2444" s="28"/>
      <c r="E2444" s="33"/>
      <c r="F2444" s="33"/>
      <c r="G2444" s="28"/>
      <c r="H2444" s="33"/>
      <c r="I2444" s="33"/>
    </row>
    <row r="2445" customFormat="1" spans="3:9">
      <c r="C2445" s="27"/>
      <c r="D2445" s="28"/>
      <c r="E2445" s="33"/>
      <c r="F2445" s="33"/>
      <c r="G2445" s="28"/>
      <c r="H2445" s="33"/>
      <c r="I2445" s="33"/>
    </row>
    <row r="2446" customFormat="1" spans="3:9">
      <c r="C2446" s="27"/>
      <c r="D2446" s="28"/>
      <c r="E2446" s="33"/>
      <c r="F2446" s="33"/>
      <c r="G2446" s="28"/>
      <c r="H2446" s="33"/>
      <c r="I2446" s="33"/>
    </row>
    <row r="2447" customFormat="1" spans="3:9">
      <c r="C2447" s="27"/>
      <c r="D2447" s="28"/>
      <c r="E2447" s="33"/>
      <c r="F2447" s="33"/>
      <c r="G2447" s="28"/>
      <c r="H2447" s="33"/>
      <c r="I2447" s="33"/>
    </row>
    <row r="2448" customFormat="1" spans="3:9">
      <c r="C2448" s="27"/>
      <c r="D2448" s="28"/>
      <c r="E2448" s="33"/>
      <c r="F2448" s="33"/>
      <c r="G2448" s="28"/>
      <c r="H2448" s="33"/>
      <c r="I2448" s="33"/>
    </row>
    <row r="2449" customFormat="1" spans="3:9">
      <c r="C2449" s="27"/>
      <c r="D2449" s="28"/>
      <c r="E2449" s="33"/>
      <c r="F2449" s="33"/>
      <c r="G2449" s="28"/>
      <c r="H2449" s="33"/>
      <c r="I2449" s="33"/>
    </row>
    <row r="2450" customFormat="1" spans="3:9">
      <c r="C2450" s="27"/>
      <c r="D2450" s="28"/>
      <c r="E2450" s="33"/>
      <c r="F2450" s="33"/>
      <c r="G2450" s="28"/>
      <c r="H2450" s="33"/>
      <c r="I2450" s="33"/>
    </row>
    <row r="2451" customFormat="1" spans="3:9">
      <c r="C2451" s="27"/>
      <c r="D2451" s="28"/>
      <c r="E2451" s="33"/>
      <c r="F2451" s="33"/>
      <c r="G2451" s="28"/>
      <c r="H2451" s="33"/>
      <c r="I2451" s="33"/>
    </row>
    <row r="2452" customFormat="1" spans="3:9">
      <c r="C2452" s="27"/>
      <c r="D2452" s="28"/>
      <c r="E2452" s="33"/>
      <c r="F2452" s="33"/>
      <c r="G2452" s="28"/>
      <c r="H2452" s="33"/>
      <c r="I2452" s="33"/>
    </row>
    <row r="2453" customFormat="1" spans="3:9">
      <c r="C2453" s="27"/>
      <c r="D2453" s="28"/>
      <c r="E2453" s="33"/>
      <c r="F2453" s="33"/>
      <c r="G2453" s="28"/>
      <c r="H2453" s="33"/>
      <c r="I2453" s="33"/>
    </row>
    <row r="2454" customFormat="1" spans="3:9">
      <c r="C2454" s="27"/>
      <c r="D2454" s="28"/>
      <c r="E2454" s="33"/>
      <c r="F2454" s="33"/>
      <c r="G2454" s="28"/>
      <c r="H2454" s="33"/>
      <c r="I2454" s="33"/>
    </row>
    <row r="2455" customFormat="1" spans="3:9">
      <c r="C2455" s="27"/>
      <c r="D2455" s="28"/>
      <c r="E2455" s="33"/>
      <c r="F2455" s="33"/>
      <c r="G2455" s="28"/>
      <c r="H2455" s="33"/>
      <c r="I2455" s="33"/>
    </row>
    <row r="2456" customFormat="1" spans="3:9">
      <c r="C2456" s="27"/>
      <c r="D2456" s="28"/>
      <c r="E2456" s="33"/>
      <c r="F2456" s="33"/>
      <c r="G2456" s="28"/>
      <c r="H2456" s="33"/>
      <c r="I2456" s="33"/>
    </row>
    <row r="2457" customFormat="1" spans="3:9">
      <c r="C2457" s="27"/>
      <c r="D2457" s="28"/>
      <c r="E2457" s="33"/>
      <c r="F2457" s="33"/>
      <c r="G2457" s="28"/>
      <c r="H2457" s="33"/>
      <c r="I2457" s="33"/>
    </row>
    <row r="2458" customFormat="1" spans="3:9">
      <c r="C2458" s="27"/>
      <c r="D2458" s="28"/>
      <c r="E2458" s="33"/>
      <c r="F2458" s="33"/>
      <c r="G2458" s="28"/>
      <c r="H2458" s="33"/>
      <c r="I2458" s="33"/>
    </row>
    <row r="2459" customFormat="1" spans="3:9">
      <c r="C2459" s="27"/>
      <c r="D2459" s="28"/>
      <c r="E2459" s="33"/>
      <c r="F2459" s="33"/>
      <c r="G2459" s="28"/>
      <c r="H2459" s="33"/>
      <c r="I2459" s="33"/>
    </row>
    <row r="2460" customFormat="1" spans="3:9">
      <c r="C2460" s="27"/>
      <c r="D2460" s="28"/>
      <c r="E2460" s="33"/>
      <c r="F2460" s="33"/>
      <c r="G2460" s="28"/>
      <c r="H2460" s="33"/>
      <c r="I2460" s="33"/>
    </row>
    <row r="2461" customFormat="1" spans="3:9">
      <c r="C2461" s="27"/>
      <c r="D2461" s="28"/>
      <c r="E2461" s="33"/>
      <c r="F2461" s="33"/>
      <c r="G2461" s="28"/>
      <c r="H2461" s="33"/>
      <c r="I2461" s="33"/>
    </row>
    <row r="2462" customFormat="1" spans="3:9">
      <c r="C2462" s="27"/>
      <c r="D2462" s="28"/>
      <c r="E2462" s="33"/>
      <c r="F2462" s="33"/>
      <c r="G2462" s="28"/>
      <c r="H2462" s="33"/>
      <c r="I2462" s="33"/>
    </row>
    <row r="2463" customFormat="1" spans="3:9">
      <c r="C2463" s="27"/>
      <c r="D2463" s="28"/>
      <c r="E2463" s="33"/>
      <c r="F2463" s="33"/>
      <c r="G2463" s="28"/>
      <c r="H2463" s="33"/>
      <c r="I2463" s="33"/>
    </row>
    <row r="2464" customFormat="1" spans="3:9">
      <c r="C2464" s="27"/>
      <c r="D2464" s="28"/>
      <c r="E2464" s="33"/>
      <c r="F2464" s="33"/>
      <c r="G2464" s="28"/>
      <c r="H2464" s="33"/>
      <c r="I2464" s="33"/>
    </row>
    <row r="2465" customFormat="1" spans="3:9">
      <c r="C2465" s="27"/>
      <c r="D2465" s="28"/>
      <c r="E2465" s="33"/>
      <c r="F2465" s="33"/>
      <c r="G2465" s="28"/>
      <c r="H2465" s="33"/>
      <c r="I2465" s="33"/>
    </row>
    <row r="2466" customFormat="1" spans="3:9">
      <c r="C2466" s="27"/>
      <c r="D2466" s="28"/>
      <c r="E2466" s="33"/>
      <c r="F2466" s="33"/>
      <c r="G2466" s="28"/>
      <c r="H2466" s="33"/>
      <c r="I2466" s="33"/>
    </row>
    <row r="2467" customFormat="1" spans="3:9">
      <c r="C2467" s="27"/>
      <c r="D2467" s="28"/>
      <c r="E2467" s="33"/>
      <c r="F2467" s="33"/>
      <c r="G2467" s="28"/>
      <c r="H2467" s="33"/>
      <c r="I2467" s="33"/>
    </row>
    <row r="2468" customFormat="1" spans="3:9">
      <c r="C2468" s="27"/>
      <c r="D2468" s="28"/>
      <c r="E2468" s="33"/>
      <c r="F2468" s="33"/>
      <c r="G2468" s="28"/>
      <c r="H2468" s="33"/>
      <c r="I2468" s="33"/>
    </row>
    <row r="2469" customFormat="1" spans="3:9">
      <c r="C2469" s="27"/>
      <c r="D2469" s="28"/>
      <c r="E2469" s="33"/>
      <c r="F2469" s="33"/>
      <c r="G2469" s="28"/>
      <c r="H2469" s="33"/>
      <c r="I2469" s="33"/>
    </row>
    <row r="2470" customFormat="1" spans="3:9">
      <c r="C2470" s="27"/>
      <c r="D2470" s="28"/>
      <c r="E2470" s="33"/>
      <c r="F2470" s="33"/>
      <c r="G2470" s="28"/>
      <c r="H2470" s="33"/>
      <c r="I2470" s="33"/>
    </row>
    <row r="2471" customFormat="1" spans="3:9">
      <c r="C2471" s="27"/>
      <c r="D2471" s="28"/>
      <c r="E2471" s="33"/>
      <c r="F2471" s="33"/>
      <c r="G2471" s="28"/>
      <c r="H2471" s="33"/>
      <c r="I2471" s="33"/>
    </row>
    <row r="2472" customFormat="1" spans="3:9">
      <c r="C2472" s="27"/>
      <c r="D2472" s="28"/>
      <c r="E2472" s="33"/>
      <c r="F2472" s="33"/>
      <c r="G2472" s="28"/>
      <c r="H2472" s="33"/>
      <c r="I2472" s="33"/>
    </row>
    <row r="2473" customFormat="1" spans="3:9">
      <c r="C2473" s="27"/>
      <c r="D2473" s="28"/>
      <c r="E2473" s="33"/>
      <c r="F2473" s="33"/>
      <c r="G2473" s="28"/>
      <c r="H2473" s="33"/>
      <c r="I2473" s="33"/>
    </row>
    <row r="2474" customFormat="1" spans="3:9">
      <c r="C2474" s="27"/>
      <c r="D2474" s="28"/>
      <c r="E2474" s="33"/>
      <c r="F2474" s="33"/>
      <c r="G2474" s="28"/>
      <c r="H2474" s="33"/>
      <c r="I2474" s="33"/>
    </row>
    <row r="2475" customFormat="1" spans="3:9">
      <c r="C2475" s="27"/>
      <c r="D2475" s="28"/>
      <c r="E2475" s="33"/>
      <c r="F2475" s="33"/>
      <c r="G2475" s="28"/>
      <c r="H2475" s="33"/>
      <c r="I2475" s="33"/>
    </row>
    <row r="2476" customFormat="1" spans="3:9">
      <c r="C2476" s="27"/>
      <c r="D2476" s="28"/>
      <c r="E2476" s="33"/>
      <c r="F2476" s="33"/>
      <c r="G2476" s="28"/>
      <c r="H2476" s="33"/>
      <c r="I2476" s="33"/>
    </row>
    <row r="2477" customFormat="1" spans="3:9">
      <c r="C2477" s="27"/>
      <c r="D2477" s="28"/>
      <c r="E2477" s="33"/>
      <c r="F2477" s="33"/>
      <c r="G2477" s="28"/>
      <c r="H2477" s="33"/>
      <c r="I2477" s="33"/>
    </row>
    <row r="2478" customFormat="1" spans="3:9">
      <c r="C2478" s="27"/>
      <c r="D2478" s="28"/>
      <c r="E2478" s="33"/>
      <c r="F2478" s="33"/>
      <c r="G2478" s="28"/>
      <c r="H2478" s="33"/>
      <c r="I2478" s="33"/>
    </row>
    <row r="2479" customFormat="1" spans="3:9">
      <c r="C2479" s="27"/>
      <c r="D2479" s="28"/>
      <c r="E2479" s="33"/>
      <c r="F2479" s="33"/>
      <c r="G2479" s="28"/>
      <c r="H2479" s="33"/>
      <c r="I2479" s="33"/>
    </row>
    <row r="2480" customFormat="1" spans="3:9">
      <c r="C2480" s="27"/>
      <c r="D2480" s="28"/>
      <c r="E2480" s="33"/>
      <c r="F2480" s="33"/>
      <c r="G2480" s="28"/>
      <c r="H2480" s="33"/>
      <c r="I2480" s="33"/>
    </row>
    <row r="2481" customFormat="1" spans="3:9">
      <c r="C2481" s="27"/>
      <c r="D2481" s="28"/>
      <c r="E2481" s="33"/>
      <c r="F2481" s="33"/>
      <c r="G2481" s="28"/>
      <c r="H2481" s="33"/>
      <c r="I2481" s="33"/>
    </row>
    <row r="2482" customFormat="1" spans="3:9">
      <c r="C2482" s="27"/>
      <c r="D2482" s="28"/>
      <c r="E2482" s="33"/>
      <c r="F2482" s="33"/>
      <c r="G2482" s="28"/>
      <c r="H2482" s="33"/>
      <c r="I2482" s="33"/>
    </row>
    <row r="2483" customFormat="1" spans="3:9">
      <c r="C2483" s="27"/>
      <c r="D2483" s="28"/>
      <c r="E2483" s="33"/>
      <c r="F2483" s="33"/>
      <c r="G2483" s="28"/>
      <c r="H2483" s="33"/>
      <c r="I2483" s="33"/>
    </row>
    <row r="2484" customFormat="1" spans="3:9">
      <c r="C2484" s="27"/>
      <c r="D2484" s="28"/>
      <c r="E2484" s="33"/>
      <c r="F2484" s="33"/>
      <c r="G2484" s="28"/>
      <c r="H2484" s="33"/>
      <c r="I2484" s="33"/>
    </row>
    <row r="2485" customFormat="1" spans="3:9">
      <c r="C2485" s="27"/>
      <c r="D2485" s="28"/>
      <c r="E2485" s="33"/>
      <c r="F2485" s="33"/>
      <c r="G2485" s="28"/>
      <c r="H2485" s="33"/>
      <c r="I2485" s="33"/>
    </row>
    <row r="2486" customFormat="1" spans="3:9">
      <c r="C2486" s="27"/>
      <c r="D2486" s="28"/>
      <c r="E2486" s="33"/>
      <c r="F2486" s="33"/>
      <c r="G2486" s="28"/>
      <c r="H2486" s="33"/>
      <c r="I2486" s="33"/>
    </row>
    <row r="2487" customFormat="1" spans="3:9">
      <c r="C2487" s="27"/>
      <c r="D2487" s="28"/>
      <c r="E2487" s="33"/>
      <c r="F2487" s="33"/>
      <c r="G2487" s="28"/>
      <c r="H2487" s="33"/>
      <c r="I2487" s="33"/>
    </row>
    <row r="2488" customFormat="1" spans="3:9">
      <c r="C2488" s="27"/>
      <c r="D2488" s="28"/>
      <c r="E2488" s="33"/>
      <c r="F2488" s="33"/>
      <c r="G2488" s="28"/>
      <c r="H2488" s="33"/>
      <c r="I2488" s="33"/>
    </row>
    <row r="2489" customFormat="1" spans="3:9">
      <c r="C2489" s="27"/>
      <c r="D2489" s="28"/>
      <c r="E2489" s="33"/>
      <c r="F2489" s="33"/>
      <c r="G2489" s="28"/>
      <c r="H2489" s="33"/>
      <c r="I2489" s="33"/>
    </row>
    <row r="2490" customFormat="1" spans="3:9">
      <c r="C2490" s="27"/>
      <c r="D2490" s="28"/>
      <c r="E2490" s="33"/>
      <c r="F2490" s="33"/>
      <c r="G2490" s="28"/>
      <c r="H2490" s="33"/>
      <c r="I2490" s="33"/>
    </row>
    <row r="2491" customFormat="1" spans="3:9">
      <c r="C2491" s="27"/>
      <c r="D2491" s="28"/>
      <c r="E2491" s="33"/>
      <c r="F2491" s="33"/>
      <c r="G2491" s="28"/>
      <c r="H2491" s="33"/>
      <c r="I2491" s="33"/>
    </row>
    <row r="2492" customFormat="1" spans="3:9">
      <c r="C2492" s="27"/>
      <c r="D2492" s="28"/>
      <c r="E2492" s="33"/>
      <c r="F2492" s="33"/>
      <c r="G2492" s="28"/>
      <c r="H2492" s="33"/>
      <c r="I2492" s="33"/>
    </row>
    <row r="2493" customFormat="1" spans="3:9">
      <c r="C2493" s="27"/>
      <c r="D2493" s="28"/>
      <c r="E2493" s="33"/>
      <c r="F2493" s="33"/>
      <c r="G2493" s="28"/>
      <c r="H2493" s="33"/>
      <c r="I2493" s="33"/>
    </row>
    <row r="2494" customFormat="1" spans="3:9">
      <c r="C2494" s="27"/>
      <c r="D2494" s="28"/>
      <c r="E2494" s="33"/>
      <c r="F2494" s="33"/>
      <c r="G2494" s="28"/>
      <c r="H2494" s="33"/>
      <c r="I2494" s="33"/>
    </row>
    <row r="2495" customFormat="1" spans="3:9">
      <c r="C2495" s="27"/>
      <c r="D2495" s="28"/>
      <c r="E2495" s="33"/>
      <c r="F2495" s="33"/>
      <c r="G2495" s="28"/>
      <c r="H2495" s="33"/>
      <c r="I2495" s="33"/>
    </row>
    <row r="2496" customFormat="1" spans="3:9">
      <c r="C2496" s="27"/>
      <c r="D2496" s="28"/>
      <c r="E2496" s="33"/>
      <c r="F2496" s="33"/>
      <c r="G2496" s="28"/>
      <c r="H2496" s="33"/>
      <c r="I2496" s="33"/>
    </row>
    <row r="2497" customFormat="1" spans="3:9">
      <c r="C2497" s="27"/>
      <c r="D2497" s="28"/>
      <c r="E2497" s="33"/>
      <c r="F2497" s="33"/>
      <c r="G2497" s="28"/>
      <c r="H2497" s="33"/>
      <c r="I2497" s="33"/>
    </row>
    <row r="2498" customFormat="1" spans="3:9">
      <c r="C2498" s="27"/>
      <c r="D2498" s="28"/>
      <c r="E2498" s="33"/>
      <c r="F2498" s="33"/>
      <c r="G2498" s="28"/>
      <c r="H2498" s="33"/>
      <c r="I2498" s="33"/>
    </row>
    <row r="2499" customFormat="1" spans="3:9">
      <c r="C2499" s="27"/>
      <c r="D2499" s="28"/>
      <c r="E2499" s="33"/>
      <c r="F2499" s="33"/>
      <c r="G2499" s="28"/>
      <c r="H2499" s="33"/>
      <c r="I2499" s="33"/>
    </row>
    <row r="2500" customFormat="1" spans="3:9">
      <c r="C2500" s="27"/>
      <c r="D2500" s="28"/>
      <c r="E2500" s="33"/>
      <c r="F2500" s="33"/>
      <c r="G2500" s="28"/>
      <c r="H2500" s="33"/>
      <c r="I2500" s="33"/>
    </row>
    <row r="2501" customFormat="1" spans="3:9">
      <c r="C2501" s="27"/>
      <c r="D2501" s="28"/>
      <c r="E2501" s="33"/>
      <c r="F2501" s="33"/>
      <c r="G2501" s="28"/>
      <c r="H2501" s="33"/>
      <c r="I2501" s="33"/>
    </row>
    <row r="2502" customFormat="1" spans="3:9">
      <c r="C2502" s="27"/>
      <c r="D2502" s="28"/>
      <c r="E2502" s="33"/>
      <c r="F2502" s="33"/>
      <c r="G2502" s="28"/>
      <c r="H2502" s="33"/>
      <c r="I2502" s="33"/>
    </row>
    <row r="2503" customFormat="1" spans="3:9">
      <c r="C2503" s="27"/>
      <c r="D2503" s="28"/>
      <c r="E2503" s="33"/>
      <c r="F2503" s="33"/>
      <c r="G2503" s="28"/>
      <c r="H2503" s="33"/>
      <c r="I2503" s="33"/>
    </row>
    <row r="2504" customFormat="1" spans="3:9">
      <c r="C2504" s="27"/>
      <c r="D2504" s="28"/>
      <c r="E2504" s="33"/>
      <c r="F2504" s="33"/>
      <c r="G2504" s="28"/>
      <c r="H2504" s="33"/>
      <c r="I2504" s="33"/>
    </row>
    <row r="2505" customFormat="1" spans="3:9">
      <c r="C2505" s="27"/>
      <c r="D2505" s="28"/>
      <c r="E2505" s="33"/>
      <c r="F2505" s="33"/>
      <c r="G2505" s="28"/>
      <c r="H2505" s="33"/>
      <c r="I2505" s="33"/>
    </row>
    <row r="2506" customFormat="1" spans="3:9">
      <c r="C2506" s="27"/>
      <c r="D2506" s="28"/>
      <c r="E2506" s="33"/>
      <c r="F2506" s="33"/>
      <c r="G2506" s="28"/>
      <c r="H2506" s="33"/>
      <c r="I2506" s="33"/>
    </row>
    <row r="2507" customFormat="1" spans="3:9">
      <c r="C2507" s="27"/>
      <c r="D2507" s="28"/>
      <c r="E2507" s="33"/>
      <c r="F2507" s="33"/>
      <c r="G2507" s="28"/>
      <c r="H2507" s="33"/>
      <c r="I2507" s="33"/>
    </row>
    <row r="2508" customFormat="1" spans="3:9">
      <c r="C2508" s="27"/>
      <c r="D2508" s="28"/>
      <c r="E2508" s="33"/>
      <c r="F2508" s="33"/>
      <c r="G2508" s="28"/>
      <c r="H2508" s="33"/>
      <c r="I2508" s="33"/>
    </row>
    <row r="2509" customFormat="1" spans="3:9">
      <c r="C2509" s="27"/>
      <c r="D2509" s="28"/>
      <c r="E2509" s="33"/>
      <c r="F2509" s="33"/>
      <c r="G2509" s="28"/>
      <c r="H2509" s="33"/>
      <c r="I2509" s="33"/>
    </row>
    <row r="2510" customFormat="1" spans="3:9">
      <c r="C2510" s="27"/>
      <c r="D2510" s="28"/>
      <c r="E2510" s="33"/>
      <c r="F2510" s="33"/>
      <c r="G2510" s="28"/>
      <c r="H2510" s="33"/>
      <c r="I2510" s="33"/>
    </row>
    <row r="2511" customFormat="1" spans="3:9">
      <c r="C2511" s="27"/>
      <c r="D2511" s="28"/>
      <c r="E2511" s="33"/>
      <c r="F2511" s="33"/>
      <c r="G2511" s="28"/>
      <c r="H2511" s="33"/>
      <c r="I2511" s="33"/>
    </row>
    <row r="2512" customFormat="1" spans="3:9">
      <c r="C2512" s="27"/>
      <c r="D2512" s="28"/>
      <c r="E2512" s="33"/>
      <c r="F2512" s="33"/>
      <c r="G2512" s="28"/>
      <c r="H2512" s="33"/>
      <c r="I2512" s="33"/>
    </row>
    <row r="2513" customFormat="1" spans="3:9">
      <c r="C2513" s="27"/>
      <c r="D2513" s="28"/>
      <c r="E2513" s="33"/>
      <c r="F2513" s="33"/>
      <c r="G2513" s="28"/>
      <c r="H2513" s="33"/>
      <c r="I2513" s="33"/>
    </row>
    <row r="2514" customFormat="1" spans="3:9">
      <c r="C2514" s="27"/>
      <c r="D2514" s="28"/>
      <c r="E2514" s="33"/>
      <c r="F2514" s="33"/>
      <c r="G2514" s="28"/>
      <c r="H2514" s="33"/>
      <c r="I2514" s="33"/>
    </row>
    <row r="2515" customFormat="1" spans="3:9">
      <c r="C2515" s="27"/>
      <c r="D2515" s="28"/>
      <c r="E2515" s="33"/>
      <c r="F2515" s="33"/>
      <c r="G2515" s="28"/>
      <c r="H2515" s="33"/>
      <c r="I2515" s="33"/>
    </row>
    <row r="2516" customFormat="1" spans="3:9">
      <c r="C2516" s="27"/>
      <c r="D2516" s="28"/>
      <c r="E2516" s="33"/>
      <c r="F2516" s="33"/>
      <c r="G2516" s="28"/>
      <c r="H2516" s="33"/>
      <c r="I2516" s="33"/>
    </row>
    <row r="2517" customFormat="1" spans="3:9">
      <c r="C2517" s="27"/>
      <c r="D2517" s="28"/>
      <c r="E2517" s="33"/>
      <c r="F2517" s="33"/>
      <c r="G2517" s="28"/>
      <c r="H2517" s="33"/>
      <c r="I2517" s="33"/>
    </row>
    <row r="2518" customFormat="1" spans="3:9">
      <c r="C2518" s="27"/>
      <c r="D2518" s="28"/>
      <c r="E2518" s="33"/>
      <c r="F2518" s="33"/>
      <c r="G2518" s="28"/>
      <c r="H2518" s="33"/>
      <c r="I2518" s="33"/>
    </row>
    <row r="2519" customFormat="1" spans="3:9">
      <c r="C2519" s="27"/>
      <c r="D2519" s="28"/>
      <c r="E2519" s="33"/>
      <c r="F2519" s="33"/>
      <c r="G2519" s="28"/>
      <c r="H2519" s="33"/>
      <c r="I2519" s="33"/>
    </row>
    <row r="2520" customFormat="1" spans="3:9">
      <c r="C2520" s="27"/>
      <c r="D2520" s="28"/>
      <c r="E2520" s="33"/>
      <c r="F2520" s="33"/>
      <c r="G2520" s="28"/>
      <c r="H2520" s="33"/>
      <c r="I2520" s="33"/>
    </row>
    <row r="2521" customFormat="1" spans="3:9">
      <c r="C2521" s="27"/>
      <c r="D2521" s="28"/>
      <c r="E2521" s="33"/>
      <c r="F2521" s="33"/>
      <c r="G2521" s="28"/>
      <c r="H2521" s="33"/>
      <c r="I2521" s="33"/>
    </row>
    <row r="2522" customFormat="1" spans="3:9">
      <c r="C2522" s="27"/>
      <c r="D2522" s="28"/>
      <c r="E2522" s="33"/>
      <c r="F2522" s="33"/>
      <c r="G2522" s="28"/>
      <c r="H2522" s="33"/>
      <c r="I2522" s="33"/>
    </row>
    <row r="2523" customFormat="1" spans="3:9">
      <c r="C2523" s="27"/>
      <c r="D2523" s="28"/>
      <c r="E2523" s="33"/>
      <c r="F2523" s="33"/>
      <c r="G2523" s="28"/>
      <c r="H2523" s="33"/>
      <c r="I2523" s="33"/>
    </row>
    <row r="2524" customFormat="1" spans="3:9">
      <c r="C2524" s="27"/>
      <c r="D2524" s="28"/>
      <c r="E2524" s="33"/>
      <c r="F2524" s="33"/>
      <c r="G2524" s="28"/>
      <c r="H2524" s="33"/>
      <c r="I2524" s="33"/>
    </row>
    <row r="2525" customFormat="1" spans="3:9">
      <c r="C2525" s="27"/>
      <c r="D2525" s="28"/>
      <c r="E2525" s="33"/>
      <c r="F2525" s="33"/>
      <c r="G2525" s="28"/>
      <c r="H2525" s="33"/>
      <c r="I2525" s="33"/>
    </row>
    <row r="2526" customFormat="1" spans="3:9">
      <c r="C2526" s="27"/>
      <c r="D2526" s="28"/>
      <c r="E2526" s="33"/>
      <c r="F2526" s="33"/>
      <c r="G2526" s="28"/>
      <c r="H2526" s="33"/>
      <c r="I2526" s="33"/>
    </row>
    <row r="2527" customFormat="1" spans="3:9">
      <c r="C2527" s="27"/>
      <c r="D2527" s="28"/>
      <c r="E2527" s="33"/>
      <c r="F2527" s="33"/>
      <c r="G2527" s="28"/>
      <c r="H2527" s="33"/>
      <c r="I2527" s="33"/>
    </row>
    <row r="2528" customFormat="1" spans="3:9">
      <c r="C2528" s="27"/>
      <c r="D2528" s="28"/>
      <c r="E2528" s="33"/>
      <c r="F2528" s="33"/>
      <c r="G2528" s="28"/>
      <c r="H2528" s="33"/>
      <c r="I2528" s="33"/>
    </row>
    <row r="2529" customFormat="1" spans="3:9">
      <c r="C2529" s="27"/>
      <c r="D2529" s="28"/>
      <c r="E2529" s="33"/>
      <c r="F2529" s="33"/>
      <c r="G2529" s="28"/>
      <c r="H2529" s="33"/>
      <c r="I2529" s="33"/>
    </row>
    <row r="2530" customFormat="1" spans="3:9">
      <c r="C2530" s="27"/>
      <c r="D2530" s="28"/>
      <c r="E2530" s="33"/>
      <c r="F2530" s="33"/>
      <c r="G2530" s="28"/>
      <c r="H2530" s="33"/>
      <c r="I2530" s="33"/>
    </row>
    <row r="2531" customFormat="1" spans="3:9">
      <c r="C2531" s="27"/>
      <c r="D2531" s="28"/>
      <c r="E2531" s="33"/>
      <c r="F2531" s="33"/>
      <c r="G2531" s="28"/>
      <c r="H2531" s="33"/>
      <c r="I2531" s="33"/>
    </row>
    <row r="2532" customFormat="1" spans="3:9">
      <c r="C2532" s="27"/>
      <c r="D2532" s="28"/>
      <c r="E2532" s="33"/>
      <c r="F2532" s="33"/>
      <c r="G2532" s="28"/>
      <c r="H2532" s="33"/>
      <c r="I2532" s="33"/>
    </row>
    <row r="2533" customFormat="1" spans="3:9">
      <c r="C2533" s="27"/>
      <c r="D2533" s="28"/>
      <c r="E2533" s="33"/>
      <c r="F2533" s="33"/>
      <c r="G2533" s="28"/>
      <c r="H2533" s="33"/>
      <c r="I2533" s="33"/>
    </row>
    <row r="2534" customFormat="1" spans="3:9">
      <c r="C2534" s="27"/>
      <c r="D2534" s="28"/>
      <c r="E2534" s="33"/>
      <c r="F2534" s="33"/>
      <c r="G2534" s="28"/>
      <c r="H2534" s="33"/>
      <c r="I2534" s="33"/>
    </row>
    <row r="2535" customFormat="1" spans="3:9">
      <c r="C2535" s="27"/>
      <c r="D2535" s="28"/>
      <c r="E2535" s="33"/>
      <c r="F2535" s="33"/>
      <c r="G2535" s="28"/>
      <c r="H2535" s="33"/>
      <c r="I2535" s="33"/>
    </row>
    <row r="2536" customFormat="1" spans="3:9">
      <c r="C2536" s="27"/>
      <c r="D2536" s="28"/>
      <c r="E2536" s="33"/>
      <c r="F2536" s="33"/>
      <c r="G2536" s="28"/>
      <c r="H2536" s="33"/>
      <c r="I2536" s="33"/>
    </row>
    <row r="2537" customFormat="1" spans="3:9">
      <c r="C2537" s="27"/>
      <c r="D2537" s="28"/>
      <c r="E2537" s="33"/>
      <c r="F2537" s="33"/>
      <c r="G2537" s="28"/>
      <c r="H2537" s="33"/>
      <c r="I2537" s="33"/>
    </row>
    <row r="2538" customFormat="1" spans="3:9">
      <c r="C2538" s="27"/>
      <c r="D2538" s="28"/>
      <c r="E2538" s="33"/>
      <c r="F2538" s="33"/>
      <c r="G2538" s="28"/>
      <c r="H2538" s="33"/>
      <c r="I2538" s="33"/>
    </row>
    <row r="2539" customFormat="1" spans="3:9">
      <c r="C2539" s="27"/>
      <c r="D2539" s="28"/>
      <c r="E2539" s="33"/>
      <c r="F2539" s="33"/>
      <c r="G2539" s="28"/>
      <c r="H2539" s="33"/>
      <c r="I2539" s="33"/>
    </row>
    <row r="2540" customFormat="1" spans="3:9">
      <c r="C2540" s="27"/>
      <c r="D2540" s="28"/>
      <c r="E2540" s="33"/>
      <c r="F2540" s="33"/>
      <c r="G2540" s="28"/>
      <c r="H2540" s="33"/>
      <c r="I2540" s="33"/>
    </row>
    <row r="2541" customFormat="1" spans="3:9">
      <c r="C2541" s="27"/>
      <c r="D2541" s="28"/>
      <c r="E2541" s="33"/>
      <c r="F2541" s="33"/>
      <c r="G2541" s="28"/>
      <c r="H2541" s="33"/>
      <c r="I2541" s="33"/>
    </row>
    <row r="2542" customFormat="1" spans="3:9">
      <c r="C2542" s="27"/>
      <c r="D2542" s="28"/>
      <c r="E2542" s="33"/>
      <c r="F2542" s="33"/>
      <c r="G2542" s="28"/>
      <c r="H2542" s="33"/>
      <c r="I2542" s="33"/>
    </row>
    <row r="2543" customFormat="1" spans="3:9">
      <c r="C2543" s="27"/>
      <c r="D2543" s="28"/>
      <c r="E2543" s="33"/>
      <c r="F2543" s="33"/>
      <c r="G2543" s="28"/>
      <c r="H2543" s="33"/>
      <c r="I2543" s="33"/>
    </row>
    <row r="2544" customFormat="1" spans="3:9">
      <c r="C2544" s="27"/>
      <c r="D2544" s="28"/>
      <c r="E2544" s="33"/>
      <c r="F2544" s="33"/>
      <c r="G2544" s="28"/>
      <c r="H2544" s="33"/>
      <c r="I2544" s="33"/>
    </row>
    <row r="2545" customFormat="1" spans="3:9">
      <c r="C2545" s="27"/>
      <c r="D2545" s="28"/>
      <c r="E2545" s="33"/>
      <c r="F2545" s="33"/>
      <c r="G2545" s="28"/>
      <c r="H2545" s="33"/>
      <c r="I2545" s="33"/>
    </row>
    <row r="2546" customFormat="1" spans="3:9">
      <c r="C2546" s="27"/>
      <c r="D2546" s="28"/>
      <c r="E2546" s="33"/>
      <c r="F2546" s="33"/>
      <c r="G2546" s="28"/>
      <c r="H2546" s="33"/>
      <c r="I2546" s="33"/>
    </row>
    <row r="2547" customFormat="1" spans="3:9">
      <c r="C2547" s="27"/>
      <c r="D2547" s="28"/>
      <c r="E2547" s="33"/>
      <c r="F2547" s="33"/>
      <c r="G2547" s="28"/>
      <c r="H2547" s="33"/>
      <c r="I2547" s="33"/>
    </row>
    <row r="2548" customFormat="1" spans="3:9">
      <c r="C2548" s="27"/>
      <c r="D2548" s="28"/>
      <c r="E2548" s="33"/>
      <c r="F2548" s="33"/>
      <c r="G2548" s="28"/>
      <c r="H2548" s="33"/>
      <c r="I2548" s="33"/>
    </row>
    <row r="2549" customFormat="1" spans="3:9">
      <c r="C2549" s="27"/>
      <c r="D2549" s="28"/>
      <c r="E2549" s="33"/>
      <c r="F2549" s="33"/>
      <c r="G2549" s="28"/>
      <c r="H2549" s="33"/>
      <c r="I2549" s="33"/>
    </row>
    <row r="2550" customFormat="1" spans="3:9">
      <c r="C2550" s="27"/>
      <c r="D2550" s="28"/>
      <c r="E2550" s="33"/>
      <c r="F2550" s="33"/>
      <c r="G2550" s="28"/>
      <c r="H2550" s="33"/>
      <c r="I2550" s="33"/>
    </row>
    <row r="2551" customFormat="1" spans="3:9">
      <c r="C2551" s="27"/>
      <c r="D2551" s="28"/>
      <c r="E2551" s="33"/>
      <c r="F2551" s="33"/>
      <c r="G2551" s="28"/>
      <c r="H2551" s="33"/>
      <c r="I2551" s="33"/>
    </row>
    <row r="2552" customFormat="1" spans="3:9">
      <c r="C2552" s="27"/>
      <c r="D2552" s="28"/>
      <c r="E2552" s="33"/>
      <c r="F2552" s="33"/>
      <c r="G2552" s="28"/>
      <c r="H2552" s="33"/>
      <c r="I2552" s="33"/>
    </row>
    <row r="2553" customFormat="1" spans="3:9">
      <c r="C2553" s="27"/>
      <c r="D2553" s="28"/>
      <c r="E2553" s="33"/>
      <c r="F2553" s="33"/>
      <c r="G2553" s="28"/>
      <c r="H2553" s="33"/>
      <c r="I2553" s="33"/>
    </row>
    <row r="2554" customFormat="1" spans="3:9">
      <c r="C2554" s="27"/>
      <c r="D2554" s="28"/>
      <c r="E2554" s="33"/>
      <c r="F2554" s="33"/>
      <c r="G2554" s="28"/>
      <c r="H2554" s="33"/>
      <c r="I2554" s="33"/>
    </row>
    <row r="2555" customFormat="1" spans="3:9">
      <c r="C2555" s="27"/>
      <c r="D2555" s="28"/>
      <c r="E2555" s="33"/>
      <c r="F2555" s="33"/>
      <c r="G2555" s="28"/>
      <c r="H2555" s="33"/>
      <c r="I2555" s="33"/>
    </row>
    <row r="2556" customFormat="1" spans="3:9">
      <c r="C2556" s="27"/>
      <c r="D2556" s="28"/>
      <c r="E2556" s="33"/>
      <c r="F2556" s="33"/>
      <c r="G2556" s="28"/>
      <c r="H2556" s="33"/>
      <c r="I2556" s="33"/>
    </row>
    <row r="2557" customFormat="1" spans="3:9">
      <c r="C2557" s="27"/>
      <c r="D2557" s="28"/>
      <c r="E2557" s="33"/>
      <c r="F2557" s="33"/>
      <c r="G2557" s="28"/>
      <c r="H2557" s="33"/>
      <c r="I2557" s="33"/>
    </row>
    <row r="2558" customFormat="1" spans="3:9">
      <c r="C2558" s="27"/>
      <c r="D2558" s="28"/>
      <c r="E2558" s="33"/>
      <c r="F2558" s="33"/>
      <c r="G2558" s="28"/>
      <c r="H2558" s="33"/>
      <c r="I2558" s="33"/>
    </row>
    <row r="2559" customFormat="1" spans="3:9">
      <c r="C2559" s="27"/>
      <c r="D2559" s="28"/>
      <c r="E2559" s="33"/>
      <c r="F2559" s="33"/>
      <c r="G2559" s="28"/>
      <c r="H2559" s="33"/>
      <c r="I2559" s="33"/>
    </row>
    <row r="2560" customFormat="1" spans="3:9">
      <c r="C2560" s="27"/>
      <c r="D2560" s="28"/>
      <c r="E2560" s="33"/>
      <c r="F2560" s="33"/>
      <c r="G2560" s="28"/>
      <c r="H2560" s="33"/>
      <c r="I2560" s="33"/>
    </row>
    <row r="2561" customFormat="1" spans="3:9">
      <c r="C2561" s="27"/>
      <c r="D2561" s="28"/>
      <c r="E2561" s="33"/>
      <c r="F2561" s="33"/>
      <c r="G2561" s="28"/>
      <c r="H2561" s="33"/>
      <c r="I2561" s="33"/>
    </row>
    <row r="2562" customFormat="1" spans="3:9">
      <c r="C2562" s="27"/>
      <c r="D2562" s="28"/>
      <c r="E2562" s="33"/>
      <c r="F2562" s="33"/>
      <c r="G2562" s="28"/>
      <c r="H2562" s="33"/>
      <c r="I2562" s="33"/>
    </row>
    <row r="2563" customFormat="1" spans="3:9">
      <c r="C2563" s="27"/>
      <c r="D2563" s="28"/>
      <c r="E2563" s="33"/>
      <c r="F2563" s="33"/>
      <c r="G2563" s="28"/>
      <c r="H2563" s="33"/>
      <c r="I2563" s="33"/>
    </row>
    <row r="2564" customFormat="1" spans="3:9">
      <c r="C2564" s="27"/>
      <c r="D2564" s="28"/>
      <c r="E2564" s="33"/>
      <c r="F2564" s="33"/>
      <c r="G2564" s="28"/>
      <c r="H2564" s="33"/>
      <c r="I2564" s="33"/>
    </row>
    <row r="2565" customFormat="1" spans="3:9">
      <c r="C2565" s="27"/>
      <c r="D2565" s="28"/>
      <c r="E2565" s="33"/>
      <c r="F2565" s="33"/>
      <c r="G2565" s="28"/>
      <c r="H2565" s="33"/>
      <c r="I2565" s="33"/>
    </row>
    <row r="2566" customFormat="1" spans="3:9">
      <c r="C2566" s="27"/>
      <c r="D2566" s="28"/>
      <c r="E2566" s="33"/>
      <c r="F2566" s="33"/>
      <c r="G2566" s="28"/>
      <c r="H2566" s="33"/>
      <c r="I2566" s="33"/>
    </row>
    <row r="2567" customFormat="1" spans="3:9">
      <c r="C2567" s="27"/>
      <c r="D2567" s="28"/>
      <c r="E2567" s="33"/>
      <c r="F2567" s="33"/>
      <c r="G2567" s="28"/>
      <c r="H2567" s="33"/>
      <c r="I2567" s="33"/>
    </row>
    <row r="2568" customFormat="1" spans="3:9">
      <c r="C2568" s="27"/>
      <c r="D2568" s="28"/>
      <c r="E2568" s="33"/>
      <c r="F2568" s="33"/>
      <c r="G2568" s="28"/>
      <c r="H2568" s="33"/>
      <c r="I2568" s="33"/>
    </row>
    <row r="2569" customFormat="1" spans="3:9">
      <c r="C2569" s="27"/>
      <c r="D2569" s="28"/>
      <c r="E2569" s="33"/>
      <c r="F2569" s="33"/>
      <c r="G2569" s="28"/>
      <c r="H2569" s="33"/>
      <c r="I2569" s="33"/>
    </row>
    <row r="2570" customFormat="1" spans="3:9">
      <c r="C2570" s="27"/>
      <c r="D2570" s="28"/>
      <c r="E2570" s="33"/>
      <c r="F2570" s="33"/>
      <c r="G2570" s="28"/>
      <c r="H2570" s="33"/>
      <c r="I2570" s="33"/>
    </row>
    <row r="2571" customFormat="1" spans="3:9">
      <c r="C2571" s="27"/>
      <c r="D2571" s="28"/>
      <c r="E2571" s="33"/>
      <c r="F2571" s="33"/>
      <c r="G2571" s="28"/>
      <c r="H2571" s="33"/>
      <c r="I2571" s="33"/>
    </row>
    <row r="2572" customFormat="1" spans="3:9">
      <c r="C2572" s="27"/>
      <c r="D2572" s="28"/>
      <c r="E2572" s="33"/>
      <c r="F2572" s="33"/>
      <c r="G2572" s="28"/>
      <c r="H2572" s="33"/>
      <c r="I2572" s="33"/>
    </row>
    <row r="2573" customFormat="1" spans="3:9">
      <c r="C2573" s="27"/>
      <c r="D2573" s="28"/>
      <c r="E2573" s="33"/>
      <c r="F2573" s="33"/>
      <c r="G2573" s="28"/>
      <c r="H2573" s="33"/>
      <c r="I2573" s="33"/>
    </row>
    <row r="2574" customFormat="1" spans="3:9">
      <c r="C2574" s="27"/>
      <c r="D2574" s="28"/>
      <c r="E2574" s="33"/>
      <c r="F2574" s="33"/>
      <c r="G2574" s="28"/>
      <c r="H2574" s="33"/>
      <c r="I2574" s="33"/>
    </row>
    <row r="2575" customFormat="1" spans="3:9">
      <c r="C2575" s="27"/>
      <c r="D2575" s="28"/>
      <c r="E2575" s="33"/>
      <c r="F2575" s="33"/>
      <c r="G2575" s="28"/>
      <c r="H2575" s="33"/>
      <c r="I2575" s="33"/>
    </row>
    <row r="2576" customFormat="1" spans="3:9">
      <c r="C2576" s="27"/>
      <c r="D2576" s="28"/>
      <c r="E2576" s="33"/>
      <c r="F2576" s="33"/>
      <c r="G2576" s="28"/>
      <c r="H2576" s="33"/>
      <c r="I2576" s="33"/>
    </row>
    <row r="2577" customFormat="1" spans="3:9">
      <c r="C2577" s="27"/>
      <c r="D2577" s="28"/>
      <c r="E2577" s="33"/>
      <c r="F2577" s="33"/>
      <c r="G2577" s="28"/>
      <c r="H2577" s="33"/>
      <c r="I2577" s="33"/>
    </row>
    <row r="2578" customFormat="1" spans="3:9">
      <c r="C2578" s="27"/>
      <c r="D2578" s="28"/>
      <c r="E2578" s="33"/>
      <c r="F2578" s="33"/>
      <c r="G2578" s="28"/>
      <c r="H2578" s="33"/>
      <c r="I2578" s="33"/>
    </row>
    <row r="2579" customFormat="1" spans="3:9">
      <c r="C2579" s="27"/>
      <c r="D2579" s="28"/>
      <c r="E2579" s="33"/>
      <c r="F2579" s="33"/>
      <c r="G2579" s="28"/>
      <c r="H2579" s="33"/>
      <c r="I2579" s="33"/>
    </row>
    <row r="2580" customFormat="1" spans="3:9">
      <c r="C2580" s="27"/>
      <c r="D2580" s="28"/>
      <c r="E2580" s="33"/>
      <c r="F2580" s="33"/>
      <c r="G2580" s="28"/>
      <c r="H2580" s="33"/>
      <c r="I2580" s="33"/>
    </row>
    <row r="2581" customFormat="1" spans="3:9">
      <c r="C2581" s="27"/>
      <c r="D2581" s="28"/>
      <c r="E2581" s="33"/>
      <c r="F2581" s="33"/>
      <c r="G2581" s="28"/>
      <c r="H2581" s="33"/>
      <c r="I2581" s="33"/>
    </row>
    <row r="2582" customFormat="1" spans="3:9">
      <c r="C2582" s="27"/>
      <c r="D2582" s="28"/>
      <c r="E2582" s="33"/>
      <c r="F2582" s="33"/>
      <c r="G2582" s="28"/>
      <c r="H2582" s="33"/>
      <c r="I2582" s="33"/>
    </row>
    <row r="2583" customFormat="1" spans="3:9">
      <c r="C2583" s="27"/>
      <c r="D2583" s="28"/>
      <c r="E2583" s="33"/>
      <c r="F2583" s="33"/>
      <c r="G2583" s="28"/>
      <c r="H2583" s="33"/>
      <c r="I2583" s="33"/>
    </row>
    <row r="2584" customFormat="1" spans="3:9">
      <c r="C2584" s="27"/>
      <c r="D2584" s="28"/>
      <c r="E2584" s="33"/>
      <c r="F2584" s="33"/>
      <c r="G2584" s="28"/>
      <c r="H2584" s="33"/>
      <c r="I2584" s="33"/>
    </row>
    <row r="2585" customFormat="1" spans="3:9">
      <c r="C2585" s="27"/>
      <c r="D2585" s="28"/>
      <c r="E2585" s="33"/>
      <c r="F2585" s="33"/>
      <c r="G2585" s="28"/>
      <c r="H2585" s="33"/>
      <c r="I2585" s="33"/>
    </row>
    <row r="2586" customFormat="1" spans="3:9">
      <c r="C2586" s="27"/>
      <c r="D2586" s="28"/>
      <c r="E2586" s="33"/>
      <c r="F2586" s="33"/>
      <c r="G2586" s="28"/>
      <c r="H2586" s="33"/>
      <c r="I2586" s="33"/>
    </row>
    <row r="2587" customFormat="1" spans="3:9">
      <c r="C2587" s="27"/>
      <c r="D2587" s="28"/>
      <c r="E2587" s="33"/>
      <c r="F2587" s="33"/>
      <c r="G2587" s="28"/>
      <c r="H2587" s="33"/>
      <c r="I2587" s="33"/>
    </row>
    <row r="2588" customFormat="1" spans="3:9">
      <c r="C2588" s="27"/>
      <c r="D2588" s="28"/>
      <c r="E2588" s="33"/>
      <c r="F2588" s="33"/>
      <c r="G2588" s="28"/>
      <c r="H2588" s="33"/>
      <c r="I2588" s="33"/>
    </row>
    <row r="2589" customFormat="1" spans="3:9">
      <c r="C2589" s="27"/>
      <c r="D2589" s="28"/>
      <c r="E2589" s="33"/>
      <c r="F2589" s="33"/>
      <c r="G2589" s="28"/>
      <c r="H2589" s="33"/>
      <c r="I2589" s="33"/>
    </row>
    <row r="2590" customFormat="1" spans="3:9">
      <c r="C2590" s="27"/>
      <c r="D2590" s="28"/>
      <c r="E2590" s="33"/>
      <c r="F2590" s="33"/>
      <c r="G2590" s="28"/>
      <c r="H2590" s="33"/>
      <c r="I2590" s="33"/>
    </row>
    <row r="2591" customFormat="1" spans="3:9">
      <c r="C2591" s="27"/>
      <c r="D2591" s="28"/>
      <c r="E2591" s="33"/>
      <c r="F2591" s="33"/>
      <c r="G2591" s="28"/>
      <c r="H2591" s="33"/>
      <c r="I2591" s="33"/>
    </row>
    <row r="2592" customFormat="1" spans="3:9">
      <c r="C2592" s="27"/>
      <c r="D2592" s="28"/>
      <c r="E2592" s="33"/>
      <c r="F2592" s="33"/>
      <c r="G2592" s="28"/>
      <c r="H2592" s="33"/>
      <c r="I2592" s="33"/>
    </row>
    <row r="2593" customFormat="1" spans="3:9">
      <c r="C2593" s="27"/>
      <c r="D2593" s="28"/>
      <c r="E2593" s="33"/>
      <c r="F2593" s="33"/>
      <c r="G2593" s="28"/>
      <c r="H2593" s="33"/>
      <c r="I2593" s="33"/>
    </row>
    <row r="2594" customFormat="1" spans="3:9">
      <c r="C2594" s="27"/>
      <c r="D2594" s="28"/>
      <c r="E2594" s="33"/>
      <c r="F2594" s="33"/>
      <c r="G2594" s="28"/>
      <c r="H2594" s="33"/>
      <c r="I2594" s="33"/>
    </row>
    <row r="2595" customFormat="1" spans="3:9">
      <c r="C2595" s="27"/>
      <c r="D2595" s="28"/>
      <c r="E2595" s="33"/>
      <c r="F2595" s="33"/>
      <c r="G2595" s="28"/>
      <c r="H2595" s="33"/>
      <c r="I2595" s="33"/>
    </row>
    <row r="2596" customFormat="1" spans="3:9">
      <c r="C2596" s="27"/>
      <c r="D2596" s="28"/>
      <c r="E2596" s="33"/>
      <c r="F2596" s="33"/>
      <c r="G2596" s="28"/>
      <c r="H2596" s="33"/>
      <c r="I2596" s="33"/>
    </row>
    <row r="2597" customFormat="1" spans="3:9">
      <c r="C2597" s="27"/>
      <c r="D2597" s="28"/>
      <c r="E2597" s="33"/>
      <c r="F2597" s="33"/>
      <c r="G2597" s="28"/>
      <c r="H2597" s="33"/>
      <c r="I2597" s="33"/>
    </row>
    <row r="2598" customFormat="1" spans="3:9">
      <c r="C2598" s="27"/>
      <c r="D2598" s="28"/>
      <c r="E2598" s="33"/>
      <c r="F2598" s="33"/>
      <c r="G2598" s="28"/>
      <c r="H2598" s="33"/>
      <c r="I2598" s="33"/>
    </row>
    <row r="2599" customFormat="1" spans="3:9">
      <c r="C2599" s="27"/>
      <c r="D2599" s="28"/>
      <c r="E2599" s="33"/>
      <c r="F2599" s="33"/>
      <c r="G2599" s="28"/>
      <c r="H2599" s="33"/>
      <c r="I2599" s="33"/>
    </row>
    <row r="2600" customFormat="1" spans="3:9">
      <c r="C2600" s="27"/>
      <c r="D2600" s="28"/>
      <c r="E2600" s="33"/>
      <c r="F2600" s="33"/>
      <c r="G2600" s="28"/>
      <c r="H2600" s="33"/>
      <c r="I2600" s="33"/>
    </row>
    <row r="2601" customFormat="1" spans="3:9">
      <c r="C2601" s="27"/>
      <c r="D2601" s="28"/>
      <c r="E2601" s="33"/>
      <c r="F2601" s="33"/>
      <c r="G2601" s="28"/>
      <c r="H2601" s="33"/>
      <c r="I2601" s="33"/>
    </row>
    <row r="2602" customFormat="1" spans="3:9">
      <c r="C2602" s="27"/>
      <c r="D2602" s="28"/>
      <c r="E2602" s="33"/>
      <c r="F2602" s="33"/>
      <c r="G2602" s="28"/>
      <c r="H2602" s="33"/>
      <c r="I2602" s="33"/>
    </row>
    <row r="2603" customFormat="1" spans="3:9">
      <c r="C2603" s="27"/>
      <c r="D2603" s="28"/>
      <c r="E2603" s="33"/>
      <c r="F2603" s="33"/>
      <c r="G2603" s="28"/>
      <c r="H2603" s="33"/>
      <c r="I2603" s="33"/>
    </row>
    <row r="2604" customFormat="1" spans="3:9">
      <c r="C2604" s="27"/>
      <c r="D2604" s="28"/>
      <c r="E2604" s="33"/>
      <c r="F2604" s="33"/>
      <c r="G2604" s="28"/>
      <c r="H2604" s="33"/>
      <c r="I2604" s="33"/>
    </row>
    <row r="2605" customFormat="1" spans="3:9">
      <c r="C2605" s="27"/>
      <c r="D2605" s="28"/>
      <c r="E2605" s="33"/>
      <c r="F2605" s="33"/>
      <c r="G2605" s="28"/>
      <c r="H2605" s="33"/>
      <c r="I2605" s="33"/>
    </row>
    <row r="2606" customFormat="1" spans="3:9">
      <c r="C2606" s="27"/>
      <c r="D2606" s="28"/>
      <c r="E2606" s="33"/>
      <c r="F2606" s="33"/>
      <c r="G2606" s="28"/>
      <c r="H2606" s="33"/>
      <c r="I2606" s="33"/>
    </row>
    <row r="2607" customFormat="1" spans="3:9">
      <c r="C2607" s="27"/>
      <c r="D2607" s="28"/>
      <c r="E2607" s="33"/>
      <c r="F2607" s="33"/>
      <c r="G2607" s="28"/>
      <c r="H2607" s="33"/>
      <c r="I2607" s="33"/>
    </row>
    <row r="2608" customFormat="1" spans="3:9">
      <c r="C2608" s="27"/>
      <c r="D2608" s="28"/>
      <c r="E2608" s="33"/>
      <c r="F2608" s="33"/>
      <c r="G2608" s="28"/>
      <c r="H2608" s="33"/>
      <c r="I2608" s="33"/>
    </row>
    <row r="2609" customFormat="1" spans="3:9">
      <c r="C2609" s="27"/>
      <c r="D2609" s="28"/>
      <c r="E2609" s="33"/>
      <c r="F2609" s="33"/>
      <c r="G2609" s="28"/>
      <c r="H2609" s="33"/>
      <c r="I2609" s="33"/>
    </row>
    <row r="2610" customFormat="1" spans="3:9">
      <c r="C2610" s="27"/>
      <c r="D2610" s="28"/>
      <c r="E2610" s="33"/>
      <c r="F2610" s="33"/>
      <c r="G2610" s="28"/>
      <c r="H2610" s="33"/>
      <c r="I2610" s="33"/>
    </row>
    <row r="2611" customFormat="1" spans="3:9">
      <c r="C2611" s="27"/>
      <c r="D2611" s="28"/>
      <c r="E2611" s="33"/>
      <c r="F2611" s="33"/>
      <c r="G2611" s="28"/>
      <c r="H2611" s="33"/>
      <c r="I2611" s="33"/>
    </row>
    <row r="2612" customFormat="1" spans="3:9">
      <c r="C2612" s="27"/>
      <c r="D2612" s="28"/>
      <c r="E2612" s="33"/>
      <c r="F2612" s="33"/>
      <c r="G2612" s="28"/>
      <c r="H2612" s="33"/>
      <c r="I2612" s="33"/>
    </row>
    <row r="2613" customFormat="1" spans="3:9">
      <c r="C2613" s="27"/>
      <c r="D2613" s="28"/>
      <c r="E2613" s="33"/>
      <c r="F2613" s="33"/>
      <c r="G2613" s="28"/>
      <c r="H2613" s="33"/>
      <c r="I2613" s="33"/>
    </row>
    <row r="2614" customFormat="1" spans="3:9">
      <c r="C2614" s="27"/>
      <c r="D2614" s="28"/>
      <c r="E2614" s="33"/>
      <c r="F2614" s="33"/>
      <c r="G2614" s="28"/>
      <c r="H2614" s="33"/>
      <c r="I2614" s="33"/>
    </row>
    <row r="2615" customFormat="1" spans="3:9">
      <c r="C2615" s="27"/>
      <c r="D2615" s="28"/>
      <c r="E2615" s="33"/>
      <c r="F2615" s="33"/>
      <c r="G2615" s="28"/>
      <c r="H2615" s="33"/>
      <c r="I2615" s="33"/>
    </row>
    <row r="2616" customFormat="1" spans="3:9">
      <c r="C2616" s="27"/>
      <c r="D2616" s="28"/>
      <c r="E2616" s="33"/>
      <c r="F2616" s="33"/>
      <c r="G2616" s="28"/>
      <c r="H2616" s="33"/>
      <c r="I2616" s="33"/>
    </row>
    <row r="2617" customFormat="1" spans="3:9">
      <c r="C2617" s="27"/>
      <c r="D2617" s="28"/>
      <c r="E2617" s="33"/>
      <c r="F2617" s="33"/>
      <c r="G2617" s="28"/>
      <c r="H2617" s="33"/>
      <c r="I2617" s="33"/>
    </row>
    <row r="2618" customFormat="1" spans="3:9">
      <c r="C2618" s="27"/>
      <c r="D2618" s="28"/>
      <c r="E2618" s="33"/>
      <c r="F2618" s="33"/>
      <c r="G2618" s="28"/>
      <c r="H2618" s="33"/>
      <c r="I2618" s="33"/>
    </row>
    <row r="2619" customFormat="1" spans="3:9">
      <c r="C2619" s="27"/>
      <c r="D2619" s="28"/>
      <c r="E2619" s="33"/>
      <c r="F2619" s="33"/>
      <c r="G2619" s="28"/>
      <c r="H2619" s="33"/>
      <c r="I2619" s="33"/>
    </row>
    <row r="2620" customFormat="1" spans="3:9">
      <c r="C2620" s="27"/>
      <c r="D2620" s="28"/>
      <c r="E2620" s="33"/>
      <c r="F2620" s="33"/>
      <c r="G2620" s="28"/>
      <c r="H2620" s="33"/>
      <c r="I2620" s="33"/>
    </row>
    <row r="2621" customFormat="1" spans="3:9">
      <c r="C2621" s="27"/>
      <c r="D2621" s="28"/>
      <c r="E2621" s="33"/>
      <c r="F2621" s="33"/>
      <c r="G2621" s="28"/>
      <c r="H2621" s="33"/>
      <c r="I2621" s="33"/>
    </row>
    <row r="2622" customFormat="1" spans="3:9">
      <c r="C2622" s="27"/>
      <c r="D2622" s="28"/>
      <c r="E2622" s="33"/>
      <c r="F2622" s="33"/>
      <c r="G2622" s="28"/>
      <c r="H2622" s="33"/>
      <c r="I2622" s="33"/>
    </row>
    <row r="2623" customFormat="1" spans="3:9">
      <c r="C2623" s="27"/>
      <c r="D2623" s="28"/>
      <c r="E2623" s="33"/>
      <c r="F2623" s="33"/>
      <c r="G2623" s="28"/>
      <c r="H2623" s="33"/>
      <c r="I2623" s="33"/>
    </row>
    <row r="2624" customFormat="1" spans="3:9">
      <c r="C2624" s="27"/>
      <c r="D2624" s="28"/>
      <c r="E2624" s="33"/>
      <c r="F2624" s="33"/>
      <c r="G2624" s="28"/>
      <c r="H2624" s="33"/>
      <c r="I2624" s="33"/>
    </row>
    <row r="2625" customFormat="1" spans="3:9">
      <c r="C2625" s="27"/>
      <c r="D2625" s="28"/>
      <c r="E2625" s="33"/>
      <c r="F2625" s="33"/>
      <c r="G2625" s="28"/>
      <c r="H2625" s="33"/>
      <c r="I2625" s="33"/>
    </row>
    <row r="2626" customFormat="1" spans="3:9">
      <c r="C2626" s="27"/>
      <c r="D2626" s="28"/>
      <c r="E2626" s="33"/>
      <c r="F2626" s="33"/>
      <c r="G2626" s="28"/>
      <c r="H2626" s="33"/>
      <c r="I2626" s="33"/>
    </row>
    <row r="2627" customFormat="1" spans="3:9">
      <c r="C2627" s="27"/>
      <c r="D2627" s="28"/>
      <c r="E2627" s="33"/>
      <c r="F2627" s="33"/>
      <c r="G2627" s="28"/>
      <c r="H2627" s="33"/>
      <c r="I2627" s="33"/>
    </row>
    <row r="2628" customFormat="1" spans="3:9">
      <c r="C2628" s="27"/>
      <c r="D2628" s="28"/>
      <c r="E2628" s="33"/>
      <c r="F2628" s="33"/>
      <c r="G2628" s="28"/>
      <c r="H2628" s="33"/>
      <c r="I2628" s="33"/>
    </row>
    <row r="2629" customFormat="1" spans="3:9">
      <c r="C2629" s="27"/>
      <c r="D2629" s="28"/>
      <c r="E2629" s="33"/>
      <c r="F2629" s="33"/>
      <c r="G2629" s="28"/>
      <c r="H2629" s="33"/>
      <c r="I2629" s="33"/>
    </row>
    <row r="2630" customFormat="1" spans="3:9">
      <c r="C2630" s="27"/>
      <c r="D2630" s="28"/>
      <c r="E2630" s="33"/>
      <c r="F2630" s="33"/>
      <c r="G2630" s="28"/>
      <c r="H2630" s="33"/>
      <c r="I2630" s="33"/>
    </row>
    <row r="2631" customFormat="1" spans="3:9">
      <c r="C2631" s="27"/>
      <c r="D2631" s="28"/>
      <c r="E2631" s="33"/>
      <c r="F2631" s="33"/>
      <c r="G2631" s="28"/>
      <c r="H2631" s="33"/>
      <c r="I2631" s="33"/>
    </row>
    <row r="2632" customFormat="1" spans="3:9">
      <c r="C2632" s="27"/>
      <c r="D2632" s="28"/>
      <c r="E2632" s="33"/>
      <c r="F2632" s="33"/>
      <c r="G2632" s="28"/>
      <c r="H2632" s="33"/>
      <c r="I2632" s="33"/>
    </row>
    <row r="2633" customFormat="1" spans="3:9">
      <c r="C2633" s="27"/>
      <c r="D2633" s="28"/>
      <c r="E2633" s="33"/>
      <c r="F2633" s="33"/>
      <c r="G2633" s="28"/>
      <c r="H2633" s="33"/>
      <c r="I2633" s="33"/>
    </row>
    <row r="2634" customFormat="1" spans="3:9">
      <c r="C2634" s="27"/>
      <c r="D2634" s="28"/>
      <c r="E2634" s="33"/>
      <c r="F2634" s="33"/>
      <c r="G2634" s="28"/>
      <c r="H2634" s="33"/>
      <c r="I2634" s="33"/>
    </row>
    <row r="2635" customFormat="1" spans="3:9">
      <c r="C2635" s="27"/>
      <c r="D2635" s="28"/>
      <c r="E2635" s="33"/>
      <c r="F2635" s="33"/>
      <c r="G2635" s="28"/>
      <c r="H2635" s="33"/>
      <c r="I2635" s="33"/>
    </row>
    <row r="2636" customFormat="1" spans="3:9">
      <c r="C2636" s="27"/>
      <c r="D2636" s="28"/>
      <c r="E2636" s="33"/>
      <c r="F2636" s="33"/>
      <c r="G2636" s="28"/>
      <c r="H2636" s="33"/>
      <c r="I2636" s="33"/>
    </row>
    <row r="2637" customFormat="1" spans="3:9">
      <c r="C2637" s="27"/>
      <c r="D2637" s="28"/>
      <c r="E2637" s="33"/>
      <c r="F2637" s="33"/>
      <c r="G2637" s="28"/>
      <c r="H2637" s="33"/>
      <c r="I2637" s="33"/>
    </row>
    <row r="2638" customFormat="1" spans="3:9">
      <c r="C2638" s="27"/>
      <c r="D2638" s="28"/>
      <c r="E2638" s="33"/>
      <c r="F2638" s="33"/>
      <c r="G2638" s="28"/>
      <c r="H2638" s="33"/>
      <c r="I2638" s="33"/>
    </row>
    <row r="2639" customFormat="1" spans="3:9">
      <c r="C2639" s="27"/>
      <c r="D2639" s="28"/>
      <c r="E2639" s="33"/>
      <c r="F2639" s="33"/>
      <c r="G2639" s="28"/>
      <c r="H2639" s="33"/>
      <c r="I2639" s="33"/>
    </row>
    <row r="2640" customFormat="1" spans="3:9">
      <c r="C2640" s="27"/>
      <c r="D2640" s="28"/>
      <c r="E2640" s="33"/>
      <c r="F2640" s="33"/>
      <c r="G2640" s="28"/>
      <c r="H2640" s="33"/>
      <c r="I2640" s="33"/>
    </row>
    <row r="2641" customFormat="1" spans="3:9">
      <c r="C2641" s="27"/>
      <c r="D2641" s="28"/>
      <c r="E2641" s="33"/>
      <c r="F2641" s="33"/>
      <c r="G2641" s="28"/>
      <c r="H2641" s="33"/>
      <c r="I2641" s="33"/>
    </row>
    <row r="2642" customFormat="1" spans="3:9">
      <c r="C2642" s="27"/>
      <c r="D2642" s="28"/>
      <c r="E2642" s="33"/>
      <c r="F2642" s="33"/>
      <c r="G2642" s="28"/>
      <c r="H2642" s="33"/>
      <c r="I2642" s="33"/>
    </row>
    <row r="2643" customFormat="1" spans="3:9">
      <c r="C2643" s="27"/>
      <c r="D2643" s="28"/>
      <c r="E2643" s="33"/>
      <c r="F2643" s="33"/>
      <c r="G2643" s="28"/>
      <c r="H2643" s="33"/>
      <c r="I2643" s="33"/>
    </row>
    <row r="2644" customFormat="1" spans="3:9">
      <c r="C2644" s="27"/>
      <c r="D2644" s="28"/>
      <c r="E2644" s="33"/>
      <c r="F2644" s="33"/>
      <c r="G2644" s="28"/>
      <c r="H2644" s="33"/>
      <c r="I2644" s="33"/>
    </row>
    <row r="2645" customFormat="1" spans="3:9">
      <c r="C2645" s="27"/>
      <c r="D2645" s="28"/>
      <c r="E2645" s="33"/>
      <c r="F2645" s="33"/>
      <c r="G2645" s="28"/>
      <c r="H2645" s="33"/>
      <c r="I2645" s="33"/>
    </row>
    <row r="2646" customFormat="1" spans="3:9">
      <c r="C2646" s="27"/>
      <c r="D2646" s="28"/>
      <c r="E2646" s="33"/>
      <c r="F2646" s="33"/>
      <c r="G2646" s="28"/>
      <c r="H2646" s="33"/>
      <c r="I2646" s="33"/>
    </row>
    <row r="2647" customFormat="1" spans="3:9">
      <c r="C2647" s="27"/>
      <c r="D2647" s="28"/>
      <c r="E2647" s="33"/>
      <c r="F2647" s="33"/>
      <c r="G2647" s="28"/>
      <c r="H2647" s="33"/>
      <c r="I2647" s="33"/>
    </row>
    <row r="2648" customFormat="1" spans="3:9">
      <c r="C2648" s="27"/>
      <c r="D2648" s="28"/>
      <c r="E2648" s="33"/>
      <c r="F2648" s="33"/>
      <c r="G2648" s="28"/>
      <c r="H2648" s="33"/>
      <c r="I2648" s="33"/>
    </row>
    <row r="2649" customFormat="1" spans="3:9">
      <c r="C2649" s="27"/>
      <c r="D2649" s="28"/>
      <c r="E2649" s="33"/>
      <c r="F2649" s="33"/>
      <c r="G2649" s="28"/>
      <c r="H2649" s="33"/>
      <c r="I2649" s="33"/>
    </row>
    <row r="2650" customFormat="1" spans="3:9">
      <c r="C2650" s="27"/>
      <c r="D2650" s="28"/>
      <c r="E2650" s="33"/>
      <c r="F2650" s="33"/>
      <c r="G2650" s="28"/>
      <c r="H2650" s="33"/>
      <c r="I2650" s="33"/>
    </row>
    <row r="2651" customFormat="1" spans="3:9">
      <c r="C2651" s="27"/>
      <c r="D2651" s="28"/>
      <c r="E2651" s="33"/>
      <c r="F2651" s="33"/>
      <c r="G2651" s="28"/>
      <c r="H2651" s="33"/>
      <c r="I2651" s="33"/>
    </row>
    <row r="2652" customFormat="1" spans="3:9">
      <c r="C2652" s="27"/>
      <c r="D2652" s="28"/>
      <c r="E2652" s="33"/>
      <c r="F2652" s="33"/>
      <c r="G2652" s="28"/>
      <c r="H2652" s="33"/>
      <c r="I2652" s="33"/>
    </row>
    <row r="2653" customFormat="1" spans="3:9">
      <c r="C2653" s="27"/>
      <c r="D2653" s="28"/>
      <c r="E2653" s="33"/>
      <c r="F2653" s="33"/>
      <c r="G2653" s="28"/>
      <c r="H2653" s="33"/>
      <c r="I2653" s="33"/>
    </row>
    <row r="2654" customFormat="1" spans="3:9">
      <c r="C2654" s="27"/>
      <c r="D2654" s="28"/>
      <c r="E2654" s="33"/>
      <c r="F2654" s="33"/>
      <c r="G2654" s="28"/>
      <c r="H2654" s="33"/>
      <c r="I2654" s="33"/>
    </row>
    <row r="2655" customFormat="1" spans="3:9">
      <c r="C2655" s="27"/>
      <c r="D2655" s="28"/>
      <c r="E2655" s="33"/>
      <c r="F2655" s="33"/>
      <c r="G2655" s="28"/>
      <c r="H2655" s="33"/>
      <c r="I2655" s="33"/>
    </row>
    <row r="2656" customFormat="1" spans="3:9">
      <c r="C2656" s="27"/>
      <c r="D2656" s="28"/>
      <c r="E2656" s="33"/>
      <c r="F2656" s="33"/>
      <c r="G2656" s="28"/>
      <c r="H2656" s="33"/>
      <c r="I2656" s="33"/>
    </row>
    <row r="2657" customFormat="1" spans="3:9">
      <c r="C2657" s="27"/>
      <c r="D2657" s="28"/>
      <c r="E2657" s="33"/>
      <c r="F2657" s="33"/>
      <c r="G2657" s="28"/>
      <c r="H2657" s="33"/>
      <c r="I2657" s="33"/>
    </row>
    <row r="2658" customFormat="1" spans="3:9">
      <c r="C2658" s="27"/>
      <c r="D2658" s="28"/>
      <c r="E2658" s="33"/>
      <c r="F2658" s="33"/>
      <c r="G2658" s="28"/>
      <c r="H2658" s="33"/>
      <c r="I2658" s="33"/>
    </row>
    <row r="2659" customFormat="1" spans="3:9">
      <c r="C2659" s="27"/>
      <c r="D2659" s="28"/>
      <c r="E2659" s="33"/>
      <c r="F2659" s="33"/>
      <c r="G2659" s="28"/>
      <c r="H2659" s="33"/>
      <c r="I2659" s="33"/>
    </row>
    <row r="2660" customFormat="1" spans="3:9">
      <c r="C2660" s="27"/>
      <c r="D2660" s="28"/>
      <c r="E2660" s="33"/>
      <c r="F2660" s="33"/>
      <c r="G2660" s="28"/>
      <c r="H2660" s="33"/>
      <c r="I2660" s="33"/>
    </row>
    <row r="2661" customFormat="1" spans="3:9">
      <c r="C2661" s="27"/>
      <c r="D2661" s="28"/>
      <c r="E2661" s="33"/>
      <c r="F2661" s="33"/>
      <c r="G2661" s="28"/>
      <c r="H2661" s="33"/>
      <c r="I2661" s="33"/>
    </row>
    <row r="2662" customFormat="1" spans="3:9">
      <c r="C2662" s="27"/>
      <c r="D2662" s="28"/>
      <c r="E2662" s="33"/>
      <c r="F2662" s="33"/>
      <c r="G2662" s="28"/>
      <c r="H2662" s="33"/>
      <c r="I2662" s="33"/>
    </row>
    <row r="2663" customFormat="1" spans="3:9">
      <c r="C2663" s="27"/>
      <c r="D2663" s="28"/>
      <c r="E2663" s="33"/>
      <c r="F2663" s="33"/>
      <c r="G2663" s="28"/>
      <c r="H2663" s="33"/>
      <c r="I2663" s="33"/>
    </row>
    <row r="2664" customFormat="1" spans="3:9">
      <c r="C2664" s="27"/>
      <c r="D2664" s="28"/>
      <c r="E2664" s="33"/>
      <c r="F2664" s="33"/>
      <c r="G2664" s="28"/>
      <c r="H2664" s="33"/>
      <c r="I2664" s="33"/>
    </row>
    <row r="2665" customFormat="1" spans="3:9">
      <c r="C2665" s="27"/>
      <c r="D2665" s="28"/>
      <c r="E2665" s="33"/>
      <c r="F2665" s="33"/>
      <c r="G2665" s="28"/>
      <c r="H2665" s="33"/>
      <c r="I2665" s="33"/>
    </row>
    <row r="2666" customFormat="1" spans="3:9">
      <c r="C2666" s="27"/>
      <c r="D2666" s="28"/>
      <c r="E2666" s="33"/>
      <c r="F2666" s="33"/>
      <c r="G2666" s="28"/>
      <c r="H2666" s="33"/>
      <c r="I2666" s="33"/>
    </row>
    <row r="2667" customFormat="1" spans="3:9">
      <c r="C2667" s="27"/>
      <c r="D2667" s="28"/>
      <c r="E2667" s="33"/>
      <c r="F2667" s="33"/>
      <c r="G2667" s="28"/>
      <c r="H2667" s="33"/>
      <c r="I2667" s="33"/>
    </row>
    <row r="2668" customFormat="1" spans="3:9">
      <c r="C2668" s="27"/>
      <c r="D2668" s="28"/>
      <c r="E2668" s="33"/>
      <c r="F2668" s="33"/>
      <c r="G2668" s="28"/>
      <c r="H2668" s="33"/>
      <c r="I2668" s="33"/>
    </row>
    <row r="2669" customFormat="1" spans="3:9">
      <c r="C2669" s="27"/>
      <c r="D2669" s="28"/>
      <c r="E2669" s="33"/>
      <c r="F2669" s="33"/>
      <c r="G2669" s="28"/>
      <c r="H2669" s="33"/>
      <c r="I2669" s="33"/>
    </row>
    <row r="2670" customFormat="1" spans="3:9">
      <c r="C2670" s="27"/>
      <c r="D2670" s="28"/>
      <c r="E2670" s="33"/>
      <c r="F2670" s="33"/>
      <c r="G2670" s="28"/>
      <c r="H2670" s="33"/>
      <c r="I2670" s="33"/>
    </row>
    <row r="2671" customFormat="1" spans="3:9">
      <c r="C2671" s="27"/>
      <c r="D2671" s="28"/>
      <c r="E2671" s="33"/>
      <c r="F2671" s="33"/>
      <c r="G2671" s="28"/>
      <c r="H2671" s="33"/>
      <c r="I2671" s="33"/>
    </row>
    <row r="2672" customFormat="1" spans="3:9">
      <c r="C2672" s="27"/>
      <c r="D2672" s="33"/>
      <c r="E2672" s="33"/>
      <c r="F2672" s="33"/>
      <c r="G2672" s="28"/>
      <c r="H2672" s="33"/>
      <c r="I2672" s="33"/>
    </row>
    <row r="2673" customFormat="1" spans="3:9">
      <c r="C2673" s="27"/>
      <c r="D2673" s="33"/>
      <c r="E2673" s="33"/>
      <c r="F2673" s="33"/>
      <c r="G2673" s="28"/>
      <c r="H2673" s="33"/>
      <c r="I2673" s="33"/>
    </row>
    <row r="2674" customFormat="1" spans="3:9">
      <c r="C2674" s="27"/>
      <c r="D2674" s="33"/>
      <c r="E2674" s="33"/>
      <c r="F2674" s="33"/>
      <c r="G2674" s="28"/>
      <c r="H2674" s="33"/>
      <c r="I2674" s="33"/>
    </row>
    <row r="2675" customFormat="1" spans="3:9">
      <c r="C2675" s="27"/>
      <c r="D2675" s="33"/>
      <c r="E2675" s="33"/>
      <c r="F2675" s="33"/>
      <c r="G2675" s="28"/>
      <c r="H2675" s="33"/>
      <c r="I2675" s="33"/>
    </row>
    <row r="2676" customFormat="1" spans="3:9">
      <c r="C2676" s="27"/>
      <c r="D2676" s="33"/>
      <c r="E2676" s="33"/>
      <c r="F2676" s="33"/>
      <c r="G2676" s="28"/>
      <c r="H2676" s="33"/>
      <c r="I2676" s="33"/>
    </row>
    <row r="2677" customFormat="1" spans="3:9">
      <c r="C2677" s="27"/>
      <c r="D2677" s="33"/>
      <c r="E2677" s="33"/>
      <c r="F2677" s="33"/>
      <c r="G2677" s="28"/>
      <c r="H2677" s="33"/>
      <c r="I2677" s="33"/>
    </row>
    <row r="2678" customFormat="1" spans="3:9">
      <c r="C2678" s="27"/>
      <c r="D2678" s="33"/>
      <c r="E2678" s="33"/>
      <c r="F2678" s="33"/>
      <c r="G2678" s="28"/>
      <c r="H2678" s="33"/>
      <c r="I2678" s="33"/>
    </row>
    <row r="2679" customFormat="1" spans="3:9">
      <c r="C2679" s="27"/>
      <c r="D2679" s="33"/>
      <c r="E2679" s="33"/>
      <c r="F2679" s="33"/>
      <c r="G2679" s="28"/>
      <c r="H2679" s="33"/>
      <c r="I2679" s="33"/>
    </row>
    <row r="2680" customFormat="1" spans="3:9">
      <c r="C2680" s="27"/>
      <c r="D2680" s="33"/>
      <c r="E2680" s="33"/>
      <c r="F2680" s="33"/>
      <c r="G2680" s="28"/>
      <c r="H2680" s="33"/>
      <c r="I2680" s="33"/>
    </row>
    <row r="2681" customFormat="1" spans="3:9">
      <c r="C2681" s="27"/>
      <c r="D2681" s="33"/>
      <c r="E2681" s="33"/>
      <c r="F2681" s="33"/>
      <c r="G2681" s="28"/>
      <c r="H2681" s="33"/>
      <c r="I2681" s="33"/>
    </row>
    <row r="2682" customFormat="1" spans="3:9">
      <c r="C2682" s="27"/>
      <c r="D2682" s="33"/>
      <c r="E2682" s="33"/>
      <c r="F2682" s="33"/>
      <c r="G2682" s="28"/>
      <c r="H2682" s="33"/>
      <c r="I2682" s="33"/>
    </row>
    <row r="2683" customFormat="1" spans="3:9">
      <c r="C2683" s="27"/>
      <c r="D2683" s="33"/>
      <c r="E2683" s="33"/>
      <c r="F2683" s="33"/>
      <c r="G2683" s="28"/>
      <c r="H2683" s="33"/>
      <c r="I2683" s="33"/>
    </row>
    <row r="2684" customFormat="1" spans="3:9">
      <c r="C2684" s="27"/>
      <c r="D2684" s="33"/>
      <c r="E2684" s="33"/>
      <c r="F2684" s="33"/>
      <c r="G2684" s="28"/>
      <c r="H2684" s="33"/>
      <c r="I2684" s="33"/>
    </row>
    <row r="2685" customFormat="1" spans="3:9">
      <c r="C2685" s="27"/>
      <c r="D2685" s="33"/>
      <c r="E2685" s="33"/>
      <c r="F2685" s="33"/>
      <c r="G2685" s="28"/>
      <c r="H2685" s="33"/>
      <c r="I2685" s="33"/>
    </row>
    <row r="2686" customFormat="1" spans="3:9">
      <c r="C2686" s="27"/>
      <c r="D2686" s="33"/>
      <c r="E2686" s="33"/>
      <c r="F2686" s="33"/>
      <c r="G2686" s="28"/>
      <c r="H2686" s="33"/>
      <c r="I2686" s="33"/>
    </row>
    <row r="2687" customFormat="1" spans="3:9">
      <c r="C2687" s="27"/>
      <c r="D2687" s="33"/>
      <c r="E2687" s="33"/>
      <c r="F2687" s="33"/>
      <c r="G2687" s="28"/>
      <c r="H2687" s="33"/>
      <c r="I2687" s="33"/>
    </row>
    <row r="2688" customFormat="1" spans="3:9">
      <c r="C2688" s="27"/>
      <c r="D2688" s="33"/>
      <c r="E2688" s="33"/>
      <c r="F2688" s="33"/>
      <c r="G2688" s="28"/>
      <c r="H2688" s="33"/>
      <c r="I2688" s="33"/>
    </row>
    <row r="2689" customFormat="1" spans="3:9">
      <c r="C2689" s="27"/>
      <c r="D2689" s="33"/>
      <c r="E2689" s="33"/>
      <c r="F2689" s="33"/>
      <c r="G2689" s="28"/>
      <c r="H2689" s="33"/>
      <c r="I2689" s="33"/>
    </row>
    <row r="2690" customFormat="1" spans="3:9">
      <c r="C2690" s="27"/>
      <c r="D2690" s="33"/>
      <c r="E2690" s="33"/>
      <c r="F2690" s="33"/>
      <c r="G2690" s="28"/>
      <c r="H2690" s="33"/>
      <c r="I2690" s="33"/>
    </row>
    <row r="2691" customFormat="1" spans="3:9">
      <c r="C2691" s="27"/>
      <c r="D2691" s="33"/>
      <c r="E2691" s="33"/>
      <c r="F2691" s="33"/>
      <c r="G2691" s="28"/>
      <c r="H2691" s="33"/>
      <c r="I2691" s="33"/>
    </row>
    <row r="2692" customFormat="1" spans="3:9">
      <c r="C2692" s="27"/>
      <c r="D2692" s="33"/>
      <c r="E2692" s="33"/>
      <c r="F2692" s="33"/>
      <c r="G2692" s="28"/>
      <c r="H2692" s="33"/>
      <c r="I2692" s="33"/>
    </row>
    <row r="2693" customFormat="1" spans="3:9">
      <c r="C2693" s="27"/>
      <c r="D2693" s="33"/>
      <c r="E2693" s="33"/>
      <c r="F2693" s="33"/>
      <c r="G2693" s="28"/>
      <c r="H2693" s="33"/>
      <c r="I2693" s="33"/>
    </row>
    <row r="2694" customFormat="1" spans="3:9">
      <c r="C2694" s="27"/>
      <c r="D2694" s="33"/>
      <c r="E2694" s="33"/>
      <c r="F2694" s="33"/>
      <c r="G2694" s="28"/>
      <c r="H2694" s="33"/>
      <c r="I2694" s="33"/>
    </row>
    <row r="2695" customFormat="1" spans="3:9">
      <c r="C2695" s="27"/>
      <c r="D2695" s="33"/>
      <c r="E2695" s="33"/>
      <c r="F2695" s="33"/>
      <c r="G2695" s="28"/>
      <c r="H2695" s="33"/>
      <c r="I2695" s="33"/>
    </row>
    <row r="2696" customFormat="1" spans="3:9">
      <c r="C2696" s="27"/>
      <c r="D2696" s="33"/>
      <c r="E2696" s="33"/>
      <c r="F2696" s="33"/>
      <c r="G2696" s="28"/>
      <c r="H2696" s="33"/>
      <c r="I2696" s="33"/>
    </row>
    <row r="2697" customFormat="1" spans="3:9">
      <c r="C2697" s="27"/>
      <c r="D2697" s="33"/>
      <c r="E2697" s="33"/>
      <c r="F2697" s="33"/>
      <c r="G2697" s="28"/>
      <c r="H2697" s="33"/>
      <c r="I2697" s="33"/>
    </row>
    <row r="2698" customFormat="1" spans="3:9">
      <c r="C2698" s="27"/>
      <c r="D2698" s="33"/>
      <c r="E2698" s="33"/>
      <c r="F2698" s="33"/>
      <c r="G2698" s="28"/>
      <c r="H2698" s="33"/>
      <c r="I2698" s="33"/>
    </row>
    <row r="2699" customFormat="1" spans="3:9">
      <c r="C2699" s="27"/>
      <c r="D2699" s="33"/>
      <c r="E2699" s="33"/>
      <c r="F2699" s="33"/>
      <c r="G2699" s="28"/>
      <c r="H2699" s="33"/>
      <c r="I2699" s="33"/>
    </row>
    <row r="2700" customFormat="1" spans="3:9">
      <c r="C2700" s="27"/>
      <c r="D2700" s="33"/>
      <c r="E2700" s="33"/>
      <c r="F2700" s="33"/>
      <c r="G2700" s="28"/>
      <c r="H2700" s="33"/>
      <c r="I2700" s="33"/>
    </row>
    <row r="2701" customFormat="1" spans="3:9">
      <c r="C2701" s="27"/>
      <c r="D2701" s="33"/>
      <c r="E2701" s="33"/>
      <c r="F2701" s="33"/>
      <c r="G2701" s="28"/>
      <c r="H2701" s="33"/>
      <c r="I2701" s="33"/>
    </row>
    <row r="2702" customFormat="1" spans="3:9">
      <c r="C2702" s="27"/>
      <c r="D2702" s="33"/>
      <c r="E2702" s="33"/>
      <c r="F2702" s="33"/>
      <c r="G2702" s="28"/>
      <c r="H2702" s="33"/>
      <c r="I2702" s="33"/>
    </row>
    <row r="2703" customFormat="1" spans="3:9">
      <c r="C2703" s="27"/>
      <c r="D2703" s="33"/>
      <c r="E2703" s="33"/>
      <c r="F2703" s="33"/>
      <c r="G2703" s="28"/>
      <c r="H2703" s="33"/>
      <c r="I2703" s="33"/>
    </row>
    <row r="2704" customFormat="1" spans="3:9">
      <c r="C2704" s="27"/>
      <c r="D2704" s="33"/>
      <c r="E2704" s="33"/>
      <c r="F2704" s="33"/>
      <c r="G2704" s="28"/>
      <c r="H2704" s="33"/>
      <c r="I2704" s="33"/>
    </row>
    <row r="2705" customFormat="1" spans="3:9">
      <c r="C2705" s="27"/>
      <c r="D2705" s="33"/>
      <c r="E2705" s="33"/>
      <c r="F2705" s="33"/>
      <c r="G2705" s="28"/>
      <c r="H2705" s="33"/>
      <c r="I2705" s="33"/>
    </row>
    <row r="2706" customFormat="1" spans="3:9">
      <c r="C2706" s="27"/>
      <c r="D2706" s="33"/>
      <c r="E2706" s="33"/>
      <c r="F2706" s="33"/>
      <c r="G2706" s="28"/>
      <c r="H2706" s="33"/>
      <c r="I2706" s="33"/>
    </row>
    <row r="2707" customFormat="1" spans="3:9">
      <c r="C2707" s="27"/>
      <c r="D2707" s="33"/>
      <c r="E2707" s="33"/>
      <c r="F2707" s="33"/>
      <c r="G2707" s="28"/>
      <c r="H2707" s="33"/>
      <c r="I2707" s="33"/>
    </row>
    <row r="2708" customFormat="1" spans="3:9">
      <c r="C2708" s="27"/>
      <c r="D2708" s="33"/>
      <c r="E2708" s="33"/>
      <c r="F2708" s="33"/>
      <c r="G2708" s="28"/>
      <c r="H2708" s="33"/>
      <c r="I2708" s="33"/>
    </row>
    <row r="2709" customFormat="1" spans="3:9">
      <c r="C2709" s="27"/>
      <c r="D2709" s="33"/>
      <c r="E2709" s="33"/>
      <c r="F2709" s="33"/>
      <c r="G2709" s="28"/>
      <c r="H2709" s="33"/>
      <c r="I2709" s="33"/>
    </row>
    <row r="2710" customFormat="1" spans="3:9">
      <c r="C2710" s="27"/>
      <c r="D2710" s="33"/>
      <c r="E2710" s="33"/>
      <c r="F2710" s="33"/>
      <c r="G2710" s="28"/>
      <c r="H2710" s="33"/>
      <c r="I2710" s="33"/>
    </row>
    <row r="2711" customFormat="1" spans="3:9">
      <c r="C2711" s="27"/>
      <c r="D2711" s="33"/>
      <c r="E2711" s="33"/>
      <c r="F2711" s="33"/>
      <c r="G2711" s="28"/>
      <c r="H2711" s="33"/>
      <c r="I2711" s="33"/>
    </row>
    <row r="2712" customFormat="1" spans="3:9">
      <c r="C2712" s="27"/>
      <c r="D2712" s="33"/>
      <c r="E2712" s="33"/>
      <c r="F2712" s="33"/>
      <c r="G2712" s="28"/>
      <c r="H2712" s="33"/>
      <c r="I2712" s="33"/>
    </row>
    <row r="2713" customFormat="1" spans="3:9">
      <c r="C2713" s="27"/>
      <c r="D2713" s="33"/>
      <c r="E2713" s="33"/>
      <c r="F2713" s="33"/>
      <c r="G2713" s="28"/>
      <c r="H2713" s="33"/>
      <c r="I2713" s="33"/>
    </row>
    <row r="2714" customFormat="1" spans="3:9">
      <c r="C2714" s="27"/>
      <c r="D2714" s="33"/>
      <c r="E2714" s="33"/>
      <c r="F2714" s="33"/>
      <c r="G2714" s="28"/>
      <c r="H2714" s="33"/>
      <c r="I2714" s="33"/>
    </row>
    <row r="2715" customFormat="1" spans="3:9">
      <c r="C2715" s="27"/>
      <c r="D2715" s="33"/>
      <c r="E2715" s="33"/>
      <c r="F2715" s="33"/>
      <c r="G2715" s="28"/>
      <c r="H2715" s="33"/>
      <c r="I2715" s="33"/>
    </row>
    <row r="2716" customFormat="1" spans="3:9">
      <c r="C2716" s="27"/>
      <c r="D2716" s="33"/>
      <c r="E2716" s="33"/>
      <c r="F2716" s="33"/>
      <c r="G2716" s="28"/>
      <c r="H2716" s="33"/>
      <c r="I2716" s="33"/>
    </row>
    <row r="2717" customFormat="1" spans="3:9">
      <c r="C2717" s="27"/>
      <c r="D2717" s="33"/>
      <c r="E2717" s="33"/>
      <c r="F2717" s="33"/>
      <c r="G2717" s="28"/>
      <c r="H2717" s="33"/>
      <c r="I2717" s="33"/>
    </row>
    <row r="2718" customFormat="1" spans="3:9">
      <c r="C2718" s="27"/>
      <c r="D2718" s="33"/>
      <c r="E2718" s="33"/>
      <c r="F2718" s="33"/>
      <c r="G2718" s="28"/>
      <c r="H2718" s="33"/>
      <c r="I2718" s="33"/>
    </row>
    <row r="2719" customFormat="1" spans="3:9">
      <c r="C2719" s="27"/>
      <c r="D2719" s="33"/>
      <c r="E2719" s="33"/>
      <c r="F2719" s="33"/>
      <c r="G2719" s="28"/>
      <c r="H2719" s="33"/>
      <c r="I2719" s="33"/>
    </row>
    <row r="2720" customFormat="1" spans="3:9">
      <c r="C2720" s="27"/>
      <c r="D2720" s="33"/>
      <c r="E2720" s="33"/>
      <c r="F2720" s="33"/>
      <c r="G2720" s="28"/>
      <c r="H2720" s="33"/>
      <c r="I2720" s="33"/>
    </row>
    <row r="2721" customFormat="1" spans="3:9">
      <c r="C2721" s="27"/>
      <c r="D2721" s="33"/>
      <c r="E2721" s="33"/>
      <c r="F2721" s="33"/>
      <c r="G2721" s="28"/>
      <c r="H2721" s="33"/>
      <c r="I2721" s="33"/>
    </row>
    <row r="2722" customFormat="1" spans="3:9">
      <c r="C2722" s="27"/>
      <c r="D2722" s="33"/>
      <c r="E2722" s="33"/>
      <c r="F2722" s="33"/>
      <c r="G2722" s="28"/>
      <c r="H2722" s="33"/>
      <c r="I2722" s="33"/>
    </row>
    <row r="2723" customFormat="1" spans="3:9">
      <c r="C2723" s="27"/>
      <c r="D2723" s="33"/>
      <c r="E2723" s="33"/>
      <c r="F2723" s="33"/>
      <c r="G2723" s="28"/>
      <c r="H2723" s="33"/>
      <c r="I2723" s="33"/>
    </row>
    <row r="2724" customFormat="1" spans="3:9">
      <c r="C2724" s="27"/>
      <c r="D2724" s="33"/>
      <c r="E2724" s="33"/>
      <c r="F2724" s="33"/>
      <c r="G2724" s="28"/>
      <c r="H2724" s="33"/>
      <c r="I2724" s="33"/>
    </row>
    <row r="2725" customFormat="1" spans="3:9">
      <c r="C2725" s="27"/>
      <c r="D2725" s="33"/>
      <c r="E2725" s="33"/>
      <c r="F2725" s="33"/>
      <c r="G2725" s="28"/>
      <c r="H2725" s="33"/>
      <c r="I2725" s="33"/>
    </row>
    <row r="2726" customFormat="1" spans="3:9">
      <c r="C2726" s="27"/>
      <c r="D2726" s="33"/>
      <c r="E2726" s="33"/>
      <c r="F2726" s="33"/>
      <c r="G2726" s="28"/>
      <c r="H2726" s="33"/>
      <c r="I2726" s="33"/>
    </row>
    <row r="2727" customFormat="1" spans="3:9">
      <c r="C2727" s="27"/>
      <c r="D2727" s="33"/>
      <c r="E2727" s="33"/>
      <c r="F2727" s="33"/>
      <c r="G2727" s="28"/>
      <c r="H2727" s="33"/>
      <c r="I2727" s="33"/>
    </row>
    <row r="2728" customFormat="1" spans="3:9">
      <c r="C2728" s="27"/>
      <c r="D2728" s="33"/>
      <c r="E2728" s="33"/>
      <c r="F2728" s="33"/>
      <c r="G2728" s="28"/>
      <c r="H2728" s="33"/>
      <c r="I2728" s="33"/>
    </row>
    <row r="2729" customFormat="1" spans="3:9">
      <c r="C2729" s="27"/>
      <c r="D2729" s="33"/>
      <c r="E2729" s="33"/>
      <c r="F2729" s="33"/>
      <c r="G2729" s="28"/>
      <c r="H2729" s="33"/>
      <c r="I2729" s="33"/>
    </row>
    <row r="2730" customFormat="1" spans="3:9">
      <c r="C2730" s="27"/>
      <c r="D2730" s="33"/>
      <c r="E2730" s="33"/>
      <c r="F2730" s="33"/>
      <c r="G2730" s="28"/>
      <c r="H2730" s="33"/>
      <c r="I2730" s="33"/>
    </row>
    <row r="2731" customFormat="1" spans="3:9">
      <c r="C2731" s="27"/>
      <c r="D2731" s="33"/>
      <c r="E2731" s="33"/>
      <c r="F2731" s="33"/>
      <c r="G2731" s="28"/>
      <c r="H2731" s="33"/>
      <c r="I2731" s="33"/>
    </row>
    <row r="2732" customFormat="1" spans="3:9">
      <c r="C2732" s="27"/>
      <c r="D2732" s="33"/>
      <c r="E2732" s="33"/>
      <c r="F2732" s="33"/>
      <c r="G2732" s="28"/>
      <c r="H2732" s="33"/>
      <c r="I2732" s="33"/>
    </row>
    <row r="2733" customFormat="1" spans="3:9">
      <c r="C2733" s="27"/>
      <c r="D2733" s="33"/>
      <c r="E2733" s="33"/>
      <c r="F2733" s="33"/>
      <c r="G2733" s="28"/>
      <c r="H2733" s="33"/>
      <c r="I2733" s="33"/>
    </row>
    <row r="2734" customFormat="1" spans="3:9">
      <c r="C2734" s="27"/>
      <c r="D2734" s="33"/>
      <c r="E2734" s="33"/>
      <c r="F2734" s="33"/>
      <c r="G2734" s="28"/>
      <c r="H2734" s="33"/>
      <c r="I2734" s="33"/>
    </row>
    <row r="2735" customFormat="1" spans="3:9">
      <c r="C2735" s="27"/>
      <c r="D2735" s="33"/>
      <c r="E2735" s="33"/>
      <c r="F2735" s="33"/>
      <c r="G2735" s="28"/>
      <c r="H2735" s="33"/>
      <c r="I2735" s="33"/>
    </row>
    <row r="2736" customFormat="1" spans="3:9">
      <c r="C2736" s="27"/>
      <c r="D2736" s="33"/>
      <c r="E2736" s="33"/>
      <c r="F2736" s="33"/>
      <c r="G2736" s="28"/>
      <c r="H2736" s="33"/>
      <c r="I2736" s="33"/>
    </row>
    <row r="2737" customFormat="1" spans="3:9">
      <c r="C2737" s="27"/>
      <c r="D2737" s="33"/>
      <c r="E2737" s="33"/>
      <c r="F2737" s="33"/>
      <c r="G2737" s="28"/>
      <c r="H2737" s="33"/>
      <c r="I2737" s="33"/>
    </row>
    <row r="2738" customFormat="1" spans="3:9">
      <c r="C2738" s="27"/>
      <c r="D2738" s="33"/>
      <c r="E2738" s="33"/>
      <c r="F2738" s="33"/>
      <c r="G2738" s="28"/>
      <c r="H2738" s="33"/>
      <c r="I2738" s="33"/>
    </row>
    <row r="2739" customFormat="1" spans="3:9">
      <c r="C2739" s="27"/>
      <c r="D2739" s="33"/>
      <c r="E2739" s="33"/>
      <c r="F2739" s="33"/>
      <c r="G2739" s="28"/>
      <c r="H2739" s="33"/>
      <c r="I2739" s="33"/>
    </row>
    <row r="2740" customFormat="1" spans="3:9">
      <c r="C2740" s="27"/>
      <c r="D2740" s="33"/>
      <c r="E2740" s="33"/>
      <c r="F2740" s="33"/>
      <c r="G2740" s="28"/>
      <c r="H2740" s="33"/>
      <c r="I2740" s="33"/>
    </row>
    <row r="2741" customFormat="1" spans="3:9">
      <c r="C2741" s="27"/>
      <c r="D2741" s="33"/>
      <c r="E2741" s="33"/>
      <c r="F2741" s="33"/>
      <c r="G2741" s="28"/>
      <c r="H2741" s="33"/>
      <c r="I2741" s="33"/>
    </row>
    <row r="2742" customFormat="1" spans="3:9">
      <c r="C2742" s="27"/>
      <c r="D2742" s="33"/>
      <c r="E2742" s="33"/>
      <c r="F2742" s="33"/>
      <c r="G2742" s="28"/>
      <c r="H2742" s="33"/>
      <c r="I2742" s="33"/>
    </row>
    <row r="2743" customFormat="1" spans="3:9">
      <c r="C2743" s="27"/>
      <c r="D2743" s="33"/>
      <c r="E2743" s="33"/>
      <c r="F2743" s="33"/>
      <c r="G2743" s="28"/>
      <c r="H2743" s="33"/>
      <c r="I2743" s="33"/>
    </row>
    <row r="2744" customFormat="1" spans="3:9">
      <c r="C2744" s="27"/>
      <c r="D2744" s="33"/>
      <c r="E2744" s="33"/>
      <c r="F2744" s="33"/>
      <c r="G2744" s="28"/>
      <c r="H2744" s="33"/>
      <c r="I2744" s="33"/>
    </row>
    <row r="2745" customFormat="1" spans="3:9">
      <c r="C2745" s="27"/>
      <c r="D2745" s="33"/>
      <c r="E2745" s="33"/>
      <c r="F2745" s="33"/>
      <c r="G2745" s="28"/>
      <c r="H2745" s="33"/>
      <c r="I2745" s="33"/>
    </row>
    <row r="2746" customFormat="1" spans="3:9">
      <c r="C2746" s="27"/>
      <c r="D2746" s="33"/>
      <c r="E2746" s="33"/>
      <c r="F2746" s="33"/>
      <c r="G2746" s="28"/>
      <c r="H2746" s="33"/>
      <c r="I2746" s="33"/>
    </row>
    <row r="2747" customFormat="1" spans="3:9">
      <c r="C2747" s="27"/>
      <c r="D2747" s="33"/>
      <c r="E2747" s="33"/>
      <c r="F2747" s="33"/>
      <c r="G2747" s="28"/>
      <c r="H2747" s="33"/>
      <c r="I2747" s="33"/>
    </row>
    <row r="2748" customFormat="1" spans="3:9">
      <c r="C2748" s="27"/>
      <c r="D2748" s="33"/>
      <c r="E2748" s="33"/>
      <c r="F2748" s="33"/>
      <c r="G2748" s="28"/>
      <c r="H2748" s="33"/>
      <c r="I2748" s="33"/>
    </row>
    <row r="2749" customFormat="1" spans="3:9">
      <c r="C2749" s="27"/>
      <c r="D2749" s="33"/>
      <c r="E2749" s="33"/>
      <c r="F2749" s="33"/>
      <c r="G2749" s="28"/>
      <c r="H2749" s="33"/>
      <c r="I2749" s="33"/>
    </row>
    <row r="2750" customFormat="1" spans="3:9">
      <c r="C2750" s="27"/>
      <c r="D2750" s="33"/>
      <c r="E2750" s="33"/>
      <c r="F2750" s="33"/>
      <c r="G2750" s="28"/>
      <c r="H2750" s="33"/>
      <c r="I2750" s="33"/>
    </row>
    <row r="2751" customFormat="1" spans="3:9">
      <c r="C2751" s="27"/>
      <c r="D2751" s="33"/>
      <c r="E2751" s="33"/>
      <c r="F2751" s="33"/>
      <c r="G2751" s="28"/>
      <c r="H2751" s="33"/>
      <c r="I2751" s="33"/>
    </row>
    <row r="2752" customFormat="1" spans="3:9">
      <c r="C2752" s="27"/>
      <c r="D2752" s="33"/>
      <c r="E2752" s="33"/>
      <c r="F2752" s="33"/>
      <c r="G2752" s="28"/>
      <c r="H2752" s="33"/>
      <c r="I2752" s="33"/>
    </row>
    <row r="2753" customFormat="1" spans="3:9">
      <c r="C2753" s="27"/>
      <c r="D2753" s="33"/>
      <c r="E2753" s="33"/>
      <c r="F2753" s="33"/>
      <c r="G2753" s="28"/>
      <c r="H2753" s="33"/>
      <c r="I2753" s="33"/>
    </row>
    <row r="2754" customFormat="1" spans="3:9">
      <c r="C2754" s="27"/>
      <c r="D2754" s="33"/>
      <c r="E2754" s="33"/>
      <c r="F2754" s="33"/>
      <c r="G2754" s="28"/>
      <c r="H2754" s="33"/>
      <c r="I2754" s="33"/>
    </row>
    <row r="2755" customFormat="1" spans="3:9">
      <c r="C2755" s="27"/>
      <c r="D2755" s="33"/>
      <c r="E2755" s="33"/>
      <c r="F2755" s="33"/>
      <c r="G2755" s="28"/>
      <c r="H2755" s="33"/>
      <c r="I2755" s="33"/>
    </row>
    <row r="2756" customFormat="1" spans="3:9">
      <c r="C2756" s="27"/>
      <c r="D2756" s="33"/>
      <c r="E2756" s="33"/>
      <c r="F2756" s="33"/>
      <c r="G2756" s="28"/>
      <c r="H2756" s="33"/>
      <c r="I2756" s="33"/>
    </row>
    <row r="2757" customFormat="1" spans="3:9">
      <c r="C2757" s="27"/>
      <c r="D2757" s="33"/>
      <c r="E2757" s="33"/>
      <c r="F2757" s="33"/>
      <c r="G2757" s="28"/>
      <c r="H2757" s="33"/>
      <c r="I2757" s="33"/>
    </row>
    <row r="2758" customFormat="1" spans="3:9">
      <c r="C2758" s="27"/>
      <c r="D2758" s="33"/>
      <c r="E2758" s="33"/>
      <c r="F2758" s="33"/>
      <c r="G2758" s="28"/>
      <c r="H2758" s="33"/>
      <c r="I2758" s="33"/>
    </row>
    <row r="2759" customFormat="1" spans="3:9">
      <c r="C2759" s="27"/>
      <c r="D2759" s="33"/>
      <c r="E2759" s="33"/>
      <c r="F2759" s="33"/>
      <c r="G2759" s="28"/>
      <c r="H2759" s="33"/>
      <c r="I2759" s="33"/>
    </row>
    <row r="2760" customFormat="1" spans="3:9">
      <c r="C2760" s="27"/>
      <c r="D2760" s="33"/>
      <c r="E2760" s="33"/>
      <c r="F2760" s="33"/>
      <c r="G2760" s="28"/>
      <c r="H2760" s="33"/>
      <c r="I2760" s="33"/>
    </row>
    <row r="2761" customFormat="1" spans="3:9">
      <c r="C2761" s="27"/>
      <c r="D2761" s="33"/>
      <c r="E2761" s="33"/>
      <c r="F2761" s="33"/>
      <c r="G2761" s="28"/>
      <c r="H2761" s="33"/>
      <c r="I2761" s="33"/>
    </row>
    <row r="2762" customFormat="1" spans="3:9">
      <c r="C2762" s="27"/>
      <c r="D2762" s="33"/>
      <c r="E2762" s="33"/>
      <c r="F2762" s="33"/>
      <c r="G2762" s="28"/>
      <c r="H2762" s="33"/>
      <c r="I2762" s="33"/>
    </row>
    <row r="2763" customFormat="1" spans="3:9">
      <c r="C2763" s="27"/>
      <c r="D2763" s="33"/>
      <c r="E2763" s="33"/>
      <c r="F2763" s="33"/>
      <c r="G2763" s="28"/>
      <c r="H2763" s="33"/>
      <c r="I2763" s="33"/>
    </row>
    <row r="2764" customFormat="1" spans="3:9">
      <c r="C2764" s="27"/>
      <c r="D2764" s="33"/>
      <c r="E2764" s="33"/>
      <c r="F2764" s="33"/>
      <c r="G2764" s="28"/>
      <c r="H2764" s="33"/>
      <c r="I2764" s="33"/>
    </row>
    <row r="2765" customFormat="1" spans="3:9">
      <c r="C2765" s="27"/>
      <c r="D2765" s="33"/>
      <c r="E2765" s="33"/>
      <c r="F2765" s="33"/>
      <c r="G2765" s="28"/>
      <c r="H2765" s="33"/>
      <c r="I2765" s="33"/>
    </row>
    <row r="2766" customFormat="1" spans="3:9">
      <c r="C2766" s="27"/>
      <c r="D2766" s="33"/>
      <c r="E2766" s="33"/>
      <c r="F2766" s="33"/>
      <c r="G2766" s="28"/>
      <c r="H2766" s="33"/>
      <c r="I2766" s="33"/>
    </row>
    <row r="2767" customFormat="1" spans="3:9">
      <c r="C2767" s="27"/>
      <c r="D2767" s="33"/>
      <c r="E2767" s="33"/>
      <c r="F2767" s="33"/>
      <c r="G2767" s="28"/>
      <c r="H2767" s="33"/>
      <c r="I2767" s="33"/>
    </row>
    <row r="2768" customFormat="1" spans="3:9">
      <c r="C2768" s="27"/>
      <c r="D2768" s="33"/>
      <c r="E2768" s="33"/>
      <c r="F2768" s="33"/>
      <c r="G2768" s="28"/>
      <c r="H2768" s="33"/>
      <c r="I2768" s="33"/>
    </row>
    <row r="2769" customFormat="1" spans="3:9">
      <c r="C2769" s="27"/>
      <c r="D2769" s="33"/>
      <c r="E2769" s="33"/>
      <c r="F2769" s="33"/>
      <c r="G2769" s="28"/>
      <c r="H2769" s="33"/>
      <c r="I2769" s="33"/>
    </row>
    <row r="2770" customFormat="1" spans="3:9">
      <c r="C2770" s="27"/>
      <c r="D2770" s="33"/>
      <c r="E2770" s="33"/>
      <c r="F2770" s="33"/>
      <c r="G2770" s="28"/>
      <c r="H2770" s="33"/>
      <c r="I2770" s="33"/>
    </row>
    <row r="2771" customFormat="1" spans="3:9">
      <c r="C2771" s="27"/>
      <c r="D2771" s="33"/>
      <c r="E2771" s="33"/>
      <c r="F2771" s="33"/>
      <c r="G2771" s="28"/>
      <c r="H2771" s="33"/>
      <c r="I2771" s="33"/>
    </row>
    <row r="2772" customFormat="1" spans="3:9">
      <c r="C2772" s="27"/>
      <c r="D2772" s="33"/>
      <c r="E2772" s="33"/>
      <c r="F2772" s="33"/>
      <c r="G2772" s="28"/>
      <c r="H2772" s="33"/>
      <c r="I2772" s="33"/>
    </row>
    <row r="2773" customFormat="1" spans="3:9">
      <c r="C2773" s="27"/>
      <c r="D2773" s="33"/>
      <c r="E2773" s="33"/>
      <c r="F2773" s="33"/>
      <c r="G2773" s="28"/>
      <c r="H2773" s="33"/>
      <c r="I2773" s="33"/>
    </row>
    <row r="2774" customFormat="1" spans="3:9">
      <c r="C2774" s="27"/>
      <c r="D2774" s="33"/>
      <c r="E2774" s="33"/>
      <c r="F2774" s="33"/>
      <c r="G2774" s="28"/>
      <c r="H2774" s="33"/>
      <c r="I2774" s="33"/>
    </row>
    <row r="2775" customFormat="1" spans="3:9">
      <c r="C2775" s="27"/>
      <c r="D2775" s="33"/>
      <c r="E2775" s="33"/>
      <c r="F2775" s="33"/>
      <c r="G2775" s="28"/>
      <c r="H2775" s="33"/>
      <c r="I2775" s="33"/>
    </row>
    <row r="2776" customFormat="1" spans="3:9">
      <c r="C2776" s="27"/>
      <c r="D2776" s="33"/>
      <c r="E2776" s="33"/>
      <c r="F2776" s="33"/>
      <c r="G2776" s="28"/>
      <c r="H2776" s="33"/>
      <c r="I2776" s="33"/>
    </row>
    <row r="2777" customFormat="1" spans="3:9">
      <c r="C2777" s="27"/>
      <c r="D2777" s="33"/>
      <c r="E2777" s="33"/>
      <c r="F2777" s="33"/>
      <c r="G2777" s="28"/>
      <c r="H2777" s="33"/>
      <c r="I2777" s="33"/>
    </row>
    <row r="2778" customFormat="1" spans="3:9">
      <c r="C2778" s="27"/>
      <c r="D2778" s="33"/>
      <c r="E2778" s="33"/>
      <c r="F2778" s="33"/>
      <c r="G2778" s="28"/>
      <c r="H2778" s="33"/>
      <c r="I2778" s="33"/>
    </row>
    <row r="2779" customFormat="1" spans="3:9">
      <c r="C2779" s="27"/>
      <c r="D2779" s="33"/>
      <c r="E2779" s="33"/>
      <c r="F2779" s="33"/>
      <c r="G2779" s="28"/>
      <c r="H2779" s="33"/>
      <c r="I2779" s="33"/>
    </row>
    <row r="2780" customFormat="1" spans="3:9">
      <c r="C2780" s="27"/>
      <c r="D2780" s="33"/>
      <c r="E2780" s="33"/>
      <c r="F2780" s="33"/>
      <c r="G2780" s="28"/>
      <c r="H2780" s="33"/>
      <c r="I2780" s="33"/>
    </row>
    <row r="2781" customFormat="1" spans="3:9">
      <c r="C2781" s="27"/>
      <c r="D2781" s="33"/>
      <c r="E2781" s="33"/>
      <c r="F2781" s="33"/>
      <c r="G2781" s="28"/>
      <c r="H2781" s="33"/>
      <c r="I2781" s="33"/>
    </row>
    <row r="2782" customFormat="1" spans="3:9">
      <c r="C2782" s="27"/>
      <c r="D2782" s="33"/>
      <c r="E2782" s="33"/>
      <c r="F2782" s="33"/>
      <c r="G2782" s="28"/>
      <c r="H2782" s="33"/>
      <c r="I2782" s="33"/>
    </row>
    <row r="2783" customFormat="1" spans="3:9">
      <c r="C2783" s="27"/>
      <c r="D2783" s="33"/>
      <c r="E2783" s="33"/>
      <c r="F2783" s="33"/>
      <c r="G2783" s="28"/>
      <c r="H2783" s="33"/>
      <c r="I2783" s="33"/>
    </row>
    <row r="2784" customFormat="1" spans="3:9">
      <c r="C2784" s="27"/>
      <c r="D2784" s="33"/>
      <c r="E2784" s="33"/>
      <c r="F2784" s="33"/>
      <c r="G2784" s="28"/>
      <c r="H2784" s="33"/>
      <c r="I2784" s="33"/>
    </row>
    <row r="2785" customFormat="1" spans="3:9">
      <c r="C2785" s="27"/>
      <c r="D2785" s="33"/>
      <c r="E2785" s="33"/>
      <c r="F2785" s="33"/>
      <c r="G2785" s="28"/>
      <c r="H2785" s="33"/>
      <c r="I2785" s="33"/>
    </row>
    <row r="2786" customFormat="1" spans="3:9">
      <c r="C2786" s="27"/>
      <c r="D2786" s="33"/>
      <c r="E2786" s="33"/>
      <c r="F2786" s="33"/>
      <c r="G2786" s="28"/>
      <c r="H2786" s="33"/>
      <c r="I2786" s="33"/>
    </row>
    <row r="2787" customFormat="1" spans="3:9">
      <c r="C2787" s="27"/>
      <c r="D2787" s="33"/>
      <c r="E2787" s="33"/>
      <c r="F2787" s="33"/>
      <c r="G2787" s="28"/>
      <c r="H2787" s="33"/>
      <c r="I2787" s="33"/>
    </row>
    <row r="2788" customFormat="1" spans="3:9">
      <c r="C2788" s="27"/>
      <c r="D2788" s="33"/>
      <c r="E2788" s="33"/>
      <c r="F2788" s="33"/>
      <c r="G2788" s="28"/>
      <c r="H2788" s="33"/>
      <c r="I2788" s="33"/>
    </row>
    <row r="2789" customFormat="1" spans="3:9">
      <c r="C2789" s="27"/>
      <c r="D2789" s="33"/>
      <c r="E2789" s="33"/>
      <c r="F2789" s="33"/>
      <c r="G2789" s="28"/>
      <c r="H2789" s="33"/>
      <c r="I2789" s="33"/>
    </row>
    <row r="2790" customFormat="1" spans="3:9">
      <c r="C2790" s="27"/>
      <c r="D2790" s="33"/>
      <c r="E2790" s="33"/>
      <c r="F2790" s="33"/>
      <c r="G2790" s="28"/>
      <c r="H2790" s="33"/>
      <c r="I2790" s="33"/>
    </row>
    <row r="2791" customFormat="1" spans="3:9">
      <c r="C2791" s="27"/>
      <c r="D2791" s="33"/>
      <c r="E2791" s="33"/>
      <c r="F2791" s="33"/>
      <c r="G2791" s="28"/>
      <c r="H2791" s="33"/>
      <c r="I2791" s="33"/>
    </row>
    <row r="2792" customFormat="1" spans="3:9">
      <c r="C2792" s="27"/>
      <c r="D2792" s="33"/>
      <c r="E2792" s="33"/>
      <c r="F2792" s="33"/>
      <c r="G2792" s="28"/>
      <c r="H2792" s="33"/>
      <c r="I2792" s="33"/>
    </row>
    <row r="2793" customFormat="1" spans="3:9">
      <c r="C2793" s="27"/>
      <c r="D2793" s="33"/>
      <c r="E2793" s="33"/>
      <c r="F2793" s="33"/>
      <c r="G2793" s="28"/>
      <c r="H2793" s="33"/>
      <c r="I2793" s="33"/>
    </row>
    <row r="2794" customFormat="1" spans="3:9">
      <c r="C2794" s="27"/>
      <c r="D2794" s="33"/>
      <c r="E2794" s="33"/>
      <c r="F2794" s="33"/>
      <c r="G2794" s="28"/>
      <c r="H2794" s="33"/>
      <c r="I2794" s="33"/>
    </row>
    <row r="2795" customFormat="1" spans="3:9">
      <c r="C2795" s="27"/>
      <c r="D2795" s="33"/>
      <c r="E2795" s="33"/>
      <c r="F2795" s="33"/>
      <c r="G2795" s="28"/>
      <c r="H2795" s="33"/>
      <c r="I2795" s="33"/>
    </row>
    <row r="2796" customFormat="1" spans="3:9">
      <c r="C2796" s="27"/>
      <c r="D2796" s="33"/>
      <c r="E2796" s="33"/>
      <c r="F2796" s="33"/>
      <c r="G2796" s="28"/>
      <c r="H2796" s="33"/>
      <c r="I2796" s="33"/>
    </row>
    <row r="2797" customFormat="1" spans="3:9">
      <c r="C2797" s="27"/>
      <c r="D2797" s="33"/>
      <c r="E2797" s="33"/>
      <c r="F2797" s="33"/>
      <c r="G2797" s="28"/>
      <c r="H2797" s="33"/>
      <c r="I2797" s="33"/>
    </row>
    <row r="2798" customFormat="1" spans="3:9">
      <c r="C2798" s="27"/>
      <c r="D2798" s="33"/>
      <c r="E2798" s="33"/>
      <c r="F2798" s="33"/>
      <c r="G2798" s="28"/>
      <c r="H2798" s="33"/>
      <c r="I2798" s="33"/>
    </row>
    <row r="2799" customFormat="1" spans="3:9">
      <c r="C2799" s="27"/>
      <c r="D2799" s="33"/>
      <c r="E2799" s="33"/>
      <c r="F2799" s="33"/>
      <c r="G2799" s="28"/>
      <c r="H2799" s="33"/>
      <c r="I2799" s="33"/>
    </row>
    <row r="2800" customFormat="1" spans="3:9">
      <c r="C2800" s="27"/>
      <c r="D2800" s="33"/>
      <c r="E2800" s="33"/>
      <c r="F2800" s="33"/>
      <c r="G2800" s="28"/>
      <c r="H2800" s="33"/>
      <c r="I2800" s="33"/>
    </row>
    <row r="2801" customFormat="1" spans="3:9">
      <c r="C2801" s="27"/>
      <c r="D2801" s="33"/>
      <c r="E2801" s="33"/>
      <c r="F2801" s="33"/>
      <c r="G2801" s="28"/>
      <c r="H2801" s="33"/>
      <c r="I2801" s="33"/>
    </row>
    <row r="2802" customFormat="1" spans="3:9">
      <c r="C2802" s="27"/>
      <c r="D2802" s="33"/>
      <c r="E2802" s="33"/>
      <c r="F2802" s="33"/>
      <c r="G2802" s="28"/>
      <c r="H2802" s="33"/>
      <c r="I2802" s="33"/>
    </row>
    <row r="2803" customFormat="1" spans="3:9">
      <c r="C2803" s="27"/>
      <c r="D2803" s="33"/>
      <c r="E2803" s="33"/>
      <c r="F2803" s="33"/>
      <c r="G2803" s="28"/>
      <c r="H2803" s="33"/>
      <c r="I2803" s="33"/>
    </row>
    <row r="2804" customFormat="1" spans="3:9">
      <c r="C2804" s="27"/>
      <c r="D2804" s="33"/>
      <c r="E2804" s="33"/>
      <c r="F2804" s="33"/>
      <c r="G2804" s="28"/>
      <c r="H2804" s="33"/>
      <c r="I2804" s="33"/>
    </row>
    <row r="2805" customFormat="1" spans="3:9">
      <c r="C2805" s="27"/>
      <c r="D2805" s="33"/>
      <c r="E2805" s="33"/>
      <c r="F2805" s="33"/>
      <c r="G2805" s="28"/>
      <c r="H2805" s="33"/>
      <c r="I2805" s="33"/>
    </row>
    <row r="2806" customFormat="1" spans="3:9">
      <c r="C2806" s="27"/>
      <c r="D2806" s="33"/>
      <c r="E2806" s="33"/>
      <c r="F2806" s="33"/>
      <c r="G2806" s="28"/>
      <c r="H2806" s="33"/>
      <c r="I2806" s="33"/>
    </row>
    <row r="2807" customFormat="1" spans="3:9">
      <c r="C2807" s="27"/>
      <c r="D2807" s="33"/>
      <c r="E2807" s="33"/>
      <c r="F2807" s="33"/>
      <c r="G2807" s="28"/>
      <c r="H2807" s="33"/>
      <c r="I2807" s="33"/>
    </row>
    <row r="2808" customFormat="1" spans="3:9">
      <c r="C2808" s="27"/>
      <c r="D2808" s="33"/>
      <c r="E2808" s="33"/>
      <c r="F2808" s="33"/>
      <c r="G2808" s="28"/>
      <c r="H2808" s="33"/>
      <c r="I2808" s="33"/>
    </row>
    <row r="2809" customFormat="1" spans="3:9">
      <c r="C2809" s="27"/>
      <c r="D2809" s="33"/>
      <c r="E2809" s="33"/>
      <c r="F2809" s="33"/>
      <c r="G2809" s="28"/>
      <c r="H2809" s="33"/>
      <c r="I2809" s="33"/>
    </row>
    <row r="2810" customFormat="1" spans="3:9">
      <c r="C2810" s="27"/>
      <c r="D2810" s="33"/>
      <c r="E2810" s="33"/>
      <c r="F2810" s="33"/>
      <c r="G2810" s="28"/>
      <c r="H2810" s="33"/>
      <c r="I2810" s="33"/>
    </row>
    <row r="2811" customFormat="1" spans="3:9">
      <c r="C2811" s="27"/>
      <c r="D2811" s="33"/>
      <c r="E2811" s="33"/>
      <c r="F2811" s="33"/>
      <c r="G2811" s="28"/>
      <c r="H2811" s="33"/>
      <c r="I2811" s="33"/>
    </row>
    <row r="2812" customFormat="1" spans="3:9">
      <c r="C2812" s="27"/>
      <c r="D2812" s="33"/>
      <c r="E2812" s="33"/>
      <c r="F2812" s="33"/>
      <c r="G2812" s="28"/>
      <c r="H2812" s="33"/>
      <c r="I2812" s="33"/>
    </row>
    <row r="2813" customFormat="1" spans="3:9">
      <c r="C2813" s="27"/>
      <c r="D2813" s="33"/>
      <c r="E2813" s="33"/>
      <c r="F2813" s="33"/>
      <c r="G2813" s="28"/>
      <c r="H2813" s="33"/>
      <c r="I2813" s="33"/>
    </row>
    <row r="2814" customFormat="1" spans="3:9">
      <c r="C2814" s="27"/>
      <c r="D2814" s="33"/>
      <c r="E2814" s="33"/>
      <c r="F2814" s="33"/>
      <c r="G2814" s="28"/>
      <c r="H2814" s="33"/>
      <c r="I2814" s="33"/>
    </row>
    <row r="2815" customFormat="1" spans="3:9">
      <c r="C2815" s="27"/>
      <c r="D2815" s="33"/>
      <c r="E2815" s="33"/>
      <c r="F2815" s="33"/>
      <c r="G2815" s="28"/>
      <c r="H2815" s="33"/>
      <c r="I2815" s="33"/>
    </row>
    <row r="2816" customFormat="1" spans="3:9">
      <c r="C2816" s="27"/>
      <c r="D2816" s="33"/>
      <c r="E2816" s="33"/>
      <c r="F2816" s="33"/>
      <c r="G2816" s="28"/>
      <c r="H2816" s="33"/>
      <c r="I2816" s="33"/>
    </row>
    <row r="2817" customFormat="1" spans="3:9">
      <c r="C2817" s="27"/>
      <c r="D2817" s="33"/>
      <c r="E2817" s="33"/>
      <c r="F2817" s="33"/>
      <c r="G2817" s="28"/>
      <c r="H2817" s="33"/>
      <c r="I2817" s="33"/>
    </row>
    <row r="2818" customFormat="1" spans="3:9">
      <c r="C2818" s="27"/>
      <c r="D2818" s="33"/>
      <c r="E2818" s="33"/>
      <c r="F2818" s="33"/>
      <c r="G2818" s="28"/>
      <c r="H2818" s="33"/>
      <c r="I2818" s="33"/>
    </row>
    <row r="2819" customFormat="1" spans="3:9">
      <c r="C2819" s="27"/>
      <c r="D2819" s="33"/>
      <c r="E2819" s="33"/>
      <c r="F2819" s="33"/>
      <c r="G2819" s="28"/>
      <c r="H2819" s="33"/>
      <c r="I2819" s="33"/>
    </row>
    <row r="2820" customFormat="1" spans="3:9">
      <c r="C2820" s="27"/>
      <c r="D2820" s="33"/>
      <c r="E2820" s="33"/>
      <c r="F2820" s="33"/>
      <c r="G2820" s="28"/>
      <c r="H2820" s="33"/>
      <c r="I2820" s="33"/>
    </row>
    <row r="2821" customFormat="1" spans="3:9">
      <c r="C2821" s="27"/>
      <c r="D2821" s="33"/>
      <c r="E2821" s="33"/>
      <c r="F2821" s="33"/>
      <c r="G2821" s="28"/>
      <c r="H2821" s="33"/>
      <c r="I2821" s="33"/>
    </row>
    <row r="2822" customFormat="1" spans="3:9">
      <c r="C2822" s="27"/>
      <c r="D2822" s="33"/>
      <c r="E2822" s="33"/>
      <c r="F2822" s="33"/>
      <c r="G2822" s="28"/>
      <c r="H2822" s="33"/>
      <c r="I2822" s="33"/>
    </row>
    <row r="2823" customFormat="1" spans="3:9">
      <c r="C2823" s="27"/>
      <c r="D2823" s="33"/>
      <c r="E2823" s="33"/>
      <c r="F2823" s="33"/>
      <c r="G2823" s="28"/>
      <c r="H2823" s="33"/>
      <c r="I2823" s="33"/>
    </row>
    <row r="2824" customFormat="1" spans="3:9">
      <c r="C2824" s="27"/>
      <c r="D2824" s="33"/>
      <c r="E2824" s="33"/>
      <c r="F2824" s="33"/>
      <c r="G2824" s="28"/>
      <c r="H2824" s="33"/>
      <c r="I2824" s="33"/>
    </row>
    <row r="2825" customFormat="1" spans="3:9">
      <c r="C2825" s="27"/>
      <c r="D2825" s="33"/>
      <c r="E2825" s="33"/>
      <c r="F2825" s="33"/>
      <c r="G2825" s="28"/>
      <c r="H2825" s="33"/>
      <c r="I2825" s="33"/>
    </row>
    <row r="2826" customFormat="1" spans="3:9">
      <c r="C2826" s="27"/>
      <c r="D2826" s="33"/>
      <c r="E2826" s="33"/>
      <c r="F2826" s="33"/>
      <c r="G2826" s="28"/>
      <c r="H2826" s="33"/>
      <c r="I2826" s="33"/>
    </row>
    <row r="2827" customFormat="1" spans="3:9">
      <c r="C2827" s="27"/>
      <c r="D2827" s="33"/>
      <c r="E2827" s="33"/>
      <c r="F2827" s="33"/>
      <c r="G2827" s="28"/>
      <c r="H2827" s="33"/>
      <c r="I2827" s="33"/>
    </row>
    <row r="2828" customFormat="1" spans="3:9">
      <c r="C2828" s="27"/>
      <c r="D2828" s="33"/>
      <c r="E2828" s="33"/>
      <c r="F2828" s="33"/>
      <c r="G2828" s="28"/>
      <c r="H2828" s="33"/>
      <c r="I2828" s="33"/>
    </row>
    <row r="2829" customFormat="1" spans="3:9">
      <c r="C2829" s="27"/>
      <c r="D2829" s="33"/>
      <c r="E2829" s="33"/>
      <c r="F2829" s="33"/>
      <c r="G2829" s="28"/>
      <c r="H2829" s="33"/>
      <c r="I2829" s="33"/>
    </row>
    <row r="2830" customFormat="1" spans="3:9">
      <c r="C2830" s="27"/>
      <c r="D2830" s="33"/>
      <c r="E2830" s="33"/>
      <c r="F2830" s="33"/>
      <c r="G2830" s="28"/>
      <c r="H2830" s="33"/>
      <c r="I2830" s="33"/>
    </row>
    <row r="2831" customFormat="1" spans="3:9">
      <c r="C2831" s="27"/>
      <c r="D2831" s="33"/>
      <c r="E2831" s="33"/>
      <c r="F2831" s="33"/>
      <c r="G2831" s="28"/>
      <c r="H2831" s="33"/>
      <c r="I2831" s="33"/>
    </row>
    <row r="2832" customFormat="1" spans="3:9">
      <c r="C2832" s="27"/>
      <c r="D2832" s="33"/>
      <c r="E2832" s="33"/>
      <c r="F2832" s="33"/>
      <c r="G2832" s="28"/>
      <c r="H2832" s="33"/>
      <c r="I2832" s="33"/>
    </row>
    <row r="2833" customFormat="1" spans="3:9">
      <c r="C2833" s="27"/>
      <c r="D2833" s="33"/>
      <c r="E2833" s="33"/>
      <c r="F2833" s="33"/>
      <c r="G2833" s="28"/>
      <c r="H2833" s="33"/>
      <c r="I2833" s="33"/>
    </row>
    <row r="2834" customFormat="1" spans="3:9">
      <c r="C2834" s="27"/>
      <c r="D2834" s="33"/>
      <c r="E2834" s="33"/>
      <c r="F2834" s="33"/>
      <c r="G2834" s="28"/>
      <c r="H2834" s="33"/>
      <c r="I2834" s="33"/>
    </row>
    <row r="2835" customFormat="1" spans="3:9">
      <c r="C2835" s="27"/>
      <c r="D2835" s="33"/>
      <c r="E2835" s="33"/>
      <c r="F2835" s="33"/>
      <c r="G2835" s="28"/>
      <c r="H2835" s="33"/>
      <c r="I2835" s="33"/>
    </row>
    <row r="2836" customFormat="1" spans="3:9">
      <c r="C2836" s="27"/>
      <c r="D2836" s="33"/>
      <c r="E2836" s="33"/>
      <c r="F2836" s="33"/>
      <c r="G2836" s="28"/>
      <c r="H2836" s="33"/>
      <c r="I2836" s="33"/>
    </row>
    <row r="2837" customFormat="1" spans="3:9">
      <c r="C2837" s="27"/>
      <c r="D2837" s="33"/>
      <c r="E2837" s="33"/>
      <c r="F2837" s="33"/>
      <c r="G2837" s="28"/>
      <c r="H2837" s="33"/>
      <c r="I2837" s="33"/>
    </row>
    <row r="2838" customFormat="1" spans="3:9">
      <c r="C2838" s="27"/>
      <c r="D2838" s="33"/>
      <c r="E2838" s="33"/>
      <c r="F2838" s="33"/>
      <c r="G2838" s="28"/>
      <c r="H2838" s="33"/>
      <c r="I2838" s="33"/>
    </row>
    <row r="2839" customFormat="1" spans="3:9">
      <c r="C2839" s="27"/>
      <c r="D2839" s="33"/>
      <c r="E2839" s="33"/>
      <c r="F2839" s="33"/>
      <c r="G2839" s="28"/>
      <c r="H2839" s="33"/>
      <c r="I2839" s="33"/>
    </row>
    <row r="2840" customFormat="1" spans="3:9">
      <c r="C2840" s="27"/>
      <c r="D2840" s="33"/>
      <c r="E2840" s="33"/>
      <c r="F2840" s="33"/>
      <c r="G2840" s="28"/>
      <c r="H2840" s="33"/>
      <c r="I2840" s="33"/>
    </row>
    <row r="2841" customFormat="1" spans="3:9">
      <c r="C2841" s="27"/>
      <c r="D2841" s="33"/>
      <c r="E2841" s="33"/>
      <c r="F2841" s="33"/>
      <c r="G2841" s="28"/>
      <c r="H2841" s="33"/>
      <c r="I2841" s="33"/>
    </row>
    <row r="2842" customFormat="1" spans="3:9">
      <c r="C2842" s="27"/>
      <c r="D2842" s="33"/>
      <c r="E2842" s="33"/>
      <c r="F2842" s="33"/>
      <c r="G2842" s="28"/>
      <c r="H2842" s="33"/>
      <c r="I2842" s="33"/>
    </row>
    <row r="2843" customFormat="1" spans="3:9">
      <c r="C2843" s="27"/>
      <c r="D2843" s="33"/>
      <c r="E2843" s="33"/>
      <c r="F2843" s="33"/>
      <c r="G2843" s="28"/>
      <c r="H2843" s="33"/>
      <c r="I2843" s="33"/>
    </row>
    <row r="2844" customFormat="1" spans="3:9">
      <c r="C2844" s="27"/>
      <c r="D2844" s="33"/>
      <c r="E2844" s="33"/>
      <c r="F2844" s="33"/>
      <c r="G2844" s="28"/>
      <c r="H2844" s="33"/>
      <c r="I2844" s="33"/>
    </row>
    <row r="2845" customFormat="1" spans="3:9">
      <c r="C2845" s="27"/>
      <c r="D2845" s="33"/>
      <c r="E2845" s="33"/>
      <c r="F2845" s="33"/>
      <c r="G2845" s="28"/>
      <c r="H2845" s="33"/>
      <c r="I2845" s="33"/>
    </row>
    <row r="2846" customFormat="1" spans="3:9">
      <c r="C2846" s="27"/>
      <c r="D2846" s="33"/>
      <c r="E2846" s="33"/>
      <c r="F2846" s="33"/>
      <c r="G2846" s="28"/>
      <c r="H2846" s="33"/>
      <c r="I2846" s="33"/>
    </row>
    <row r="2847" customFormat="1" spans="3:9">
      <c r="C2847" s="27"/>
      <c r="D2847" s="33"/>
      <c r="E2847" s="33"/>
      <c r="F2847" s="33"/>
      <c r="G2847" s="28"/>
      <c r="H2847" s="33"/>
      <c r="I2847" s="33"/>
    </row>
    <row r="2848" customFormat="1" spans="3:9">
      <c r="C2848" s="27"/>
      <c r="D2848" s="33"/>
      <c r="E2848" s="33"/>
      <c r="F2848" s="33"/>
      <c r="G2848" s="28"/>
      <c r="H2848" s="33"/>
      <c r="I2848" s="33"/>
    </row>
    <row r="2849" customFormat="1" spans="3:9">
      <c r="C2849" s="27"/>
      <c r="D2849" s="33"/>
      <c r="E2849" s="33"/>
      <c r="F2849" s="33"/>
      <c r="G2849" s="28"/>
      <c r="H2849" s="33"/>
      <c r="I2849" s="33"/>
    </row>
    <row r="2850" customFormat="1" spans="3:9">
      <c r="C2850" s="27"/>
      <c r="D2850" s="33"/>
      <c r="E2850" s="33"/>
      <c r="F2850" s="33"/>
      <c r="G2850" s="28"/>
      <c r="H2850" s="33"/>
      <c r="I2850" s="33"/>
    </row>
    <row r="2851" customFormat="1" spans="3:9">
      <c r="C2851" s="27"/>
      <c r="D2851" s="33"/>
      <c r="E2851" s="33"/>
      <c r="F2851" s="33"/>
      <c r="G2851" s="28"/>
      <c r="H2851" s="33"/>
      <c r="I2851" s="33"/>
    </row>
    <row r="2852" customFormat="1" spans="3:9">
      <c r="C2852" s="27"/>
      <c r="D2852" s="33"/>
      <c r="E2852" s="33"/>
      <c r="F2852" s="33"/>
      <c r="G2852" s="28"/>
      <c r="H2852" s="33"/>
      <c r="I2852" s="33"/>
    </row>
    <row r="2853" customFormat="1" spans="3:9">
      <c r="C2853" s="27"/>
      <c r="D2853" s="33"/>
      <c r="E2853" s="33"/>
      <c r="F2853" s="33"/>
      <c r="G2853" s="28"/>
      <c r="H2853" s="33"/>
      <c r="I2853" s="33"/>
    </row>
    <row r="2854" customFormat="1" spans="3:9">
      <c r="C2854" s="27"/>
      <c r="D2854" s="33"/>
      <c r="E2854" s="33"/>
      <c r="F2854" s="33"/>
      <c r="G2854" s="28"/>
      <c r="H2854" s="33"/>
      <c r="I2854" s="33"/>
    </row>
    <row r="2855" customFormat="1" spans="3:9">
      <c r="C2855" s="27"/>
      <c r="D2855" s="33"/>
      <c r="E2855" s="33"/>
      <c r="F2855" s="33"/>
      <c r="G2855" s="28"/>
      <c r="H2855" s="33"/>
      <c r="I2855" s="33"/>
    </row>
    <row r="2856" customFormat="1" spans="3:9">
      <c r="C2856" s="27"/>
      <c r="D2856" s="33"/>
      <c r="E2856" s="33"/>
      <c r="F2856" s="33"/>
      <c r="G2856" s="28"/>
      <c r="H2856" s="33"/>
      <c r="I2856" s="33"/>
    </row>
    <row r="2857" customFormat="1" spans="3:9">
      <c r="C2857" s="27"/>
      <c r="D2857" s="33"/>
      <c r="E2857" s="33"/>
      <c r="F2857" s="33"/>
      <c r="G2857" s="28"/>
      <c r="H2857" s="33"/>
      <c r="I2857" s="33"/>
    </row>
    <row r="2858" customFormat="1" spans="3:9">
      <c r="C2858" s="27"/>
      <c r="D2858" s="33"/>
      <c r="E2858" s="33"/>
      <c r="F2858" s="33"/>
      <c r="G2858" s="28"/>
      <c r="H2858" s="33"/>
      <c r="I2858" s="33"/>
    </row>
    <row r="2859" customFormat="1" spans="3:9">
      <c r="C2859" s="27"/>
      <c r="D2859" s="33"/>
      <c r="E2859" s="33"/>
      <c r="F2859" s="33"/>
      <c r="G2859" s="28"/>
      <c r="H2859" s="33"/>
      <c r="I2859" s="33"/>
    </row>
    <row r="2860" customFormat="1" spans="3:9">
      <c r="C2860" s="27"/>
      <c r="D2860" s="33"/>
      <c r="E2860" s="33"/>
      <c r="F2860" s="33"/>
      <c r="G2860" s="28"/>
      <c r="H2860" s="33"/>
      <c r="I2860" s="33"/>
    </row>
    <row r="2861" customFormat="1" spans="3:9">
      <c r="C2861" s="27"/>
      <c r="D2861" s="33"/>
      <c r="E2861" s="33"/>
      <c r="F2861" s="33"/>
      <c r="G2861" s="28"/>
      <c r="H2861" s="33"/>
      <c r="I2861" s="33"/>
    </row>
    <row r="2862" customFormat="1" spans="3:9">
      <c r="C2862" s="27"/>
      <c r="D2862" s="33"/>
      <c r="E2862" s="33"/>
      <c r="F2862" s="33"/>
      <c r="G2862" s="28"/>
      <c r="H2862" s="33"/>
      <c r="I2862" s="33"/>
    </row>
    <row r="2863" customFormat="1" spans="3:9">
      <c r="C2863" s="27"/>
      <c r="D2863" s="33"/>
      <c r="E2863" s="33"/>
      <c r="F2863" s="33"/>
      <c r="G2863" s="28"/>
      <c r="H2863" s="33"/>
      <c r="I2863" s="33"/>
    </row>
    <row r="2864" customFormat="1" spans="3:9">
      <c r="C2864" s="27"/>
      <c r="D2864" s="33"/>
      <c r="E2864" s="33"/>
      <c r="F2864" s="33"/>
      <c r="G2864" s="28"/>
      <c r="H2864" s="33"/>
      <c r="I2864" s="33"/>
    </row>
    <row r="2865" customFormat="1" spans="3:9">
      <c r="C2865" s="27"/>
      <c r="D2865" s="33"/>
      <c r="E2865" s="33"/>
      <c r="F2865" s="33"/>
      <c r="G2865" s="28"/>
      <c r="H2865" s="33"/>
      <c r="I2865" s="33"/>
    </row>
    <row r="2866" customFormat="1" spans="3:9">
      <c r="C2866" s="27"/>
      <c r="D2866" s="33"/>
      <c r="E2866" s="33"/>
      <c r="F2866" s="33"/>
      <c r="G2866" s="28"/>
      <c r="H2866" s="33"/>
      <c r="I2866" s="33"/>
    </row>
    <row r="2867" customFormat="1" spans="3:9">
      <c r="C2867" s="27"/>
      <c r="D2867" s="33"/>
      <c r="E2867" s="33"/>
      <c r="F2867" s="33"/>
      <c r="G2867" s="28"/>
      <c r="H2867" s="33"/>
      <c r="I2867" s="33"/>
    </row>
    <row r="2868" customFormat="1" spans="3:9">
      <c r="C2868" s="27"/>
      <c r="D2868" s="33"/>
      <c r="E2868" s="33"/>
      <c r="F2868" s="33"/>
      <c r="G2868" s="28"/>
      <c r="H2868" s="33"/>
      <c r="I2868" s="33"/>
    </row>
    <row r="2869" customFormat="1" spans="3:9">
      <c r="C2869" s="27"/>
      <c r="D2869" s="33"/>
      <c r="E2869" s="33"/>
      <c r="F2869" s="33"/>
      <c r="G2869" s="28"/>
      <c r="H2869" s="33"/>
      <c r="I2869" s="33"/>
    </row>
    <row r="2870" customFormat="1" spans="3:9">
      <c r="C2870" s="27"/>
      <c r="D2870" s="33"/>
      <c r="E2870" s="33"/>
      <c r="F2870" s="33"/>
      <c r="G2870" s="28"/>
      <c r="H2870" s="33"/>
      <c r="I2870" s="33"/>
    </row>
    <row r="2871" customFormat="1" spans="3:9">
      <c r="C2871" s="27"/>
      <c r="D2871" s="33"/>
      <c r="E2871" s="33"/>
      <c r="F2871" s="33"/>
      <c r="G2871" s="28"/>
      <c r="H2871" s="33"/>
      <c r="I2871" s="33"/>
    </row>
    <row r="2872" customFormat="1" spans="3:9">
      <c r="C2872" s="27"/>
      <c r="D2872" s="33"/>
      <c r="E2872" s="33"/>
      <c r="F2872" s="33"/>
      <c r="G2872" s="28"/>
      <c r="H2872" s="33"/>
      <c r="I2872" s="33"/>
    </row>
    <row r="2873" customFormat="1" spans="3:9">
      <c r="C2873" s="27"/>
      <c r="D2873" s="33"/>
      <c r="E2873" s="33"/>
      <c r="F2873" s="33"/>
      <c r="G2873" s="28"/>
      <c r="H2873" s="33"/>
      <c r="I2873" s="33"/>
    </row>
    <row r="2874" customFormat="1" spans="3:9">
      <c r="C2874" s="27"/>
      <c r="D2874" s="33"/>
      <c r="E2874" s="33"/>
      <c r="F2874" s="33"/>
      <c r="G2874" s="28"/>
      <c r="H2874" s="33"/>
      <c r="I2874" s="33"/>
    </row>
    <row r="2875" customFormat="1" spans="3:9">
      <c r="C2875" s="27"/>
      <c r="D2875" s="33"/>
      <c r="E2875" s="33"/>
      <c r="F2875" s="33"/>
      <c r="G2875" s="28"/>
      <c r="H2875" s="33"/>
      <c r="I2875" s="33"/>
    </row>
    <row r="2876" customFormat="1" spans="3:9">
      <c r="C2876" s="27"/>
      <c r="D2876" s="33"/>
      <c r="E2876" s="33"/>
      <c r="F2876" s="33"/>
      <c r="G2876" s="28"/>
      <c r="H2876" s="33"/>
      <c r="I2876" s="33"/>
    </row>
    <row r="2877" customFormat="1" spans="3:9">
      <c r="C2877" s="27"/>
      <c r="D2877" s="33"/>
      <c r="E2877" s="33"/>
      <c r="F2877" s="33"/>
      <c r="G2877" s="28"/>
      <c r="H2877" s="33"/>
      <c r="I2877" s="33"/>
    </row>
    <row r="2878" customFormat="1" spans="3:9">
      <c r="C2878" s="27"/>
      <c r="D2878" s="33"/>
      <c r="E2878" s="33"/>
      <c r="F2878" s="33"/>
      <c r="G2878" s="28"/>
      <c r="H2878" s="33"/>
      <c r="I2878" s="33"/>
    </row>
    <row r="2879" customFormat="1" spans="3:9">
      <c r="C2879" s="27"/>
      <c r="D2879" s="33"/>
      <c r="E2879" s="33"/>
      <c r="F2879" s="33"/>
      <c r="G2879" s="28"/>
      <c r="H2879" s="33"/>
      <c r="I2879" s="33"/>
    </row>
    <row r="2880" customFormat="1" spans="3:9">
      <c r="C2880" s="27"/>
      <c r="D2880" s="33"/>
      <c r="E2880" s="33"/>
      <c r="F2880" s="33"/>
      <c r="G2880" s="28"/>
      <c r="H2880" s="33"/>
      <c r="I2880" s="33"/>
    </row>
    <row r="2881" customFormat="1" spans="3:9">
      <c r="C2881" s="27"/>
      <c r="D2881" s="33"/>
      <c r="E2881" s="33"/>
      <c r="F2881" s="33"/>
      <c r="G2881" s="28"/>
      <c r="H2881" s="33"/>
      <c r="I2881" s="33"/>
    </row>
    <row r="2882" customFormat="1" spans="3:9">
      <c r="C2882" s="27"/>
      <c r="D2882" s="33"/>
      <c r="E2882" s="33"/>
      <c r="F2882" s="33"/>
      <c r="G2882" s="28"/>
      <c r="H2882" s="33"/>
      <c r="I2882" s="33"/>
    </row>
    <row r="2883" customFormat="1" spans="3:9">
      <c r="C2883" s="27"/>
      <c r="D2883" s="33"/>
      <c r="E2883" s="33"/>
      <c r="F2883" s="33"/>
      <c r="G2883" s="28"/>
      <c r="H2883" s="33"/>
      <c r="I2883" s="33"/>
    </row>
    <row r="2884" customFormat="1" spans="3:9">
      <c r="C2884" s="27"/>
      <c r="D2884" s="33"/>
      <c r="E2884" s="33"/>
      <c r="F2884" s="33"/>
      <c r="G2884" s="28"/>
      <c r="H2884" s="33"/>
      <c r="I2884" s="33"/>
    </row>
    <row r="2885" customFormat="1" spans="3:9">
      <c r="C2885" s="27"/>
      <c r="D2885" s="33"/>
      <c r="E2885" s="33"/>
      <c r="F2885" s="33"/>
      <c r="G2885" s="28"/>
      <c r="H2885" s="33"/>
      <c r="I2885" s="33"/>
    </row>
    <row r="2886" customFormat="1" spans="3:9">
      <c r="C2886" s="27"/>
      <c r="D2886" s="33"/>
      <c r="E2886" s="33"/>
      <c r="F2886" s="33"/>
      <c r="G2886" s="28"/>
      <c r="H2886" s="33"/>
      <c r="I2886" s="33"/>
    </row>
    <row r="2887" customFormat="1" spans="3:9">
      <c r="C2887" s="27"/>
      <c r="D2887" s="33"/>
      <c r="E2887" s="33"/>
      <c r="F2887" s="33"/>
      <c r="G2887" s="28"/>
      <c r="H2887" s="33"/>
      <c r="I2887" s="33"/>
    </row>
    <row r="2888" customFormat="1" spans="3:9">
      <c r="C2888" s="27"/>
      <c r="D2888" s="33"/>
      <c r="E2888" s="33"/>
      <c r="F2888" s="33"/>
      <c r="G2888" s="28"/>
      <c r="H2888" s="33"/>
      <c r="I2888" s="33"/>
    </row>
    <row r="2889" customFormat="1" spans="3:9">
      <c r="C2889" s="27"/>
      <c r="D2889" s="33"/>
      <c r="E2889" s="33"/>
      <c r="F2889" s="33"/>
      <c r="G2889" s="28"/>
      <c r="H2889" s="33"/>
      <c r="I2889" s="33"/>
    </row>
    <row r="2890" customFormat="1" spans="3:9">
      <c r="C2890" s="27"/>
      <c r="D2890" s="33"/>
      <c r="E2890" s="33"/>
      <c r="F2890" s="33"/>
      <c r="G2890" s="28"/>
      <c r="H2890" s="33"/>
      <c r="I2890" s="33"/>
    </row>
    <row r="2891" customFormat="1" spans="3:9">
      <c r="C2891" s="27"/>
      <c r="D2891" s="33"/>
      <c r="E2891" s="33"/>
      <c r="F2891" s="33"/>
      <c r="G2891" s="28"/>
      <c r="H2891" s="33"/>
      <c r="I2891" s="33"/>
    </row>
    <row r="2892" customFormat="1" spans="3:9">
      <c r="C2892" s="27"/>
      <c r="D2892" s="33"/>
      <c r="E2892" s="33"/>
      <c r="F2892" s="33"/>
      <c r="G2892" s="28"/>
      <c r="H2892" s="33"/>
      <c r="I2892" s="33"/>
    </row>
    <row r="2893" customFormat="1" spans="3:9">
      <c r="C2893" s="27"/>
      <c r="D2893" s="33"/>
      <c r="E2893" s="33"/>
      <c r="F2893" s="33"/>
      <c r="G2893" s="28"/>
      <c r="H2893" s="33"/>
      <c r="I2893" s="33"/>
    </row>
    <row r="2894" customFormat="1" spans="3:9">
      <c r="C2894" s="27"/>
      <c r="D2894" s="33"/>
      <c r="E2894" s="33"/>
      <c r="F2894" s="33"/>
      <c r="G2894" s="28"/>
      <c r="H2894" s="33"/>
      <c r="I2894" s="33"/>
    </row>
    <row r="2895" customFormat="1" spans="3:9">
      <c r="C2895" s="27"/>
      <c r="D2895" s="33"/>
      <c r="E2895" s="33"/>
      <c r="F2895" s="33"/>
      <c r="G2895" s="28"/>
      <c r="H2895" s="33"/>
      <c r="I2895" s="33"/>
    </row>
    <row r="2896" customFormat="1" spans="3:9">
      <c r="C2896" s="27"/>
      <c r="D2896" s="33"/>
      <c r="E2896" s="33"/>
      <c r="F2896" s="33"/>
      <c r="G2896" s="28"/>
      <c r="H2896" s="33"/>
      <c r="I2896" s="33"/>
    </row>
    <row r="2897" customFormat="1" spans="3:9">
      <c r="C2897" s="27"/>
      <c r="D2897" s="33"/>
      <c r="E2897" s="33"/>
      <c r="F2897" s="33"/>
      <c r="G2897" s="28"/>
      <c r="H2897" s="33"/>
      <c r="I2897" s="33"/>
    </row>
    <row r="2898" customFormat="1" spans="3:9">
      <c r="C2898" s="27"/>
      <c r="D2898" s="33"/>
      <c r="E2898" s="33"/>
      <c r="F2898" s="33"/>
      <c r="G2898" s="28"/>
      <c r="H2898" s="33"/>
      <c r="I2898" s="33"/>
    </row>
    <row r="2899" customFormat="1" spans="3:9">
      <c r="C2899" s="27"/>
      <c r="D2899" s="33"/>
      <c r="E2899" s="33"/>
      <c r="F2899" s="33"/>
      <c r="G2899" s="28"/>
      <c r="H2899" s="33"/>
      <c r="I2899" s="33"/>
    </row>
    <row r="2900" customFormat="1" spans="3:9">
      <c r="C2900" s="27"/>
      <c r="D2900" s="33"/>
      <c r="E2900" s="33"/>
      <c r="F2900" s="33"/>
      <c r="G2900" s="28"/>
      <c r="H2900" s="33"/>
      <c r="I2900" s="33"/>
    </row>
    <row r="2901" customFormat="1" spans="3:9">
      <c r="C2901" s="27"/>
      <c r="D2901" s="33"/>
      <c r="E2901" s="33"/>
      <c r="F2901" s="33"/>
      <c r="G2901" s="28"/>
      <c r="H2901" s="33"/>
      <c r="I2901" s="33"/>
    </row>
    <row r="2902" customFormat="1" spans="3:9">
      <c r="C2902" s="27"/>
      <c r="D2902" s="33"/>
      <c r="E2902" s="33"/>
      <c r="F2902" s="33"/>
      <c r="G2902" s="28"/>
      <c r="H2902" s="33"/>
      <c r="I2902" s="33"/>
    </row>
    <row r="2903" customFormat="1" spans="3:9">
      <c r="C2903" s="27"/>
      <c r="D2903" s="33"/>
      <c r="E2903" s="33"/>
      <c r="F2903" s="33"/>
      <c r="G2903" s="28"/>
      <c r="H2903" s="33"/>
      <c r="I2903" s="33"/>
    </row>
    <row r="2904" customFormat="1" spans="3:9">
      <c r="C2904" s="27"/>
      <c r="D2904" s="33"/>
      <c r="E2904" s="33"/>
      <c r="F2904" s="33"/>
      <c r="G2904" s="28"/>
      <c r="H2904" s="33"/>
      <c r="I2904" s="33"/>
    </row>
    <row r="2905" customFormat="1" spans="3:9">
      <c r="C2905" s="27"/>
      <c r="D2905" s="33"/>
      <c r="E2905" s="33"/>
      <c r="F2905" s="33"/>
      <c r="G2905" s="28"/>
      <c r="H2905" s="33"/>
      <c r="I2905" s="33"/>
    </row>
    <row r="2906" customFormat="1" spans="3:9">
      <c r="C2906" s="27"/>
      <c r="D2906" s="33"/>
      <c r="E2906" s="33"/>
      <c r="F2906" s="33"/>
      <c r="G2906" s="28"/>
      <c r="H2906" s="33"/>
      <c r="I2906" s="33"/>
    </row>
    <row r="2907" customFormat="1" spans="3:9">
      <c r="C2907" s="27"/>
      <c r="D2907" s="33"/>
      <c r="E2907" s="33"/>
      <c r="F2907" s="33"/>
      <c r="G2907" s="28"/>
      <c r="H2907" s="33"/>
      <c r="I2907" s="33"/>
    </row>
    <row r="2908" customFormat="1" spans="3:9">
      <c r="C2908" s="27"/>
      <c r="D2908" s="33"/>
      <c r="E2908" s="33"/>
      <c r="F2908" s="33"/>
      <c r="G2908" s="28"/>
      <c r="H2908" s="33"/>
      <c r="I2908" s="33"/>
    </row>
    <row r="2909" customFormat="1" spans="3:9">
      <c r="C2909" s="27"/>
      <c r="D2909" s="33"/>
      <c r="E2909" s="33"/>
      <c r="F2909" s="33"/>
      <c r="G2909" s="28"/>
      <c r="H2909" s="33"/>
      <c r="I2909" s="33"/>
    </row>
    <row r="2910" customFormat="1" spans="3:9">
      <c r="C2910" s="27"/>
      <c r="D2910" s="33"/>
      <c r="E2910" s="33"/>
      <c r="F2910" s="33"/>
      <c r="G2910" s="28"/>
      <c r="H2910" s="33"/>
      <c r="I2910" s="33"/>
    </row>
    <row r="2911" customFormat="1" spans="3:9">
      <c r="C2911" s="27"/>
      <c r="D2911" s="33"/>
      <c r="E2911" s="33"/>
      <c r="F2911" s="33"/>
      <c r="G2911" s="28"/>
      <c r="H2911" s="33"/>
      <c r="I2911" s="33"/>
    </row>
    <row r="2912" customFormat="1" spans="3:9">
      <c r="C2912" s="27"/>
      <c r="D2912" s="33"/>
      <c r="E2912" s="33"/>
      <c r="F2912" s="33"/>
      <c r="G2912" s="28"/>
      <c r="H2912" s="33"/>
      <c r="I2912" s="33"/>
    </row>
    <row r="2913" customFormat="1" spans="3:9">
      <c r="C2913" s="27"/>
      <c r="D2913" s="33"/>
      <c r="E2913" s="33"/>
      <c r="F2913" s="33"/>
      <c r="G2913" s="28"/>
      <c r="H2913" s="33"/>
      <c r="I2913" s="33"/>
    </row>
    <row r="2914" customFormat="1" spans="3:9">
      <c r="C2914" s="27"/>
      <c r="D2914" s="33"/>
      <c r="E2914" s="33"/>
      <c r="F2914" s="33"/>
      <c r="G2914" s="28"/>
      <c r="H2914" s="33"/>
      <c r="I2914" s="33"/>
    </row>
    <row r="2915" customFormat="1" spans="3:9">
      <c r="C2915" s="27"/>
      <c r="D2915" s="33"/>
      <c r="E2915" s="33"/>
      <c r="F2915" s="33"/>
      <c r="G2915" s="28"/>
      <c r="H2915" s="33"/>
      <c r="I2915" s="33"/>
    </row>
    <row r="2916" customFormat="1" spans="3:9">
      <c r="C2916" s="27"/>
      <c r="D2916" s="33"/>
      <c r="E2916" s="33"/>
      <c r="F2916" s="33"/>
      <c r="G2916" s="28"/>
      <c r="H2916" s="33"/>
      <c r="I2916" s="33"/>
    </row>
    <row r="2917" customFormat="1" spans="3:9">
      <c r="C2917" s="27"/>
      <c r="D2917" s="33"/>
      <c r="E2917" s="33"/>
      <c r="F2917" s="33"/>
      <c r="G2917" s="28"/>
      <c r="H2917" s="33"/>
      <c r="I2917" s="33"/>
    </row>
    <row r="2918" customFormat="1" spans="3:9">
      <c r="C2918" s="27"/>
      <c r="D2918" s="33"/>
      <c r="E2918" s="33"/>
      <c r="F2918" s="33"/>
      <c r="G2918" s="28"/>
      <c r="H2918" s="33"/>
      <c r="I2918" s="33"/>
    </row>
    <row r="2919" customFormat="1" spans="3:9">
      <c r="C2919" s="27"/>
      <c r="D2919" s="33"/>
      <c r="E2919" s="33"/>
      <c r="F2919" s="33"/>
      <c r="G2919" s="28"/>
      <c r="H2919" s="33"/>
      <c r="I2919" s="33"/>
    </row>
    <row r="2920" customFormat="1" spans="3:9">
      <c r="C2920" s="27"/>
      <c r="D2920" s="33"/>
      <c r="E2920" s="33"/>
      <c r="F2920" s="33"/>
      <c r="G2920" s="28"/>
      <c r="H2920" s="33"/>
      <c r="I2920" s="33"/>
    </row>
    <row r="2921" customFormat="1" spans="3:9">
      <c r="C2921" s="27"/>
      <c r="D2921" s="33"/>
      <c r="E2921" s="33"/>
      <c r="F2921" s="33"/>
      <c r="G2921" s="28"/>
      <c r="H2921" s="33"/>
      <c r="I2921" s="33"/>
    </row>
    <row r="2922" customFormat="1" spans="3:9">
      <c r="C2922" s="27"/>
      <c r="D2922" s="33"/>
      <c r="E2922" s="33"/>
      <c r="F2922" s="33"/>
      <c r="G2922" s="28"/>
      <c r="H2922" s="33"/>
      <c r="I2922" s="33"/>
    </row>
    <row r="2923" customFormat="1" spans="3:9">
      <c r="C2923" s="27"/>
      <c r="D2923" s="33"/>
      <c r="E2923" s="33"/>
      <c r="F2923" s="33"/>
      <c r="G2923" s="28"/>
      <c r="H2923" s="33"/>
      <c r="I2923" s="33"/>
    </row>
    <row r="2924" customFormat="1" spans="3:9">
      <c r="C2924" s="27"/>
      <c r="D2924" s="33"/>
      <c r="E2924" s="33"/>
      <c r="F2924" s="33"/>
      <c r="G2924" s="28"/>
      <c r="H2924" s="33"/>
      <c r="I2924" s="33"/>
    </row>
    <row r="2925" customFormat="1" spans="3:9">
      <c r="C2925" s="27"/>
      <c r="D2925" s="33"/>
      <c r="E2925" s="33"/>
      <c r="F2925" s="33"/>
      <c r="G2925" s="28"/>
      <c r="H2925" s="33"/>
      <c r="I2925" s="33"/>
    </row>
    <row r="2926" customFormat="1" spans="3:9">
      <c r="C2926" s="27"/>
      <c r="D2926" s="33"/>
      <c r="E2926" s="33"/>
      <c r="F2926" s="33"/>
      <c r="G2926" s="28"/>
      <c r="H2926" s="33"/>
      <c r="I2926" s="33"/>
    </row>
    <row r="2927" customFormat="1" spans="3:9">
      <c r="C2927" s="27"/>
      <c r="D2927" s="33"/>
      <c r="E2927" s="33"/>
      <c r="F2927" s="33"/>
      <c r="G2927" s="28"/>
      <c r="H2927" s="33"/>
      <c r="I2927" s="33"/>
    </row>
    <row r="2928" customFormat="1" spans="3:9">
      <c r="C2928" s="27"/>
      <c r="D2928" s="33"/>
      <c r="E2928" s="33"/>
      <c r="F2928" s="33"/>
      <c r="G2928" s="28"/>
      <c r="H2928" s="33"/>
      <c r="I2928" s="33"/>
    </row>
    <row r="2929" customFormat="1" spans="3:9">
      <c r="C2929" s="27"/>
      <c r="D2929" s="33"/>
      <c r="E2929" s="33"/>
      <c r="F2929" s="33"/>
      <c r="G2929" s="28"/>
      <c r="H2929" s="33"/>
      <c r="I2929" s="33"/>
    </row>
    <row r="2930" customFormat="1" spans="3:9">
      <c r="C2930" s="27"/>
      <c r="D2930" s="33"/>
      <c r="E2930" s="33"/>
      <c r="F2930" s="33"/>
      <c r="G2930" s="28"/>
      <c r="H2930" s="33"/>
      <c r="I2930" s="33"/>
    </row>
    <row r="2931" customFormat="1" spans="3:9">
      <c r="C2931" s="27"/>
      <c r="D2931" s="33"/>
      <c r="E2931" s="33"/>
      <c r="F2931" s="33"/>
      <c r="G2931" s="28"/>
      <c r="H2931" s="33"/>
      <c r="I2931" s="33"/>
    </row>
    <row r="2932" customFormat="1" spans="3:9">
      <c r="C2932" s="27"/>
      <c r="D2932" s="33"/>
      <c r="E2932" s="33"/>
      <c r="F2932" s="33"/>
      <c r="G2932" s="28"/>
      <c r="H2932" s="33"/>
      <c r="I2932" s="33"/>
    </row>
    <row r="2933" customFormat="1" spans="3:9">
      <c r="C2933" s="27"/>
      <c r="D2933" s="33"/>
      <c r="E2933" s="33"/>
      <c r="F2933" s="33"/>
      <c r="G2933" s="28"/>
      <c r="H2933" s="33"/>
      <c r="I2933" s="33"/>
    </row>
    <row r="2934" customFormat="1" spans="3:9">
      <c r="C2934" s="27"/>
      <c r="D2934" s="33"/>
      <c r="E2934" s="33"/>
      <c r="F2934" s="33"/>
      <c r="G2934" s="28"/>
      <c r="H2934" s="33"/>
      <c r="I2934" s="33"/>
    </row>
    <row r="2935" customFormat="1" spans="3:9">
      <c r="C2935" s="27"/>
      <c r="D2935" s="33"/>
      <c r="E2935" s="33"/>
      <c r="F2935" s="33"/>
      <c r="G2935" s="28"/>
      <c r="H2935" s="33"/>
      <c r="I2935" s="33"/>
    </row>
    <row r="2936" customFormat="1" spans="3:9">
      <c r="C2936" s="27"/>
      <c r="D2936" s="33"/>
      <c r="E2936" s="33"/>
      <c r="F2936" s="33"/>
      <c r="G2936" s="28"/>
      <c r="H2936" s="33"/>
      <c r="I2936" s="33"/>
    </row>
    <row r="2937" customFormat="1" spans="3:9">
      <c r="C2937" s="27"/>
      <c r="D2937" s="33"/>
      <c r="E2937" s="33"/>
      <c r="F2937" s="33"/>
      <c r="G2937" s="28"/>
      <c r="H2937" s="33"/>
      <c r="I2937" s="33"/>
    </row>
    <row r="2938" customFormat="1" spans="3:9">
      <c r="C2938" s="27"/>
      <c r="D2938" s="33"/>
      <c r="E2938" s="33"/>
      <c r="F2938" s="33"/>
      <c r="G2938" s="28"/>
      <c r="H2938" s="33"/>
      <c r="I2938" s="33"/>
    </row>
    <row r="2939" customFormat="1" spans="3:9">
      <c r="C2939" s="27"/>
      <c r="D2939" s="33"/>
      <c r="E2939" s="33"/>
      <c r="F2939" s="33"/>
      <c r="G2939" s="28"/>
      <c r="H2939" s="33"/>
      <c r="I2939" s="33"/>
    </row>
    <row r="2940" customFormat="1" spans="3:9">
      <c r="C2940" s="27"/>
      <c r="D2940" s="33"/>
      <c r="E2940" s="33"/>
      <c r="F2940" s="33"/>
      <c r="G2940" s="28"/>
      <c r="H2940" s="33"/>
      <c r="I2940" s="33"/>
    </row>
    <row r="2941" customFormat="1" spans="3:9">
      <c r="C2941" s="27"/>
      <c r="D2941" s="33"/>
      <c r="E2941" s="33"/>
      <c r="F2941" s="33"/>
      <c r="G2941" s="28"/>
      <c r="H2941" s="33"/>
      <c r="I2941" s="33"/>
    </row>
    <row r="2942" customFormat="1" spans="3:9">
      <c r="C2942" s="27"/>
      <c r="D2942" s="33"/>
      <c r="E2942" s="33"/>
      <c r="F2942" s="33"/>
      <c r="G2942" s="28"/>
      <c r="H2942" s="33"/>
      <c r="I2942" s="33"/>
    </row>
    <row r="2943" customFormat="1" spans="3:9">
      <c r="C2943" s="27"/>
      <c r="D2943" s="33"/>
      <c r="E2943" s="33"/>
      <c r="F2943" s="33"/>
      <c r="G2943" s="28"/>
      <c r="H2943" s="33"/>
      <c r="I2943" s="33"/>
    </row>
    <row r="2944" customFormat="1" spans="3:9">
      <c r="C2944" s="27"/>
      <c r="D2944" s="33"/>
      <c r="E2944" s="33"/>
      <c r="F2944" s="33"/>
      <c r="G2944" s="28"/>
      <c r="H2944" s="33"/>
      <c r="I2944" s="33"/>
    </row>
    <row r="2945" customFormat="1" spans="3:9">
      <c r="C2945" s="27"/>
      <c r="D2945" s="33"/>
      <c r="E2945" s="33"/>
      <c r="F2945" s="33"/>
      <c r="G2945" s="28"/>
      <c r="H2945" s="33"/>
      <c r="I2945" s="33"/>
    </row>
    <row r="2946" customFormat="1" spans="3:9">
      <c r="C2946" s="27"/>
      <c r="D2946" s="33"/>
      <c r="E2946" s="33"/>
      <c r="F2946" s="33"/>
      <c r="G2946" s="28"/>
      <c r="H2946" s="33"/>
      <c r="I2946" s="33"/>
    </row>
    <row r="2947" customFormat="1" spans="3:9">
      <c r="C2947" s="27"/>
      <c r="D2947" s="33"/>
      <c r="E2947" s="33"/>
      <c r="F2947" s="33"/>
      <c r="G2947" s="28"/>
      <c r="H2947" s="33"/>
      <c r="I2947" s="33"/>
    </row>
    <row r="2948" customFormat="1" spans="3:9">
      <c r="C2948" s="27"/>
      <c r="D2948" s="33"/>
      <c r="E2948" s="33"/>
      <c r="F2948" s="33"/>
      <c r="G2948" s="28"/>
      <c r="H2948" s="33"/>
      <c r="I2948" s="33"/>
    </row>
    <row r="2949" customFormat="1" spans="3:9">
      <c r="C2949" s="27"/>
      <c r="D2949" s="33"/>
      <c r="E2949" s="33"/>
      <c r="F2949" s="33"/>
      <c r="G2949" s="28"/>
      <c r="H2949" s="33"/>
      <c r="I2949" s="33"/>
    </row>
    <row r="2950" customFormat="1" spans="3:9">
      <c r="C2950" s="27"/>
      <c r="D2950" s="33"/>
      <c r="E2950" s="33"/>
      <c r="F2950" s="33"/>
      <c r="G2950" s="28"/>
      <c r="H2950" s="33"/>
      <c r="I2950" s="33"/>
    </row>
    <row r="2951" customFormat="1" spans="3:9">
      <c r="C2951" s="27"/>
      <c r="D2951" s="33"/>
      <c r="E2951" s="33"/>
      <c r="F2951" s="33"/>
      <c r="G2951" s="28"/>
      <c r="H2951" s="33"/>
      <c r="I2951" s="33"/>
    </row>
    <row r="2952" customFormat="1" spans="3:9">
      <c r="C2952" s="27"/>
      <c r="D2952" s="33"/>
      <c r="E2952" s="33"/>
      <c r="F2952" s="33"/>
      <c r="G2952" s="28"/>
      <c r="H2952" s="33"/>
      <c r="I2952" s="33"/>
    </row>
    <row r="2953" customFormat="1" spans="3:9">
      <c r="C2953" s="27"/>
      <c r="D2953" s="33"/>
      <c r="E2953" s="33"/>
      <c r="F2953" s="33"/>
      <c r="G2953" s="28"/>
      <c r="H2953" s="33"/>
      <c r="I2953" s="33"/>
    </row>
    <row r="2954" customFormat="1" spans="3:9">
      <c r="C2954" s="27"/>
      <c r="D2954" s="33"/>
      <c r="E2954" s="33"/>
      <c r="F2954" s="33"/>
      <c r="G2954" s="28"/>
      <c r="H2954" s="33"/>
      <c r="I2954" s="33"/>
    </row>
    <row r="2955" customFormat="1" spans="3:9">
      <c r="C2955" s="27"/>
      <c r="D2955" s="33"/>
      <c r="E2955" s="33"/>
      <c r="F2955" s="33"/>
      <c r="G2955" s="28"/>
      <c r="H2955" s="33"/>
      <c r="I2955" s="33"/>
    </row>
    <row r="2956" customFormat="1" spans="3:9">
      <c r="C2956" s="27"/>
      <c r="D2956" s="33"/>
      <c r="E2956" s="33"/>
      <c r="F2956" s="33"/>
      <c r="G2956" s="28"/>
      <c r="H2956" s="33"/>
      <c r="I2956" s="33"/>
    </row>
    <row r="2957" customFormat="1" spans="3:9">
      <c r="C2957" s="27"/>
      <c r="D2957" s="33"/>
      <c r="E2957" s="33"/>
      <c r="F2957" s="33"/>
      <c r="G2957" s="28"/>
      <c r="H2957" s="33"/>
      <c r="I2957" s="33"/>
    </row>
    <row r="2958" customFormat="1" spans="3:9">
      <c r="C2958" s="27"/>
      <c r="D2958" s="33"/>
      <c r="E2958" s="33"/>
      <c r="F2958" s="33"/>
      <c r="G2958" s="28"/>
      <c r="H2958" s="33"/>
      <c r="I2958" s="33"/>
    </row>
    <row r="2959" customFormat="1" spans="3:9">
      <c r="C2959" s="27"/>
      <c r="D2959" s="33"/>
      <c r="E2959" s="33"/>
      <c r="F2959" s="33"/>
      <c r="G2959" s="28"/>
      <c r="H2959" s="33"/>
      <c r="I2959" s="33"/>
    </row>
    <row r="2960" customFormat="1" spans="3:9">
      <c r="C2960" s="27"/>
      <c r="D2960" s="33"/>
      <c r="E2960" s="33"/>
      <c r="F2960" s="33"/>
      <c r="G2960" s="28"/>
      <c r="H2960" s="33"/>
      <c r="I2960" s="33"/>
    </row>
    <row r="2961" customFormat="1" spans="3:9">
      <c r="C2961" s="27"/>
      <c r="D2961" s="33"/>
      <c r="E2961" s="33"/>
      <c r="F2961" s="33"/>
      <c r="G2961" s="28"/>
      <c r="H2961" s="33"/>
      <c r="I2961" s="33"/>
    </row>
    <row r="2962" customFormat="1" spans="3:9">
      <c r="C2962" s="27"/>
      <c r="D2962" s="33"/>
      <c r="E2962" s="33"/>
      <c r="F2962" s="33"/>
      <c r="G2962" s="28"/>
      <c r="H2962" s="33"/>
      <c r="I2962" s="33"/>
    </row>
    <row r="2963" customFormat="1" spans="3:9">
      <c r="C2963" s="27"/>
      <c r="D2963" s="33"/>
      <c r="E2963" s="33"/>
      <c r="F2963" s="33"/>
      <c r="G2963" s="28"/>
      <c r="H2963" s="33"/>
      <c r="I2963" s="33"/>
    </row>
    <row r="2964" customFormat="1" spans="3:9">
      <c r="C2964" s="27"/>
      <c r="D2964" s="33"/>
      <c r="E2964" s="33"/>
      <c r="F2964" s="33"/>
      <c r="G2964" s="28"/>
      <c r="H2964" s="33"/>
      <c r="I2964" s="33"/>
    </row>
    <row r="2965" customFormat="1" spans="3:9">
      <c r="C2965" s="27"/>
      <c r="D2965" s="33"/>
      <c r="E2965" s="33"/>
      <c r="F2965" s="33"/>
      <c r="G2965" s="28"/>
      <c r="H2965" s="33"/>
      <c r="I2965" s="33"/>
    </row>
    <row r="2966" customFormat="1" spans="3:9">
      <c r="C2966" s="27"/>
      <c r="D2966" s="33"/>
      <c r="E2966" s="33"/>
      <c r="F2966" s="33"/>
      <c r="G2966" s="28"/>
      <c r="H2966" s="33"/>
      <c r="I2966" s="33"/>
    </row>
    <row r="2967" customFormat="1" spans="3:9">
      <c r="C2967" s="27"/>
      <c r="D2967" s="33"/>
      <c r="E2967" s="33"/>
      <c r="F2967" s="33"/>
      <c r="G2967" s="28"/>
      <c r="H2967" s="33"/>
      <c r="I2967" s="33"/>
    </row>
    <row r="2968" customFormat="1" spans="3:9">
      <c r="C2968" s="27"/>
      <c r="D2968" s="33"/>
      <c r="E2968" s="33"/>
      <c r="F2968" s="33"/>
      <c r="G2968" s="28"/>
      <c r="H2968" s="33"/>
      <c r="I2968" s="33"/>
    </row>
    <row r="2969" customFormat="1" spans="3:9">
      <c r="C2969" s="27"/>
      <c r="D2969" s="33"/>
      <c r="E2969" s="33"/>
      <c r="F2969" s="33"/>
      <c r="G2969" s="28"/>
      <c r="H2969" s="33"/>
      <c r="I2969" s="33"/>
    </row>
    <row r="2970" customFormat="1" spans="3:9">
      <c r="C2970" s="27"/>
      <c r="D2970" s="33"/>
      <c r="E2970" s="33"/>
      <c r="F2970" s="33"/>
      <c r="G2970" s="28"/>
      <c r="H2970" s="33"/>
      <c r="I2970" s="33"/>
    </row>
    <row r="2971" customFormat="1" spans="3:9">
      <c r="C2971" s="27"/>
      <c r="D2971" s="33"/>
      <c r="E2971" s="33"/>
      <c r="F2971" s="33"/>
      <c r="G2971" s="28"/>
      <c r="H2971" s="33"/>
      <c r="I2971" s="33"/>
    </row>
    <row r="2972" customFormat="1" spans="3:9">
      <c r="C2972" s="27"/>
      <c r="D2972" s="33"/>
      <c r="E2972" s="33"/>
      <c r="F2972" s="33"/>
      <c r="G2972" s="28"/>
      <c r="H2972" s="33"/>
      <c r="I2972" s="33"/>
    </row>
    <row r="2973" customFormat="1" spans="3:9">
      <c r="C2973" s="27"/>
      <c r="D2973" s="33"/>
      <c r="E2973" s="33"/>
      <c r="F2973" s="33"/>
      <c r="G2973" s="28"/>
      <c r="H2973" s="33"/>
      <c r="I2973" s="33"/>
    </row>
    <row r="2974" customFormat="1" spans="3:9">
      <c r="C2974" s="27"/>
      <c r="D2974" s="33"/>
      <c r="E2974" s="33"/>
      <c r="F2974" s="33"/>
      <c r="G2974" s="28"/>
      <c r="H2974" s="33"/>
      <c r="I2974" s="33"/>
    </row>
    <row r="2975" customFormat="1" spans="3:9">
      <c r="C2975" s="27"/>
      <c r="D2975" s="33"/>
      <c r="E2975" s="33"/>
      <c r="F2975" s="33"/>
      <c r="G2975" s="28"/>
      <c r="H2975" s="33"/>
      <c r="I2975" s="33"/>
    </row>
    <row r="2976" customFormat="1" spans="3:9">
      <c r="C2976" s="27"/>
      <c r="D2976" s="33"/>
      <c r="E2976" s="33"/>
      <c r="F2976" s="33"/>
      <c r="G2976" s="28"/>
      <c r="H2976" s="33"/>
      <c r="I2976" s="33"/>
    </row>
    <row r="2977" customFormat="1" spans="3:9">
      <c r="C2977" s="27"/>
      <c r="D2977" s="33"/>
      <c r="E2977" s="33"/>
      <c r="F2977" s="33"/>
      <c r="G2977" s="28"/>
      <c r="H2977" s="33"/>
      <c r="I2977" s="33"/>
    </row>
    <row r="2978" customFormat="1" spans="3:9">
      <c r="C2978" s="27"/>
      <c r="D2978" s="33"/>
      <c r="E2978" s="33"/>
      <c r="F2978" s="33"/>
      <c r="G2978" s="28"/>
      <c r="H2978" s="33"/>
      <c r="I2978" s="33"/>
    </row>
    <row r="2979" customFormat="1" spans="3:9">
      <c r="C2979" s="27"/>
      <c r="D2979" s="33"/>
      <c r="E2979" s="33"/>
      <c r="F2979" s="33"/>
      <c r="G2979" s="28"/>
      <c r="H2979" s="33"/>
      <c r="I2979" s="33"/>
    </row>
    <row r="2980" customFormat="1" spans="3:9">
      <c r="C2980" s="27"/>
      <c r="D2980" s="33"/>
      <c r="E2980" s="33"/>
      <c r="F2980" s="33"/>
      <c r="G2980" s="28"/>
      <c r="H2980" s="33"/>
      <c r="I2980" s="33"/>
    </row>
    <row r="2981" customFormat="1" spans="3:9">
      <c r="C2981" s="27"/>
      <c r="D2981" s="33"/>
      <c r="E2981" s="33"/>
      <c r="F2981" s="33"/>
      <c r="G2981" s="28"/>
      <c r="H2981" s="33"/>
      <c r="I2981" s="33"/>
    </row>
    <row r="2982" customFormat="1" spans="3:9">
      <c r="C2982" s="27"/>
      <c r="D2982" s="33"/>
      <c r="E2982" s="33"/>
      <c r="F2982" s="33"/>
      <c r="G2982" s="28"/>
      <c r="H2982" s="33"/>
      <c r="I2982" s="33"/>
    </row>
    <row r="2983" customFormat="1" spans="3:9">
      <c r="C2983" s="27"/>
      <c r="D2983" s="33"/>
      <c r="E2983" s="33"/>
      <c r="F2983" s="33"/>
      <c r="G2983" s="28"/>
      <c r="H2983" s="33"/>
      <c r="I2983" s="33"/>
    </row>
    <row r="2984" customFormat="1" spans="3:9">
      <c r="C2984" s="27"/>
      <c r="D2984" s="33"/>
      <c r="E2984" s="33"/>
      <c r="F2984" s="33"/>
      <c r="G2984" s="28"/>
      <c r="H2984" s="33"/>
      <c r="I2984" s="33"/>
    </row>
    <row r="2985" customFormat="1" spans="3:9">
      <c r="C2985" s="27"/>
      <c r="D2985" s="33"/>
      <c r="E2985" s="33"/>
      <c r="F2985" s="33"/>
      <c r="G2985" s="28"/>
      <c r="H2985" s="33"/>
      <c r="I2985" s="33"/>
    </row>
    <row r="2986" customFormat="1" spans="3:9">
      <c r="C2986" s="27"/>
      <c r="D2986" s="33"/>
      <c r="E2986" s="33"/>
      <c r="F2986" s="33"/>
      <c r="G2986" s="28"/>
      <c r="H2986" s="33"/>
      <c r="I2986" s="33"/>
    </row>
    <row r="2987" customFormat="1" spans="3:9">
      <c r="C2987" s="27"/>
      <c r="D2987" s="33"/>
      <c r="E2987" s="33"/>
      <c r="F2987" s="33"/>
      <c r="G2987" s="28"/>
      <c r="H2987" s="33"/>
      <c r="I2987" s="33"/>
    </row>
    <row r="2988" customFormat="1" spans="3:9">
      <c r="C2988" s="27"/>
      <c r="D2988" s="33"/>
      <c r="E2988" s="33"/>
      <c r="F2988" s="33"/>
      <c r="G2988" s="28"/>
      <c r="H2988" s="33"/>
      <c r="I2988" s="33"/>
    </row>
    <row r="2989" customFormat="1" spans="3:9">
      <c r="C2989" s="27"/>
      <c r="D2989" s="33"/>
      <c r="E2989" s="33"/>
      <c r="F2989" s="33"/>
      <c r="G2989" s="28"/>
      <c r="H2989" s="33"/>
      <c r="I2989" s="33"/>
    </row>
    <row r="2990" customFormat="1" spans="3:9">
      <c r="C2990" s="27"/>
      <c r="D2990" s="33"/>
      <c r="E2990" s="33"/>
      <c r="F2990" s="33"/>
      <c r="G2990" s="28"/>
      <c r="H2990" s="33"/>
      <c r="I2990" s="33"/>
    </row>
    <row r="2991" customFormat="1" spans="3:9">
      <c r="C2991" s="27"/>
      <c r="D2991" s="33"/>
      <c r="E2991" s="33"/>
      <c r="F2991" s="33"/>
      <c r="G2991" s="28"/>
      <c r="H2991" s="33"/>
      <c r="I2991" s="33"/>
    </row>
    <row r="2992" customFormat="1" spans="3:9">
      <c r="C2992" s="27"/>
      <c r="D2992" s="33"/>
      <c r="E2992" s="33"/>
      <c r="F2992" s="33"/>
      <c r="G2992" s="28"/>
      <c r="H2992" s="33"/>
      <c r="I2992" s="33"/>
    </row>
    <row r="2993" customFormat="1" spans="3:9">
      <c r="C2993" s="27"/>
      <c r="D2993" s="33"/>
      <c r="E2993" s="33"/>
      <c r="F2993" s="33"/>
      <c r="G2993" s="28"/>
      <c r="H2993" s="33"/>
      <c r="I2993" s="33"/>
    </row>
    <row r="2994" customFormat="1" spans="3:9">
      <c r="C2994" s="27"/>
      <c r="D2994" s="33"/>
      <c r="E2994" s="33"/>
      <c r="F2994" s="33"/>
      <c r="G2994" s="28"/>
      <c r="H2994" s="33"/>
      <c r="I2994" s="33"/>
    </row>
    <row r="2995" customFormat="1" spans="3:9">
      <c r="C2995" s="27"/>
      <c r="D2995" s="33"/>
      <c r="E2995" s="33"/>
      <c r="F2995" s="33"/>
      <c r="G2995" s="28"/>
      <c r="H2995" s="33"/>
      <c r="I2995" s="33"/>
    </row>
    <row r="2996" customFormat="1" spans="3:9">
      <c r="C2996" s="27"/>
      <c r="D2996" s="33"/>
      <c r="E2996" s="33"/>
      <c r="F2996" s="33"/>
      <c r="G2996" s="28"/>
      <c r="H2996" s="33"/>
      <c r="I2996" s="33"/>
    </row>
    <row r="2997" customFormat="1" spans="3:9">
      <c r="C2997" s="27"/>
      <c r="D2997" s="33"/>
      <c r="E2997" s="33"/>
      <c r="F2997" s="33"/>
      <c r="G2997" s="28"/>
      <c r="H2997" s="33"/>
      <c r="I2997" s="33"/>
    </row>
    <row r="2998" customFormat="1" spans="3:9">
      <c r="C2998" s="27"/>
      <c r="D2998" s="33"/>
      <c r="E2998" s="33"/>
      <c r="F2998" s="33"/>
      <c r="G2998" s="28"/>
      <c r="H2998" s="33"/>
      <c r="I2998" s="33"/>
    </row>
    <row r="2999" customFormat="1" spans="3:9">
      <c r="C2999" s="27"/>
      <c r="D2999" s="33"/>
      <c r="E2999" s="33"/>
      <c r="F2999" s="33"/>
      <c r="G2999" s="28"/>
      <c r="H2999" s="33"/>
      <c r="I2999" s="33"/>
    </row>
    <row r="3000" customFormat="1" spans="3:9">
      <c r="C3000" s="27"/>
      <c r="D3000" s="33"/>
      <c r="E3000" s="33"/>
      <c r="F3000" s="33"/>
      <c r="G3000" s="28"/>
      <c r="H3000" s="33"/>
      <c r="I3000" s="33"/>
    </row>
    <row r="3001" customFormat="1" spans="3:9">
      <c r="C3001" s="27"/>
      <c r="D3001" s="33"/>
      <c r="E3001" s="33"/>
      <c r="F3001" s="33"/>
      <c r="G3001" s="28"/>
      <c r="H3001" s="33"/>
      <c r="I3001" s="33"/>
    </row>
    <row r="3002" customFormat="1" spans="3:9">
      <c r="C3002" s="27"/>
      <c r="D3002" s="33"/>
      <c r="E3002" s="33"/>
      <c r="F3002" s="33"/>
      <c r="G3002" s="28"/>
      <c r="H3002" s="33"/>
      <c r="I3002" s="33"/>
    </row>
    <row r="3003" customFormat="1" spans="3:9">
      <c r="C3003" s="27"/>
      <c r="D3003" s="33"/>
      <c r="E3003" s="33"/>
      <c r="F3003" s="33"/>
      <c r="G3003" s="28"/>
      <c r="H3003" s="33"/>
      <c r="I3003" s="33"/>
    </row>
    <row r="3004" customFormat="1" spans="3:9">
      <c r="C3004" s="27"/>
      <c r="D3004" s="33"/>
      <c r="E3004" s="33"/>
      <c r="F3004" s="33"/>
      <c r="G3004" s="28"/>
      <c r="H3004" s="33"/>
      <c r="I3004" s="33"/>
    </row>
    <row r="3005" customFormat="1" spans="3:9">
      <c r="C3005" s="27"/>
      <c r="D3005" s="33"/>
      <c r="E3005" s="33"/>
      <c r="F3005" s="33"/>
      <c r="G3005" s="28"/>
      <c r="H3005" s="33"/>
      <c r="I3005" s="33"/>
    </row>
    <row r="3006" customFormat="1" spans="3:9">
      <c r="C3006" s="27"/>
      <c r="D3006" s="33"/>
      <c r="E3006" s="33"/>
      <c r="F3006" s="33"/>
      <c r="G3006" s="28"/>
      <c r="H3006" s="33"/>
      <c r="I3006" s="33"/>
    </row>
    <row r="3007" customFormat="1" spans="3:9">
      <c r="C3007" s="27"/>
      <c r="D3007" s="33"/>
      <c r="E3007" s="33"/>
      <c r="F3007" s="33"/>
      <c r="G3007" s="28"/>
      <c r="H3007" s="33"/>
      <c r="I3007" s="33"/>
    </row>
    <row r="3008" customFormat="1" spans="3:9">
      <c r="C3008" s="27"/>
      <c r="D3008" s="33"/>
      <c r="E3008" s="33"/>
      <c r="F3008" s="33"/>
      <c r="G3008" s="28"/>
      <c r="H3008" s="33"/>
      <c r="I3008" s="33"/>
    </row>
    <row r="3009" customFormat="1" spans="3:9">
      <c r="C3009" s="27"/>
      <c r="D3009" s="33"/>
      <c r="E3009" s="33"/>
      <c r="F3009" s="33"/>
      <c r="G3009" s="28"/>
      <c r="H3009" s="33"/>
      <c r="I3009" s="33"/>
    </row>
    <row r="3010" customFormat="1" spans="3:9">
      <c r="C3010" s="27"/>
      <c r="D3010" s="33"/>
      <c r="E3010" s="33"/>
      <c r="F3010" s="33"/>
      <c r="G3010" s="28"/>
      <c r="H3010" s="33"/>
      <c r="I3010" s="33"/>
    </row>
    <row r="3011" customFormat="1" spans="3:9">
      <c r="C3011" s="27"/>
      <c r="D3011" s="33"/>
      <c r="E3011" s="33"/>
      <c r="F3011" s="33"/>
      <c r="G3011" s="28"/>
      <c r="H3011" s="33"/>
      <c r="I3011" s="33"/>
    </row>
    <row r="3012" customFormat="1" spans="3:9">
      <c r="C3012" s="27"/>
      <c r="D3012" s="33"/>
      <c r="E3012" s="33"/>
      <c r="F3012" s="33"/>
      <c r="G3012" s="28"/>
      <c r="H3012" s="33"/>
      <c r="I3012" s="33"/>
    </row>
    <row r="3013" customFormat="1" spans="3:9">
      <c r="C3013" s="27"/>
      <c r="D3013" s="33"/>
      <c r="E3013" s="33"/>
      <c r="F3013" s="33"/>
      <c r="G3013" s="28"/>
      <c r="H3013" s="33"/>
      <c r="I3013" s="33"/>
    </row>
    <row r="3014" customFormat="1" spans="3:9">
      <c r="C3014" s="27"/>
      <c r="D3014" s="33"/>
      <c r="E3014" s="33"/>
      <c r="F3014" s="33"/>
      <c r="G3014" s="28"/>
      <c r="H3014" s="33"/>
      <c r="I3014" s="33"/>
    </row>
    <row r="3015" customFormat="1" spans="3:9">
      <c r="C3015" s="27"/>
      <c r="D3015" s="33"/>
      <c r="E3015" s="33"/>
      <c r="F3015" s="33"/>
      <c r="G3015" s="28"/>
      <c r="H3015" s="33"/>
      <c r="I3015" s="33"/>
    </row>
    <row r="3016" customFormat="1" spans="3:9">
      <c r="C3016" s="27"/>
      <c r="D3016" s="33"/>
      <c r="E3016" s="33"/>
      <c r="F3016" s="33"/>
      <c r="G3016" s="28"/>
      <c r="H3016" s="33"/>
      <c r="I3016" s="33"/>
    </row>
    <row r="3017" customFormat="1" spans="3:9">
      <c r="C3017" s="27"/>
      <c r="D3017" s="33"/>
      <c r="E3017" s="33"/>
      <c r="F3017" s="33"/>
      <c r="G3017" s="28"/>
      <c r="H3017" s="33"/>
      <c r="I3017" s="33"/>
    </row>
    <row r="3018" customFormat="1" spans="3:9">
      <c r="C3018" s="27"/>
      <c r="D3018" s="33"/>
      <c r="E3018" s="33"/>
      <c r="F3018" s="33"/>
      <c r="G3018" s="28"/>
      <c r="H3018" s="33"/>
      <c r="I3018" s="33"/>
    </row>
    <row r="3019" customFormat="1" spans="3:9">
      <c r="C3019" s="27"/>
      <c r="D3019" s="33"/>
      <c r="E3019" s="33"/>
      <c r="F3019" s="33"/>
      <c r="G3019" s="28"/>
      <c r="H3019" s="33"/>
      <c r="I3019" s="33"/>
    </row>
    <row r="3020" customFormat="1" spans="3:9">
      <c r="C3020" s="27"/>
      <c r="D3020" s="33"/>
      <c r="E3020" s="33"/>
      <c r="F3020" s="33"/>
      <c r="G3020" s="28"/>
      <c r="H3020" s="33"/>
      <c r="I3020" s="33"/>
    </row>
    <row r="3021" customFormat="1" spans="3:9">
      <c r="C3021" s="27"/>
      <c r="D3021" s="33"/>
      <c r="E3021" s="33"/>
      <c r="F3021" s="33"/>
      <c r="G3021" s="28"/>
      <c r="H3021" s="33"/>
      <c r="I3021" s="33"/>
    </row>
    <row r="3022" customFormat="1" spans="3:9">
      <c r="C3022" s="27"/>
      <c r="D3022" s="33"/>
      <c r="E3022" s="33"/>
      <c r="F3022" s="33"/>
      <c r="G3022" s="28"/>
      <c r="H3022" s="33"/>
      <c r="I3022" s="33"/>
    </row>
    <row r="3023" customFormat="1" spans="3:9">
      <c r="C3023" s="27"/>
      <c r="D3023" s="33"/>
      <c r="E3023" s="33"/>
      <c r="F3023" s="33"/>
      <c r="G3023" s="28"/>
      <c r="H3023" s="33"/>
      <c r="I3023" s="33"/>
    </row>
    <row r="3024" customFormat="1" spans="3:9">
      <c r="C3024" s="27"/>
      <c r="D3024" s="33"/>
      <c r="E3024" s="33"/>
      <c r="F3024" s="33"/>
      <c r="G3024" s="28"/>
      <c r="H3024" s="33"/>
      <c r="I3024" s="33"/>
    </row>
    <row r="3025" customFormat="1" spans="3:9">
      <c r="C3025" s="27"/>
      <c r="D3025" s="33"/>
      <c r="E3025" s="33"/>
      <c r="F3025" s="33"/>
      <c r="G3025" s="28"/>
      <c r="H3025" s="33"/>
      <c r="I3025" s="33"/>
    </row>
    <row r="3026" customFormat="1" spans="3:9">
      <c r="C3026" s="27"/>
      <c r="D3026" s="33"/>
      <c r="E3026" s="33"/>
      <c r="F3026" s="33"/>
      <c r="G3026" s="28"/>
      <c r="H3026" s="33"/>
      <c r="I3026" s="33"/>
    </row>
    <row r="3027" customFormat="1" spans="3:9">
      <c r="C3027" s="27"/>
      <c r="D3027" s="33"/>
      <c r="E3027" s="33"/>
      <c r="F3027" s="33"/>
      <c r="G3027" s="28"/>
      <c r="H3027" s="33"/>
      <c r="I3027" s="33"/>
    </row>
    <row r="3028" customFormat="1" spans="3:9">
      <c r="C3028" s="27"/>
      <c r="D3028" s="33"/>
      <c r="E3028" s="33"/>
      <c r="F3028" s="33"/>
      <c r="G3028" s="28"/>
      <c r="H3028" s="33"/>
      <c r="I3028" s="33"/>
    </row>
    <row r="3029" customFormat="1" spans="3:9">
      <c r="C3029" s="27"/>
      <c r="D3029" s="33"/>
      <c r="E3029" s="33"/>
      <c r="F3029" s="33"/>
      <c r="G3029" s="28"/>
      <c r="H3029" s="33"/>
      <c r="I3029" s="33"/>
    </row>
    <row r="3030" customFormat="1" spans="3:9">
      <c r="C3030" s="27"/>
      <c r="D3030" s="33"/>
      <c r="E3030" s="33"/>
      <c r="F3030" s="33"/>
      <c r="G3030" s="28"/>
      <c r="H3030" s="33"/>
      <c r="I3030" s="33"/>
    </row>
    <row r="3031" customFormat="1" spans="3:9">
      <c r="C3031" s="27"/>
      <c r="D3031" s="33"/>
      <c r="E3031" s="33"/>
      <c r="F3031" s="33"/>
      <c r="G3031" s="28"/>
      <c r="H3031" s="33"/>
      <c r="I3031" s="33"/>
    </row>
    <row r="3032" customFormat="1" spans="3:9">
      <c r="C3032" s="27"/>
      <c r="D3032" s="33"/>
      <c r="E3032" s="33"/>
      <c r="F3032" s="33"/>
      <c r="G3032" s="28"/>
      <c r="H3032" s="33"/>
      <c r="I3032" s="33"/>
    </row>
    <row r="3033" customFormat="1" spans="3:9">
      <c r="C3033" s="27"/>
      <c r="D3033" s="33"/>
      <c r="E3033" s="33"/>
      <c r="F3033" s="33"/>
      <c r="G3033" s="28"/>
      <c r="H3033" s="33"/>
      <c r="I3033" s="33"/>
    </row>
    <row r="3034" customFormat="1" spans="3:9">
      <c r="C3034" s="27"/>
      <c r="D3034" s="33"/>
      <c r="E3034" s="33"/>
      <c r="F3034" s="33"/>
      <c r="G3034" s="28"/>
      <c r="H3034" s="33"/>
      <c r="I3034" s="33"/>
    </row>
    <row r="3035" customFormat="1" spans="3:9">
      <c r="C3035" s="27"/>
      <c r="D3035" s="33"/>
      <c r="E3035" s="33"/>
      <c r="F3035" s="33"/>
      <c r="G3035" s="28"/>
      <c r="H3035" s="33"/>
      <c r="I3035" s="33"/>
    </row>
    <row r="3036" customFormat="1" spans="3:9">
      <c r="C3036" s="27"/>
      <c r="D3036" s="33"/>
      <c r="E3036" s="33"/>
      <c r="F3036" s="33"/>
      <c r="G3036" s="28"/>
      <c r="H3036" s="33"/>
      <c r="I3036" s="33"/>
    </row>
    <row r="3037" customFormat="1" spans="3:9">
      <c r="C3037" s="27"/>
      <c r="D3037" s="33"/>
      <c r="E3037" s="33"/>
      <c r="F3037" s="33"/>
      <c r="G3037" s="28"/>
      <c r="H3037" s="33"/>
      <c r="I3037" s="33"/>
    </row>
    <row r="3038" customFormat="1" spans="3:9">
      <c r="C3038" s="27"/>
      <c r="D3038" s="33"/>
      <c r="E3038" s="33"/>
      <c r="F3038" s="33"/>
      <c r="G3038" s="28"/>
      <c r="H3038" s="33"/>
      <c r="I3038" s="33"/>
    </row>
    <row r="3039" customFormat="1" spans="3:9">
      <c r="C3039" s="27"/>
      <c r="D3039" s="33"/>
      <c r="E3039" s="33"/>
      <c r="F3039" s="33"/>
      <c r="G3039" s="28"/>
      <c r="H3039" s="33"/>
      <c r="I3039" s="33"/>
    </row>
    <row r="3040" customFormat="1" spans="3:9">
      <c r="C3040" s="27"/>
      <c r="D3040" s="33"/>
      <c r="E3040" s="33"/>
      <c r="F3040" s="33"/>
      <c r="G3040" s="28"/>
      <c r="H3040" s="33"/>
      <c r="I3040" s="33"/>
    </row>
    <row r="3041" customFormat="1" spans="3:9">
      <c r="C3041" s="27"/>
      <c r="D3041" s="33"/>
      <c r="E3041" s="33"/>
      <c r="F3041" s="33"/>
      <c r="G3041" s="28"/>
      <c r="H3041" s="33"/>
      <c r="I3041" s="33"/>
    </row>
    <row r="3042" customFormat="1" spans="3:9">
      <c r="C3042" s="27"/>
      <c r="D3042" s="33"/>
      <c r="E3042" s="33"/>
      <c r="F3042" s="33"/>
      <c r="G3042" s="28"/>
      <c r="H3042" s="33"/>
      <c r="I3042" s="33"/>
    </row>
    <row r="3043" customFormat="1" spans="3:9">
      <c r="C3043" s="27"/>
      <c r="D3043" s="33"/>
      <c r="E3043" s="33"/>
      <c r="F3043" s="33"/>
      <c r="G3043" s="28"/>
      <c r="H3043" s="33"/>
      <c r="I3043" s="33"/>
    </row>
    <row r="3044" customFormat="1" spans="3:9">
      <c r="C3044" s="27"/>
      <c r="D3044" s="33"/>
      <c r="E3044" s="33"/>
      <c r="F3044" s="33"/>
      <c r="G3044" s="28"/>
      <c r="H3044" s="33"/>
      <c r="I3044" s="33"/>
    </row>
    <row r="3045" customFormat="1" spans="3:9">
      <c r="C3045" s="27"/>
      <c r="D3045" s="33"/>
      <c r="E3045" s="33"/>
      <c r="F3045" s="33"/>
      <c r="G3045" s="28"/>
      <c r="H3045" s="33"/>
      <c r="I3045" s="33"/>
    </row>
    <row r="3046" customFormat="1" spans="3:9">
      <c r="C3046" s="27"/>
      <c r="D3046" s="33"/>
      <c r="E3046" s="33"/>
      <c r="F3046" s="33"/>
      <c r="G3046" s="28"/>
      <c r="H3046" s="33"/>
      <c r="I3046" s="33"/>
    </row>
    <row r="3047" customFormat="1" spans="3:9">
      <c r="C3047" s="27"/>
      <c r="D3047" s="33"/>
      <c r="E3047" s="33"/>
      <c r="F3047" s="33"/>
      <c r="G3047" s="28"/>
      <c r="H3047" s="33"/>
      <c r="I3047" s="33"/>
    </row>
    <row r="3048" customFormat="1" spans="3:9">
      <c r="C3048" s="27"/>
      <c r="D3048" s="33"/>
      <c r="E3048" s="33"/>
      <c r="F3048" s="33"/>
      <c r="G3048" s="28"/>
      <c r="H3048" s="33"/>
      <c r="I3048" s="33"/>
    </row>
    <row r="3049" customFormat="1" spans="3:9">
      <c r="C3049" s="27"/>
      <c r="D3049" s="33"/>
      <c r="E3049" s="33"/>
      <c r="F3049" s="33"/>
      <c r="G3049" s="28"/>
      <c r="H3049" s="33"/>
      <c r="I3049" s="33"/>
    </row>
    <row r="3050" customFormat="1" spans="3:9">
      <c r="C3050" s="27"/>
      <c r="D3050" s="33"/>
      <c r="E3050" s="33"/>
      <c r="F3050" s="33"/>
      <c r="G3050" s="28"/>
      <c r="H3050" s="33"/>
      <c r="I3050" s="33"/>
    </row>
    <row r="3051" customFormat="1" spans="3:9">
      <c r="C3051" s="27"/>
      <c r="D3051" s="33"/>
      <c r="E3051" s="33"/>
      <c r="F3051" s="33"/>
      <c r="G3051" s="28"/>
      <c r="H3051" s="33"/>
      <c r="I3051" s="33"/>
    </row>
    <row r="3052" customFormat="1" spans="3:9">
      <c r="C3052" s="27"/>
      <c r="D3052" s="33"/>
      <c r="E3052" s="33"/>
      <c r="F3052" s="33"/>
      <c r="G3052" s="28"/>
      <c r="H3052" s="33"/>
      <c r="I3052" s="33"/>
    </row>
    <row r="3053" customFormat="1" spans="3:9">
      <c r="C3053" s="27"/>
      <c r="D3053" s="33"/>
      <c r="E3053" s="33"/>
      <c r="F3053" s="33"/>
      <c r="G3053" s="28"/>
      <c r="H3053" s="33"/>
      <c r="I3053" s="33"/>
    </row>
    <row r="3054" customFormat="1" spans="3:9">
      <c r="C3054" s="27"/>
      <c r="D3054" s="33"/>
      <c r="E3054" s="33"/>
      <c r="F3054" s="33"/>
      <c r="G3054" s="28"/>
      <c r="H3054" s="33"/>
      <c r="I3054" s="33"/>
    </row>
    <row r="3055" customFormat="1" spans="3:9">
      <c r="C3055" s="27"/>
      <c r="D3055" s="33"/>
      <c r="E3055" s="33"/>
      <c r="F3055" s="33"/>
      <c r="G3055" s="28"/>
      <c r="H3055" s="33"/>
      <c r="I3055" s="33"/>
    </row>
    <row r="3056" customFormat="1" spans="3:9">
      <c r="C3056" s="27"/>
      <c r="D3056" s="33"/>
      <c r="E3056" s="33"/>
      <c r="F3056" s="33"/>
      <c r="G3056" s="28"/>
      <c r="H3056" s="33"/>
      <c r="I3056" s="33"/>
    </row>
    <row r="3057" customFormat="1" spans="3:9">
      <c r="C3057" s="27"/>
      <c r="D3057" s="33"/>
      <c r="E3057" s="33"/>
      <c r="F3057" s="33"/>
      <c r="G3057" s="28"/>
      <c r="H3057" s="33"/>
      <c r="I3057" s="33"/>
    </row>
    <row r="3058" customFormat="1" spans="3:9">
      <c r="C3058" s="27"/>
      <c r="D3058" s="33"/>
      <c r="E3058" s="33"/>
      <c r="F3058" s="33"/>
      <c r="G3058" s="28"/>
      <c r="H3058" s="33"/>
      <c r="I3058" s="33"/>
    </row>
    <row r="3059" customFormat="1" spans="3:9">
      <c r="C3059" s="27"/>
      <c r="D3059" s="33"/>
      <c r="E3059" s="33"/>
      <c r="F3059" s="33"/>
      <c r="G3059" s="28"/>
      <c r="H3059" s="33"/>
      <c r="I3059" s="33"/>
    </row>
    <row r="3060" customFormat="1" spans="3:9">
      <c r="C3060" s="27"/>
      <c r="D3060" s="33"/>
      <c r="E3060" s="33"/>
      <c r="F3060" s="33"/>
      <c r="G3060" s="28"/>
      <c r="H3060" s="33"/>
      <c r="I3060" s="33"/>
    </row>
    <row r="3061" customFormat="1" spans="3:9">
      <c r="C3061" s="27"/>
      <c r="D3061" s="33"/>
      <c r="E3061" s="33"/>
      <c r="F3061" s="33"/>
      <c r="G3061" s="28"/>
      <c r="H3061" s="33"/>
      <c r="I3061" s="33"/>
    </row>
    <row r="3062" customFormat="1" spans="3:9">
      <c r="C3062" s="27"/>
      <c r="D3062" s="33"/>
      <c r="E3062" s="33"/>
      <c r="F3062" s="33"/>
      <c r="G3062" s="28"/>
      <c r="H3062" s="33"/>
      <c r="I3062" s="33"/>
    </row>
    <row r="3063" customFormat="1" spans="3:9">
      <c r="C3063" s="27"/>
      <c r="D3063" s="33"/>
      <c r="E3063" s="33"/>
      <c r="F3063" s="33"/>
      <c r="G3063" s="28"/>
      <c r="H3063" s="33"/>
      <c r="I3063" s="33"/>
    </row>
    <row r="3064" customFormat="1" spans="3:9">
      <c r="C3064" s="27"/>
      <c r="D3064" s="33"/>
      <c r="E3064" s="33"/>
      <c r="F3064" s="33"/>
      <c r="G3064" s="28"/>
      <c r="H3064" s="33"/>
      <c r="I3064" s="33"/>
    </row>
    <row r="3065" customFormat="1" spans="3:9">
      <c r="C3065" s="27"/>
      <c r="D3065" s="33"/>
      <c r="E3065" s="33"/>
      <c r="F3065" s="33"/>
      <c r="G3065" s="28"/>
      <c r="H3065" s="33"/>
      <c r="I3065" s="33"/>
    </row>
    <row r="3066" customFormat="1" spans="3:9">
      <c r="C3066" s="27"/>
      <c r="D3066" s="33"/>
      <c r="E3066" s="33"/>
      <c r="F3066" s="33"/>
      <c r="G3066" s="28"/>
      <c r="H3066" s="33"/>
      <c r="I3066" s="33"/>
    </row>
    <row r="3067" customFormat="1" spans="3:9">
      <c r="C3067" s="27"/>
      <c r="D3067" s="33"/>
      <c r="E3067" s="33"/>
      <c r="F3067" s="33"/>
      <c r="G3067" s="28"/>
      <c r="H3067" s="33"/>
      <c r="I3067" s="33"/>
    </row>
    <row r="3068" customFormat="1" spans="3:9">
      <c r="C3068" s="27"/>
      <c r="D3068" s="33"/>
      <c r="E3068" s="33"/>
      <c r="F3068" s="33"/>
      <c r="G3068" s="28"/>
      <c r="H3068" s="33"/>
      <c r="I3068" s="33"/>
    </row>
    <row r="3069" customFormat="1" spans="3:9">
      <c r="C3069" s="27"/>
      <c r="D3069" s="33"/>
      <c r="E3069" s="33"/>
      <c r="F3069" s="33"/>
      <c r="G3069" s="28"/>
      <c r="H3069" s="33"/>
      <c r="I3069" s="33"/>
    </row>
    <row r="3070" customFormat="1" spans="3:9">
      <c r="C3070" s="27"/>
      <c r="D3070" s="33"/>
      <c r="E3070" s="33"/>
      <c r="F3070" s="33"/>
      <c r="G3070" s="28"/>
      <c r="H3070" s="33"/>
      <c r="I3070" s="33"/>
    </row>
    <row r="3071" customFormat="1" spans="3:9">
      <c r="C3071" s="27"/>
      <c r="D3071" s="33"/>
      <c r="E3071" s="33"/>
      <c r="F3071" s="33"/>
      <c r="G3071" s="28"/>
      <c r="H3071" s="33"/>
      <c r="I3071" s="33"/>
    </row>
    <row r="3072" customFormat="1" spans="3:9">
      <c r="C3072" s="27"/>
      <c r="D3072" s="33"/>
      <c r="E3072" s="33"/>
      <c r="F3072" s="33"/>
      <c r="G3072" s="28"/>
      <c r="H3072" s="33"/>
      <c r="I3072" s="33"/>
    </row>
    <row r="3073" customFormat="1" spans="3:9">
      <c r="C3073" s="27"/>
      <c r="D3073" s="33"/>
      <c r="E3073" s="33"/>
      <c r="F3073" s="33"/>
      <c r="G3073" s="28"/>
      <c r="H3073" s="33"/>
      <c r="I3073" s="33"/>
    </row>
    <row r="3074" customFormat="1" spans="3:9">
      <c r="C3074" s="27"/>
      <c r="D3074" s="33"/>
      <c r="E3074" s="33"/>
      <c r="F3074" s="33"/>
      <c r="G3074" s="28"/>
      <c r="H3074" s="33"/>
      <c r="I3074" s="33"/>
    </row>
    <row r="3075" customFormat="1" spans="3:9">
      <c r="C3075" s="27"/>
      <c r="D3075" s="33"/>
      <c r="E3075" s="33"/>
      <c r="F3075" s="33"/>
      <c r="G3075" s="28"/>
      <c r="H3075" s="33"/>
      <c r="I3075" s="33"/>
    </row>
    <row r="3076" customFormat="1" spans="3:9">
      <c r="C3076" s="27"/>
      <c r="D3076" s="33"/>
      <c r="E3076" s="33"/>
      <c r="F3076" s="33"/>
      <c r="G3076" s="28"/>
      <c r="H3076" s="33"/>
      <c r="I3076" s="33"/>
    </row>
    <row r="3077" customFormat="1" spans="3:9">
      <c r="C3077" s="27"/>
      <c r="D3077" s="33"/>
      <c r="E3077" s="33"/>
      <c r="F3077" s="33"/>
      <c r="G3077" s="28"/>
      <c r="H3077" s="33"/>
      <c r="I3077" s="33"/>
    </row>
    <row r="3078" customFormat="1" spans="3:9">
      <c r="C3078" s="27"/>
      <c r="D3078" s="33"/>
      <c r="E3078" s="33"/>
      <c r="F3078" s="33"/>
      <c r="G3078" s="28"/>
      <c r="H3078" s="33"/>
      <c r="I3078" s="33"/>
    </row>
    <row r="3079" customFormat="1" spans="3:9">
      <c r="C3079" s="27"/>
      <c r="D3079" s="33"/>
      <c r="E3079" s="33"/>
      <c r="F3079" s="33"/>
      <c r="G3079" s="28"/>
      <c r="H3079" s="33"/>
      <c r="I3079" s="33"/>
    </row>
    <row r="3080" customFormat="1" spans="3:9">
      <c r="C3080" s="27"/>
      <c r="D3080" s="33"/>
      <c r="E3080" s="33"/>
      <c r="F3080" s="33"/>
      <c r="G3080" s="28"/>
      <c r="H3080" s="33"/>
      <c r="I3080" s="33"/>
    </row>
    <row r="3081" customFormat="1" spans="3:9">
      <c r="C3081" s="27"/>
      <c r="D3081" s="33"/>
      <c r="E3081" s="33"/>
      <c r="F3081" s="33"/>
      <c r="G3081" s="28"/>
      <c r="H3081" s="33"/>
      <c r="I3081" s="33"/>
    </row>
    <row r="3082" customFormat="1" spans="3:9">
      <c r="C3082" s="27"/>
      <c r="D3082" s="33"/>
      <c r="E3082" s="33"/>
      <c r="F3082" s="33"/>
      <c r="G3082" s="28"/>
      <c r="H3082" s="33"/>
      <c r="I3082" s="33"/>
    </row>
    <row r="3083" customFormat="1" spans="3:9">
      <c r="C3083" s="27"/>
      <c r="D3083" s="33"/>
      <c r="E3083" s="33"/>
      <c r="F3083" s="33"/>
      <c r="G3083" s="28"/>
      <c r="H3083" s="33"/>
      <c r="I3083" s="33"/>
    </row>
    <row r="3084" customFormat="1" spans="3:9">
      <c r="C3084" s="27"/>
      <c r="D3084" s="33"/>
      <c r="E3084" s="33"/>
      <c r="F3084" s="33"/>
      <c r="G3084" s="28"/>
      <c r="H3084" s="33"/>
      <c r="I3084" s="33"/>
    </row>
    <row r="3085" customFormat="1" spans="3:9">
      <c r="C3085" s="27"/>
      <c r="D3085" s="33"/>
      <c r="E3085" s="33"/>
      <c r="F3085" s="33"/>
      <c r="G3085" s="28"/>
      <c r="H3085" s="33"/>
      <c r="I3085" s="33"/>
    </row>
    <row r="3086" customFormat="1" spans="3:9">
      <c r="C3086" s="27"/>
      <c r="D3086" s="33"/>
      <c r="E3086" s="33"/>
      <c r="F3086" s="33"/>
      <c r="G3086" s="28"/>
      <c r="H3086" s="33"/>
      <c r="I3086" s="33"/>
    </row>
    <row r="3087" customFormat="1" spans="3:9">
      <c r="C3087" s="27"/>
      <c r="D3087" s="33"/>
      <c r="E3087" s="33"/>
      <c r="F3087" s="33"/>
      <c r="G3087" s="28"/>
      <c r="H3087" s="33"/>
      <c r="I3087" s="33"/>
    </row>
    <row r="3088" customFormat="1" spans="3:9">
      <c r="C3088" s="27"/>
      <c r="D3088" s="33"/>
      <c r="E3088" s="33"/>
      <c r="F3088" s="33"/>
      <c r="G3088" s="28"/>
      <c r="H3088" s="33"/>
      <c r="I3088" s="33"/>
    </row>
    <row r="3089" customFormat="1" spans="3:9">
      <c r="C3089" s="27"/>
      <c r="D3089" s="33"/>
      <c r="E3089" s="33"/>
      <c r="F3089" s="33"/>
      <c r="G3089" s="28"/>
      <c r="H3089" s="33"/>
      <c r="I3089" s="33"/>
    </row>
    <row r="3090" customFormat="1" spans="3:9">
      <c r="C3090" s="27"/>
      <c r="D3090" s="33"/>
      <c r="E3090" s="33"/>
      <c r="F3090" s="33"/>
      <c r="G3090" s="28"/>
      <c r="H3090" s="33"/>
      <c r="I3090" s="33"/>
    </row>
    <row r="3091" customFormat="1" spans="3:9">
      <c r="C3091" s="27"/>
      <c r="D3091" s="33"/>
      <c r="E3091" s="33"/>
      <c r="F3091" s="33"/>
      <c r="G3091" s="28"/>
      <c r="H3091" s="33"/>
      <c r="I3091" s="33"/>
    </row>
    <row r="3092" customFormat="1" spans="3:9">
      <c r="C3092" s="27"/>
      <c r="D3092" s="33"/>
      <c r="E3092" s="33"/>
      <c r="F3092" s="33"/>
      <c r="G3092" s="28"/>
      <c r="H3092" s="33"/>
      <c r="I3092" s="33"/>
    </row>
    <row r="3093" customFormat="1" spans="3:9">
      <c r="C3093" s="27"/>
      <c r="D3093" s="33"/>
      <c r="E3093" s="33"/>
      <c r="F3093" s="33"/>
      <c r="G3093" s="28"/>
      <c r="H3093" s="33"/>
      <c r="I3093" s="33"/>
    </row>
    <row r="3094" customFormat="1" spans="3:9">
      <c r="C3094" s="27"/>
      <c r="D3094" s="33"/>
      <c r="E3094" s="33"/>
      <c r="F3094" s="33"/>
      <c r="G3094" s="28"/>
      <c r="H3094" s="33"/>
      <c r="I3094" s="33"/>
    </row>
    <row r="3095" customFormat="1" spans="3:9">
      <c r="C3095" s="27"/>
      <c r="D3095" s="33"/>
      <c r="E3095" s="33"/>
      <c r="F3095" s="33"/>
      <c r="G3095" s="28"/>
      <c r="H3095" s="33"/>
      <c r="I3095" s="33"/>
    </row>
    <row r="3096" customFormat="1" spans="3:9">
      <c r="C3096" s="27"/>
      <c r="D3096" s="33"/>
      <c r="E3096" s="33"/>
      <c r="F3096" s="33"/>
      <c r="G3096" s="28"/>
      <c r="H3096" s="33"/>
      <c r="I3096" s="33"/>
    </row>
    <row r="3097" customFormat="1" spans="3:9">
      <c r="C3097" s="27"/>
      <c r="D3097" s="33"/>
      <c r="E3097" s="33"/>
      <c r="F3097" s="33"/>
      <c r="G3097" s="28"/>
      <c r="H3097" s="33"/>
      <c r="I3097" s="33"/>
    </row>
    <row r="3098" customFormat="1" spans="3:9">
      <c r="C3098" s="27"/>
      <c r="D3098" s="33"/>
      <c r="E3098" s="33"/>
      <c r="F3098" s="33"/>
      <c r="G3098" s="28"/>
      <c r="H3098" s="33"/>
      <c r="I3098" s="33"/>
    </row>
    <row r="3099" customFormat="1" spans="3:9">
      <c r="C3099" s="27"/>
      <c r="D3099" s="33"/>
      <c r="E3099" s="33"/>
      <c r="F3099" s="33"/>
      <c r="G3099" s="28"/>
      <c r="H3099" s="33"/>
      <c r="I3099" s="33"/>
    </row>
    <row r="3100" customFormat="1" spans="3:9">
      <c r="C3100" s="27"/>
      <c r="D3100" s="33"/>
      <c r="E3100" s="33"/>
      <c r="F3100" s="33"/>
      <c r="G3100" s="28"/>
      <c r="H3100" s="33"/>
      <c r="I3100" s="33"/>
    </row>
    <row r="3101" customFormat="1" spans="3:9">
      <c r="C3101" s="27"/>
      <c r="D3101" s="33"/>
      <c r="E3101" s="33"/>
      <c r="F3101" s="33"/>
      <c r="G3101" s="28"/>
      <c r="H3101" s="33"/>
      <c r="I3101" s="33"/>
    </row>
    <row r="3102" customFormat="1" spans="3:9">
      <c r="C3102" s="27"/>
      <c r="D3102" s="33"/>
      <c r="E3102" s="33"/>
      <c r="F3102" s="33"/>
      <c r="G3102" s="28"/>
      <c r="H3102" s="33"/>
      <c r="I3102" s="33"/>
    </row>
    <row r="3103" customFormat="1" spans="3:9">
      <c r="C3103" s="27"/>
      <c r="D3103" s="33"/>
      <c r="E3103" s="33"/>
      <c r="F3103" s="33"/>
      <c r="G3103" s="28"/>
      <c r="H3103" s="33"/>
      <c r="I3103" s="33"/>
    </row>
    <row r="3104" customFormat="1" spans="3:9">
      <c r="C3104" s="27"/>
      <c r="D3104" s="33"/>
      <c r="E3104" s="33"/>
      <c r="F3104" s="33"/>
      <c r="G3104" s="28"/>
      <c r="H3104" s="33"/>
      <c r="I3104" s="33"/>
    </row>
    <row r="3105" customFormat="1" spans="3:9">
      <c r="C3105" s="27"/>
      <c r="D3105" s="33"/>
      <c r="E3105" s="33"/>
      <c r="F3105" s="33"/>
      <c r="G3105" s="28"/>
      <c r="H3105" s="33"/>
      <c r="I3105" s="33"/>
    </row>
    <row r="3106" customFormat="1" spans="3:9">
      <c r="C3106" s="27"/>
      <c r="D3106" s="33"/>
      <c r="E3106" s="33"/>
      <c r="F3106" s="33"/>
      <c r="G3106" s="28"/>
      <c r="H3106" s="33"/>
      <c r="I3106" s="33"/>
    </row>
    <row r="3107" customFormat="1" spans="3:9">
      <c r="C3107" s="27"/>
      <c r="D3107" s="33"/>
      <c r="E3107" s="33"/>
      <c r="F3107" s="33"/>
      <c r="G3107" s="28"/>
      <c r="H3107" s="33"/>
      <c r="I3107" s="33"/>
    </row>
    <row r="3108" customFormat="1" spans="3:9">
      <c r="C3108" s="27"/>
      <c r="D3108" s="33"/>
      <c r="E3108" s="33"/>
      <c r="F3108" s="33"/>
      <c r="G3108" s="28"/>
      <c r="H3108" s="33"/>
      <c r="I3108" s="33"/>
    </row>
    <row r="3109" customFormat="1" spans="3:9">
      <c r="C3109" s="27"/>
      <c r="D3109" s="33"/>
      <c r="E3109" s="33"/>
      <c r="F3109" s="33"/>
      <c r="G3109" s="28"/>
      <c r="H3109" s="33"/>
      <c r="I3109" s="33"/>
    </row>
    <row r="3110" customFormat="1" spans="3:9">
      <c r="C3110" s="27"/>
      <c r="D3110" s="33"/>
      <c r="E3110" s="33"/>
      <c r="F3110" s="33"/>
      <c r="G3110" s="28"/>
      <c r="H3110" s="33"/>
      <c r="I3110" s="33"/>
    </row>
    <row r="3111" customFormat="1" spans="3:9">
      <c r="C3111" s="27"/>
      <c r="D3111" s="33"/>
      <c r="E3111" s="33"/>
      <c r="F3111" s="33"/>
      <c r="G3111" s="28"/>
      <c r="H3111" s="33"/>
      <c r="I3111" s="33"/>
    </row>
    <row r="3112" customFormat="1" spans="3:9">
      <c r="C3112" s="27"/>
      <c r="D3112" s="33"/>
      <c r="E3112" s="33"/>
      <c r="F3112" s="33"/>
      <c r="G3112" s="28"/>
      <c r="H3112" s="33"/>
      <c r="I3112" s="33"/>
    </row>
    <row r="3113" customFormat="1" spans="3:9">
      <c r="C3113" s="27"/>
      <c r="D3113" s="33"/>
      <c r="E3113" s="33"/>
      <c r="F3113" s="33"/>
      <c r="G3113" s="28"/>
      <c r="H3113" s="33"/>
      <c r="I3113" s="33"/>
    </row>
    <row r="3114" customFormat="1" spans="3:9">
      <c r="C3114" s="27"/>
      <c r="D3114" s="33"/>
      <c r="E3114" s="33"/>
      <c r="F3114" s="33"/>
      <c r="G3114" s="28"/>
      <c r="H3114" s="33"/>
      <c r="I3114" s="33"/>
    </row>
    <row r="3115" customFormat="1" spans="3:9">
      <c r="C3115" s="27"/>
      <c r="D3115" s="33"/>
      <c r="E3115" s="33"/>
      <c r="F3115" s="33"/>
      <c r="G3115" s="28"/>
      <c r="H3115" s="33"/>
      <c r="I3115" s="33"/>
    </row>
    <row r="3116" customFormat="1" spans="3:9">
      <c r="C3116" s="27"/>
      <c r="D3116" s="33"/>
      <c r="E3116" s="33"/>
      <c r="F3116" s="33"/>
      <c r="G3116" s="28"/>
      <c r="H3116" s="33"/>
      <c r="I3116" s="33"/>
    </row>
    <row r="3117" customFormat="1" spans="3:9">
      <c r="C3117" s="27"/>
      <c r="D3117" s="33"/>
      <c r="E3117" s="33"/>
      <c r="F3117" s="33"/>
      <c r="G3117" s="28"/>
      <c r="H3117" s="33"/>
      <c r="I3117" s="33"/>
    </row>
    <row r="3118" customFormat="1" spans="3:9">
      <c r="C3118" s="27"/>
      <c r="D3118" s="33"/>
      <c r="E3118" s="33"/>
      <c r="F3118" s="33"/>
      <c r="G3118" s="28"/>
      <c r="H3118" s="33"/>
      <c r="I3118" s="33"/>
    </row>
    <row r="3119" customFormat="1" spans="3:9">
      <c r="C3119" s="27"/>
      <c r="D3119" s="33"/>
      <c r="E3119" s="33"/>
      <c r="F3119" s="33"/>
      <c r="G3119" s="28"/>
      <c r="H3119" s="33"/>
      <c r="I3119" s="33"/>
    </row>
    <row r="3120" customFormat="1" spans="3:9">
      <c r="C3120" s="27"/>
      <c r="D3120" s="33"/>
      <c r="E3120" s="33"/>
      <c r="F3120" s="33"/>
      <c r="G3120" s="28"/>
      <c r="H3120" s="33"/>
      <c r="I3120" s="33"/>
    </row>
    <row r="3121" customFormat="1" spans="3:9">
      <c r="C3121" s="27"/>
      <c r="D3121" s="33"/>
      <c r="E3121" s="33"/>
      <c r="F3121" s="33"/>
      <c r="G3121" s="28"/>
      <c r="H3121" s="33"/>
      <c r="I3121" s="33"/>
    </row>
    <row r="3122" customFormat="1" spans="3:9">
      <c r="C3122" s="27"/>
      <c r="D3122" s="33"/>
      <c r="E3122" s="33"/>
      <c r="F3122" s="33"/>
      <c r="G3122" s="28"/>
      <c r="H3122" s="33"/>
      <c r="I3122" s="33"/>
    </row>
    <row r="3123" customFormat="1" spans="3:9">
      <c r="C3123" s="27"/>
      <c r="D3123" s="33"/>
      <c r="E3123" s="33"/>
      <c r="F3123" s="33"/>
      <c r="G3123" s="28"/>
      <c r="H3123" s="33"/>
      <c r="I3123" s="33"/>
    </row>
    <row r="3124" customFormat="1" spans="3:9">
      <c r="C3124" s="27"/>
      <c r="D3124" s="33"/>
      <c r="E3124" s="33"/>
      <c r="F3124" s="33"/>
      <c r="G3124" s="28"/>
      <c r="H3124" s="33"/>
      <c r="I3124" s="33"/>
    </row>
    <row r="3125" customFormat="1" spans="3:9">
      <c r="C3125" s="27"/>
      <c r="D3125" s="33"/>
      <c r="E3125" s="33"/>
      <c r="F3125" s="33"/>
      <c r="G3125" s="28"/>
      <c r="H3125" s="33"/>
      <c r="I3125" s="33"/>
    </row>
    <row r="3126" customFormat="1" spans="3:9">
      <c r="C3126" s="27"/>
      <c r="D3126" s="33"/>
      <c r="E3126" s="33"/>
      <c r="F3126" s="33"/>
      <c r="G3126" s="28"/>
      <c r="H3126" s="33"/>
      <c r="I3126" s="33"/>
    </row>
    <row r="3127" customFormat="1" spans="3:9">
      <c r="C3127" s="27"/>
      <c r="D3127" s="33"/>
      <c r="E3127" s="33"/>
      <c r="F3127" s="33"/>
      <c r="G3127" s="28"/>
      <c r="H3127" s="33"/>
      <c r="I3127" s="33"/>
    </row>
    <row r="3128" customFormat="1" spans="3:9">
      <c r="C3128" s="27"/>
      <c r="D3128" s="33"/>
      <c r="E3128" s="33"/>
      <c r="F3128" s="33"/>
      <c r="G3128" s="28"/>
      <c r="H3128" s="33"/>
      <c r="I3128" s="33"/>
    </row>
    <row r="3129" customFormat="1" spans="3:9">
      <c r="C3129" s="27"/>
      <c r="D3129" s="33"/>
      <c r="E3129" s="33"/>
      <c r="F3129" s="33"/>
      <c r="G3129" s="28"/>
      <c r="H3129" s="33"/>
      <c r="I3129" s="33"/>
    </row>
    <row r="3130" customFormat="1" spans="3:9">
      <c r="C3130" s="27"/>
      <c r="D3130" s="33"/>
      <c r="E3130" s="33"/>
      <c r="F3130" s="33"/>
      <c r="G3130" s="28"/>
      <c r="H3130" s="33"/>
      <c r="I3130" s="33"/>
    </row>
    <row r="3131" customFormat="1" spans="3:9">
      <c r="C3131" s="27"/>
      <c r="D3131" s="33"/>
      <c r="E3131" s="33"/>
      <c r="F3131" s="33"/>
      <c r="G3131" s="28"/>
      <c r="H3131" s="33"/>
      <c r="I3131" s="33"/>
    </row>
    <row r="3132" customFormat="1" spans="3:9">
      <c r="C3132" s="27"/>
      <c r="D3132" s="33"/>
      <c r="E3132" s="33"/>
      <c r="F3132" s="33"/>
      <c r="G3132" s="28"/>
      <c r="H3132" s="33"/>
      <c r="I3132" s="33"/>
    </row>
    <row r="3133" customFormat="1" spans="3:9">
      <c r="C3133" s="27"/>
      <c r="D3133" s="33"/>
      <c r="E3133" s="33"/>
      <c r="F3133" s="33"/>
      <c r="G3133" s="28"/>
      <c r="H3133" s="33"/>
      <c r="I3133" s="33"/>
    </row>
    <row r="3134" customFormat="1" spans="3:9">
      <c r="C3134" s="27"/>
      <c r="D3134" s="33"/>
      <c r="E3134" s="33"/>
      <c r="F3134" s="33"/>
      <c r="G3134" s="28"/>
      <c r="H3134" s="33"/>
      <c r="I3134" s="33"/>
    </row>
    <row r="3135" customFormat="1" spans="3:9">
      <c r="C3135" s="27"/>
      <c r="D3135" s="33"/>
      <c r="E3135" s="33"/>
      <c r="F3135" s="33"/>
      <c r="G3135" s="28"/>
      <c r="H3135" s="33"/>
      <c r="I3135" s="33"/>
    </row>
    <row r="3136" customFormat="1" spans="3:9">
      <c r="C3136" s="27"/>
      <c r="D3136" s="33"/>
      <c r="E3136" s="33"/>
      <c r="F3136" s="33"/>
      <c r="G3136" s="28"/>
      <c r="H3136" s="33"/>
      <c r="I3136" s="33"/>
    </row>
    <row r="3137" customFormat="1" spans="3:9">
      <c r="C3137" s="27"/>
      <c r="D3137" s="33"/>
      <c r="E3137" s="33"/>
      <c r="F3137" s="33"/>
      <c r="G3137" s="28"/>
      <c r="H3137" s="33"/>
      <c r="I3137" s="33"/>
    </row>
    <row r="3138" customFormat="1" spans="3:9">
      <c r="C3138" s="27"/>
      <c r="D3138" s="33"/>
      <c r="E3138" s="33"/>
      <c r="F3138" s="33"/>
      <c r="G3138" s="28"/>
      <c r="H3138" s="33"/>
      <c r="I3138" s="33"/>
    </row>
    <row r="3139" customFormat="1" spans="3:9">
      <c r="C3139" s="27"/>
      <c r="D3139" s="33"/>
      <c r="E3139" s="33"/>
      <c r="F3139" s="33"/>
      <c r="G3139" s="28"/>
      <c r="H3139" s="33"/>
      <c r="I3139" s="33"/>
    </row>
    <row r="3140" customFormat="1" spans="3:9">
      <c r="C3140" s="27"/>
      <c r="D3140" s="33"/>
      <c r="E3140" s="33"/>
      <c r="F3140" s="33"/>
      <c r="G3140" s="28"/>
      <c r="H3140" s="33"/>
      <c r="I3140" s="33"/>
    </row>
    <row r="3141" customFormat="1" spans="3:9">
      <c r="C3141" s="27"/>
      <c r="D3141" s="33"/>
      <c r="E3141" s="33"/>
      <c r="F3141" s="33"/>
      <c r="G3141" s="28"/>
      <c r="H3141" s="33"/>
      <c r="I3141" s="33"/>
    </row>
    <row r="3142" customFormat="1" spans="3:9">
      <c r="C3142" s="27"/>
      <c r="D3142" s="33"/>
      <c r="E3142" s="33"/>
      <c r="F3142" s="33"/>
      <c r="G3142" s="28"/>
      <c r="H3142" s="33"/>
      <c r="I3142" s="33"/>
    </row>
    <row r="3143" customFormat="1" spans="3:9">
      <c r="C3143" s="27"/>
      <c r="D3143" s="33"/>
      <c r="E3143" s="33"/>
      <c r="F3143" s="33"/>
      <c r="G3143" s="28"/>
      <c r="H3143" s="33"/>
      <c r="I3143" s="33"/>
    </row>
    <row r="3144" customFormat="1" spans="3:9">
      <c r="C3144" s="27"/>
      <c r="D3144" s="33"/>
      <c r="E3144" s="33"/>
      <c r="F3144" s="33"/>
      <c r="G3144" s="28"/>
      <c r="H3144" s="33"/>
      <c r="I3144" s="33"/>
    </row>
    <row r="3145" customFormat="1" spans="3:9">
      <c r="C3145" s="27"/>
      <c r="D3145" s="33"/>
      <c r="E3145" s="33"/>
      <c r="F3145" s="33"/>
      <c r="G3145" s="28"/>
      <c r="H3145" s="33"/>
      <c r="I3145" s="33"/>
    </row>
    <row r="3146" customFormat="1" spans="3:9">
      <c r="C3146" s="27"/>
      <c r="D3146" s="33"/>
      <c r="E3146" s="33"/>
      <c r="F3146" s="33"/>
      <c r="G3146" s="28"/>
      <c r="H3146" s="33"/>
      <c r="I3146" s="33"/>
    </row>
    <row r="3147" customFormat="1" spans="3:9">
      <c r="C3147" s="27"/>
      <c r="D3147" s="33"/>
      <c r="E3147" s="33"/>
      <c r="F3147" s="33"/>
      <c r="G3147" s="28"/>
      <c r="H3147" s="33"/>
      <c r="I3147" s="33"/>
    </row>
    <row r="3148" customFormat="1" spans="3:9">
      <c r="C3148" s="27"/>
      <c r="D3148" s="33"/>
      <c r="E3148" s="33"/>
      <c r="F3148" s="33"/>
      <c r="G3148" s="28"/>
      <c r="H3148" s="33"/>
      <c r="I3148" s="33"/>
    </row>
    <row r="3149" customFormat="1" spans="3:9">
      <c r="C3149" s="27"/>
      <c r="D3149" s="33"/>
      <c r="E3149" s="33"/>
      <c r="F3149" s="33"/>
      <c r="G3149" s="28"/>
      <c r="H3149" s="33"/>
      <c r="I3149" s="33"/>
    </row>
    <row r="3150" customFormat="1" spans="3:9">
      <c r="C3150" s="27"/>
      <c r="D3150" s="33"/>
      <c r="E3150" s="33"/>
      <c r="F3150" s="33"/>
      <c r="G3150" s="28"/>
      <c r="H3150" s="33"/>
      <c r="I3150" s="33"/>
    </row>
    <row r="3151" customFormat="1" spans="3:9">
      <c r="C3151" s="27"/>
      <c r="D3151" s="33"/>
      <c r="E3151" s="33"/>
      <c r="F3151" s="33"/>
      <c r="G3151" s="28"/>
      <c r="H3151" s="33"/>
      <c r="I3151" s="33"/>
    </row>
    <row r="3152" customFormat="1" spans="3:9">
      <c r="C3152" s="27"/>
      <c r="D3152" s="33"/>
      <c r="E3152" s="33"/>
      <c r="F3152" s="33"/>
      <c r="G3152" s="28"/>
      <c r="H3152" s="33"/>
      <c r="I3152" s="33"/>
    </row>
    <row r="3153" customFormat="1" spans="3:9">
      <c r="C3153" s="27"/>
      <c r="D3153" s="33"/>
      <c r="E3153" s="33"/>
      <c r="F3153" s="33"/>
      <c r="G3153" s="28"/>
      <c r="H3153" s="33"/>
      <c r="I3153" s="33"/>
    </row>
    <row r="3154" customFormat="1" spans="3:9">
      <c r="C3154" s="27"/>
      <c r="D3154" s="33"/>
      <c r="E3154" s="33"/>
      <c r="F3154" s="33"/>
      <c r="G3154" s="28"/>
      <c r="H3154" s="33"/>
      <c r="I3154" s="33"/>
    </row>
    <row r="3155" customFormat="1" spans="3:9">
      <c r="C3155" s="27"/>
      <c r="D3155" s="33"/>
      <c r="E3155" s="33"/>
      <c r="F3155" s="33"/>
      <c r="G3155" s="28"/>
      <c r="H3155" s="33"/>
      <c r="I3155" s="33"/>
    </row>
    <row r="3156" customFormat="1" spans="3:9">
      <c r="C3156" s="27"/>
      <c r="D3156" s="33"/>
      <c r="E3156" s="33"/>
      <c r="F3156" s="33"/>
      <c r="G3156" s="28"/>
      <c r="H3156" s="33"/>
      <c r="I3156" s="33"/>
    </row>
    <row r="3157" customFormat="1" spans="3:9">
      <c r="C3157" s="27"/>
      <c r="D3157" s="33"/>
      <c r="E3157" s="33"/>
      <c r="F3157" s="33"/>
      <c r="G3157" s="28"/>
      <c r="H3157" s="33"/>
      <c r="I3157" s="33"/>
    </row>
    <row r="3158" customFormat="1" spans="3:9">
      <c r="C3158" s="27"/>
      <c r="D3158" s="33"/>
      <c r="E3158" s="33"/>
      <c r="F3158" s="33"/>
      <c r="G3158" s="28"/>
      <c r="H3158" s="33"/>
      <c r="I3158" s="33"/>
    </row>
    <row r="3159" customFormat="1" spans="3:9">
      <c r="C3159" s="27"/>
      <c r="D3159" s="33"/>
      <c r="E3159" s="33"/>
      <c r="F3159" s="33"/>
      <c r="G3159" s="28"/>
      <c r="H3159" s="33"/>
      <c r="I3159" s="33"/>
    </row>
    <row r="3160" customFormat="1" spans="3:9">
      <c r="C3160" s="27"/>
      <c r="D3160" s="33"/>
      <c r="E3160" s="33"/>
      <c r="F3160" s="33"/>
      <c r="G3160" s="28"/>
      <c r="H3160" s="33"/>
      <c r="I3160" s="33"/>
    </row>
    <row r="3161" customFormat="1" spans="3:9">
      <c r="C3161" s="27"/>
      <c r="D3161" s="33"/>
      <c r="E3161" s="33"/>
      <c r="F3161" s="33"/>
      <c r="G3161" s="28"/>
      <c r="H3161" s="33"/>
      <c r="I3161" s="33"/>
    </row>
    <row r="3162" customFormat="1" spans="3:9">
      <c r="C3162" s="27"/>
      <c r="D3162" s="33"/>
      <c r="E3162" s="33"/>
      <c r="F3162" s="33"/>
      <c r="G3162" s="28"/>
      <c r="H3162" s="33"/>
      <c r="I3162" s="33"/>
    </row>
    <row r="3163" customFormat="1" spans="3:9">
      <c r="C3163" s="27"/>
      <c r="D3163" s="33"/>
      <c r="E3163" s="33"/>
      <c r="F3163" s="33"/>
      <c r="G3163" s="28"/>
      <c r="H3163" s="33"/>
      <c r="I3163" s="33"/>
    </row>
    <row r="3164" customFormat="1" spans="3:9">
      <c r="C3164" s="27"/>
      <c r="D3164" s="33"/>
      <c r="E3164" s="33"/>
      <c r="F3164" s="33"/>
      <c r="G3164" s="28"/>
      <c r="H3164" s="33"/>
      <c r="I3164" s="33"/>
    </row>
    <row r="3165" customFormat="1" spans="3:9">
      <c r="C3165" s="27"/>
      <c r="D3165" s="33"/>
      <c r="E3165" s="33"/>
      <c r="F3165" s="33"/>
      <c r="G3165" s="28"/>
      <c r="H3165" s="33"/>
      <c r="I3165" s="33"/>
    </row>
    <row r="3166" customFormat="1" spans="3:9">
      <c r="C3166" s="27"/>
      <c r="D3166" s="33"/>
      <c r="E3166" s="33"/>
      <c r="F3166" s="33"/>
      <c r="G3166" s="28"/>
      <c r="H3166" s="33"/>
      <c r="I3166" s="33"/>
    </row>
    <row r="3167" customFormat="1" spans="3:9">
      <c r="C3167" s="27"/>
      <c r="D3167" s="33"/>
      <c r="E3167" s="33"/>
      <c r="F3167" s="33"/>
      <c r="G3167" s="28"/>
      <c r="H3167" s="33"/>
      <c r="I3167" s="33"/>
    </row>
    <row r="3168" customFormat="1" spans="3:9">
      <c r="C3168" s="27"/>
      <c r="D3168" s="33"/>
      <c r="E3168" s="33"/>
      <c r="F3168" s="33"/>
      <c r="G3168" s="28"/>
      <c r="H3168" s="33"/>
      <c r="I3168" s="33"/>
    </row>
    <row r="3169" customFormat="1" spans="3:9">
      <c r="C3169" s="27"/>
      <c r="D3169" s="33"/>
      <c r="E3169" s="33"/>
      <c r="F3169" s="33"/>
      <c r="G3169" s="28"/>
      <c r="H3169" s="33"/>
      <c r="I3169" s="33"/>
    </row>
    <row r="3170" customFormat="1" spans="3:9">
      <c r="C3170" s="27"/>
      <c r="D3170" s="33"/>
      <c r="E3170" s="33"/>
      <c r="F3170" s="33"/>
      <c r="G3170" s="28"/>
      <c r="H3170" s="33"/>
      <c r="I3170" s="33"/>
    </row>
    <row r="3171" customFormat="1" spans="3:9">
      <c r="C3171" s="27"/>
      <c r="D3171" s="33"/>
      <c r="E3171" s="33"/>
      <c r="F3171" s="33"/>
      <c r="G3171" s="28"/>
      <c r="H3171" s="33"/>
      <c r="I3171" s="33"/>
    </row>
    <row r="3172" customFormat="1" spans="3:9">
      <c r="C3172" s="27"/>
      <c r="D3172" s="33"/>
      <c r="E3172" s="33"/>
      <c r="F3172" s="33"/>
      <c r="G3172" s="28"/>
      <c r="H3172" s="33"/>
      <c r="I3172" s="33"/>
    </row>
    <row r="3173" customFormat="1" spans="3:9">
      <c r="C3173" s="27"/>
      <c r="D3173" s="33"/>
      <c r="E3173" s="33"/>
      <c r="F3173" s="33"/>
      <c r="G3173" s="28"/>
      <c r="H3173" s="33"/>
      <c r="I3173" s="33"/>
    </row>
    <row r="3174" customFormat="1" spans="3:9">
      <c r="C3174" s="27"/>
      <c r="D3174" s="33"/>
      <c r="E3174" s="33"/>
      <c r="F3174" s="33"/>
      <c r="G3174" s="28"/>
      <c r="H3174" s="33"/>
      <c r="I3174" s="33"/>
    </row>
    <row r="3175" customFormat="1" spans="3:9">
      <c r="C3175" s="27"/>
      <c r="D3175" s="33"/>
      <c r="E3175" s="33"/>
      <c r="F3175" s="33"/>
      <c r="G3175" s="28"/>
      <c r="H3175" s="33"/>
      <c r="I3175" s="33"/>
    </row>
    <row r="3176" customFormat="1" spans="3:9">
      <c r="C3176" s="27"/>
      <c r="D3176" s="33"/>
      <c r="E3176" s="33"/>
      <c r="F3176" s="33"/>
      <c r="G3176" s="28"/>
      <c r="H3176" s="33"/>
      <c r="I3176" s="33"/>
    </row>
    <row r="3177" customFormat="1" spans="3:9">
      <c r="C3177" s="27"/>
      <c r="D3177" s="33"/>
      <c r="E3177" s="33"/>
      <c r="F3177" s="33"/>
      <c r="G3177" s="28"/>
      <c r="H3177" s="33"/>
      <c r="I3177" s="33"/>
    </row>
    <row r="3178" customFormat="1" spans="3:9">
      <c r="C3178" s="27"/>
      <c r="D3178" s="33"/>
      <c r="E3178" s="33"/>
      <c r="F3178" s="33"/>
      <c r="G3178" s="28"/>
      <c r="H3178" s="33"/>
      <c r="I3178" s="33"/>
    </row>
    <row r="3179" customFormat="1" spans="3:9">
      <c r="C3179" s="27"/>
      <c r="D3179" s="33"/>
      <c r="E3179" s="33"/>
      <c r="F3179" s="33"/>
      <c r="G3179" s="28"/>
      <c r="H3179" s="33"/>
      <c r="I3179" s="33"/>
    </row>
    <row r="3180" customFormat="1" spans="3:9">
      <c r="C3180" s="27"/>
      <c r="D3180" s="33"/>
      <c r="E3180" s="33"/>
      <c r="F3180" s="33"/>
      <c r="G3180" s="28"/>
      <c r="H3180" s="33"/>
      <c r="I3180" s="33"/>
    </row>
    <row r="3181" customFormat="1" spans="3:9">
      <c r="C3181" s="27"/>
      <c r="D3181" s="33"/>
      <c r="E3181" s="33"/>
      <c r="F3181" s="33"/>
      <c r="G3181" s="28"/>
      <c r="H3181" s="33"/>
      <c r="I3181" s="33"/>
    </row>
    <row r="3182" customFormat="1" spans="3:9">
      <c r="C3182" s="27"/>
      <c r="D3182" s="33"/>
      <c r="E3182" s="33"/>
      <c r="F3182" s="33"/>
      <c r="G3182" s="28"/>
      <c r="H3182" s="33"/>
      <c r="I3182" s="33"/>
    </row>
    <row r="3183" customFormat="1" spans="3:9">
      <c r="C3183" s="27"/>
      <c r="D3183" s="33"/>
      <c r="E3183" s="33"/>
      <c r="F3183" s="33"/>
      <c r="G3183" s="28"/>
      <c r="H3183" s="33"/>
      <c r="I3183" s="33"/>
    </row>
    <row r="3184" customFormat="1" spans="3:9">
      <c r="C3184" s="27"/>
      <c r="D3184" s="33"/>
      <c r="E3184" s="33"/>
      <c r="F3184" s="33"/>
      <c r="G3184" s="28"/>
      <c r="H3184" s="33"/>
      <c r="I3184" s="33"/>
    </row>
    <row r="3185" customFormat="1" spans="3:9">
      <c r="C3185" s="27"/>
      <c r="D3185" s="33"/>
      <c r="E3185" s="33"/>
      <c r="F3185" s="33"/>
      <c r="G3185" s="28"/>
      <c r="H3185" s="33"/>
      <c r="I3185" s="33"/>
    </row>
    <row r="3186" customFormat="1" spans="3:9">
      <c r="C3186" s="27"/>
      <c r="D3186" s="33"/>
      <c r="E3186" s="33"/>
      <c r="F3186" s="33"/>
      <c r="G3186" s="28"/>
      <c r="H3186" s="33"/>
      <c r="I3186" s="33"/>
    </row>
    <row r="3187" customFormat="1" spans="3:9">
      <c r="C3187" s="27"/>
      <c r="D3187" s="33"/>
      <c r="E3187" s="33"/>
      <c r="F3187" s="33"/>
      <c r="G3187" s="28"/>
      <c r="H3187" s="33"/>
      <c r="I3187" s="33"/>
    </row>
    <row r="3188" customFormat="1" spans="3:9">
      <c r="C3188" s="27"/>
      <c r="D3188" s="33"/>
      <c r="E3188" s="33"/>
      <c r="F3188" s="33"/>
      <c r="G3188" s="28"/>
      <c r="H3188" s="33"/>
      <c r="I3188" s="33"/>
    </row>
    <row r="3189" customFormat="1" spans="3:9">
      <c r="C3189" s="27"/>
      <c r="D3189" s="33"/>
      <c r="E3189" s="33"/>
      <c r="F3189" s="33"/>
      <c r="G3189" s="28"/>
      <c r="H3189" s="33"/>
      <c r="I3189" s="33"/>
    </row>
    <row r="3190" customFormat="1" spans="3:9">
      <c r="C3190" s="27"/>
      <c r="D3190" s="33"/>
      <c r="E3190" s="33"/>
      <c r="F3190" s="33"/>
      <c r="G3190" s="28"/>
      <c r="H3190" s="33"/>
      <c r="I3190" s="33"/>
    </row>
    <row r="3191" customFormat="1" spans="3:9">
      <c r="C3191" s="27"/>
      <c r="D3191" s="33"/>
      <c r="E3191" s="33"/>
      <c r="F3191" s="33"/>
      <c r="G3191" s="28"/>
      <c r="H3191" s="33"/>
      <c r="I3191" s="33"/>
    </row>
    <row r="3192" customFormat="1" spans="3:9">
      <c r="C3192" s="27"/>
      <c r="D3192" s="33"/>
      <c r="E3192" s="33"/>
      <c r="F3192" s="33"/>
      <c r="G3192" s="28"/>
      <c r="H3192" s="33"/>
      <c r="I3192" s="33"/>
    </row>
    <row r="3193" customFormat="1" spans="3:9">
      <c r="C3193" s="27"/>
      <c r="D3193" s="33"/>
      <c r="E3193" s="33"/>
      <c r="F3193" s="33"/>
      <c r="G3193" s="28"/>
      <c r="H3193" s="33"/>
      <c r="I3193" s="33"/>
    </row>
    <row r="3194" customFormat="1" spans="3:9">
      <c r="C3194" s="27"/>
      <c r="D3194" s="33"/>
      <c r="E3194" s="33"/>
      <c r="F3194" s="33"/>
      <c r="G3194" s="28"/>
      <c r="H3194" s="33"/>
      <c r="I3194" s="33"/>
    </row>
    <row r="3195" customFormat="1" spans="3:9">
      <c r="C3195" s="27"/>
      <c r="D3195" s="33"/>
      <c r="E3195" s="33"/>
      <c r="F3195" s="33"/>
      <c r="G3195" s="28"/>
      <c r="H3195" s="33"/>
      <c r="I3195" s="33"/>
    </row>
    <row r="3196" customFormat="1" spans="3:9">
      <c r="C3196" s="27"/>
      <c r="D3196" s="33"/>
      <c r="E3196" s="33"/>
      <c r="F3196" s="33"/>
      <c r="G3196" s="28"/>
      <c r="H3196" s="33"/>
      <c r="I3196" s="33"/>
    </row>
    <row r="3197" customFormat="1" spans="3:9">
      <c r="C3197" s="27"/>
      <c r="D3197" s="33"/>
      <c r="E3197" s="33"/>
      <c r="F3197" s="33"/>
      <c r="G3197" s="28"/>
      <c r="H3197" s="33"/>
      <c r="I3197" s="33"/>
    </row>
    <row r="3198" customFormat="1" spans="3:9">
      <c r="C3198" s="27"/>
      <c r="D3198" s="33"/>
      <c r="E3198" s="33"/>
      <c r="F3198" s="33"/>
      <c r="G3198" s="28"/>
      <c r="H3198" s="33"/>
      <c r="I3198" s="33"/>
    </row>
    <row r="3199" customFormat="1" spans="3:9">
      <c r="C3199" s="27"/>
      <c r="D3199" s="33"/>
      <c r="E3199" s="33"/>
      <c r="F3199" s="33"/>
      <c r="G3199" s="28"/>
      <c r="H3199" s="33"/>
      <c r="I3199" s="33"/>
    </row>
    <row r="3200" customFormat="1" spans="3:9">
      <c r="C3200" s="27"/>
      <c r="D3200" s="33"/>
      <c r="E3200" s="33"/>
      <c r="F3200" s="33"/>
      <c r="G3200" s="28"/>
      <c r="H3200" s="33"/>
      <c r="I3200" s="33"/>
    </row>
    <row r="3201" customFormat="1" spans="3:9">
      <c r="C3201" s="27"/>
      <c r="D3201" s="33"/>
      <c r="E3201" s="33"/>
      <c r="F3201" s="33"/>
      <c r="G3201" s="28"/>
      <c r="H3201" s="33"/>
      <c r="I3201" s="33"/>
    </row>
    <row r="3202" customFormat="1" spans="3:9">
      <c r="C3202" s="27"/>
      <c r="D3202" s="33"/>
      <c r="E3202" s="33"/>
      <c r="F3202" s="33"/>
      <c r="G3202" s="28"/>
      <c r="H3202" s="33"/>
      <c r="I3202" s="33"/>
    </row>
    <row r="3203" customFormat="1" spans="3:9">
      <c r="C3203" s="27"/>
      <c r="D3203" s="33"/>
      <c r="E3203" s="33"/>
      <c r="F3203" s="33"/>
      <c r="G3203" s="28"/>
      <c r="H3203" s="33"/>
      <c r="I3203" s="33"/>
    </row>
    <row r="3204" customFormat="1" spans="3:9">
      <c r="C3204" s="27"/>
      <c r="D3204" s="33"/>
      <c r="E3204" s="33"/>
      <c r="F3204" s="33"/>
      <c r="G3204" s="28"/>
      <c r="H3204" s="33"/>
      <c r="I3204" s="33"/>
    </row>
    <row r="3205" customFormat="1" spans="3:9">
      <c r="C3205" s="27"/>
      <c r="D3205" s="33"/>
      <c r="E3205" s="33"/>
      <c r="F3205" s="33"/>
      <c r="G3205" s="28"/>
      <c r="H3205" s="33"/>
      <c r="I3205" s="33"/>
    </row>
    <row r="3206" customFormat="1" spans="3:9">
      <c r="C3206" s="27"/>
      <c r="D3206" s="33"/>
      <c r="E3206" s="33"/>
      <c r="F3206" s="33"/>
      <c r="G3206" s="28"/>
      <c r="H3206" s="33"/>
      <c r="I3206" s="33"/>
    </row>
    <row r="3207" customFormat="1" spans="3:9">
      <c r="C3207" s="27"/>
      <c r="D3207" s="33"/>
      <c r="E3207" s="33"/>
      <c r="F3207" s="33"/>
      <c r="G3207" s="28"/>
      <c r="H3207" s="33"/>
      <c r="I3207" s="33"/>
    </row>
    <row r="3208" customFormat="1" spans="3:9">
      <c r="C3208" s="27"/>
      <c r="D3208" s="33"/>
      <c r="E3208" s="33"/>
      <c r="F3208" s="33"/>
      <c r="G3208" s="28"/>
      <c r="H3208" s="33"/>
      <c r="I3208" s="33"/>
    </row>
    <row r="3209" customFormat="1" spans="3:9">
      <c r="C3209" s="27"/>
      <c r="D3209" s="33"/>
      <c r="E3209" s="33"/>
      <c r="F3209" s="33"/>
      <c r="G3209" s="28"/>
      <c r="H3209" s="33"/>
      <c r="I3209" s="33"/>
    </row>
    <row r="3210" customFormat="1" spans="3:9">
      <c r="C3210" s="27"/>
      <c r="D3210" s="33"/>
      <c r="E3210" s="33"/>
      <c r="F3210" s="33"/>
      <c r="G3210" s="28"/>
      <c r="H3210" s="33"/>
      <c r="I3210" s="33"/>
    </row>
    <row r="3211" customFormat="1" spans="3:9">
      <c r="C3211" s="27"/>
      <c r="D3211" s="33"/>
      <c r="E3211" s="33"/>
      <c r="F3211" s="33"/>
      <c r="G3211" s="28"/>
      <c r="H3211" s="33"/>
      <c r="I3211" s="33"/>
    </row>
    <row r="3212" customFormat="1" spans="3:9">
      <c r="C3212" s="27"/>
      <c r="D3212" s="33"/>
      <c r="E3212" s="33"/>
      <c r="F3212" s="33"/>
      <c r="G3212" s="28"/>
      <c r="H3212" s="33"/>
      <c r="I3212" s="33"/>
    </row>
    <row r="3213" customFormat="1" spans="3:9">
      <c r="C3213" s="27"/>
      <c r="D3213" s="33"/>
      <c r="E3213" s="33"/>
      <c r="F3213" s="33"/>
      <c r="G3213" s="28"/>
      <c r="H3213" s="33"/>
      <c r="I3213" s="33"/>
    </row>
    <row r="3214" customFormat="1" spans="3:9">
      <c r="C3214" s="27"/>
      <c r="D3214" s="33"/>
      <c r="E3214" s="33"/>
      <c r="F3214" s="33"/>
      <c r="G3214" s="28"/>
      <c r="H3214" s="33"/>
      <c r="I3214" s="33"/>
    </row>
    <row r="3215" customFormat="1" spans="3:9">
      <c r="C3215" s="27"/>
      <c r="D3215" s="33"/>
      <c r="E3215" s="33"/>
      <c r="F3215" s="33"/>
      <c r="G3215" s="28"/>
      <c r="H3215" s="33"/>
      <c r="I3215" s="33"/>
    </row>
    <row r="3216" customFormat="1" spans="3:9">
      <c r="C3216" s="27"/>
      <c r="D3216" s="33"/>
      <c r="E3216" s="33"/>
      <c r="F3216" s="33"/>
      <c r="G3216" s="28"/>
      <c r="H3216" s="33"/>
      <c r="I3216" s="33"/>
    </row>
    <row r="3217" customFormat="1" spans="3:9">
      <c r="C3217" s="27"/>
      <c r="D3217" s="33"/>
      <c r="E3217" s="33"/>
      <c r="F3217" s="33"/>
      <c r="G3217" s="28"/>
      <c r="H3217" s="33"/>
      <c r="I3217" s="33"/>
    </row>
    <row r="3218" customFormat="1" spans="3:9">
      <c r="C3218" s="27"/>
      <c r="D3218" s="33"/>
      <c r="E3218" s="33"/>
      <c r="F3218" s="33"/>
      <c r="G3218" s="28"/>
      <c r="H3218" s="33"/>
      <c r="I3218" s="33"/>
    </row>
    <row r="3219" customFormat="1" spans="3:9">
      <c r="C3219" s="27"/>
      <c r="D3219" s="33"/>
      <c r="E3219" s="33"/>
      <c r="F3219" s="33"/>
      <c r="G3219" s="28"/>
      <c r="H3219" s="33"/>
      <c r="I3219" s="33"/>
    </row>
    <row r="3220" customFormat="1" spans="3:9">
      <c r="C3220" s="27"/>
      <c r="D3220" s="33"/>
      <c r="E3220" s="33"/>
      <c r="F3220" s="33"/>
      <c r="G3220" s="28"/>
      <c r="H3220" s="33"/>
      <c r="I3220" s="33"/>
    </row>
    <row r="3221" customFormat="1" spans="3:9">
      <c r="C3221" s="27"/>
      <c r="D3221" s="33"/>
      <c r="E3221" s="33"/>
      <c r="F3221" s="33"/>
      <c r="G3221" s="28"/>
      <c r="H3221" s="33"/>
      <c r="I3221" s="33"/>
    </row>
    <row r="3222" customFormat="1" spans="3:9">
      <c r="C3222" s="27"/>
      <c r="D3222" s="33"/>
      <c r="E3222" s="33"/>
      <c r="F3222" s="33"/>
      <c r="G3222" s="28"/>
      <c r="H3222" s="33"/>
      <c r="I3222" s="33"/>
    </row>
    <row r="3223" customFormat="1" spans="3:9">
      <c r="C3223" s="27"/>
      <c r="D3223" s="33"/>
      <c r="E3223" s="33"/>
      <c r="F3223" s="33"/>
      <c r="G3223" s="28"/>
      <c r="H3223" s="33"/>
      <c r="I3223" s="33"/>
    </row>
    <row r="3224" customFormat="1" spans="3:9">
      <c r="C3224" s="27"/>
      <c r="D3224" s="33"/>
      <c r="E3224" s="33"/>
      <c r="F3224" s="33"/>
      <c r="G3224" s="28"/>
      <c r="H3224" s="33"/>
      <c r="I3224" s="33"/>
    </row>
    <row r="3225" customFormat="1" spans="3:9">
      <c r="C3225" s="27"/>
      <c r="D3225" s="33"/>
      <c r="E3225" s="33"/>
      <c r="F3225" s="33"/>
      <c r="G3225" s="28"/>
      <c r="H3225" s="33"/>
      <c r="I3225" s="33"/>
    </row>
    <row r="3226" customFormat="1" spans="3:9">
      <c r="C3226" s="27"/>
      <c r="D3226" s="33"/>
      <c r="E3226" s="33"/>
      <c r="F3226" s="33"/>
      <c r="G3226" s="28"/>
      <c r="H3226" s="33"/>
      <c r="I3226" s="33"/>
    </row>
    <row r="3227" customFormat="1" spans="3:9">
      <c r="C3227" s="27"/>
      <c r="D3227" s="33"/>
      <c r="E3227" s="33"/>
      <c r="F3227" s="33"/>
      <c r="G3227" s="28"/>
      <c r="H3227" s="33"/>
      <c r="I3227" s="33"/>
    </row>
    <row r="3228" customFormat="1" spans="3:9">
      <c r="C3228" s="27"/>
      <c r="D3228" s="33"/>
      <c r="E3228" s="33"/>
      <c r="F3228" s="33"/>
      <c r="G3228" s="28"/>
      <c r="H3228" s="33"/>
      <c r="I3228" s="33"/>
    </row>
    <row r="3229" customFormat="1" spans="3:9">
      <c r="C3229" s="27"/>
      <c r="D3229" s="33"/>
      <c r="E3229" s="33"/>
      <c r="F3229" s="33"/>
      <c r="G3229" s="28"/>
      <c r="H3229" s="33"/>
      <c r="I3229" s="33"/>
    </row>
    <row r="3230" customFormat="1" spans="3:9">
      <c r="C3230" s="27"/>
      <c r="D3230" s="33"/>
      <c r="E3230" s="33"/>
      <c r="F3230" s="33"/>
      <c r="G3230" s="28"/>
      <c r="H3230" s="33"/>
      <c r="I3230" s="33"/>
    </row>
    <row r="3231" customFormat="1" spans="3:9">
      <c r="C3231" s="27"/>
      <c r="D3231" s="33"/>
      <c r="E3231" s="33"/>
      <c r="F3231" s="33"/>
      <c r="G3231" s="28"/>
      <c r="H3231" s="33"/>
      <c r="I3231" s="33"/>
    </row>
    <row r="3232" customFormat="1" spans="3:9">
      <c r="C3232" s="27"/>
      <c r="D3232" s="33"/>
      <c r="E3232" s="33"/>
      <c r="F3232" s="33"/>
      <c r="G3232" s="28"/>
      <c r="H3232" s="33"/>
      <c r="I3232" s="33"/>
    </row>
    <row r="3233" customFormat="1" spans="3:9">
      <c r="C3233" s="27"/>
      <c r="D3233" s="33"/>
      <c r="E3233" s="33"/>
      <c r="F3233" s="33"/>
      <c r="G3233" s="28"/>
      <c r="H3233" s="33"/>
      <c r="I3233" s="33"/>
    </row>
    <row r="3234" customFormat="1" spans="3:9">
      <c r="C3234" s="27"/>
      <c r="D3234" s="33"/>
      <c r="E3234" s="33"/>
      <c r="F3234" s="33"/>
      <c r="G3234" s="28"/>
      <c r="H3234" s="33"/>
      <c r="I3234" s="33"/>
    </row>
    <row r="3235" customFormat="1" spans="3:9">
      <c r="C3235" s="27"/>
      <c r="D3235" s="33"/>
      <c r="E3235" s="33"/>
      <c r="F3235" s="33"/>
      <c r="G3235" s="28"/>
      <c r="H3235" s="33"/>
      <c r="I3235" s="33"/>
    </row>
    <row r="3236" customFormat="1" spans="3:9">
      <c r="C3236" s="27"/>
      <c r="D3236" s="33"/>
      <c r="E3236" s="33"/>
      <c r="F3236" s="33"/>
      <c r="G3236" s="28"/>
      <c r="H3236" s="33"/>
      <c r="I3236" s="33"/>
    </row>
    <row r="3237" customFormat="1" spans="3:9">
      <c r="C3237" s="27"/>
      <c r="D3237" s="33"/>
      <c r="E3237" s="33"/>
      <c r="F3237" s="33"/>
      <c r="G3237" s="28"/>
      <c r="H3237" s="33"/>
      <c r="I3237" s="33"/>
    </row>
    <row r="3238" customFormat="1" spans="3:9">
      <c r="C3238" s="27"/>
      <c r="D3238" s="33"/>
      <c r="E3238" s="33"/>
      <c r="F3238" s="33"/>
      <c r="G3238" s="28"/>
      <c r="H3238" s="33"/>
      <c r="I3238" s="33"/>
    </row>
    <row r="3239" customFormat="1" spans="3:9">
      <c r="C3239" s="27"/>
      <c r="D3239" s="33"/>
      <c r="E3239" s="33"/>
      <c r="F3239" s="33"/>
      <c r="G3239" s="28"/>
      <c r="H3239" s="33"/>
      <c r="I3239" s="33"/>
    </row>
    <row r="3240" customFormat="1" spans="3:9">
      <c r="C3240" s="27"/>
      <c r="D3240" s="33"/>
      <c r="E3240" s="33"/>
      <c r="F3240" s="33"/>
      <c r="G3240" s="28"/>
      <c r="H3240" s="33"/>
      <c r="I3240" s="33"/>
    </row>
    <row r="3241" customFormat="1" spans="3:9">
      <c r="C3241" s="27"/>
      <c r="D3241" s="33"/>
      <c r="E3241" s="33"/>
      <c r="F3241" s="33"/>
      <c r="G3241" s="28"/>
      <c r="H3241" s="33"/>
      <c r="I3241" s="33"/>
    </row>
    <row r="3242" customFormat="1" spans="3:9">
      <c r="C3242" s="27"/>
      <c r="D3242" s="33"/>
      <c r="E3242" s="33"/>
      <c r="F3242" s="33"/>
      <c r="G3242" s="28"/>
      <c r="H3242" s="33"/>
      <c r="I3242" s="33"/>
    </row>
    <row r="3243" customFormat="1" spans="3:9">
      <c r="C3243" s="27"/>
      <c r="D3243" s="33"/>
      <c r="E3243" s="33"/>
      <c r="F3243" s="33"/>
      <c r="G3243" s="28"/>
      <c r="H3243" s="33"/>
      <c r="I3243" s="33"/>
    </row>
    <row r="3244" customFormat="1" spans="3:9">
      <c r="C3244" s="27"/>
      <c r="D3244" s="33"/>
      <c r="E3244" s="33"/>
      <c r="F3244" s="33"/>
      <c r="G3244" s="28"/>
      <c r="H3244" s="33"/>
      <c r="I3244" s="33"/>
    </row>
    <row r="3245" customFormat="1" spans="3:9">
      <c r="C3245" s="27"/>
      <c r="D3245" s="33"/>
      <c r="E3245" s="33"/>
      <c r="F3245" s="33"/>
      <c r="G3245" s="28"/>
      <c r="H3245" s="33"/>
      <c r="I3245" s="33"/>
    </row>
    <row r="3246" customFormat="1" spans="3:9">
      <c r="C3246" s="27"/>
      <c r="D3246" s="33"/>
      <c r="E3246" s="33"/>
      <c r="F3246" s="33"/>
      <c r="G3246" s="28"/>
      <c r="H3246" s="33"/>
      <c r="I3246" s="33"/>
    </row>
    <row r="3247" customFormat="1" spans="3:9">
      <c r="C3247" s="27"/>
      <c r="D3247" s="33"/>
      <c r="E3247" s="33"/>
      <c r="F3247" s="33"/>
      <c r="G3247" s="28"/>
      <c r="H3247" s="33"/>
      <c r="I3247" s="33"/>
    </row>
    <row r="3248" customFormat="1" spans="3:9">
      <c r="C3248" s="27"/>
      <c r="D3248" s="33"/>
      <c r="E3248" s="33"/>
      <c r="F3248" s="33"/>
      <c r="G3248" s="28"/>
      <c r="H3248" s="33"/>
      <c r="I3248" s="33"/>
    </row>
    <row r="3249" customFormat="1" spans="3:9">
      <c r="C3249" s="27"/>
      <c r="D3249" s="33"/>
      <c r="E3249" s="33"/>
      <c r="F3249" s="33"/>
      <c r="G3249" s="28"/>
      <c r="H3249" s="33"/>
      <c r="I3249" s="33"/>
    </row>
    <row r="3250" customFormat="1" spans="3:9">
      <c r="C3250" s="27"/>
      <c r="D3250" s="33"/>
      <c r="E3250" s="33"/>
      <c r="F3250" s="33"/>
      <c r="G3250" s="28"/>
      <c r="H3250" s="33"/>
      <c r="I3250" s="33"/>
    </row>
    <row r="3251" customFormat="1" spans="3:9">
      <c r="C3251" s="27"/>
      <c r="D3251" s="33"/>
      <c r="E3251" s="33"/>
      <c r="F3251" s="33"/>
      <c r="G3251" s="28"/>
      <c r="H3251" s="33"/>
      <c r="I3251" s="33"/>
    </row>
    <row r="3252" customFormat="1" spans="3:9">
      <c r="C3252" s="27"/>
      <c r="D3252" s="33"/>
      <c r="E3252" s="33"/>
      <c r="F3252" s="33"/>
      <c r="G3252" s="28"/>
      <c r="H3252" s="33"/>
      <c r="I3252" s="33"/>
    </row>
    <row r="3253" customFormat="1" spans="3:9">
      <c r="C3253" s="27"/>
      <c r="D3253" s="33"/>
      <c r="E3253" s="33"/>
      <c r="F3253" s="33"/>
      <c r="G3253" s="28"/>
      <c r="H3253" s="33"/>
      <c r="I3253" s="33"/>
    </row>
    <row r="3254" customFormat="1" spans="3:9">
      <c r="C3254" s="27"/>
      <c r="D3254" s="33"/>
      <c r="E3254" s="33"/>
      <c r="F3254" s="33"/>
      <c r="G3254" s="28"/>
      <c r="H3254" s="33"/>
      <c r="I3254" s="33"/>
    </row>
    <row r="3255" customFormat="1" spans="3:9">
      <c r="C3255" s="27"/>
      <c r="D3255" s="33"/>
      <c r="E3255" s="33"/>
      <c r="F3255" s="33"/>
      <c r="G3255" s="28"/>
      <c r="H3255" s="33"/>
      <c r="I3255" s="33"/>
    </row>
    <row r="3256" customFormat="1" spans="3:9">
      <c r="C3256" s="27"/>
      <c r="D3256" s="33"/>
      <c r="E3256" s="33"/>
      <c r="F3256" s="33"/>
      <c r="G3256" s="28"/>
      <c r="H3256" s="33"/>
      <c r="I3256" s="33"/>
    </row>
    <row r="3257" customFormat="1" spans="3:9">
      <c r="C3257" s="27"/>
      <c r="D3257" s="33"/>
      <c r="E3257" s="33"/>
      <c r="F3257" s="33"/>
      <c r="G3257" s="28"/>
      <c r="H3257" s="33"/>
      <c r="I3257" s="33"/>
    </row>
    <row r="3258" customFormat="1" spans="3:9">
      <c r="C3258" s="27"/>
      <c r="D3258" s="33"/>
      <c r="E3258" s="33"/>
      <c r="F3258" s="33"/>
      <c r="G3258" s="28"/>
      <c r="H3258" s="33"/>
      <c r="I3258" s="33"/>
    </row>
    <row r="3259" customFormat="1" spans="3:9">
      <c r="C3259" s="27"/>
      <c r="D3259" s="33"/>
      <c r="E3259" s="33"/>
      <c r="F3259" s="33"/>
      <c r="G3259" s="28"/>
      <c r="H3259" s="33"/>
      <c r="I3259" s="33"/>
    </row>
    <row r="3260" customFormat="1" spans="3:9">
      <c r="C3260" s="27"/>
      <c r="D3260" s="33"/>
      <c r="E3260" s="33"/>
      <c r="F3260" s="33"/>
      <c r="G3260" s="28"/>
      <c r="H3260" s="33"/>
      <c r="I3260" s="33"/>
    </row>
    <row r="3261" customFormat="1" spans="3:9">
      <c r="C3261" s="27"/>
      <c r="D3261" s="33"/>
      <c r="E3261" s="33"/>
      <c r="F3261" s="33"/>
      <c r="G3261" s="28"/>
      <c r="H3261" s="33"/>
      <c r="I3261" s="33"/>
    </row>
    <row r="3262" customFormat="1" spans="3:9">
      <c r="C3262" s="27"/>
      <c r="D3262" s="33"/>
      <c r="E3262" s="33"/>
      <c r="F3262" s="33"/>
      <c r="G3262" s="28"/>
      <c r="H3262" s="33"/>
      <c r="I3262" s="33"/>
    </row>
    <row r="3263" customFormat="1" spans="3:9">
      <c r="C3263" s="27"/>
      <c r="D3263" s="33"/>
      <c r="E3263" s="33"/>
      <c r="F3263" s="33"/>
      <c r="G3263" s="28"/>
      <c r="H3263" s="33"/>
      <c r="I3263" s="33"/>
    </row>
    <row r="3264" customFormat="1" spans="3:9">
      <c r="C3264" s="27"/>
      <c r="D3264" s="33"/>
      <c r="E3264" s="33"/>
      <c r="F3264" s="33"/>
      <c r="G3264" s="28"/>
      <c r="H3264" s="33"/>
      <c r="I3264" s="33"/>
    </row>
    <row r="3265" customFormat="1" spans="3:9">
      <c r="C3265" s="27"/>
      <c r="D3265" s="33"/>
      <c r="E3265" s="33"/>
      <c r="F3265" s="33"/>
      <c r="G3265" s="28"/>
      <c r="H3265" s="33"/>
      <c r="I3265" s="33"/>
    </row>
    <row r="3266" customFormat="1" spans="3:9">
      <c r="C3266" s="27"/>
      <c r="D3266" s="33"/>
      <c r="E3266" s="33"/>
      <c r="F3266" s="33"/>
      <c r="G3266" s="28"/>
      <c r="H3266" s="33"/>
      <c r="I3266" s="33"/>
    </row>
    <row r="3267" customFormat="1" spans="3:9">
      <c r="C3267" s="27"/>
      <c r="D3267" s="33"/>
      <c r="E3267" s="33"/>
      <c r="F3267" s="33"/>
      <c r="G3267" s="28"/>
      <c r="H3267" s="33"/>
      <c r="I3267" s="33"/>
    </row>
    <row r="3268" customFormat="1" spans="3:9">
      <c r="C3268" s="27"/>
      <c r="D3268" s="33"/>
      <c r="E3268" s="33"/>
      <c r="F3268" s="33"/>
      <c r="G3268" s="28"/>
      <c r="H3268" s="33"/>
      <c r="I3268" s="33"/>
    </row>
    <row r="3269" customFormat="1" spans="3:9">
      <c r="C3269" s="27"/>
      <c r="D3269" s="33"/>
      <c r="E3269" s="33"/>
      <c r="F3269" s="33"/>
      <c r="G3269" s="28"/>
      <c r="H3269" s="33"/>
      <c r="I3269" s="33"/>
    </row>
    <row r="3270" customFormat="1" spans="3:9">
      <c r="C3270" s="27"/>
      <c r="D3270" s="33"/>
      <c r="E3270" s="33"/>
      <c r="F3270" s="33"/>
      <c r="G3270" s="28"/>
      <c r="H3270" s="33"/>
      <c r="I3270" s="33"/>
    </row>
    <row r="3271" customFormat="1" spans="3:9">
      <c r="C3271" s="27"/>
      <c r="D3271" s="33"/>
      <c r="E3271" s="33"/>
      <c r="F3271" s="33"/>
      <c r="G3271" s="28"/>
      <c r="H3271" s="33"/>
      <c r="I3271" s="33"/>
    </row>
    <row r="3272" customFormat="1" spans="3:9">
      <c r="C3272" s="27"/>
      <c r="D3272" s="33"/>
      <c r="E3272" s="33"/>
      <c r="F3272" s="33"/>
      <c r="G3272" s="28"/>
      <c r="H3272" s="33"/>
      <c r="I3272" s="33"/>
    </row>
    <row r="3273" customFormat="1" spans="3:9">
      <c r="C3273" s="27"/>
      <c r="D3273" s="33"/>
      <c r="E3273" s="33"/>
      <c r="F3273" s="33"/>
      <c r="G3273" s="28"/>
      <c r="H3273" s="33"/>
      <c r="I3273" s="33"/>
    </row>
    <row r="3274" customFormat="1" spans="3:9">
      <c r="C3274" s="27"/>
      <c r="D3274" s="33"/>
      <c r="E3274" s="33"/>
      <c r="F3274" s="33"/>
      <c r="G3274" s="28"/>
      <c r="H3274" s="33"/>
      <c r="I3274" s="33"/>
    </row>
    <row r="3275" customFormat="1" spans="3:9">
      <c r="C3275" s="27"/>
      <c r="D3275" s="33"/>
      <c r="E3275" s="33"/>
      <c r="F3275" s="33"/>
      <c r="G3275" s="28"/>
      <c r="H3275" s="33"/>
      <c r="I3275" s="33"/>
    </row>
    <row r="3276" customFormat="1" spans="3:9">
      <c r="C3276" s="27"/>
      <c r="D3276" s="33"/>
      <c r="E3276" s="33"/>
      <c r="F3276" s="33"/>
      <c r="G3276" s="28"/>
      <c r="H3276" s="33"/>
      <c r="I3276" s="33"/>
    </row>
    <row r="3277" customFormat="1" spans="3:9">
      <c r="C3277" s="27"/>
      <c r="D3277" s="33"/>
      <c r="E3277" s="33"/>
      <c r="F3277" s="33"/>
      <c r="G3277" s="28"/>
      <c r="H3277" s="33"/>
      <c r="I3277" s="33"/>
    </row>
    <row r="3278" customFormat="1" spans="3:9">
      <c r="C3278" s="27"/>
      <c r="D3278" s="33"/>
      <c r="E3278" s="33"/>
      <c r="F3278" s="33"/>
      <c r="G3278" s="28"/>
      <c r="H3278" s="33"/>
      <c r="I3278" s="33"/>
    </row>
    <row r="3279" customFormat="1" spans="3:9">
      <c r="C3279" s="27"/>
      <c r="D3279" s="33"/>
      <c r="E3279" s="33"/>
      <c r="F3279" s="33"/>
      <c r="G3279" s="28"/>
      <c r="H3279" s="33"/>
      <c r="I3279" s="33"/>
    </row>
    <row r="3280" customFormat="1" spans="3:9">
      <c r="C3280" s="27"/>
      <c r="D3280" s="33"/>
      <c r="E3280" s="33"/>
      <c r="F3280" s="33"/>
      <c r="G3280" s="28"/>
      <c r="H3280" s="33"/>
      <c r="I3280" s="33"/>
    </row>
    <row r="3281" customFormat="1" spans="3:9">
      <c r="C3281" s="27"/>
      <c r="D3281" s="33"/>
      <c r="E3281" s="33"/>
      <c r="F3281" s="33"/>
      <c r="G3281" s="28"/>
      <c r="H3281" s="33"/>
      <c r="I3281" s="33"/>
    </row>
    <row r="3282" customFormat="1" spans="3:9">
      <c r="C3282" s="27"/>
      <c r="D3282" s="33"/>
      <c r="E3282" s="33"/>
      <c r="F3282" s="33"/>
      <c r="G3282" s="28"/>
      <c r="H3282" s="33"/>
      <c r="I3282" s="33"/>
    </row>
    <row r="3283" customFormat="1" spans="3:9">
      <c r="C3283" s="27"/>
      <c r="D3283" s="33"/>
      <c r="E3283" s="33"/>
      <c r="F3283" s="33"/>
      <c r="G3283" s="28"/>
      <c r="H3283" s="33"/>
      <c r="I3283" s="33"/>
    </row>
    <row r="3284" customFormat="1" spans="3:9">
      <c r="C3284" s="27"/>
      <c r="D3284" s="33"/>
      <c r="E3284" s="33"/>
      <c r="F3284" s="33"/>
      <c r="G3284" s="28"/>
      <c r="H3284" s="33"/>
      <c r="I3284" s="33"/>
    </row>
    <row r="3285" customFormat="1" spans="3:9">
      <c r="C3285" s="27"/>
      <c r="D3285" s="33"/>
      <c r="E3285" s="33"/>
      <c r="F3285" s="33"/>
      <c r="G3285" s="28"/>
      <c r="H3285" s="33"/>
      <c r="I3285" s="33"/>
    </row>
    <row r="3286" customFormat="1" spans="3:9">
      <c r="C3286" s="27"/>
      <c r="D3286" s="33"/>
      <c r="E3286" s="33"/>
      <c r="F3286" s="33"/>
      <c r="G3286" s="28"/>
      <c r="H3286" s="33"/>
      <c r="I3286" s="33"/>
    </row>
    <row r="3287" customFormat="1" spans="3:9">
      <c r="C3287" s="27"/>
      <c r="D3287" s="33"/>
      <c r="E3287" s="33"/>
      <c r="F3287" s="33"/>
      <c r="G3287" s="28"/>
      <c r="H3287" s="33"/>
      <c r="I3287" s="33"/>
    </row>
    <row r="3288" customFormat="1" spans="3:9">
      <c r="C3288" s="27"/>
      <c r="D3288" s="33"/>
      <c r="E3288" s="33"/>
      <c r="F3288" s="33"/>
      <c r="G3288" s="28"/>
      <c r="H3288" s="33"/>
      <c r="I3288" s="33"/>
    </row>
    <row r="3289" customFormat="1" spans="3:9">
      <c r="C3289" s="27"/>
      <c r="D3289" s="33"/>
      <c r="E3289" s="33"/>
      <c r="F3289" s="33"/>
      <c r="G3289" s="28"/>
      <c r="H3289" s="33"/>
      <c r="I3289" s="33"/>
    </row>
    <row r="3290" customFormat="1" spans="3:9">
      <c r="C3290" s="27"/>
      <c r="D3290" s="33"/>
      <c r="E3290" s="33"/>
      <c r="F3290" s="33"/>
      <c r="G3290" s="28"/>
      <c r="H3290" s="33"/>
      <c r="I3290" s="33"/>
    </row>
    <row r="3291" customFormat="1" spans="3:9">
      <c r="C3291" s="27"/>
      <c r="D3291" s="33"/>
      <c r="E3291" s="33"/>
      <c r="F3291" s="33"/>
      <c r="G3291" s="28"/>
      <c r="H3291" s="33"/>
      <c r="I3291" s="33"/>
    </row>
    <row r="3292" customFormat="1" spans="3:9">
      <c r="C3292" s="27"/>
      <c r="D3292" s="33"/>
      <c r="E3292" s="33"/>
      <c r="F3292" s="33"/>
      <c r="G3292" s="28"/>
      <c r="H3292" s="33"/>
      <c r="I3292" s="33"/>
    </row>
    <row r="3293" customFormat="1" spans="3:9">
      <c r="C3293" s="27"/>
      <c r="D3293" s="33"/>
      <c r="E3293" s="33"/>
      <c r="F3293" s="33"/>
      <c r="G3293" s="28"/>
      <c r="H3293" s="33"/>
      <c r="I3293" s="33"/>
    </row>
    <row r="3294" customFormat="1" spans="3:9">
      <c r="C3294" s="27"/>
      <c r="D3294" s="33"/>
      <c r="E3294" s="33"/>
      <c r="F3294" s="33"/>
      <c r="G3294" s="28"/>
      <c r="H3294" s="33"/>
      <c r="I3294" s="33"/>
    </row>
    <row r="3295" customFormat="1" spans="3:9">
      <c r="C3295" s="27"/>
      <c r="D3295" s="33"/>
      <c r="E3295" s="33"/>
      <c r="F3295" s="33"/>
      <c r="G3295" s="28"/>
      <c r="H3295" s="33"/>
      <c r="I3295" s="33"/>
    </row>
    <row r="3296" customFormat="1" spans="3:9">
      <c r="C3296" s="27"/>
      <c r="D3296" s="33"/>
      <c r="E3296" s="33"/>
      <c r="F3296" s="33"/>
      <c r="G3296" s="28"/>
      <c r="H3296" s="33"/>
      <c r="I3296" s="33"/>
    </row>
    <row r="3297" customFormat="1" spans="3:9">
      <c r="C3297" s="27"/>
      <c r="D3297" s="33"/>
      <c r="E3297" s="33"/>
      <c r="F3297" s="33"/>
      <c r="G3297" s="28"/>
      <c r="H3297" s="33"/>
      <c r="I3297" s="33"/>
    </row>
    <row r="3298" customFormat="1" spans="3:9">
      <c r="C3298" s="27"/>
      <c r="D3298" s="33"/>
      <c r="E3298" s="33"/>
      <c r="F3298" s="33"/>
      <c r="G3298" s="28"/>
      <c r="H3298" s="33"/>
      <c r="I3298" s="33"/>
    </row>
    <row r="3299" customFormat="1" spans="3:9">
      <c r="C3299" s="27"/>
      <c r="D3299" s="33"/>
      <c r="E3299" s="33"/>
      <c r="F3299" s="33"/>
      <c r="G3299" s="28"/>
      <c r="H3299" s="33"/>
      <c r="I3299" s="33"/>
    </row>
    <row r="3300" customFormat="1" spans="3:9">
      <c r="C3300" s="27"/>
      <c r="D3300" s="33"/>
      <c r="E3300" s="33"/>
      <c r="F3300" s="33"/>
      <c r="G3300" s="28"/>
      <c r="H3300" s="33"/>
      <c r="I3300" s="33"/>
    </row>
    <row r="3301" customFormat="1" spans="3:9">
      <c r="C3301" s="27"/>
      <c r="D3301" s="33"/>
      <c r="E3301" s="33"/>
      <c r="F3301" s="33"/>
      <c r="G3301" s="28"/>
      <c r="H3301" s="33"/>
      <c r="I3301" s="33"/>
    </row>
    <row r="3302" customFormat="1" spans="3:9">
      <c r="C3302" s="27"/>
      <c r="D3302" s="33"/>
      <c r="E3302" s="33"/>
      <c r="F3302" s="33"/>
      <c r="G3302" s="28"/>
      <c r="H3302" s="33"/>
      <c r="I3302" s="33"/>
    </row>
    <row r="3303" customFormat="1" spans="3:9">
      <c r="C3303" s="27"/>
      <c r="D3303" s="33"/>
      <c r="E3303" s="33"/>
      <c r="F3303" s="33"/>
      <c r="G3303" s="28"/>
      <c r="H3303" s="33"/>
      <c r="I3303" s="33"/>
    </row>
    <row r="3304" customFormat="1" spans="3:9">
      <c r="C3304" s="27"/>
      <c r="D3304" s="33"/>
      <c r="E3304" s="33"/>
      <c r="F3304" s="33"/>
      <c r="G3304" s="28"/>
      <c r="H3304" s="33"/>
      <c r="I3304" s="33"/>
    </row>
    <row r="3305" customFormat="1" spans="3:9">
      <c r="C3305" s="27"/>
      <c r="D3305" s="33"/>
      <c r="E3305" s="33"/>
      <c r="F3305" s="33"/>
      <c r="G3305" s="28"/>
      <c r="H3305" s="33"/>
      <c r="I3305" s="33"/>
    </row>
    <row r="3306" customFormat="1" spans="3:9">
      <c r="C3306" s="27"/>
      <c r="D3306" s="33"/>
      <c r="E3306" s="33"/>
      <c r="F3306" s="33"/>
      <c r="G3306" s="28"/>
      <c r="H3306" s="33"/>
      <c r="I3306" s="33"/>
    </row>
    <row r="3307" customFormat="1" spans="3:9">
      <c r="C3307" s="27"/>
      <c r="D3307" s="33"/>
      <c r="E3307" s="33"/>
      <c r="F3307" s="33"/>
      <c r="G3307" s="28"/>
      <c r="H3307" s="33"/>
      <c r="I3307" s="33"/>
    </row>
    <row r="3308" customFormat="1" spans="3:9">
      <c r="C3308" s="27"/>
      <c r="D3308" s="33"/>
      <c r="E3308" s="33"/>
      <c r="F3308" s="33"/>
      <c r="G3308" s="28"/>
      <c r="H3308" s="33"/>
      <c r="I3308" s="33"/>
    </row>
    <row r="3309" customFormat="1" spans="3:9">
      <c r="C3309" s="27"/>
      <c r="D3309" s="33"/>
      <c r="E3309" s="33"/>
      <c r="F3309" s="33"/>
      <c r="G3309" s="28"/>
      <c r="H3309" s="33"/>
      <c r="I3309" s="33"/>
    </row>
    <row r="3310" customFormat="1" spans="3:9">
      <c r="C3310" s="27"/>
      <c r="D3310" s="33"/>
      <c r="E3310" s="33"/>
      <c r="F3310" s="33"/>
      <c r="G3310" s="28"/>
      <c r="H3310" s="33"/>
      <c r="I3310" s="33"/>
    </row>
    <row r="3311" customFormat="1" spans="3:9">
      <c r="C3311" s="27"/>
      <c r="D3311" s="33"/>
      <c r="E3311" s="33"/>
      <c r="F3311" s="33"/>
      <c r="G3311" s="28"/>
      <c r="H3311" s="33"/>
      <c r="I3311" s="33"/>
    </row>
    <row r="3312" customFormat="1" spans="3:9">
      <c r="C3312" s="27"/>
      <c r="D3312" s="33"/>
      <c r="E3312" s="33"/>
      <c r="F3312" s="33"/>
      <c r="G3312" s="28"/>
      <c r="H3312" s="33"/>
      <c r="I3312" s="33"/>
    </row>
    <row r="3313" customFormat="1" spans="3:9">
      <c r="C3313" s="27"/>
      <c r="D3313" s="33"/>
      <c r="E3313" s="33"/>
      <c r="F3313" s="33"/>
      <c r="G3313" s="28"/>
      <c r="H3313" s="33"/>
      <c r="I3313" s="33"/>
    </row>
    <row r="3314" customFormat="1" spans="3:9">
      <c r="C3314" s="27"/>
      <c r="D3314" s="33"/>
      <c r="E3314" s="33"/>
      <c r="F3314" s="33"/>
      <c r="G3314" s="28"/>
      <c r="H3314" s="33"/>
      <c r="I3314" s="33"/>
    </row>
    <row r="3315" customFormat="1" spans="3:9">
      <c r="C3315" s="27"/>
      <c r="D3315" s="33"/>
      <c r="E3315" s="33"/>
      <c r="F3315" s="33"/>
      <c r="G3315" s="28"/>
      <c r="H3315" s="33"/>
      <c r="I3315" s="33"/>
    </row>
    <row r="3316" customFormat="1" spans="3:9">
      <c r="C3316" s="27"/>
      <c r="D3316" s="33"/>
      <c r="E3316" s="33"/>
      <c r="F3316" s="33"/>
      <c r="G3316" s="28"/>
      <c r="H3316" s="33"/>
      <c r="I3316" s="33"/>
    </row>
    <row r="3317" customFormat="1" spans="3:9">
      <c r="C3317" s="27"/>
      <c r="D3317" s="33"/>
      <c r="E3317" s="33"/>
      <c r="F3317" s="33"/>
      <c r="G3317" s="28"/>
      <c r="H3317" s="33"/>
      <c r="I3317" s="33"/>
    </row>
    <row r="3318" customFormat="1" spans="3:9">
      <c r="C3318" s="27"/>
      <c r="D3318" s="33"/>
      <c r="E3318" s="33"/>
      <c r="F3318" s="33"/>
      <c r="G3318" s="28"/>
      <c r="H3318" s="33"/>
      <c r="I3318" s="33"/>
    </row>
    <row r="3319" customFormat="1" spans="3:9">
      <c r="C3319" s="27"/>
      <c r="D3319" s="33"/>
      <c r="E3319" s="33"/>
      <c r="F3319" s="33"/>
      <c r="G3319" s="28"/>
      <c r="H3319" s="33"/>
      <c r="I3319" s="33"/>
    </row>
    <row r="3320" customFormat="1" spans="3:9">
      <c r="C3320" s="27"/>
      <c r="D3320" s="33"/>
      <c r="E3320" s="33"/>
      <c r="F3320" s="33"/>
      <c r="G3320" s="28"/>
      <c r="H3320" s="33"/>
      <c r="I3320" s="33"/>
    </row>
    <row r="3321" customFormat="1" spans="3:9">
      <c r="C3321" s="27"/>
      <c r="D3321" s="33"/>
      <c r="E3321" s="33"/>
      <c r="F3321" s="33"/>
      <c r="G3321" s="28"/>
      <c r="H3321" s="33"/>
      <c r="I3321" s="33"/>
    </row>
    <row r="3322" customFormat="1" spans="3:9">
      <c r="C3322" s="27"/>
      <c r="D3322" s="33"/>
      <c r="E3322" s="33"/>
      <c r="F3322" s="33"/>
      <c r="G3322" s="28"/>
      <c r="H3322" s="33"/>
      <c r="I3322" s="33"/>
    </row>
    <row r="3323" customFormat="1" spans="3:9">
      <c r="C3323" s="27"/>
      <c r="D3323" s="33"/>
      <c r="E3323" s="33"/>
      <c r="F3323" s="33"/>
      <c r="G3323" s="28"/>
      <c r="H3323" s="33"/>
      <c r="I3323" s="33"/>
    </row>
    <row r="3324" customFormat="1" spans="3:9">
      <c r="C3324" s="27"/>
      <c r="D3324" s="33"/>
      <c r="E3324" s="33"/>
      <c r="F3324" s="33"/>
      <c r="G3324" s="28"/>
      <c r="H3324" s="33"/>
      <c r="I3324" s="33"/>
    </row>
    <row r="3325" customFormat="1" spans="3:9">
      <c r="C3325" s="27"/>
      <c r="D3325" s="33"/>
      <c r="E3325" s="33"/>
      <c r="F3325" s="33"/>
      <c r="G3325" s="28"/>
      <c r="H3325" s="33"/>
      <c r="I3325" s="33"/>
    </row>
    <row r="3326" customFormat="1" spans="3:9">
      <c r="C3326" s="27"/>
      <c r="D3326" s="33"/>
      <c r="E3326" s="33"/>
      <c r="F3326" s="33"/>
      <c r="G3326" s="28"/>
      <c r="H3326" s="33"/>
      <c r="I3326" s="33"/>
    </row>
    <row r="3327" customFormat="1" spans="3:9">
      <c r="C3327" s="27"/>
      <c r="D3327" s="33"/>
      <c r="E3327" s="33"/>
      <c r="F3327" s="33"/>
      <c r="G3327" s="28"/>
      <c r="H3327" s="33"/>
      <c r="I3327" s="33"/>
    </row>
    <row r="3328" customFormat="1" spans="3:9">
      <c r="C3328" s="27"/>
      <c r="D3328" s="33"/>
      <c r="E3328" s="33"/>
      <c r="F3328" s="33"/>
      <c r="G3328" s="28"/>
      <c r="H3328" s="33"/>
      <c r="I3328" s="33"/>
    </row>
    <row r="3329" customFormat="1" spans="3:9">
      <c r="C3329" s="27"/>
      <c r="D3329" s="33"/>
      <c r="E3329" s="33"/>
      <c r="F3329" s="33"/>
      <c r="G3329" s="28"/>
      <c r="H3329" s="33"/>
      <c r="I3329" s="33"/>
    </row>
    <row r="3330" customFormat="1" spans="3:9">
      <c r="C3330" s="27"/>
      <c r="D3330" s="33"/>
      <c r="E3330" s="33"/>
      <c r="F3330" s="33"/>
      <c r="G3330" s="28"/>
      <c r="H3330" s="33"/>
      <c r="I3330" s="33"/>
    </row>
    <row r="3331" customFormat="1" spans="3:9">
      <c r="C3331" s="27"/>
      <c r="D3331" s="33"/>
      <c r="E3331" s="33"/>
      <c r="F3331" s="33"/>
      <c r="G3331" s="28"/>
      <c r="H3331" s="33"/>
      <c r="I3331" s="33"/>
    </row>
    <row r="3332" customFormat="1" spans="3:9">
      <c r="C3332" s="27"/>
      <c r="D3332" s="33"/>
      <c r="E3332" s="33"/>
      <c r="F3332" s="33"/>
      <c r="G3332" s="28"/>
      <c r="H3332" s="33"/>
      <c r="I3332" s="33"/>
    </row>
    <row r="3333" customFormat="1" spans="3:9">
      <c r="C3333" s="27"/>
      <c r="D3333" s="33"/>
      <c r="E3333" s="33"/>
      <c r="F3333" s="33"/>
      <c r="G3333" s="28"/>
      <c r="H3333" s="33"/>
      <c r="I3333" s="33"/>
    </row>
    <row r="3334" customFormat="1" spans="3:9">
      <c r="C3334" s="27"/>
      <c r="D3334" s="33"/>
      <c r="E3334" s="33"/>
      <c r="F3334" s="33"/>
      <c r="G3334" s="28"/>
      <c r="H3334" s="33"/>
      <c r="I3334" s="33"/>
    </row>
    <row r="3335" customFormat="1" spans="3:9">
      <c r="C3335" s="27"/>
      <c r="D3335" s="33"/>
      <c r="E3335" s="33"/>
      <c r="F3335" s="33"/>
      <c r="G3335" s="28"/>
      <c r="H3335" s="33"/>
      <c r="I3335" s="33"/>
    </row>
    <row r="3336" customFormat="1" spans="3:9">
      <c r="C3336" s="27"/>
      <c r="D3336" s="33"/>
      <c r="E3336" s="33"/>
      <c r="F3336" s="33"/>
      <c r="G3336" s="28"/>
      <c r="H3336" s="33"/>
      <c r="I3336" s="33"/>
    </row>
    <row r="3337" customFormat="1" spans="3:9">
      <c r="C3337" s="27"/>
      <c r="D3337" s="33"/>
      <c r="E3337" s="33"/>
      <c r="F3337" s="33"/>
      <c r="G3337" s="28"/>
      <c r="H3337" s="33"/>
      <c r="I3337" s="33"/>
    </row>
    <row r="3338" customFormat="1" spans="3:9">
      <c r="C3338" s="27"/>
      <c r="D3338" s="33"/>
      <c r="E3338" s="33"/>
      <c r="F3338" s="33"/>
      <c r="G3338" s="28"/>
      <c r="H3338" s="33"/>
      <c r="I3338" s="33"/>
    </row>
    <row r="3339" customFormat="1" spans="3:9">
      <c r="C3339" s="27"/>
      <c r="D3339" s="33"/>
      <c r="E3339" s="33"/>
      <c r="F3339" s="33"/>
      <c r="G3339" s="28"/>
      <c r="H3339" s="33"/>
      <c r="I3339" s="33"/>
    </row>
    <row r="3340" customFormat="1" spans="3:9">
      <c r="C3340" s="27"/>
      <c r="D3340" s="33"/>
      <c r="E3340" s="33"/>
      <c r="F3340" s="33"/>
      <c r="G3340" s="28"/>
      <c r="H3340" s="33"/>
      <c r="I3340" s="33"/>
    </row>
    <row r="3341" customFormat="1" spans="3:9">
      <c r="C3341" s="27"/>
      <c r="D3341" s="33"/>
      <c r="E3341" s="33"/>
      <c r="F3341" s="33"/>
      <c r="G3341" s="28"/>
      <c r="H3341" s="33"/>
      <c r="I3341" s="33"/>
    </row>
    <row r="3342" customFormat="1" spans="3:9">
      <c r="C3342" s="27"/>
      <c r="D3342" s="33"/>
      <c r="E3342" s="33"/>
      <c r="F3342" s="33"/>
      <c r="G3342" s="28"/>
      <c r="H3342" s="33"/>
      <c r="I3342" s="33"/>
    </row>
    <row r="3343" customFormat="1" spans="3:9">
      <c r="C3343" s="27"/>
      <c r="D3343" s="33"/>
      <c r="E3343" s="33"/>
      <c r="F3343" s="33"/>
      <c r="G3343" s="28"/>
      <c r="H3343" s="33"/>
      <c r="I3343" s="33"/>
    </row>
    <row r="3344" customFormat="1" spans="3:9">
      <c r="C3344" s="27"/>
      <c r="D3344" s="33"/>
      <c r="E3344" s="33"/>
      <c r="F3344" s="33"/>
      <c r="G3344" s="28"/>
      <c r="H3344" s="33"/>
      <c r="I3344" s="33"/>
    </row>
    <row r="3345" customFormat="1" spans="3:9">
      <c r="C3345" s="27"/>
      <c r="D3345" s="33"/>
      <c r="E3345" s="33"/>
      <c r="F3345" s="33"/>
      <c r="G3345" s="28"/>
      <c r="H3345" s="33"/>
      <c r="I3345" s="33"/>
    </row>
    <row r="3346" customFormat="1" spans="3:9">
      <c r="C3346" s="27"/>
      <c r="D3346" s="33"/>
      <c r="E3346" s="33"/>
      <c r="F3346" s="33"/>
      <c r="G3346" s="28"/>
      <c r="H3346" s="33"/>
      <c r="I3346" s="33"/>
    </row>
    <row r="3347" customFormat="1" spans="3:9">
      <c r="C3347" s="27"/>
      <c r="D3347" s="33"/>
      <c r="E3347" s="33"/>
      <c r="F3347" s="33"/>
      <c r="G3347" s="28"/>
      <c r="H3347" s="33"/>
      <c r="I3347" s="33"/>
    </row>
    <row r="3348" customFormat="1" spans="3:9">
      <c r="C3348" s="27"/>
      <c r="D3348" s="33"/>
      <c r="E3348" s="33"/>
      <c r="F3348" s="33"/>
      <c r="G3348" s="28"/>
      <c r="H3348" s="33"/>
      <c r="I3348" s="33"/>
    </row>
    <row r="3349" customFormat="1" spans="3:9">
      <c r="C3349" s="27"/>
      <c r="D3349" s="33"/>
      <c r="E3349" s="33"/>
      <c r="F3349" s="33"/>
      <c r="G3349" s="28"/>
      <c r="H3349" s="33"/>
      <c r="I3349" s="33"/>
    </row>
    <row r="3350" customFormat="1" spans="3:9">
      <c r="C3350" s="27"/>
      <c r="D3350" s="33"/>
      <c r="E3350" s="33"/>
      <c r="F3350" s="33"/>
      <c r="G3350" s="28"/>
      <c r="H3350" s="33"/>
      <c r="I3350" s="33"/>
    </row>
    <row r="3351" customFormat="1" spans="3:9">
      <c r="C3351" s="27"/>
      <c r="D3351" s="33"/>
      <c r="E3351" s="33"/>
      <c r="F3351" s="33"/>
      <c r="G3351" s="28"/>
      <c r="H3351" s="33"/>
      <c r="I3351" s="33"/>
    </row>
    <row r="3352" customFormat="1" spans="3:9">
      <c r="C3352" s="27"/>
      <c r="D3352" s="33"/>
      <c r="E3352" s="33"/>
      <c r="F3352" s="33"/>
      <c r="G3352" s="28"/>
      <c r="H3352" s="33"/>
      <c r="I3352" s="33"/>
    </row>
    <row r="3353" customFormat="1" spans="3:9">
      <c r="C3353" s="27"/>
      <c r="D3353" s="33"/>
      <c r="E3353" s="33"/>
      <c r="F3353" s="33"/>
      <c r="G3353" s="28"/>
      <c r="H3353" s="33"/>
      <c r="I3353" s="33"/>
    </row>
    <row r="3354" customFormat="1" spans="3:9">
      <c r="C3354" s="27"/>
      <c r="D3354" s="33"/>
      <c r="E3354" s="33"/>
      <c r="F3354" s="33"/>
      <c r="G3354" s="28"/>
      <c r="H3354" s="33"/>
      <c r="I3354" s="33"/>
    </row>
    <row r="3355" customFormat="1" spans="3:9">
      <c r="C3355" s="27"/>
      <c r="D3355" s="33"/>
      <c r="E3355" s="33"/>
      <c r="F3355" s="33"/>
      <c r="G3355" s="28"/>
      <c r="H3355" s="33"/>
      <c r="I3355" s="33"/>
    </row>
    <row r="3356" customFormat="1" spans="3:9">
      <c r="C3356" s="27"/>
      <c r="D3356" s="33"/>
      <c r="E3356" s="33"/>
      <c r="F3356" s="33"/>
      <c r="G3356" s="28"/>
      <c r="H3356" s="33"/>
      <c r="I3356" s="33"/>
    </row>
    <row r="3357" customFormat="1" spans="3:9">
      <c r="C3357" s="27"/>
      <c r="D3357" s="33"/>
      <c r="E3357" s="33"/>
      <c r="F3357" s="33"/>
      <c r="G3357" s="28"/>
      <c r="H3357" s="33"/>
      <c r="I3357" s="33"/>
    </row>
    <row r="3358" customFormat="1" spans="3:9">
      <c r="C3358" s="27"/>
      <c r="D3358" s="33"/>
      <c r="E3358" s="33"/>
      <c r="F3358" s="33"/>
      <c r="G3358" s="28"/>
      <c r="H3358" s="33"/>
      <c r="I3358" s="33"/>
    </row>
    <row r="3359" customFormat="1" spans="3:9">
      <c r="C3359" s="27"/>
      <c r="D3359" s="33"/>
      <c r="E3359" s="33"/>
      <c r="F3359" s="33"/>
      <c r="G3359" s="28"/>
      <c r="H3359" s="33"/>
      <c r="I3359" s="33"/>
    </row>
    <row r="3360" customFormat="1" spans="3:9">
      <c r="C3360" s="27"/>
      <c r="D3360" s="33"/>
      <c r="E3360" s="33"/>
      <c r="F3360" s="33"/>
      <c r="G3360" s="28"/>
      <c r="H3360" s="33"/>
      <c r="I3360" s="33"/>
    </row>
    <row r="3361" customFormat="1" spans="3:9">
      <c r="C3361" s="27"/>
      <c r="D3361" s="33"/>
      <c r="E3361" s="33"/>
      <c r="F3361" s="33"/>
      <c r="G3361" s="28"/>
      <c r="H3361" s="33"/>
      <c r="I3361" s="33"/>
    </row>
    <row r="3362" customFormat="1" spans="3:9">
      <c r="C3362" s="27"/>
      <c r="D3362" s="33"/>
      <c r="E3362" s="33"/>
      <c r="F3362" s="33"/>
      <c r="G3362" s="28"/>
      <c r="H3362" s="33"/>
      <c r="I3362" s="33"/>
    </row>
    <row r="3363" customFormat="1" spans="3:9">
      <c r="C3363" s="27"/>
      <c r="D3363" s="33"/>
      <c r="E3363" s="33"/>
      <c r="F3363" s="33"/>
      <c r="G3363" s="28"/>
      <c r="H3363" s="33"/>
      <c r="I3363" s="33"/>
    </row>
    <row r="3364" customFormat="1" spans="3:9">
      <c r="C3364" s="27"/>
      <c r="D3364" s="33"/>
      <c r="E3364" s="33"/>
      <c r="F3364" s="33"/>
      <c r="G3364" s="28"/>
      <c r="H3364" s="33"/>
      <c r="I3364" s="33"/>
    </row>
    <row r="3365" customFormat="1" spans="3:9">
      <c r="C3365" s="27"/>
      <c r="D3365" s="33"/>
      <c r="E3365" s="33"/>
      <c r="F3365" s="33"/>
      <c r="G3365" s="28"/>
      <c r="H3365" s="33"/>
      <c r="I3365" s="33"/>
    </row>
    <row r="3366" customFormat="1" spans="3:9">
      <c r="C3366" s="27"/>
      <c r="D3366" s="33"/>
      <c r="E3366" s="33"/>
      <c r="F3366" s="33"/>
      <c r="G3366" s="28"/>
      <c r="H3366" s="33"/>
      <c r="I3366" s="33"/>
    </row>
    <row r="3367" customFormat="1" spans="3:9">
      <c r="C3367" s="27"/>
      <c r="D3367" s="33"/>
      <c r="E3367" s="33"/>
      <c r="F3367" s="33"/>
      <c r="G3367" s="28"/>
      <c r="H3367" s="33"/>
      <c r="I3367" s="33"/>
    </row>
    <row r="3368" customFormat="1" spans="3:9">
      <c r="C3368" s="27"/>
      <c r="D3368" s="33"/>
      <c r="E3368" s="33"/>
      <c r="F3368" s="33"/>
      <c r="G3368" s="28"/>
      <c r="H3368" s="33"/>
      <c r="I3368" s="33"/>
    </row>
    <row r="3369" customFormat="1" spans="3:9">
      <c r="C3369" s="27"/>
      <c r="D3369" s="33"/>
      <c r="E3369" s="33"/>
      <c r="F3369" s="33"/>
      <c r="G3369" s="28"/>
      <c r="H3369" s="33"/>
      <c r="I3369" s="33"/>
    </row>
    <row r="3370" customFormat="1" spans="3:9">
      <c r="C3370" s="27"/>
      <c r="D3370" s="33"/>
      <c r="E3370" s="33"/>
      <c r="F3370" s="33"/>
      <c r="G3370" s="28"/>
      <c r="H3370" s="33"/>
      <c r="I3370" s="33"/>
    </row>
    <row r="3371" customFormat="1" spans="3:9">
      <c r="C3371" s="27"/>
      <c r="D3371" s="33"/>
      <c r="E3371" s="33"/>
      <c r="F3371" s="33"/>
      <c r="G3371" s="28"/>
      <c r="H3371" s="33"/>
      <c r="I3371" s="33"/>
    </row>
    <row r="3372" customFormat="1" spans="3:9">
      <c r="C3372" s="27"/>
      <c r="D3372" s="33"/>
      <c r="E3372" s="33"/>
      <c r="F3372" s="33"/>
      <c r="G3372" s="28"/>
      <c r="H3372" s="33"/>
      <c r="I3372" s="33"/>
    </row>
    <row r="3373" customFormat="1" spans="3:9">
      <c r="C3373" s="27"/>
      <c r="D3373" s="33"/>
      <c r="E3373" s="33"/>
      <c r="F3373" s="33"/>
      <c r="G3373" s="28"/>
      <c r="H3373" s="33"/>
      <c r="I3373" s="33"/>
    </row>
    <row r="3374" customFormat="1" spans="3:9">
      <c r="C3374" s="27"/>
      <c r="D3374" s="33"/>
      <c r="E3374" s="33"/>
      <c r="F3374" s="33"/>
      <c r="G3374" s="28"/>
      <c r="H3374" s="33"/>
      <c r="I3374" s="33"/>
    </row>
    <row r="3375" customFormat="1" spans="3:9">
      <c r="C3375" s="27"/>
      <c r="D3375" s="33"/>
      <c r="E3375" s="33"/>
      <c r="F3375" s="33"/>
      <c r="G3375" s="28"/>
      <c r="H3375" s="33"/>
      <c r="I3375" s="33"/>
    </row>
    <row r="3376" customFormat="1" spans="3:9">
      <c r="C3376" s="27"/>
      <c r="D3376" s="33"/>
      <c r="E3376" s="33"/>
      <c r="F3376" s="33"/>
      <c r="G3376" s="28"/>
      <c r="H3376" s="33"/>
      <c r="I3376" s="33"/>
    </row>
    <row r="3377" customFormat="1" spans="3:9">
      <c r="C3377" s="27"/>
      <c r="D3377" s="33"/>
      <c r="E3377" s="33"/>
      <c r="F3377" s="33"/>
      <c r="G3377" s="28"/>
      <c r="H3377" s="33"/>
      <c r="I3377" s="33"/>
    </row>
    <row r="3378" customFormat="1" spans="3:9">
      <c r="C3378" s="27"/>
      <c r="D3378" s="33"/>
      <c r="E3378" s="33"/>
      <c r="F3378" s="33"/>
      <c r="G3378" s="28"/>
      <c r="H3378" s="33"/>
      <c r="I3378" s="33"/>
    </row>
    <row r="3379" customFormat="1" spans="3:9">
      <c r="C3379" s="27"/>
      <c r="D3379" s="33"/>
      <c r="E3379" s="33"/>
      <c r="F3379" s="33"/>
      <c r="G3379" s="28"/>
      <c r="H3379" s="33"/>
      <c r="I3379" s="33"/>
    </row>
    <row r="3380" customFormat="1" spans="3:9">
      <c r="C3380" s="27"/>
      <c r="D3380" s="33"/>
      <c r="E3380" s="33"/>
      <c r="F3380" s="33"/>
      <c r="G3380" s="28"/>
      <c r="H3380" s="33"/>
      <c r="I3380" s="33"/>
    </row>
    <row r="3381" customFormat="1" spans="3:9">
      <c r="C3381" s="27"/>
      <c r="D3381" s="33"/>
      <c r="E3381" s="33"/>
      <c r="F3381" s="33"/>
      <c r="G3381" s="28"/>
      <c r="H3381" s="33"/>
      <c r="I3381" s="33"/>
    </row>
    <row r="3382" customFormat="1" spans="3:9">
      <c r="C3382" s="27"/>
      <c r="D3382" s="33"/>
      <c r="E3382" s="33"/>
      <c r="F3382" s="33"/>
      <c r="G3382" s="28"/>
      <c r="H3382" s="33"/>
      <c r="I3382" s="33"/>
    </row>
    <row r="3383" customFormat="1" spans="3:9">
      <c r="C3383" s="27"/>
      <c r="D3383" s="33"/>
      <c r="E3383" s="33"/>
      <c r="F3383" s="33"/>
      <c r="G3383" s="28"/>
      <c r="H3383" s="33"/>
      <c r="I3383" s="33"/>
    </row>
    <row r="3384" customFormat="1" spans="3:9">
      <c r="C3384" s="27"/>
      <c r="D3384" s="33"/>
      <c r="E3384" s="33"/>
      <c r="F3384" s="33"/>
      <c r="G3384" s="28"/>
      <c r="H3384" s="33"/>
      <c r="I3384" s="33"/>
    </row>
    <row r="3385" customFormat="1" spans="3:9">
      <c r="C3385" s="27"/>
      <c r="D3385" s="33"/>
      <c r="E3385" s="33"/>
      <c r="F3385" s="33"/>
      <c r="G3385" s="28"/>
      <c r="H3385" s="33"/>
      <c r="I3385" s="33"/>
    </row>
    <row r="3386" customFormat="1" spans="3:9">
      <c r="C3386" s="27"/>
      <c r="D3386" s="33"/>
      <c r="E3386" s="33"/>
      <c r="F3386" s="33"/>
      <c r="G3386" s="28"/>
      <c r="H3386" s="33"/>
      <c r="I3386" s="33"/>
    </row>
    <row r="3387" customFormat="1" spans="3:9">
      <c r="C3387" s="27"/>
      <c r="D3387" s="33"/>
      <c r="E3387" s="33"/>
      <c r="F3387" s="33"/>
      <c r="G3387" s="28"/>
      <c r="H3387" s="33"/>
      <c r="I3387" s="33"/>
    </row>
    <row r="3388" customFormat="1" spans="3:9">
      <c r="C3388" s="27"/>
      <c r="D3388" s="33"/>
      <c r="E3388" s="33"/>
      <c r="F3388" s="33"/>
      <c r="G3388" s="28"/>
      <c r="H3388" s="33"/>
      <c r="I3388" s="33"/>
    </row>
    <row r="3389" customFormat="1" spans="3:9">
      <c r="C3389" s="27"/>
      <c r="D3389" s="33"/>
      <c r="E3389" s="33"/>
      <c r="F3389" s="33"/>
      <c r="G3389" s="28"/>
      <c r="H3389" s="33"/>
      <c r="I3389" s="33"/>
    </row>
    <row r="3390" customFormat="1" spans="3:9">
      <c r="C3390" s="27"/>
      <c r="D3390" s="33"/>
      <c r="E3390" s="33"/>
      <c r="F3390" s="33"/>
      <c r="G3390" s="28"/>
      <c r="H3390" s="33"/>
      <c r="I3390" s="33"/>
    </row>
    <row r="3391" customFormat="1" spans="3:9">
      <c r="C3391" s="27"/>
      <c r="D3391" s="33"/>
      <c r="E3391" s="33"/>
      <c r="F3391" s="33"/>
      <c r="G3391" s="28"/>
      <c r="H3391" s="33"/>
      <c r="I3391" s="33"/>
    </row>
    <row r="3392" customFormat="1" spans="3:9">
      <c r="C3392" s="27"/>
      <c r="D3392" s="33"/>
      <c r="E3392" s="33"/>
      <c r="F3392" s="33"/>
      <c r="G3392" s="28"/>
      <c r="H3392" s="33"/>
      <c r="I3392" s="33"/>
    </row>
    <row r="3393" customFormat="1" spans="3:9">
      <c r="C3393" s="27"/>
      <c r="D3393" s="33"/>
      <c r="E3393" s="33"/>
      <c r="F3393" s="33"/>
      <c r="G3393" s="28"/>
      <c r="H3393" s="33"/>
      <c r="I3393" s="33"/>
    </row>
    <row r="3394" customFormat="1" spans="3:9">
      <c r="C3394" s="27"/>
      <c r="D3394" s="33"/>
      <c r="E3394" s="33"/>
      <c r="F3394" s="33"/>
      <c r="G3394" s="28"/>
      <c r="H3394" s="33"/>
      <c r="I3394" s="33"/>
    </row>
    <row r="3395" customFormat="1" spans="3:9">
      <c r="C3395" s="27"/>
      <c r="D3395" s="33"/>
      <c r="E3395" s="33"/>
      <c r="F3395" s="33"/>
      <c r="G3395" s="28"/>
      <c r="H3395" s="33"/>
      <c r="I3395" s="33"/>
    </row>
    <row r="3396" customFormat="1" spans="3:9">
      <c r="C3396" s="27"/>
      <c r="D3396" s="33"/>
      <c r="E3396" s="33"/>
      <c r="F3396" s="33"/>
      <c r="G3396" s="28"/>
      <c r="H3396" s="33"/>
      <c r="I3396" s="33"/>
    </row>
    <row r="3397" customFormat="1" spans="3:9">
      <c r="C3397" s="27"/>
      <c r="D3397" s="33"/>
      <c r="E3397" s="33"/>
      <c r="F3397" s="33"/>
      <c r="G3397" s="28"/>
      <c r="H3397" s="33"/>
      <c r="I3397" s="33"/>
    </row>
    <row r="3398" customFormat="1" spans="3:9">
      <c r="C3398" s="27"/>
      <c r="D3398" s="33"/>
      <c r="E3398" s="33"/>
      <c r="F3398" s="33"/>
      <c r="G3398" s="28"/>
      <c r="H3398" s="33"/>
      <c r="I3398" s="33"/>
    </row>
    <row r="3399" customFormat="1" spans="3:9">
      <c r="C3399" s="27"/>
      <c r="D3399" s="33"/>
      <c r="E3399" s="33"/>
      <c r="F3399" s="33"/>
      <c r="G3399" s="28"/>
      <c r="H3399" s="33"/>
      <c r="I3399" s="33"/>
    </row>
    <row r="3400" customFormat="1" spans="3:9">
      <c r="C3400" s="27"/>
      <c r="D3400" s="33"/>
      <c r="E3400" s="33"/>
      <c r="F3400" s="33"/>
      <c r="G3400" s="28"/>
      <c r="H3400" s="33"/>
      <c r="I3400" s="33"/>
    </row>
    <row r="3401" customFormat="1" spans="3:9">
      <c r="C3401" s="27"/>
      <c r="D3401" s="33"/>
      <c r="E3401" s="33"/>
      <c r="F3401" s="33"/>
      <c r="G3401" s="28"/>
      <c r="H3401" s="33"/>
      <c r="I3401" s="33"/>
    </row>
    <row r="3402" customFormat="1" spans="3:9">
      <c r="C3402" s="27"/>
      <c r="D3402" s="33"/>
      <c r="E3402" s="33"/>
      <c r="F3402" s="33"/>
      <c r="G3402" s="28"/>
      <c r="H3402" s="33"/>
      <c r="I3402" s="33"/>
    </row>
    <row r="3403" customFormat="1" spans="3:9">
      <c r="C3403" s="27"/>
      <c r="D3403" s="33"/>
      <c r="E3403" s="33"/>
      <c r="F3403" s="33"/>
      <c r="G3403" s="28"/>
      <c r="H3403" s="33"/>
      <c r="I3403" s="33"/>
    </row>
    <row r="3404" customFormat="1" spans="3:9">
      <c r="C3404" s="27"/>
      <c r="D3404" s="33"/>
      <c r="E3404" s="33"/>
      <c r="F3404" s="33"/>
      <c r="G3404" s="28"/>
      <c r="H3404" s="33"/>
      <c r="I3404" s="33"/>
    </row>
    <row r="3405" customFormat="1" spans="3:9">
      <c r="C3405" s="27"/>
      <c r="D3405" s="33"/>
      <c r="E3405" s="33"/>
      <c r="F3405" s="33"/>
      <c r="G3405" s="28"/>
      <c r="H3405" s="33"/>
      <c r="I3405" s="33"/>
    </row>
    <row r="3406" customFormat="1" spans="3:9">
      <c r="C3406" s="27"/>
      <c r="D3406" s="33"/>
      <c r="E3406" s="33"/>
      <c r="F3406" s="33"/>
      <c r="G3406" s="28"/>
      <c r="H3406" s="33"/>
      <c r="I3406" s="33"/>
    </row>
    <row r="3407" customFormat="1" spans="3:9">
      <c r="C3407" s="27"/>
      <c r="D3407" s="33"/>
      <c r="E3407" s="33"/>
      <c r="F3407" s="33"/>
      <c r="G3407" s="28"/>
      <c r="H3407" s="33"/>
      <c r="I3407" s="33"/>
    </row>
    <row r="3408" customFormat="1" spans="3:9">
      <c r="C3408" s="27"/>
      <c r="D3408" s="33"/>
      <c r="E3408" s="33"/>
      <c r="F3408" s="33"/>
      <c r="G3408" s="28"/>
      <c r="H3408" s="33"/>
      <c r="I3408" s="33"/>
    </row>
    <row r="3409" customFormat="1" spans="3:9">
      <c r="C3409" s="27"/>
      <c r="D3409" s="33"/>
      <c r="E3409" s="33"/>
      <c r="F3409" s="33"/>
      <c r="G3409" s="28"/>
      <c r="H3409" s="33"/>
      <c r="I3409" s="33"/>
    </row>
    <row r="3410" customFormat="1" spans="3:9">
      <c r="C3410" s="27"/>
      <c r="D3410" s="33"/>
      <c r="E3410" s="33"/>
      <c r="F3410" s="33"/>
      <c r="G3410" s="28"/>
      <c r="H3410" s="33"/>
      <c r="I3410" s="33"/>
    </row>
    <row r="3411" customFormat="1" spans="3:9">
      <c r="C3411" s="27"/>
      <c r="D3411" s="33"/>
      <c r="E3411" s="33"/>
      <c r="F3411" s="33"/>
      <c r="G3411" s="28"/>
      <c r="H3411" s="33"/>
      <c r="I3411" s="33"/>
    </row>
    <row r="3412" customFormat="1" spans="3:9">
      <c r="C3412" s="27"/>
      <c r="D3412" s="33"/>
      <c r="E3412" s="33"/>
      <c r="F3412" s="33"/>
      <c r="G3412" s="28"/>
      <c r="H3412" s="33"/>
      <c r="I3412" s="33"/>
    </row>
    <row r="3413" customFormat="1" spans="3:9">
      <c r="C3413" s="27"/>
      <c r="D3413" s="33"/>
      <c r="E3413" s="33"/>
      <c r="F3413" s="33"/>
      <c r="G3413" s="28"/>
      <c r="H3413" s="33"/>
      <c r="I3413" s="33"/>
    </row>
    <row r="3414" customFormat="1" spans="3:9">
      <c r="C3414" s="27"/>
      <c r="D3414" s="33"/>
      <c r="E3414" s="33"/>
      <c r="F3414" s="33"/>
      <c r="G3414" s="28"/>
      <c r="H3414" s="33"/>
      <c r="I3414" s="33"/>
    </row>
    <row r="3415" customFormat="1" spans="3:9">
      <c r="C3415" s="27"/>
      <c r="D3415" s="33"/>
      <c r="E3415" s="33"/>
      <c r="F3415" s="33"/>
      <c r="G3415" s="28"/>
      <c r="H3415" s="33"/>
      <c r="I3415" s="33"/>
    </row>
    <row r="3416" customFormat="1" spans="3:9">
      <c r="C3416" s="27"/>
      <c r="D3416" s="33"/>
      <c r="E3416" s="33"/>
      <c r="F3416" s="33"/>
      <c r="G3416" s="28"/>
      <c r="H3416" s="33"/>
      <c r="I3416" s="33"/>
    </row>
    <row r="3417" customFormat="1" spans="3:9">
      <c r="C3417" s="27"/>
      <c r="D3417" s="33"/>
      <c r="E3417" s="33"/>
      <c r="F3417" s="33"/>
      <c r="G3417" s="28"/>
      <c r="H3417" s="33"/>
      <c r="I3417" s="33"/>
    </row>
    <row r="3418" customFormat="1" spans="3:9">
      <c r="C3418" s="27"/>
      <c r="D3418" s="33"/>
      <c r="E3418" s="33"/>
      <c r="F3418" s="33"/>
      <c r="G3418" s="28"/>
      <c r="H3418" s="33"/>
      <c r="I3418" s="33"/>
    </row>
    <row r="3419" customFormat="1" spans="3:9">
      <c r="C3419" s="27"/>
      <c r="D3419" s="33"/>
      <c r="E3419" s="33"/>
      <c r="F3419" s="33"/>
      <c r="G3419" s="28"/>
      <c r="H3419" s="33"/>
      <c r="I3419" s="33"/>
    </row>
    <row r="3420" customFormat="1" spans="3:9">
      <c r="C3420" s="27"/>
      <c r="D3420" s="33"/>
      <c r="E3420" s="33"/>
      <c r="F3420" s="33"/>
      <c r="G3420" s="28"/>
      <c r="H3420" s="33"/>
      <c r="I3420" s="33"/>
    </row>
    <row r="3421" customFormat="1" spans="3:9">
      <c r="C3421" s="27"/>
      <c r="D3421" s="33"/>
      <c r="E3421" s="33"/>
      <c r="F3421" s="33"/>
      <c r="G3421" s="28"/>
      <c r="H3421" s="33"/>
      <c r="I3421" s="33"/>
    </row>
    <row r="3422" customFormat="1" spans="3:9">
      <c r="C3422" s="27"/>
      <c r="D3422" s="33"/>
      <c r="E3422" s="33"/>
      <c r="F3422" s="33"/>
      <c r="G3422" s="28"/>
      <c r="H3422" s="33"/>
      <c r="I3422" s="33"/>
    </row>
    <row r="3423" customFormat="1" spans="3:9">
      <c r="C3423" s="27"/>
      <c r="D3423" s="33"/>
      <c r="E3423" s="33"/>
      <c r="F3423" s="33"/>
      <c r="G3423" s="28"/>
      <c r="H3423" s="33"/>
      <c r="I3423" s="33"/>
    </row>
    <row r="3424" customFormat="1" spans="3:9">
      <c r="C3424" s="27"/>
      <c r="D3424" s="33"/>
      <c r="E3424" s="33"/>
      <c r="F3424" s="33"/>
      <c r="G3424" s="28"/>
      <c r="H3424" s="33"/>
      <c r="I3424" s="33"/>
    </row>
    <row r="3425" customFormat="1" spans="3:9">
      <c r="C3425" s="27"/>
      <c r="D3425" s="33"/>
      <c r="E3425" s="33"/>
      <c r="F3425" s="33"/>
      <c r="G3425" s="28"/>
      <c r="H3425" s="33"/>
      <c r="I3425" s="33"/>
    </row>
    <row r="3426" customFormat="1" spans="3:9">
      <c r="C3426" s="27"/>
      <c r="D3426" s="33"/>
      <c r="E3426" s="33"/>
      <c r="F3426" s="33"/>
      <c r="G3426" s="28"/>
      <c r="H3426" s="33"/>
      <c r="I3426" s="33"/>
    </row>
    <row r="3427" customFormat="1" spans="3:9">
      <c r="C3427" s="27"/>
      <c r="D3427" s="33"/>
      <c r="E3427" s="33"/>
      <c r="F3427" s="33"/>
      <c r="G3427" s="28"/>
      <c r="H3427" s="33"/>
      <c r="I3427" s="33"/>
    </row>
    <row r="3428" customFormat="1" spans="3:9">
      <c r="C3428" s="27"/>
      <c r="D3428" s="33"/>
      <c r="E3428" s="33"/>
      <c r="F3428" s="33"/>
      <c r="G3428" s="28"/>
      <c r="H3428" s="33"/>
      <c r="I3428" s="33"/>
    </row>
    <row r="3429" customFormat="1" spans="3:9">
      <c r="C3429" s="27"/>
      <c r="D3429" s="33"/>
      <c r="E3429" s="33"/>
      <c r="F3429" s="33"/>
      <c r="G3429" s="28"/>
      <c r="H3429" s="33"/>
      <c r="I3429" s="33"/>
    </row>
    <row r="3430" customFormat="1" spans="3:9">
      <c r="C3430" s="27"/>
      <c r="D3430" s="33"/>
      <c r="E3430" s="33"/>
      <c r="F3430" s="33"/>
      <c r="G3430" s="28"/>
      <c r="H3430" s="33"/>
      <c r="I3430" s="33"/>
    </row>
    <row r="3431" customFormat="1" spans="3:9">
      <c r="C3431" s="27"/>
      <c r="D3431" s="33"/>
      <c r="E3431" s="33"/>
      <c r="F3431" s="33"/>
      <c r="G3431" s="28"/>
      <c r="H3431" s="33"/>
      <c r="I3431" s="33"/>
    </row>
    <row r="3432" customFormat="1" spans="3:9">
      <c r="C3432" s="27"/>
      <c r="D3432" s="33"/>
      <c r="E3432" s="33"/>
      <c r="F3432" s="33"/>
      <c r="G3432" s="28"/>
      <c r="H3432" s="33"/>
      <c r="I3432" s="33"/>
    </row>
    <row r="3433" customFormat="1" spans="3:9">
      <c r="C3433" s="27"/>
      <c r="D3433" s="33"/>
      <c r="E3433" s="33"/>
      <c r="F3433" s="33"/>
      <c r="G3433" s="28"/>
      <c r="H3433" s="33"/>
      <c r="I3433" s="33"/>
    </row>
    <row r="3434" customFormat="1" spans="3:9">
      <c r="C3434" s="27"/>
      <c r="D3434" s="33"/>
      <c r="E3434" s="33"/>
      <c r="F3434" s="33"/>
      <c r="G3434" s="28"/>
      <c r="H3434" s="33"/>
      <c r="I3434" s="33"/>
    </row>
    <row r="3435" customFormat="1" spans="3:9">
      <c r="C3435" s="27"/>
      <c r="D3435" s="33"/>
      <c r="E3435" s="33"/>
      <c r="F3435" s="33"/>
      <c r="G3435" s="28"/>
      <c r="H3435" s="33"/>
      <c r="I3435" s="33"/>
    </row>
    <row r="3436" customFormat="1" spans="3:9">
      <c r="C3436" s="27"/>
      <c r="D3436" s="33"/>
      <c r="E3436" s="33"/>
      <c r="F3436" s="33"/>
      <c r="G3436" s="28"/>
      <c r="H3436" s="33"/>
      <c r="I3436" s="33"/>
    </row>
    <row r="3437" customFormat="1" spans="3:9">
      <c r="C3437" s="27"/>
      <c r="D3437" s="33"/>
      <c r="E3437" s="33"/>
      <c r="F3437" s="33"/>
      <c r="G3437" s="28"/>
      <c r="H3437" s="33"/>
      <c r="I3437" s="33"/>
    </row>
    <row r="3438" customFormat="1" spans="3:9">
      <c r="C3438" s="27"/>
      <c r="D3438" s="33"/>
      <c r="E3438" s="33"/>
      <c r="F3438" s="33"/>
      <c r="G3438" s="28"/>
      <c r="H3438" s="33"/>
      <c r="I3438" s="33"/>
    </row>
    <row r="3439" customFormat="1" spans="3:9">
      <c r="C3439" s="27"/>
      <c r="D3439" s="33"/>
      <c r="E3439" s="33"/>
      <c r="F3439" s="33"/>
      <c r="G3439" s="28"/>
      <c r="H3439" s="33"/>
      <c r="I3439" s="33"/>
    </row>
    <row r="3440" customFormat="1" spans="3:9">
      <c r="C3440" s="27"/>
      <c r="D3440" s="33"/>
      <c r="E3440" s="33"/>
      <c r="F3440" s="33"/>
      <c r="G3440" s="28"/>
      <c r="H3440" s="33"/>
      <c r="I3440" s="33"/>
    </row>
    <row r="3441" customFormat="1" spans="3:9">
      <c r="C3441" s="27"/>
      <c r="D3441" s="33"/>
      <c r="E3441" s="33"/>
      <c r="F3441" s="33"/>
      <c r="G3441" s="28"/>
      <c r="H3441" s="33"/>
      <c r="I3441" s="33"/>
    </row>
    <row r="3442" customFormat="1" spans="3:9">
      <c r="C3442" s="27"/>
      <c r="D3442" s="33"/>
      <c r="E3442" s="33"/>
      <c r="F3442" s="33"/>
      <c r="G3442" s="28"/>
      <c r="H3442" s="33"/>
      <c r="I3442" s="33"/>
    </row>
    <row r="3443" customFormat="1" spans="3:9">
      <c r="C3443" s="27"/>
      <c r="D3443" s="33"/>
      <c r="E3443" s="33"/>
      <c r="F3443" s="33"/>
      <c r="G3443" s="28"/>
      <c r="H3443" s="33"/>
      <c r="I3443" s="33"/>
    </row>
    <row r="3444" customFormat="1" spans="3:9">
      <c r="C3444" s="27"/>
      <c r="D3444" s="33"/>
      <c r="E3444" s="33"/>
      <c r="F3444" s="33"/>
      <c r="G3444" s="28"/>
      <c r="H3444" s="33"/>
      <c r="I3444" s="33"/>
    </row>
    <row r="3445" customFormat="1" spans="3:9">
      <c r="C3445" s="27"/>
      <c r="D3445" s="33"/>
      <c r="E3445" s="33"/>
      <c r="F3445" s="33"/>
      <c r="G3445" s="28"/>
      <c r="H3445" s="33"/>
      <c r="I3445" s="33"/>
    </row>
    <row r="3446" customFormat="1" spans="3:9">
      <c r="C3446" s="27"/>
      <c r="D3446" s="33"/>
      <c r="E3446" s="33"/>
      <c r="F3446" s="33"/>
      <c r="G3446" s="28"/>
      <c r="H3446" s="33"/>
      <c r="I3446" s="33"/>
    </row>
    <row r="3447" customFormat="1" spans="3:9">
      <c r="C3447" s="27"/>
      <c r="D3447" s="33"/>
      <c r="E3447" s="33"/>
      <c r="F3447" s="33"/>
      <c r="G3447" s="28"/>
      <c r="H3447" s="33"/>
      <c r="I3447" s="33"/>
    </row>
    <row r="3448" customFormat="1" spans="3:9">
      <c r="C3448" s="27"/>
      <c r="D3448" s="33"/>
      <c r="E3448" s="33"/>
      <c r="F3448" s="33"/>
      <c r="G3448" s="28"/>
      <c r="H3448" s="33"/>
      <c r="I3448" s="33"/>
    </row>
    <row r="3449" customFormat="1" spans="3:9">
      <c r="C3449" s="27"/>
      <c r="D3449" s="33"/>
      <c r="E3449" s="33"/>
      <c r="F3449" s="33"/>
      <c r="G3449" s="28"/>
      <c r="H3449" s="33"/>
      <c r="I3449" s="33"/>
    </row>
    <row r="3450" customFormat="1" spans="3:9">
      <c r="C3450" s="27"/>
      <c r="D3450" s="33"/>
      <c r="E3450" s="33"/>
      <c r="F3450" s="33"/>
      <c r="G3450" s="28"/>
      <c r="H3450" s="33"/>
      <c r="I3450" s="33"/>
    </row>
    <row r="3451" customFormat="1" spans="3:9">
      <c r="C3451" s="27"/>
      <c r="D3451" s="33"/>
      <c r="E3451" s="33"/>
      <c r="F3451" s="33"/>
      <c r="G3451" s="28"/>
      <c r="H3451" s="33"/>
      <c r="I3451" s="33"/>
    </row>
    <row r="3452" customFormat="1" spans="3:9">
      <c r="C3452" s="27"/>
      <c r="D3452" s="33"/>
      <c r="E3452" s="33"/>
      <c r="F3452" s="33"/>
      <c r="G3452" s="28"/>
      <c r="H3452" s="33"/>
      <c r="I3452" s="33"/>
    </row>
    <row r="3453" customFormat="1" spans="3:9">
      <c r="C3453" s="27"/>
      <c r="D3453" s="33"/>
      <c r="E3453" s="33"/>
      <c r="F3453" s="33"/>
      <c r="G3453" s="28"/>
      <c r="H3453" s="33"/>
      <c r="I3453" s="33"/>
    </row>
    <row r="3454" customFormat="1" spans="3:9">
      <c r="C3454" s="27"/>
      <c r="D3454" s="33"/>
      <c r="E3454" s="33"/>
      <c r="F3454" s="33"/>
      <c r="G3454" s="28"/>
      <c r="H3454" s="33"/>
      <c r="I3454" s="33"/>
    </row>
    <row r="3455" customFormat="1" spans="3:9">
      <c r="C3455" s="27"/>
      <c r="D3455" s="33"/>
      <c r="E3455" s="33"/>
      <c r="F3455" s="33"/>
      <c r="G3455" s="28"/>
      <c r="H3455" s="33"/>
      <c r="I3455" s="33"/>
    </row>
    <row r="3456" customFormat="1" spans="3:9">
      <c r="C3456" s="27"/>
      <c r="D3456" s="33"/>
      <c r="E3456" s="33"/>
      <c r="F3456" s="33"/>
      <c r="G3456" s="28"/>
      <c r="H3456" s="33"/>
      <c r="I3456" s="33"/>
    </row>
    <row r="3457" customFormat="1" spans="3:9">
      <c r="C3457" s="27"/>
      <c r="D3457" s="33"/>
      <c r="E3457" s="33"/>
      <c r="F3457" s="33"/>
      <c r="G3457" s="28"/>
      <c r="H3457" s="33"/>
      <c r="I3457" s="33"/>
    </row>
    <row r="3458" customFormat="1" spans="3:9">
      <c r="C3458" s="27"/>
      <c r="D3458" s="33"/>
      <c r="E3458" s="33"/>
      <c r="F3458" s="33"/>
      <c r="G3458" s="28"/>
      <c r="H3458" s="33"/>
      <c r="I3458" s="33"/>
    </row>
    <row r="3459" customFormat="1" spans="3:9">
      <c r="C3459" s="27"/>
      <c r="D3459" s="33"/>
      <c r="E3459" s="33"/>
      <c r="F3459" s="33"/>
      <c r="G3459" s="28"/>
      <c r="H3459" s="33"/>
      <c r="I3459" s="33"/>
    </row>
    <row r="3460" customFormat="1" spans="3:9">
      <c r="C3460" s="27"/>
      <c r="D3460" s="33"/>
      <c r="E3460" s="33"/>
      <c r="F3460" s="33"/>
      <c r="G3460" s="28"/>
      <c r="H3460" s="33"/>
      <c r="I3460" s="33"/>
    </row>
    <row r="3461" customFormat="1" spans="3:9">
      <c r="C3461" s="27"/>
      <c r="D3461" s="33"/>
      <c r="E3461" s="33"/>
      <c r="F3461" s="33"/>
      <c r="G3461" s="28"/>
      <c r="H3461" s="33"/>
      <c r="I3461" s="33"/>
    </row>
    <row r="3462" customFormat="1" spans="3:9">
      <c r="C3462" s="27"/>
      <c r="D3462" s="33"/>
      <c r="E3462" s="33"/>
      <c r="F3462" s="33"/>
      <c r="G3462" s="28"/>
      <c r="H3462" s="33"/>
      <c r="I3462" s="33"/>
    </row>
    <row r="3463" customFormat="1" spans="3:9">
      <c r="C3463" s="27"/>
      <c r="D3463" s="33"/>
      <c r="E3463" s="33"/>
      <c r="F3463" s="33"/>
      <c r="G3463" s="28"/>
      <c r="H3463" s="33"/>
      <c r="I3463" s="33"/>
    </row>
    <row r="3464" customFormat="1" spans="3:9">
      <c r="C3464" s="27"/>
      <c r="D3464" s="33"/>
      <c r="E3464" s="33"/>
      <c r="F3464" s="33"/>
      <c r="G3464" s="28"/>
      <c r="H3464" s="33"/>
      <c r="I3464" s="33"/>
    </row>
    <row r="3465" customFormat="1" spans="3:9">
      <c r="C3465" s="27"/>
      <c r="D3465" s="33"/>
      <c r="E3465" s="33"/>
      <c r="F3465" s="33"/>
      <c r="G3465" s="28"/>
      <c r="H3465" s="33"/>
      <c r="I3465" s="33"/>
    </row>
    <row r="3466" customFormat="1" spans="3:9">
      <c r="C3466" s="27"/>
      <c r="D3466" s="33"/>
      <c r="E3466" s="33"/>
      <c r="F3466" s="33"/>
      <c r="G3466" s="28"/>
      <c r="H3466" s="33"/>
      <c r="I3466" s="33"/>
    </row>
    <row r="3467" customFormat="1" spans="3:9">
      <c r="C3467" s="27"/>
      <c r="D3467" s="33"/>
      <c r="E3467" s="33"/>
      <c r="F3467" s="33"/>
      <c r="G3467" s="28"/>
      <c r="H3467" s="33"/>
      <c r="I3467" s="33"/>
    </row>
    <row r="3468" customFormat="1" spans="3:9">
      <c r="C3468" s="27"/>
      <c r="D3468" s="33"/>
      <c r="E3468" s="33"/>
      <c r="F3468" s="33"/>
      <c r="G3468" s="28"/>
      <c r="H3468" s="33"/>
      <c r="I3468" s="33"/>
    </row>
    <row r="3469" customFormat="1" spans="3:9">
      <c r="C3469" s="27"/>
      <c r="D3469" s="33"/>
      <c r="E3469" s="33"/>
      <c r="F3469" s="33"/>
      <c r="G3469" s="28"/>
      <c r="H3469" s="33"/>
      <c r="I3469" s="33"/>
    </row>
    <row r="3470" customFormat="1" spans="3:9">
      <c r="C3470" s="27"/>
      <c r="D3470" s="33"/>
      <c r="E3470" s="33"/>
      <c r="F3470" s="33"/>
      <c r="G3470" s="28"/>
      <c r="H3470" s="33"/>
      <c r="I3470" s="33"/>
    </row>
    <row r="3471" customFormat="1" spans="3:9">
      <c r="C3471" s="27"/>
      <c r="D3471" s="33"/>
      <c r="E3471" s="33"/>
      <c r="F3471" s="33"/>
      <c r="G3471" s="28"/>
      <c r="H3471" s="33"/>
      <c r="I3471" s="33"/>
    </row>
    <row r="3472" customFormat="1" spans="3:9">
      <c r="C3472" s="27"/>
      <c r="D3472" s="33"/>
      <c r="E3472" s="33"/>
      <c r="F3472" s="33"/>
      <c r="G3472" s="28"/>
      <c r="H3472" s="33"/>
      <c r="I3472" s="33"/>
    </row>
    <row r="3473" customFormat="1" spans="3:9">
      <c r="C3473" s="27"/>
      <c r="D3473" s="33"/>
      <c r="E3473" s="33"/>
      <c r="F3473" s="33"/>
      <c r="G3473" s="28"/>
      <c r="H3473" s="33"/>
      <c r="I3473" s="33"/>
    </row>
    <row r="3474" customFormat="1" spans="3:9">
      <c r="C3474" s="27"/>
      <c r="D3474" s="33"/>
      <c r="E3474" s="33"/>
      <c r="F3474" s="33"/>
      <c r="G3474" s="28"/>
      <c r="H3474" s="33"/>
      <c r="I3474" s="33"/>
    </row>
    <row r="3475" customFormat="1" spans="3:9">
      <c r="C3475" s="27"/>
      <c r="D3475" s="33"/>
      <c r="E3475" s="33"/>
      <c r="F3475" s="33"/>
      <c r="G3475" s="28"/>
      <c r="H3475" s="33"/>
      <c r="I3475" s="33"/>
    </row>
    <row r="3476" customFormat="1" spans="3:9">
      <c r="C3476" s="27"/>
      <c r="D3476" s="33"/>
      <c r="E3476" s="33"/>
      <c r="F3476" s="33"/>
      <c r="G3476" s="28"/>
      <c r="H3476" s="33"/>
      <c r="I3476" s="33"/>
    </row>
    <row r="3477" customFormat="1" spans="3:9">
      <c r="C3477" s="27"/>
      <c r="D3477" s="33"/>
      <c r="E3477" s="33"/>
      <c r="F3477" s="33"/>
      <c r="G3477" s="28"/>
      <c r="H3477" s="33"/>
      <c r="I3477" s="33"/>
    </row>
    <row r="3478" customFormat="1" spans="3:9">
      <c r="C3478" s="27"/>
      <c r="D3478" s="33"/>
      <c r="E3478" s="33"/>
      <c r="F3478" s="33"/>
      <c r="G3478" s="28"/>
      <c r="H3478" s="33"/>
      <c r="I3478" s="33"/>
    </row>
    <row r="3479" customFormat="1" spans="3:9">
      <c r="C3479" s="27"/>
      <c r="D3479" s="33"/>
      <c r="E3479" s="33"/>
      <c r="F3479" s="33"/>
      <c r="G3479" s="28"/>
      <c r="H3479" s="33"/>
      <c r="I3479" s="33"/>
    </row>
    <row r="3480" customFormat="1" spans="3:9">
      <c r="C3480" s="27"/>
      <c r="D3480" s="33"/>
      <c r="E3480" s="33"/>
      <c r="F3480" s="33"/>
      <c r="G3480" s="28"/>
      <c r="H3480" s="33"/>
      <c r="I3480" s="33"/>
    </row>
    <row r="3481" customFormat="1" spans="3:9">
      <c r="C3481" s="27"/>
      <c r="D3481" s="33"/>
      <c r="E3481" s="33"/>
      <c r="F3481" s="33"/>
      <c r="G3481" s="28"/>
      <c r="H3481" s="33"/>
      <c r="I3481" s="33"/>
    </row>
    <row r="3482" customFormat="1" spans="3:9">
      <c r="C3482" s="27"/>
      <c r="D3482" s="33"/>
      <c r="E3482" s="33"/>
      <c r="F3482" s="33"/>
      <c r="G3482" s="28"/>
      <c r="H3482" s="33"/>
      <c r="I3482" s="33"/>
    </row>
    <row r="3483" customFormat="1" spans="3:9">
      <c r="C3483" s="27"/>
      <c r="D3483" s="33"/>
      <c r="E3483" s="33"/>
      <c r="F3483" s="33"/>
      <c r="G3483" s="28"/>
      <c r="H3483" s="33"/>
      <c r="I3483" s="33"/>
    </row>
    <row r="3484" customFormat="1" spans="3:9">
      <c r="C3484" s="27"/>
      <c r="D3484" s="33"/>
      <c r="E3484" s="33"/>
      <c r="F3484" s="33"/>
      <c r="G3484" s="28"/>
      <c r="H3484" s="33"/>
      <c r="I3484" s="33"/>
    </row>
    <row r="3485" customFormat="1" spans="3:9">
      <c r="C3485" s="27"/>
      <c r="D3485" s="33"/>
      <c r="E3485" s="33"/>
      <c r="F3485" s="33"/>
      <c r="G3485" s="28"/>
      <c r="H3485" s="33"/>
      <c r="I3485" s="33"/>
    </row>
    <row r="3486" customFormat="1" spans="3:9">
      <c r="C3486" s="27"/>
      <c r="D3486" s="33"/>
      <c r="E3486" s="33"/>
      <c r="F3486" s="33"/>
      <c r="G3486" s="28"/>
      <c r="H3486" s="33"/>
      <c r="I3486" s="33"/>
    </row>
    <row r="3487" customFormat="1" spans="3:9">
      <c r="C3487" s="27"/>
      <c r="D3487" s="33"/>
      <c r="E3487" s="33"/>
      <c r="F3487" s="33"/>
      <c r="G3487" s="28"/>
      <c r="H3487" s="33"/>
      <c r="I3487" s="33"/>
    </row>
    <row r="3488" customFormat="1" spans="3:9">
      <c r="C3488" s="27"/>
      <c r="D3488" s="33"/>
      <c r="E3488" s="33"/>
      <c r="F3488" s="33"/>
      <c r="G3488" s="28"/>
      <c r="H3488" s="33"/>
      <c r="I3488" s="33"/>
    </row>
    <row r="3489" customFormat="1" spans="3:9">
      <c r="C3489" s="27"/>
      <c r="D3489" s="33"/>
      <c r="E3489" s="33"/>
      <c r="F3489" s="33"/>
      <c r="G3489" s="28"/>
      <c r="H3489" s="33"/>
      <c r="I3489" s="33"/>
    </row>
    <row r="3490" customFormat="1" spans="3:9">
      <c r="C3490" s="27"/>
      <c r="D3490" s="33"/>
      <c r="E3490" s="33"/>
      <c r="F3490" s="33"/>
      <c r="G3490" s="28"/>
      <c r="H3490" s="33"/>
      <c r="I3490" s="33"/>
    </row>
    <row r="3491" customFormat="1" spans="3:9">
      <c r="C3491" s="27"/>
      <c r="D3491" s="33"/>
      <c r="E3491" s="33"/>
      <c r="F3491" s="33"/>
      <c r="G3491" s="28"/>
      <c r="H3491" s="33"/>
      <c r="I3491" s="33"/>
    </row>
    <row r="3492" customFormat="1" spans="3:9">
      <c r="C3492" s="27"/>
      <c r="D3492" s="33"/>
      <c r="E3492" s="33"/>
      <c r="F3492" s="33"/>
      <c r="G3492" s="28"/>
      <c r="H3492" s="33"/>
      <c r="I3492" s="33"/>
    </row>
    <row r="3493" customFormat="1" spans="3:9">
      <c r="C3493" s="27"/>
      <c r="D3493" s="33"/>
      <c r="E3493" s="33"/>
      <c r="F3493" s="33"/>
      <c r="G3493" s="28"/>
      <c r="H3493" s="33"/>
      <c r="I3493" s="33"/>
    </row>
    <row r="3494" customFormat="1" spans="3:9">
      <c r="C3494" s="27"/>
      <c r="D3494" s="33"/>
      <c r="E3494" s="33"/>
      <c r="F3494" s="33"/>
      <c r="G3494" s="28"/>
      <c r="H3494" s="33"/>
      <c r="I3494" s="33"/>
    </row>
    <row r="3495" customFormat="1" spans="3:9">
      <c r="C3495" s="27"/>
      <c r="D3495" s="33"/>
      <c r="E3495" s="33"/>
      <c r="F3495" s="33"/>
      <c r="G3495" s="28"/>
      <c r="H3495" s="33"/>
      <c r="I3495" s="33"/>
    </row>
    <row r="3496" customFormat="1" spans="3:9">
      <c r="C3496" s="27"/>
      <c r="D3496" s="33"/>
      <c r="E3496" s="33"/>
      <c r="F3496" s="33"/>
      <c r="G3496" s="28"/>
      <c r="H3496" s="33"/>
      <c r="I3496" s="33"/>
    </row>
    <row r="3497" customFormat="1" spans="3:9">
      <c r="C3497" s="27"/>
      <c r="D3497" s="33"/>
      <c r="E3497" s="33"/>
      <c r="F3497" s="33"/>
      <c r="G3497" s="28"/>
      <c r="H3497" s="33"/>
      <c r="I3497" s="33"/>
    </row>
    <row r="3498" customFormat="1" spans="3:9">
      <c r="C3498" s="27"/>
      <c r="D3498" s="33"/>
      <c r="E3498" s="33"/>
      <c r="F3498" s="33"/>
      <c r="G3498" s="28"/>
      <c r="H3498" s="33"/>
      <c r="I3498" s="33"/>
    </row>
    <row r="3499" customFormat="1" spans="3:9">
      <c r="C3499" s="27"/>
      <c r="D3499" s="33"/>
      <c r="E3499" s="33"/>
      <c r="F3499" s="33"/>
      <c r="G3499" s="28"/>
      <c r="H3499" s="33"/>
      <c r="I3499" s="33"/>
    </row>
    <row r="3500" customFormat="1" spans="3:9">
      <c r="C3500" s="27"/>
      <c r="D3500" s="33"/>
      <c r="E3500" s="33"/>
      <c r="F3500" s="33"/>
      <c r="G3500" s="28"/>
      <c r="H3500" s="33"/>
      <c r="I3500" s="33"/>
    </row>
    <row r="3501" customFormat="1" spans="3:9">
      <c r="C3501" s="27"/>
      <c r="D3501" s="33"/>
      <c r="E3501" s="33"/>
      <c r="F3501" s="33"/>
      <c r="G3501" s="28"/>
      <c r="H3501" s="33"/>
      <c r="I3501" s="33"/>
    </row>
    <row r="3502" customFormat="1" spans="3:9">
      <c r="C3502" s="27"/>
      <c r="D3502" s="33"/>
      <c r="E3502" s="33"/>
      <c r="F3502" s="33"/>
      <c r="G3502" s="28"/>
      <c r="H3502" s="33"/>
      <c r="I3502" s="33"/>
    </row>
    <row r="3503" customFormat="1" spans="3:9">
      <c r="C3503" s="27"/>
      <c r="D3503" s="33"/>
      <c r="E3503" s="33"/>
      <c r="F3503" s="33"/>
      <c r="G3503" s="28"/>
      <c r="H3503" s="33"/>
      <c r="I3503" s="33"/>
    </row>
    <row r="3504" customFormat="1" spans="3:9">
      <c r="C3504" s="27"/>
      <c r="D3504" s="33"/>
      <c r="E3504" s="33"/>
      <c r="F3504" s="33"/>
      <c r="G3504" s="28"/>
      <c r="H3504" s="33"/>
      <c r="I3504" s="33"/>
    </row>
    <row r="3505" customFormat="1" spans="3:9">
      <c r="C3505" s="27"/>
      <c r="D3505" s="33"/>
      <c r="E3505" s="33"/>
      <c r="F3505" s="33"/>
      <c r="G3505" s="28"/>
      <c r="H3505" s="33"/>
      <c r="I3505" s="33"/>
    </row>
    <row r="3506" customFormat="1" spans="3:9">
      <c r="C3506" s="27"/>
      <c r="D3506" s="33"/>
      <c r="E3506" s="33"/>
      <c r="F3506" s="33"/>
      <c r="G3506" s="28"/>
      <c r="H3506" s="33"/>
      <c r="I3506" s="33"/>
    </row>
    <row r="3507" customFormat="1" spans="3:9">
      <c r="C3507" s="27"/>
      <c r="D3507" s="33"/>
      <c r="E3507" s="33"/>
      <c r="F3507" s="33"/>
      <c r="G3507" s="28"/>
      <c r="H3507" s="33"/>
      <c r="I3507" s="33"/>
    </row>
    <row r="3508" customFormat="1" spans="3:9">
      <c r="C3508" s="27"/>
      <c r="D3508" s="33"/>
      <c r="E3508" s="33"/>
      <c r="F3508" s="33"/>
      <c r="G3508" s="28"/>
      <c r="H3508" s="33"/>
      <c r="I3508" s="33"/>
    </row>
    <row r="3509" customFormat="1" spans="3:9">
      <c r="C3509" s="27"/>
      <c r="D3509" s="33"/>
      <c r="E3509" s="33"/>
      <c r="F3509" s="33"/>
      <c r="G3509" s="28"/>
      <c r="H3509" s="33"/>
      <c r="I3509" s="33"/>
    </row>
    <row r="3510" customFormat="1" spans="3:9">
      <c r="C3510" s="27"/>
      <c r="D3510" s="33"/>
      <c r="E3510" s="33"/>
      <c r="F3510" s="33"/>
      <c r="G3510" s="28"/>
      <c r="H3510" s="33"/>
      <c r="I3510" s="33"/>
    </row>
    <row r="3511" customFormat="1" spans="3:9">
      <c r="C3511" s="27"/>
      <c r="D3511" s="33"/>
      <c r="E3511" s="33"/>
      <c r="F3511" s="33"/>
      <c r="G3511" s="28"/>
      <c r="H3511" s="33"/>
      <c r="I3511" s="33"/>
    </row>
    <row r="3512" customFormat="1" spans="3:9">
      <c r="C3512" s="27"/>
      <c r="D3512" s="33"/>
      <c r="E3512" s="33"/>
      <c r="F3512" s="33"/>
      <c r="G3512" s="28"/>
      <c r="H3512" s="33"/>
      <c r="I3512" s="33"/>
    </row>
    <row r="3513" customFormat="1" spans="3:9">
      <c r="C3513" s="27"/>
      <c r="D3513" s="33"/>
      <c r="E3513" s="33"/>
      <c r="F3513" s="33"/>
      <c r="G3513" s="28"/>
      <c r="H3513" s="33"/>
      <c r="I3513" s="33"/>
    </row>
    <row r="3514" customFormat="1" spans="3:9">
      <c r="C3514" s="27"/>
      <c r="D3514" s="33"/>
      <c r="E3514" s="33"/>
      <c r="F3514" s="33"/>
      <c r="G3514" s="28"/>
      <c r="H3514" s="33"/>
      <c r="I3514" s="33"/>
    </row>
    <row r="3515" customFormat="1" spans="3:9">
      <c r="C3515" s="27"/>
      <c r="D3515" s="33"/>
      <c r="E3515" s="33"/>
      <c r="F3515" s="33"/>
      <c r="G3515" s="28"/>
      <c r="H3515" s="33"/>
      <c r="I3515" s="33"/>
    </row>
    <row r="3516" customFormat="1" spans="3:9">
      <c r="C3516" s="27"/>
      <c r="D3516" s="33"/>
      <c r="E3516" s="33"/>
      <c r="F3516" s="33"/>
      <c r="G3516" s="28"/>
      <c r="H3516" s="33"/>
      <c r="I3516" s="33"/>
    </row>
    <row r="3517" customFormat="1" spans="3:9">
      <c r="C3517" s="27"/>
      <c r="D3517" s="33"/>
      <c r="E3517" s="33"/>
      <c r="F3517" s="33"/>
      <c r="G3517" s="28"/>
      <c r="H3517" s="33"/>
      <c r="I3517" s="33"/>
    </row>
    <row r="3518" customFormat="1" spans="3:9">
      <c r="C3518" s="27"/>
      <c r="D3518" s="33"/>
      <c r="E3518" s="33"/>
      <c r="F3518" s="33"/>
      <c r="G3518" s="28"/>
      <c r="H3518" s="33"/>
      <c r="I3518" s="33"/>
    </row>
    <row r="3519" customFormat="1" spans="3:9">
      <c r="C3519" s="27"/>
      <c r="D3519" s="33"/>
      <c r="E3519" s="33"/>
      <c r="F3519" s="33"/>
      <c r="G3519" s="28"/>
      <c r="H3519" s="33"/>
      <c r="I3519" s="33"/>
    </row>
    <row r="3520" customFormat="1" spans="3:9">
      <c r="C3520" s="27"/>
      <c r="D3520" s="33"/>
      <c r="E3520" s="33"/>
      <c r="F3520" s="33"/>
      <c r="G3520" s="28"/>
      <c r="H3520" s="33"/>
      <c r="I3520" s="33"/>
    </row>
    <row r="3521" customFormat="1" spans="3:9">
      <c r="C3521" s="27"/>
      <c r="D3521" s="33"/>
      <c r="E3521" s="33"/>
      <c r="F3521" s="33"/>
      <c r="G3521" s="28"/>
      <c r="H3521" s="33"/>
      <c r="I3521" s="33"/>
    </row>
    <row r="3522" customFormat="1" spans="3:9">
      <c r="C3522" s="27"/>
      <c r="D3522" s="33"/>
      <c r="E3522" s="33"/>
      <c r="F3522" s="33"/>
      <c r="G3522" s="28"/>
      <c r="H3522" s="33"/>
      <c r="I3522" s="33"/>
    </row>
    <row r="3523" customFormat="1" spans="3:9">
      <c r="C3523" s="27"/>
      <c r="D3523" s="33"/>
      <c r="E3523" s="33"/>
      <c r="F3523" s="33"/>
      <c r="G3523" s="28"/>
      <c r="H3523" s="33"/>
      <c r="I3523" s="33"/>
    </row>
    <row r="3524" customFormat="1" spans="3:9">
      <c r="C3524" s="27"/>
      <c r="D3524" s="33"/>
      <c r="E3524" s="33"/>
      <c r="F3524" s="33"/>
      <c r="G3524" s="28"/>
      <c r="H3524" s="33"/>
      <c r="I3524" s="33"/>
    </row>
    <row r="3525" customFormat="1" spans="3:9">
      <c r="C3525" s="27"/>
      <c r="D3525" s="33"/>
      <c r="E3525" s="33"/>
      <c r="F3525" s="33"/>
      <c r="G3525" s="28"/>
      <c r="H3525" s="33"/>
      <c r="I3525" s="33"/>
    </row>
    <row r="3526" customFormat="1" spans="3:9">
      <c r="C3526" s="27"/>
      <c r="D3526" s="33"/>
      <c r="E3526" s="33"/>
      <c r="F3526" s="33"/>
      <c r="G3526" s="28"/>
      <c r="H3526" s="33"/>
      <c r="I3526" s="33"/>
    </row>
    <row r="3527" customFormat="1" spans="3:9">
      <c r="C3527" s="27"/>
      <c r="D3527" s="33"/>
      <c r="E3527" s="33"/>
      <c r="F3527" s="33"/>
      <c r="G3527" s="28"/>
      <c r="H3527" s="33"/>
      <c r="I3527" s="33"/>
    </row>
    <row r="3528" customFormat="1" spans="3:9">
      <c r="C3528" s="27"/>
      <c r="D3528" s="33"/>
      <c r="E3528" s="33"/>
      <c r="F3528" s="33"/>
      <c r="G3528" s="28"/>
      <c r="H3528" s="33"/>
      <c r="I3528" s="33"/>
    </row>
    <row r="3529" customFormat="1" spans="3:9">
      <c r="C3529" s="27"/>
      <c r="D3529" s="33"/>
      <c r="E3529" s="33"/>
      <c r="F3529" s="33"/>
      <c r="G3529" s="28"/>
      <c r="H3529" s="33"/>
      <c r="I3529" s="33"/>
    </row>
    <row r="3530" customFormat="1" spans="3:9">
      <c r="C3530" s="27"/>
      <c r="D3530" s="33"/>
      <c r="E3530" s="33"/>
      <c r="F3530" s="33"/>
      <c r="G3530" s="28"/>
      <c r="H3530" s="33"/>
      <c r="I3530" s="33"/>
    </row>
    <row r="3531" customFormat="1" spans="3:9">
      <c r="C3531" s="27"/>
      <c r="D3531" s="33"/>
      <c r="E3531" s="33"/>
      <c r="F3531" s="33"/>
      <c r="G3531" s="28"/>
      <c r="H3531" s="33"/>
      <c r="I3531" s="33"/>
    </row>
    <row r="3532" customFormat="1" spans="3:9">
      <c r="C3532" s="27"/>
      <c r="D3532" s="33"/>
      <c r="E3532" s="33"/>
      <c r="F3532" s="33"/>
      <c r="G3532" s="28"/>
      <c r="H3532" s="33"/>
      <c r="I3532" s="33"/>
    </row>
    <row r="3533" customFormat="1" spans="3:9">
      <c r="C3533" s="27"/>
      <c r="D3533" s="33"/>
      <c r="E3533" s="33"/>
      <c r="F3533" s="33"/>
      <c r="G3533" s="28"/>
      <c r="H3533" s="33"/>
      <c r="I3533" s="33"/>
    </row>
    <row r="3534" customFormat="1" spans="3:9">
      <c r="C3534" s="27"/>
      <c r="D3534" s="33"/>
      <c r="E3534" s="33"/>
      <c r="F3534" s="33"/>
      <c r="G3534" s="28"/>
      <c r="H3534" s="33"/>
      <c r="I3534" s="33"/>
    </row>
    <row r="3535" customFormat="1" spans="3:9">
      <c r="C3535" s="27"/>
      <c r="D3535" s="33"/>
      <c r="E3535" s="33"/>
      <c r="F3535" s="33"/>
      <c r="G3535" s="28"/>
      <c r="H3535" s="33"/>
      <c r="I3535" s="33"/>
    </row>
    <row r="3536" customFormat="1" spans="3:9">
      <c r="C3536" s="27"/>
      <c r="D3536" s="33"/>
      <c r="E3536" s="33"/>
      <c r="F3536" s="33"/>
      <c r="G3536" s="28"/>
      <c r="H3536" s="33"/>
      <c r="I3536" s="33"/>
    </row>
    <row r="3537" customFormat="1" spans="3:9">
      <c r="C3537" s="27"/>
      <c r="D3537" s="33"/>
      <c r="E3537" s="33"/>
      <c r="F3537" s="33"/>
      <c r="G3537" s="28"/>
      <c r="H3537" s="33"/>
      <c r="I3537" s="33"/>
    </row>
    <row r="3538" customFormat="1" spans="3:9">
      <c r="C3538" s="27"/>
      <c r="D3538" s="33"/>
      <c r="E3538" s="33"/>
      <c r="F3538" s="33"/>
      <c r="G3538" s="28"/>
      <c r="H3538" s="33"/>
      <c r="I3538" s="33"/>
    </row>
    <row r="3539" customFormat="1" spans="3:9">
      <c r="C3539" s="27"/>
      <c r="D3539" s="33"/>
      <c r="E3539" s="33"/>
      <c r="F3539" s="33"/>
      <c r="G3539" s="28"/>
      <c r="H3539" s="33"/>
      <c r="I3539" s="33"/>
    </row>
    <row r="3540" customFormat="1" spans="3:9">
      <c r="C3540" s="27"/>
      <c r="D3540" s="33"/>
      <c r="E3540" s="33"/>
      <c r="F3540" s="33"/>
      <c r="G3540" s="28"/>
      <c r="H3540" s="33"/>
      <c r="I3540" s="33"/>
    </row>
    <row r="3541" customFormat="1" spans="3:9">
      <c r="C3541" s="27"/>
      <c r="D3541" s="33"/>
      <c r="E3541" s="33"/>
      <c r="F3541" s="33"/>
      <c r="G3541" s="28"/>
      <c r="H3541" s="33"/>
      <c r="I3541" s="33"/>
    </row>
    <row r="3542" customFormat="1" spans="3:9">
      <c r="C3542" s="27"/>
      <c r="D3542" s="33"/>
      <c r="E3542" s="33"/>
      <c r="F3542" s="33"/>
      <c r="G3542" s="28"/>
      <c r="H3542" s="33"/>
      <c r="I3542" s="33"/>
    </row>
    <row r="3543" customFormat="1" spans="3:9">
      <c r="C3543" s="27"/>
      <c r="D3543" s="33"/>
      <c r="E3543" s="33"/>
      <c r="F3543" s="33"/>
      <c r="G3543" s="28"/>
      <c r="H3543" s="33"/>
      <c r="I3543" s="33"/>
    </row>
    <row r="3544" customFormat="1" spans="3:9">
      <c r="C3544" s="27"/>
      <c r="D3544" s="33"/>
      <c r="E3544" s="33"/>
      <c r="F3544" s="33"/>
      <c r="G3544" s="28"/>
      <c r="H3544" s="33"/>
      <c r="I3544" s="33"/>
    </row>
    <row r="3545" customFormat="1" spans="3:9">
      <c r="C3545" s="27"/>
      <c r="D3545" s="33"/>
      <c r="E3545" s="33"/>
      <c r="F3545" s="33"/>
      <c r="G3545" s="28"/>
      <c r="H3545" s="33"/>
      <c r="I3545" s="33"/>
    </row>
    <row r="3546" customFormat="1" spans="3:9">
      <c r="C3546" s="27"/>
      <c r="D3546" s="33"/>
      <c r="E3546" s="33"/>
      <c r="F3546" s="33"/>
      <c r="G3546" s="28"/>
      <c r="H3546" s="33"/>
      <c r="I3546" s="33"/>
    </row>
    <row r="3547" customFormat="1" spans="3:9">
      <c r="C3547" s="27"/>
      <c r="D3547" s="33"/>
      <c r="E3547" s="33"/>
      <c r="F3547" s="33"/>
      <c r="G3547" s="28"/>
      <c r="H3547" s="33"/>
      <c r="I3547" s="33"/>
    </row>
    <row r="3548" customFormat="1" spans="3:9">
      <c r="C3548" s="27"/>
      <c r="D3548" s="33"/>
      <c r="E3548" s="33"/>
      <c r="F3548" s="33"/>
      <c r="G3548" s="28"/>
      <c r="H3548" s="33"/>
      <c r="I3548" s="33"/>
    </row>
    <row r="3549" customFormat="1" spans="3:9">
      <c r="C3549" s="27"/>
      <c r="D3549" s="33"/>
      <c r="E3549" s="33"/>
      <c r="F3549" s="33"/>
      <c r="G3549" s="28"/>
      <c r="H3549" s="33"/>
      <c r="I3549" s="33"/>
    </row>
    <row r="3550" customFormat="1" spans="3:9">
      <c r="C3550" s="27"/>
      <c r="D3550" s="33"/>
      <c r="E3550" s="33"/>
      <c r="F3550" s="33"/>
      <c r="G3550" s="28"/>
      <c r="H3550" s="33"/>
      <c r="I3550" s="33"/>
    </row>
    <row r="3551" customFormat="1" spans="3:9">
      <c r="C3551" s="27"/>
      <c r="D3551" s="33"/>
      <c r="E3551" s="33"/>
      <c r="F3551" s="33"/>
      <c r="G3551" s="28"/>
      <c r="H3551" s="33"/>
      <c r="I3551" s="33"/>
    </row>
    <row r="3552" customFormat="1" spans="3:9">
      <c r="C3552" s="27"/>
      <c r="D3552" s="33"/>
      <c r="E3552" s="33"/>
      <c r="F3552" s="33"/>
      <c r="G3552" s="28"/>
      <c r="H3552" s="33"/>
      <c r="I3552" s="33"/>
    </row>
    <row r="3553" customFormat="1" spans="3:9">
      <c r="C3553" s="27"/>
      <c r="D3553" s="33"/>
      <c r="E3553" s="33"/>
      <c r="F3553" s="33"/>
      <c r="G3553" s="28"/>
      <c r="H3553" s="33"/>
      <c r="I3553" s="33"/>
    </row>
    <row r="3554" customFormat="1" spans="3:9">
      <c r="C3554" s="27"/>
      <c r="D3554" s="33"/>
      <c r="E3554" s="33"/>
      <c r="F3554" s="33"/>
      <c r="G3554" s="28"/>
      <c r="H3554" s="33"/>
      <c r="I3554" s="33"/>
    </row>
    <row r="3555" customFormat="1" spans="3:9">
      <c r="C3555" s="27"/>
      <c r="D3555" s="33"/>
      <c r="E3555" s="33"/>
      <c r="F3555" s="33"/>
      <c r="G3555" s="28"/>
      <c r="H3555" s="33"/>
      <c r="I3555" s="33"/>
    </row>
    <row r="3556" customFormat="1" spans="3:9">
      <c r="C3556" s="27"/>
      <c r="D3556" s="33"/>
      <c r="E3556" s="33"/>
      <c r="F3556" s="33"/>
      <c r="G3556" s="28"/>
      <c r="H3556" s="33"/>
      <c r="I3556" s="33"/>
    </row>
    <row r="3557" customFormat="1" spans="3:9">
      <c r="C3557" s="27"/>
      <c r="D3557" s="33"/>
      <c r="E3557" s="33"/>
      <c r="F3557" s="33"/>
      <c r="G3557" s="28"/>
      <c r="H3557" s="33"/>
      <c r="I3557" s="33"/>
    </row>
    <row r="3558" customFormat="1" spans="3:9">
      <c r="C3558" s="27"/>
      <c r="D3558" s="33"/>
      <c r="E3558" s="33"/>
      <c r="F3558" s="33"/>
      <c r="G3558" s="28"/>
      <c r="H3558" s="33"/>
      <c r="I3558" s="33"/>
    </row>
    <row r="3559" customFormat="1" spans="3:9">
      <c r="C3559" s="27"/>
      <c r="D3559" s="33"/>
      <c r="E3559" s="33"/>
      <c r="F3559" s="33"/>
      <c r="G3559" s="28"/>
      <c r="H3559" s="33"/>
      <c r="I3559" s="33"/>
    </row>
    <row r="3560" customFormat="1" spans="3:9">
      <c r="C3560" s="27"/>
      <c r="D3560" s="33"/>
      <c r="E3560" s="33"/>
      <c r="F3560" s="33"/>
      <c r="G3560" s="28"/>
      <c r="H3560" s="33"/>
      <c r="I3560" s="33"/>
    </row>
    <row r="3561" customFormat="1" spans="3:9">
      <c r="C3561" s="27"/>
      <c r="D3561" s="33"/>
      <c r="E3561" s="33"/>
      <c r="F3561" s="33"/>
      <c r="G3561" s="28"/>
      <c r="H3561" s="33"/>
      <c r="I3561" s="33"/>
    </row>
    <row r="3562" customFormat="1" spans="3:9">
      <c r="C3562" s="27"/>
      <c r="D3562" s="33"/>
      <c r="E3562" s="33"/>
      <c r="F3562" s="33"/>
      <c r="G3562" s="28"/>
      <c r="H3562" s="33"/>
      <c r="I3562" s="33"/>
    </row>
    <row r="3563" customFormat="1" spans="3:9">
      <c r="C3563" s="27"/>
      <c r="D3563" s="33"/>
      <c r="E3563" s="33"/>
      <c r="F3563" s="33"/>
      <c r="G3563" s="28"/>
      <c r="H3563" s="33"/>
      <c r="I3563" s="33"/>
    </row>
    <row r="3564" customFormat="1" spans="3:9">
      <c r="C3564" s="27"/>
      <c r="D3564" s="33"/>
      <c r="E3564" s="33"/>
      <c r="F3564" s="33"/>
      <c r="G3564" s="28"/>
      <c r="H3564" s="33"/>
      <c r="I3564" s="33"/>
    </row>
    <row r="3565" customFormat="1" spans="3:9">
      <c r="C3565" s="27"/>
      <c r="D3565" s="33"/>
      <c r="E3565" s="33"/>
      <c r="F3565" s="33"/>
      <c r="G3565" s="28"/>
      <c r="H3565" s="33"/>
      <c r="I3565" s="33"/>
    </row>
    <row r="3566" customFormat="1" spans="3:9">
      <c r="C3566" s="27"/>
      <c r="D3566" s="33"/>
      <c r="E3566" s="33"/>
      <c r="F3566" s="33"/>
      <c r="G3566" s="28"/>
      <c r="H3566" s="33"/>
      <c r="I3566" s="33"/>
    </row>
    <row r="3567" customFormat="1" spans="3:9">
      <c r="C3567" s="27"/>
      <c r="D3567" s="33"/>
      <c r="E3567" s="33"/>
      <c r="F3567" s="33"/>
      <c r="G3567" s="28"/>
      <c r="H3567" s="33"/>
      <c r="I3567" s="33"/>
    </row>
    <row r="3568" customFormat="1" spans="3:9">
      <c r="C3568" s="27"/>
      <c r="D3568" s="33"/>
      <c r="E3568" s="33"/>
      <c r="F3568" s="33"/>
      <c r="G3568" s="28"/>
      <c r="H3568" s="33"/>
      <c r="I3568" s="33"/>
    </row>
    <row r="3569" customFormat="1" spans="3:9">
      <c r="C3569" s="27"/>
      <c r="D3569" s="33"/>
      <c r="E3569" s="33"/>
      <c r="F3569" s="33"/>
      <c r="G3569" s="28"/>
      <c r="H3569" s="33"/>
      <c r="I3569" s="33"/>
    </row>
    <row r="3570" customFormat="1" spans="3:9">
      <c r="C3570" s="27"/>
      <c r="D3570" s="33"/>
      <c r="E3570" s="33"/>
      <c r="F3570" s="33"/>
      <c r="G3570" s="28"/>
      <c r="H3570" s="33"/>
      <c r="I3570" s="33"/>
    </row>
    <row r="3571" customFormat="1" spans="3:9">
      <c r="C3571" s="27"/>
      <c r="D3571" s="33"/>
      <c r="E3571" s="33"/>
      <c r="F3571" s="33"/>
      <c r="G3571" s="28"/>
      <c r="H3571" s="33"/>
      <c r="I3571" s="33"/>
    </row>
    <row r="3572" customFormat="1" spans="3:9">
      <c r="C3572" s="27"/>
      <c r="D3572" s="33"/>
      <c r="E3572" s="33"/>
      <c r="F3572" s="33"/>
      <c r="G3572" s="28"/>
      <c r="H3572" s="33"/>
      <c r="I3572" s="33"/>
    </row>
    <row r="3573" customFormat="1" spans="3:9">
      <c r="C3573" s="27"/>
      <c r="D3573" s="33"/>
      <c r="E3573" s="33"/>
      <c r="F3573" s="33"/>
      <c r="G3573" s="28"/>
      <c r="H3573" s="33"/>
      <c r="I3573" s="33"/>
    </row>
    <row r="3574" customFormat="1" spans="3:9">
      <c r="C3574" s="27"/>
      <c r="D3574" s="33"/>
      <c r="E3574" s="33"/>
      <c r="F3574" s="33"/>
      <c r="G3574" s="28"/>
      <c r="H3574" s="33"/>
      <c r="I3574" s="33"/>
    </row>
    <row r="3575" customFormat="1" spans="3:9">
      <c r="C3575" s="27"/>
      <c r="D3575" s="33"/>
      <c r="E3575" s="33"/>
      <c r="F3575" s="33"/>
      <c r="G3575" s="28"/>
      <c r="H3575" s="33"/>
      <c r="I3575" s="33"/>
    </row>
    <row r="3576" customFormat="1" spans="3:9">
      <c r="C3576" s="27"/>
      <c r="D3576" s="33"/>
      <c r="E3576" s="33"/>
      <c r="F3576" s="33"/>
      <c r="G3576" s="28"/>
      <c r="H3576" s="33"/>
      <c r="I3576" s="33"/>
    </row>
    <row r="3577" customFormat="1" spans="3:9">
      <c r="C3577" s="27"/>
      <c r="D3577" s="33"/>
      <c r="E3577" s="33"/>
      <c r="F3577" s="33"/>
      <c r="G3577" s="28"/>
      <c r="H3577" s="33"/>
      <c r="I3577" s="33"/>
    </row>
    <row r="3578" customFormat="1" spans="3:9">
      <c r="C3578" s="27"/>
      <c r="D3578" s="33"/>
      <c r="E3578" s="33"/>
      <c r="F3578" s="33"/>
      <c r="G3578" s="28"/>
      <c r="H3578" s="33"/>
      <c r="I3578" s="33"/>
    </row>
    <row r="3579" customFormat="1" spans="3:9">
      <c r="C3579" s="27"/>
      <c r="D3579" s="33"/>
      <c r="E3579" s="33"/>
      <c r="F3579" s="33"/>
      <c r="G3579" s="28"/>
      <c r="H3579" s="33"/>
      <c r="I3579" s="33"/>
    </row>
    <row r="3580" customFormat="1" spans="3:9">
      <c r="C3580" s="27"/>
      <c r="D3580" s="33"/>
      <c r="E3580" s="33"/>
      <c r="F3580" s="33"/>
      <c r="G3580" s="28"/>
      <c r="H3580" s="33"/>
      <c r="I3580" s="33"/>
    </row>
    <row r="3581" customFormat="1" spans="3:9">
      <c r="C3581" s="27"/>
      <c r="D3581" s="33"/>
      <c r="E3581" s="33"/>
      <c r="F3581" s="33"/>
      <c r="G3581" s="28"/>
      <c r="H3581" s="33"/>
      <c r="I3581" s="33"/>
    </row>
    <row r="3582" customFormat="1" spans="3:9">
      <c r="C3582" s="27"/>
      <c r="D3582" s="33"/>
      <c r="E3582" s="33"/>
      <c r="F3582" s="33"/>
      <c r="G3582" s="28"/>
      <c r="H3582" s="33"/>
      <c r="I3582" s="33"/>
    </row>
    <row r="3583" customFormat="1" spans="3:9">
      <c r="C3583" s="27"/>
      <c r="D3583" s="33"/>
      <c r="E3583" s="33"/>
      <c r="F3583" s="33"/>
      <c r="G3583" s="28"/>
      <c r="H3583" s="33"/>
      <c r="I3583" s="33"/>
    </row>
    <row r="3584" customFormat="1" spans="3:9">
      <c r="C3584" s="27"/>
      <c r="D3584" s="33"/>
      <c r="E3584" s="33"/>
      <c r="F3584" s="33"/>
      <c r="G3584" s="28"/>
      <c r="H3584" s="33"/>
      <c r="I3584" s="33"/>
    </row>
    <row r="3585" customFormat="1" spans="3:9">
      <c r="C3585" s="27"/>
      <c r="D3585" s="33"/>
      <c r="E3585" s="33"/>
      <c r="F3585" s="33"/>
      <c r="G3585" s="28"/>
      <c r="H3585" s="33"/>
      <c r="I3585" s="33"/>
    </row>
    <row r="3586" customFormat="1" spans="3:9">
      <c r="C3586" s="27"/>
      <c r="D3586" s="33"/>
      <c r="E3586" s="33"/>
      <c r="F3586" s="33"/>
      <c r="G3586" s="28"/>
      <c r="H3586" s="33"/>
      <c r="I3586" s="33"/>
    </row>
    <row r="3587" customFormat="1" spans="3:9">
      <c r="C3587" s="27"/>
      <c r="D3587" s="33"/>
      <c r="E3587" s="33"/>
      <c r="F3587" s="33"/>
      <c r="G3587" s="28"/>
      <c r="H3587" s="33"/>
      <c r="I3587" s="33"/>
    </row>
    <row r="3588" customFormat="1" spans="3:9">
      <c r="C3588" s="27"/>
      <c r="D3588" s="33"/>
      <c r="E3588" s="33"/>
      <c r="F3588" s="33"/>
      <c r="G3588" s="28"/>
      <c r="H3588" s="33"/>
      <c r="I3588" s="33"/>
    </row>
    <row r="3589" customFormat="1" spans="3:9">
      <c r="C3589" s="27"/>
      <c r="D3589" s="33"/>
      <c r="E3589" s="33"/>
      <c r="F3589" s="33"/>
      <c r="G3589" s="28"/>
      <c r="H3589" s="33"/>
      <c r="I3589" s="33"/>
    </row>
    <row r="3590" customFormat="1" spans="3:9">
      <c r="C3590" s="27"/>
      <c r="D3590" s="33"/>
      <c r="E3590" s="33"/>
      <c r="F3590" s="33"/>
      <c r="G3590" s="28"/>
      <c r="H3590" s="33"/>
      <c r="I3590" s="33"/>
    </row>
    <row r="3591" customFormat="1" spans="3:9">
      <c r="C3591" s="27"/>
      <c r="D3591" s="33"/>
      <c r="E3591" s="33"/>
      <c r="F3591" s="33"/>
      <c r="G3591" s="28"/>
      <c r="H3591" s="33"/>
      <c r="I3591" s="33"/>
    </row>
    <row r="3592" customFormat="1" spans="3:9">
      <c r="C3592" s="27"/>
      <c r="D3592" s="33"/>
      <c r="E3592" s="33"/>
      <c r="F3592" s="33"/>
      <c r="G3592" s="28"/>
      <c r="H3592" s="33"/>
      <c r="I3592" s="33"/>
    </row>
    <row r="3593" customFormat="1" spans="3:9">
      <c r="C3593" s="27"/>
      <c r="D3593" s="33"/>
      <c r="E3593" s="33"/>
      <c r="F3593" s="33"/>
      <c r="G3593" s="28"/>
      <c r="H3593" s="33"/>
      <c r="I3593" s="33"/>
    </row>
    <row r="3594" customFormat="1" spans="3:9">
      <c r="C3594" s="27"/>
      <c r="D3594" s="33"/>
      <c r="E3594" s="33"/>
      <c r="F3594" s="33"/>
      <c r="G3594" s="28"/>
      <c r="H3594" s="33"/>
      <c r="I3594" s="33"/>
    </row>
    <row r="3595" customFormat="1" spans="3:9">
      <c r="C3595" s="27"/>
      <c r="D3595" s="33"/>
      <c r="E3595" s="33"/>
      <c r="F3595" s="33"/>
      <c r="G3595" s="28"/>
      <c r="H3595" s="33"/>
      <c r="I3595" s="33"/>
    </row>
    <row r="3596" customFormat="1" spans="3:9">
      <c r="C3596" s="27"/>
      <c r="D3596" s="33"/>
      <c r="E3596" s="33"/>
      <c r="F3596" s="33"/>
      <c r="G3596" s="28"/>
      <c r="H3596" s="33"/>
      <c r="I3596" s="33"/>
    </row>
    <row r="3597" customFormat="1" spans="3:9">
      <c r="C3597" s="27"/>
      <c r="D3597" s="33"/>
      <c r="E3597" s="33"/>
      <c r="F3597" s="33"/>
      <c r="G3597" s="28"/>
      <c r="H3597" s="33"/>
      <c r="I3597" s="33"/>
    </row>
    <row r="3598" customFormat="1" spans="3:9">
      <c r="C3598" s="27"/>
      <c r="D3598" s="33"/>
      <c r="E3598" s="33"/>
      <c r="F3598" s="33"/>
      <c r="G3598" s="28"/>
      <c r="H3598" s="33"/>
      <c r="I3598" s="33"/>
    </row>
    <row r="3599" customFormat="1" spans="3:9">
      <c r="C3599" s="27"/>
      <c r="D3599" s="33"/>
      <c r="E3599" s="33"/>
      <c r="F3599" s="33"/>
      <c r="G3599" s="28"/>
      <c r="H3599" s="33"/>
      <c r="I3599" s="33"/>
    </row>
    <row r="3600" customFormat="1" spans="3:9">
      <c r="C3600" s="27"/>
      <c r="D3600" s="33"/>
      <c r="E3600" s="33"/>
      <c r="F3600" s="33"/>
      <c r="G3600" s="28"/>
      <c r="H3600" s="33"/>
      <c r="I3600" s="33"/>
    </row>
    <row r="3601" customFormat="1" spans="3:9">
      <c r="C3601" s="27"/>
      <c r="D3601" s="33"/>
      <c r="E3601" s="33"/>
      <c r="F3601" s="33"/>
      <c r="G3601" s="28"/>
      <c r="H3601" s="33"/>
      <c r="I3601" s="33"/>
    </row>
    <row r="3602" customFormat="1" spans="3:9">
      <c r="C3602" s="27"/>
      <c r="D3602" s="33"/>
      <c r="E3602" s="33"/>
      <c r="F3602" s="33"/>
      <c r="G3602" s="28"/>
      <c r="H3602" s="33"/>
      <c r="I3602" s="33"/>
    </row>
    <row r="3603" customFormat="1" spans="3:9">
      <c r="C3603" s="27"/>
      <c r="D3603" s="33"/>
      <c r="E3603" s="33"/>
      <c r="F3603" s="33"/>
      <c r="G3603" s="28"/>
      <c r="H3603" s="33"/>
      <c r="I3603" s="33"/>
    </row>
    <row r="3604" customFormat="1" spans="3:9">
      <c r="C3604" s="27"/>
      <c r="D3604" s="33"/>
      <c r="E3604" s="33"/>
      <c r="F3604" s="33"/>
      <c r="G3604" s="28"/>
      <c r="H3604" s="33"/>
      <c r="I3604" s="33"/>
    </row>
    <row r="3605" customFormat="1" spans="3:9">
      <c r="C3605" s="27"/>
      <c r="D3605" s="33"/>
      <c r="E3605" s="33"/>
      <c r="F3605" s="33"/>
      <c r="G3605" s="28"/>
      <c r="H3605" s="33"/>
      <c r="I3605" s="33"/>
    </row>
    <row r="3606" customFormat="1" spans="3:9">
      <c r="C3606" s="27"/>
      <c r="D3606" s="33"/>
      <c r="E3606" s="33"/>
      <c r="F3606" s="33"/>
      <c r="G3606" s="28"/>
      <c r="H3606" s="33"/>
      <c r="I3606" s="33"/>
    </row>
    <row r="3607" customFormat="1" spans="3:9">
      <c r="C3607" s="27"/>
      <c r="D3607" s="33"/>
      <c r="E3607" s="33"/>
      <c r="F3607" s="33"/>
      <c r="G3607" s="28"/>
      <c r="H3607" s="33"/>
      <c r="I3607" s="33"/>
    </row>
    <row r="3608" customFormat="1" spans="3:9">
      <c r="C3608" s="27"/>
      <c r="D3608" s="33"/>
      <c r="E3608" s="33"/>
      <c r="F3608" s="33"/>
      <c r="G3608" s="28"/>
      <c r="H3608" s="33"/>
      <c r="I3608" s="33"/>
    </row>
    <row r="3609" customFormat="1" spans="3:9">
      <c r="C3609" s="27"/>
      <c r="D3609" s="33"/>
      <c r="E3609" s="33"/>
      <c r="F3609" s="33"/>
      <c r="G3609" s="28"/>
      <c r="H3609" s="33"/>
      <c r="I3609" s="33"/>
    </row>
    <row r="3610" customFormat="1" spans="3:9">
      <c r="C3610" s="27"/>
      <c r="D3610" s="33"/>
      <c r="E3610" s="33"/>
      <c r="F3610" s="33"/>
      <c r="G3610" s="28"/>
      <c r="H3610" s="33"/>
      <c r="I3610" s="33"/>
    </row>
    <row r="3611" customFormat="1" spans="3:9">
      <c r="C3611" s="27"/>
      <c r="D3611" s="33"/>
      <c r="E3611" s="33"/>
      <c r="F3611" s="33"/>
      <c r="G3611" s="28"/>
      <c r="H3611" s="33"/>
      <c r="I3611" s="33"/>
    </row>
    <row r="3612" customFormat="1" spans="3:9">
      <c r="C3612" s="27"/>
      <c r="D3612" s="33"/>
      <c r="E3612" s="33"/>
      <c r="F3612" s="33"/>
      <c r="G3612" s="28"/>
      <c r="H3612" s="33"/>
      <c r="I3612" s="33"/>
    </row>
    <row r="3613" customFormat="1" spans="3:9">
      <c r="C3613" s="27"/>
      <c r="D3613" s="33"/>
      <c r="E3613" s="33"/>
      <c r="F3613" s="33"/>
      <c r="G3613" s="28"/>
      <c r="H3613" s="33"/>
      <c r="I3613" s="33"/>
    </row>
    <row r="3614" customFormat="1" spans="3:9">
      <c r="C3614" s="27"/>
      <c r="D3614" s="33"/>
      <c r="E3614" s="33"/>
      <c r="F3614" s="33"/>
      <c r="G3614" s="28"/>
      <c r="H3614" s="33"/>
      <c r="I3614" s="33"/>
    </row>
    <row r="3615" customFormat="1" spans="3:9">
      <c r="C3615" s="27"/>
      <c r="D3615" s="33"/>
      <c r="E3615" s="33"/>
      <c r="F3615" s="33"/>
      <c r="G3615" s="28"/>
      <c r="H3615" s="33"/>
      <c r="I3615" s="33"/>
    </row>
    <row r="3616" customFormat="1" spans="3:9">
      <c r="C3616" s="27"/>
      <c r="D3616" s="33"/>
      <c r="E3616" s="33"/>
      <c r="F3616" s="33"/>
      <c r="G3616" s="28"/>
      <c r="H3616" s="33"/>
      <c r="I3616" s="33"/>
    </row>
    <row r="3617" customFormat="1" spans="3:9">
      <c r="C3617" s="27"/>
      <c r="D3617" s="33"/>
      <c r="E3617" s="33"/>
      <c r="F3617" s="33"/>
      <c r="G3617" s="28"/>
      <c r="H3617" s="33"/>
      <c r="I3617" s="33"/>
    </row>
    <row r="3618" customFormat="1" spans="3:9">
      <c r="C3618" s="27"/>
      <c r="D3618" s="33"/>
      <c r="E3618" s="33"/>
      <c r="F3618" s="33"/>
      <c r="G3618" s="28"/>
      <c r="H3618" s="33"/>
      <c r="I3618" s="33"/>
    </row>
    <row r="3619" customFormat="1" spans="3:9">
      <c r="C3619" s="27"/>
      <c r="D3619" s="33"/>
      <c r="E3619" s="33"/>
      <c r="F3619" s="33"/>
      <c r="G3619" s="28"/>
      <c r="H3619" s="33"/>
      <c r="I3619" s="33"/>
    </row>
    <row r="3620" customFormat="1" spans="3:9">
      <c r="C3620" s="27"/>
      <c r="D3620" s="33"/>
      <c r="E3620" s="33"/>
      <c r="F3620" s="33"/>
      <c r="G3620" s="28"/>
      <c r="H3620" s="33"/>
      <c r="I3620" s="33"/>
    </row>
    <row r="3621" customFormat="1" spans="3:9">
      <c r="C3621" s="27"/>
      <c r="D3621" s="33"/>
      <c r="E3621" s="33"/>
      <c r="F3621" s="33"/>
      <c r="G3621" s="28"/>
      <c r="H3621" s="33"/>
      <c r="I3621" s="33"/>
    </row>
    <row r="3622" customFormat="1" spans="3:9">
      <c r="C3622" s="27"/>
      <c r="D3622" s="33"/>
      <c r="E3622" s="33"/>
      <c r="F3622" s="33"/>
      <c r="G3622" s="28"/>
      <c r="H3622" s="33"/>
      <c r="I3622" s="33"/>
    </row>
    <row r="3623" customFormat="1" spans="3:9">
      <c r="C3623" s="27"/>
      <c r="D3623" s="33"/>
      <c r="E3623" s="33"/>
      <c r="F3623" s="33"/>
      <c r="G3623" s="28"/>
      <c r="H3623" s="33"/>
      <c r="I3623" s="33"/>
    </row>
    <row r="3624" customFormat="1" spans="3:9">
      <c r="C3624" s="27"/>
      <c r="D3624" s="33"/>
      <c r="E3624" s="33"/>
      <c r="F3624" s="33"/>
      <c r="G3624" s="28"/>
      <c r="H3624" s="33"/>
      <c r="I3624" s="33"/>
    </row>
    <row r="3625" customFormat="1" spans="3:9">
      <c r="C3625" s="27"/>
      <c r="D3625" s="33"/>
      <c r="E3625" s="33"/>
      <c r="F3625" s="33"/>
      <c r="G3625" s="28"/>
      <c r="H3625" s="33"/>
      <c r="I3625" s="33"/>
    </row>
    <row r="3626" customFormat="1" spans="3:9">
      <c r="C3626" s="27"/>
      <c r="D3626" s="33"/>
      <c r="E3626" s="33"/>
      <c r="F3626" s="33"/>
      <c r="G3626" s="28"/>
      <c r="H3626" s="33"/>
      <c r="I3626" s="33"/>
    </row>
    <row r="3627" customFormat="1" spans="3:9">
      <c r="C3627" s="27"/>
      <c r="D3627" s="33"/>
      <c r="E3627" s="33"/>
      <c r="F3627" s="33"/>
      <c r="G3627" s="28"/>
      <c r="H3627" s="33"/>
      <c r="I3627" s="33"/>
    </row>
    <row r="3628" customFormat="1" spans="3:9">
      <c r="C3628" s="27"/>
      <c r="D3628" s="33"/>
      <c r="E3628" s="33"/>
      <c r="F3628" s="33"/>
      <c r="G3628" s="28"/>
      <c r="H3628" s="33"/>
      <c r="I3628" s="33"/>
    </row>
    <row r="3629" customFormat="1" spans="3:9">
      <c r="C3629" s="27"/>
      <c r="D3629" s="33"/>
      <c r="E3629" s="33"/>
      <c r="F3629" s="33"/>
      <c r="G3629" s="28"/>
      <c r="H3629" s="33"/>
      <c r="I3629" s="33"/>
    </row>
    <row r="3630" customFormat="1" spans="3:9">
      <c r="C3630" s="27"/>
      <c r="D3630" s="33"/>
      <c r="E3630" s="33"/>
      <c r="F3630" s="33"/>
      <c r="G3630" s="28"/>
      <c r="H3630" s="33"/>
      <c r="I3630" s="33"/>
    </row>
    <row r="3631" customFormat="1" spans="3:9">
      <c r="C3631" s="27"/>
      <c r="D3631" s="33"/>
      <c r="E3631" s="33"/>
      <c r="F3631" s="33"/>
      <c r="G3631" s="28"/>
      <c r="H3631" s="33"/>
      <c r="I3631" s="33"/>
    </row>
    <row r="3632" customFormat="1" spans="3:9">
      <c r="C3632" s="27"/>
      <c r="D3632" s="33"/>
      <c r="E3632" s="33"/>
      <c r="F3632" s="33"/>
      <c r="G3632" s="28"/>
      <c r="H3632" s="33"/>
      <c r="I3632" s="33"/>
    </row>
    <row r="3633" customFormat="1" spans="3:9">
      <c r="C3633" s="27"/>
      <c r="D3633" s="33"/>
      <c r="E3633" s="33"/>
      <c r="F3633" s="33"/>
      <c r="G3633" s="28"/>
      <c r="H3633" s="33"/>
      <c r="I3633" s="33"/>
    </row>
    <row r="3634" customFormat="1" spans="3:9">
      <c r="C3634" s="27"/>
      <c r="D3634" s="33"/>
      <c r="E3634" s="33"/>
      <c r="F3634" s="33"/>
      <c r="G3634" s="28"/>
      <c r="H3634" s="33"/>
      <c r="I3634" s="33"/>
    </row>
    <row r="3635" customFormat="1" spans="3:9">
      <c r="C3635" s="27"/>
      <c r="D3635" s="33"/>
      <c r="E3635" s="33"/>
      <c r="F3635" s="33"/>
      <c r="G3635" s="28"/>
      <c r="H3635" s="33"/>
      <c r="I3635" s="33"/>
    </row>
    <row r="3636" customFormat="1" spans="3:9">
      <c r="C3636" s="27"/>
      <c r="D3636" s="33"/>
      <c r="E3636" s="33"/>
      <c r="F3636" s="33"/>
      <c r="G3636" s="28"/>
      <c r="H3636" s="33"/>
      <c r="I3636" s="33"/>
    </row>
    <row r="3637" customFormat="1" spans="3:9">
      <c r="C3637" s="27"/>
      <c r="D3637" s="33"/>
      <c r="E3637" s="33"/>
      <c r="F3637" s="33"/>
      <c r="G3637" s="28"/>
      <c r="H3637" s="33"/>
      <c r="I3637" s="33"/>
    </row>
    <row r="3638" customFormat="1" spans="3:9">
      <c r="C3638" s="27"/>
      <c r="D3638" s="33"/>
      <c r="E3638" s="33"/>
      <c r="F3638" s="33"/>
      <c r="G3638" s="28"/>
      <c r="H3638" s="33"/>
      <c r="I3638" s="33"/>
    </row>
    <row r="3639" customFormat="1" spans="3:9">
      <c r="C3639" s="27"/>
      <c r="D3639" s="33"/>
      <c r="E3639" s="33"/>
      <c r="F3639" s="33"/>
      <c r="G3639" s="28"/>
      <c r="H3639" s="33"/>
      <c r="I3639" s="33"/>
    </row>
    <row r="3640" customFormat="1" spans="3:9">
      <c r="C3640" s="27"/>
      <c r="D3640" s="33"/>
      <c r="E3640" s="33"/>
      <c r="F3640" s="33"/>
      <c r="G3640" s="28"/>
      <c r="H3640" s="33"/>
      <c r="I3640" s="33"/>
    </row>
    <row r="3641" customFormat="1" spans="3:9">
      <c r="C3641" s="27"/>
      <c r="D3641" s="33"/>
      <c r="E3641" s="33"/>
      <c r="F3641" s="33"/>
      <c r="G3641" s="28"/>
      <c r="H3641" s="33"/>
      <c r="I3641" s="33"/>
    </row>
    <row r="3642" customFormat="1" spans="3:9">
      <c r="C3642" s="27"/>
      <c r="D3642" s="33"/>
      <c r="E3642" s="33"/>
      <c r="F3642" s="33"/>
      <c r="G3642" s="28"/>
      <c r="H3642" s="33"/>
      <c r="I3642" s="33"/>
    </row>
    <row r="3643" customFormat="1" spans="3:9">
      <c r="C3643" s="27"/>
      <c r="D3643" s="33"/>
      <c r="E3643" s="33"/>
      <c r="F3643" s="33"/>
      <c r="G3643" s="28"/>
      <c r="H3643" s="33"/>
      <c r="I3643" s="33"/>
    </row>
    <row r="3644" customFormat="1" spans="3:9">
      <c r="C3644" s="27"/>
      <c r="D3644" s="33"/>
      <c r="E3644" s="33"/>
      <c r="F3644" s="33"/>
      <c r="G3644" s="28"/>
      <c r="H3644" s="33"/>
      <c r="I3644" s="33"/>
    </row>
    <row r="3645" customFormat="1" spans="3:9">
      <c r="C3645" s="27"/>
      <c r="D3645" s="33"/>
      <c r="E3645" s="33"/>
      <c r="F3645" s="33"/>
      <c r="G3645" s="28"/>
      <c r="H3645" s="33"/>
      <c r="I3645" s="33"/>
    </row>
    <row r="3646" customFormat="1" spans="3:9">
      <c r="C3646" s="27"/>
      <c r="D3646" s="33"/>
      <c r="E3646" s="33"/>
      <c r="F3646" s="33"/>
      <c r="G3646" s="28"/>
      <c r="H3646" s="33"/>
      <c r="I3646" s="33"/>
    </row>
    <row r="3647" customFormat="1" spans="3:9">
      <c r="C3647" s="27"/>
      <c r="D3647" s="33"/>
      <c r="E3647" s="33"/>
      <c r="F3647" s="33"/>
      <c r="G3647" s="28"/>
      <c r="H3647" s="33"/>
      <c r="I3647" s="33"/>
    </row>
    <row r="3648" customFormat="1" spans="3:9">
      <c r="C3648" s="27"/>
      <c r="D3648" s="33"/>
      <c r="E3648" s="33"/>
      <c r="F3648" s="33"/>
      <c r="G3648" s="28"/>
      <c r="H3648" s="33"/>
      <c r="I3648" s="33"/>
    </row>
    <row r="3649" customFormat="1" spans="3:9">
      <c r="C3649" s="27"/>
      <c r="D3649" s="33"/>
      <c r="E3649" s="33"/>
      <c r="F3649" s="33"/>
      <c r="G3649" s="28"/>
      <c r="H3649" s="33"/>
      <c r="I3649" s="33"/>
    </row>
    <row r="3650" customFormat="1" spans="3:9">
      <c r="C3650" s="27"/>
      <c r="D3650" s="33"/>
      <c r="E3650" s="33"/>
      <c r="F3650" s="33"/>
      <c r="G3650" s="28"/>
      <c r="H3650" s="33"/>
      <c r="I3650" s="33"/>
    </row>
    <row r="3651" customFormat="1" spans="3:9">
      <c r="C3651" s="27"/>
      <c r="D3651" s="33"/>
      <c r="E3651" s="33"/>
      <c r="F3651" s="33"/>
      <c r="G3651" s="28"/>
      <c r="H3651" s="33"/>
      <c r="I3651" s="33"/>
    </row>
    <row r="3652" customFormat="1" spans="3:9">
      <c r="C3652" s="27"/>
      <c r="D3652" s="33"/>
      <c r="E3652" s="33"/>
      <c r="F3652" s="33"/>
      <c r="G3652" s="28"/>
      <c r="H3652" s="33"/>
      <c r="I3652" s="33"/>
    </row>
    <row r="3653" customFormat="1" spans="3:9">
      <c r="C3653" s="27"/>
      <c r="D3653" s="33"/>
      <c r="E3653" s="33"/>
      <c r="F3653" s="33"/>
      <c r="G3653" s="28"/>
      <c r="H3653" s="33"/>
      <c r="I3653" s="33"/>
    </row>
    <row r="3654" customFormat="1" spans="3:9">
      <c r="C3654" s="27"/>
      <c r="D3654" s="33"/>
      <c r="E3654" s="33"/>
      <c r="F3654" s="33"/>
      <c r="G3654" s="28"/>
      <c r="H3654" s="33"/>
      <c r="I3654" s="33"/>
    </row>
    <row r="3655" customFormat="1" spans="3:9">
      <c r="C3655" s="27"/>
      <c r="D3655" s="33"/>
      <c r="E3655" s="33"/>
      <c r="F3655" s="33"/>
      <c r="G3655" s="28"/>
      <c r="H3655" s="33"/>
      <c r="I3655" s="33"/>
    </row>
    <row r="3656" customFormat="1" spans="3:9">
      <c r="C3656" s="27"/>
      <c r="D3656" s="33"/>
      <c r="E3656" s="33"/>
      <c r="F3656" s="33"/>
      <c r="G3656" s="28"/>
      <c r="H3656" s="33"/>
      <c r="I3656" s="33"/>
    </row>
    <row r="3657" customFormat="1" spans="3:9">
      <c r="C3657" s="27"/>
      <c r="D3657" s="33"/>
      <c r="E3657" s="33"/>
      <c r="F3657" s="33"/>
      <c r="G3657" s="28"/>
      <c r="H3657" s="33"/>
      <c r="I3657" s="33"/>
    </row>
    <row r="3658" customFormat="1" spans="3:9">
      <c r="C3658" s="27"/>
      <c r="D3658" s="33"/>
      <c r="E3658" s="33"/>
      <c r="F3658" s="33"/>
      <c r="G3658" s="28"/>
      <c r="H3658" s="33"/>
      <c r="I3658" s="33"/>
    </row>
    <row r="3659" customFormat="1" spans="3:9">
      <c r="C3659" s="27"/>
      <c r="D3659" s="33"/>
      <c r="E3659" s="33"/>
      <c r="F3659" s="33"/>
      <c r="G3659" s="28"/>
      <c r="H3659" s="33"/>
      <c r="I3659" s="33"/>
    </row>
    <row r="3660" customFormat="1" spans="3:9">
      <c r="C3660" s="27"/>
      <c r="D3660" s="33"/>
      <c r="E3660" s="33"/>
      <c r="F3660" s="33"/>
      <c r="G3660" s="28"/>
      <c r="H3660" s="33"/>
      <c r="I3660" s="33"/>
    </row>
    <row r="3661" customFormat="1" spans="3:9">
      <c r="C3661" s="27"/>
      <c r="D3661" s="33"/>
      <c r="E3661" s="33"/>
      <c r="F3661" s="33"/>
      <c r="G3661" s="28"/>
      <c r="H3661" s="33"/>
      <c r="I3661" s="33"/>
    </row>
    <row r="3662" customFormat="1" spans="3:9">
      <c r="C3662" s="27"/>
      <c r="D3662" s="33"/>
      <c r="E3662" s="33"/>
      <c r="F3662" s="33"/>
      <c r="G3662" s="28"/>
      <c r="H3662" s="33"/>
      <c r="I3662" s="33"/>
    </row>
    <row r="3663" customFormat="1" spans="3:9">
      <c r="C3663" s="27"/>
      <c r="D3663" s="33"/>
      <c r="E3663" s="33"/>
      <c r="F3663" s="33"/>
      <c r="G3663" s="28"/>
      <c r="H3663" s="33"/>
      <c r="I3663" s="33"/>
    </row>
    <row r="3664" customFormat="1" spans="3:9">
      <c r="C3664" s="27"/>
      <c r="D3664" s="33"/>
      <c r="E3664" s="33"/>
      <c r="F3664" s="33"/>
      <c r="G3664" s="28"/>
      <c r="H3664" s="33"/>
      <c r="I3664" s="33"/>
    </row>
    <row r="3665" customFormat="1" spans="3:9">
      <c r="C3665" s="27"/>
      <c r="D3665" s="33"/>
      <c r="E3665" s="33"/>
      <c r="F3665" s="33"/>
      <c r="G3665" s="28"/>
      <c r="H3665" s="33"/>
      <c r="I3665" s="33"/>
    </row>
    <row r="3666" customFormat="1" spans="3:9">
      <c r="C3666" s="27"/>
      <c r="D3666" s="33"/>
      <c r="E3666" s="33"/>
      <c r="F3666" s="33"/>
      <c r="G3666" s="28"/>
      <c r="H3666" s="33"/>
      <c r="I3666" s="33"/>
    </row>
    <row r="3667" customFormat="1" spans="3:9">
      <c r="C3667" s="27"/>
      <c r="D3667" s="33"/>
      <c r="E3667" s="33"/>
      <c r="F3667" s="33"/>
      <c r="G3667" s="28"/>
      <c r="H3667" s="33"/>
      <c r="I3667" s="33"/>
    </row>
    <row r="3668" customFormat="1" spans="3:9">
      <c r="C3668" s="27"/>
      <c r="D3668" s="33"/>
      <c r="E3668" s="33"/>
      <c r="F3668" s="33"/>
      <c r="G3668" s="28"/>
      <c r="H3668" s="33"/>
      <c r="I3668" s="33"/>
    </row>
    <row r="3669" customFormat="1" spans="3:9">
      <c r="C3669" s="27"/>
      <c r="D3669" s="33"/>
      <c r="E3669" s="33"/>
      <c r="F3669" s="33"/>
      <c r="G3669" s="28"/>
      <c r="H3669" s="33"/>
      <c r="I3669" s="33"/>
    </row>
    <row r="3670" customFormat="1" spans="3:9">
      <c r="C3670" s="27"/>
      <c r="D3670" s="33"/>
      <c r="E3670" s="33"/>
      <c r="F3670" s="33"/>
      <c r="G3670" s="28"/>
      <c r="H3670" s="33"/>
      <c r="I3670" s="33"/>
    </row>
    <row r="3671" customFormat="1" spans="3:9">
      <c r="C3671" s="27"/>
      <c r="D3671" s="33"/>
      <c r="E3671" s="33"/>
      <c r="F3671" s="33"/>
      <c r="G3671" s="28"/>
      <c r="H3671" s="33"/>
      <c r="I3671" s="33"/>
    </row>
    <row r="3672" customFormat="1" spans="3:9">
      <c r="C3672" s="27"/>
      <c r="D3672" s="33"/>
      <c r="E3672" s="33"/>
      <c r="F3672" s="33"/>
      <c r="G3672" s="28"/>
      <c r="H3672" s="33"/>
      <c r="I3672" s="33"/>
    </row>
    <row r="3673" customFormat="1" spans="3:9">
      <c r="C3673" s="27"/>
      <c r="D3673" s="33"/>
      <c r="E3673" s="33"/>
      <c r="F3673" s="33"/>
      <c r="G3673" s="28"/>
      <c r="H3673" s="33"/>
      <c r="I3673" s="33"/>
    </row>
    <row r="3674" customFormat="1" spans="3:9">
      <c r="C3674" s="27"/>
      <c r="D3674" s="33"/>
      <c r="E3674" s="33"/>
      <c r="F3674" s="33"/>
      <c r="G3674" s="28"/>
      <c r="H3674" s="33"/>
      <c r="I3674" s="33"/>
    </row>
    <row r="3675" customFormat="1" spans="3:9">
      <c r="C3675" s="27"/>
      <c r="D3675" s="33"/>
      <c r="E3675" s="33"/>
      <c r="F3675" s="33"/>
      <c r="G3675" s="28"/>
      <c r="H3675" s="33"/>
      <c r="I3675" s="33"/>
    </row>
    <row r="3676" customFormat="1" spans="3:9">
      <c r="C3676" s="27"/>
      <c r="D3676" s="33"/>
      <c r="E3676" s="33"/>
      <c r="F3676" s="33"/>
      <c r="G3676" s="28"/>
      <c r="H3676" s="33"/>
      <c r="I3676" s="33"/>
    </row>
    <row r="3677" customFormat="1" spans="3:9">
      <c r="C3677" s="27"/>
      <c r="D3677" s="33"/>
      <c r="E3677" s="33"/>
      <c r="F3677" s="33"/>
      <c r="G3677" s="28"/>
      <c r="H3677" s="33"/>
      <c r="I3677" s="33"/>
    </row>
    <row r="3678" customFormat="1" spans="3:9">
      <c r="C3678" s="27"/>
      <c r="D3678" s="33"/>
      <c r="E3678" s="33"/>
      <c r="F3678" s="33"/>
      <c r="G3678" s="28"/>
      <c r="H3678" s="33"/>
      <c r="I3678" s="33"/>
    </row>
    <row r="3679" customFormat="1" spans="3:9">
      <c r="C3679" s="27"/>
      <c r="D3679" s="33"/>
      <c r="E3679" s="33"/>
      <c r="F3679" s="33"/>
      <c r="G3679" s="28"/>
      <c r="H3679" s="33"/>
      <c r="I3679" s="33"/>
    </row>
    <row r="3680" customFormat="1" spans="3:9">
      <c r="C3680" s="27"/>
      <c r="D3680" s="33"/>
      <c r="E3680" s="33"/>
      <c r="F3680" s="33"/>
      <c r="G3680" s="28"/>
      <c r="H3680" s="33"/>
      <c r="I3680" s="33"/>
    </row>
    <row r="3681" customFormat="1" spans="3:9">
      <c r="C3681" s="27"/>
      <c r="D3681" s="33"/>
      <c r="E3681" s="33"/>
      <c r="F3681" s="33"/>
      <c r="G3681" s="28"/>
      <c r="H3681" s="33"/>
      <c r="I3681" s="33"/>
    </row>
    <row r="3682" customFormat="1" spans="3:9">
      <c r="C3682" s="27"/>
      <c r="D3682" s="33"/>
      <c r="E3682" s="33"/>
      <c r="F3682" s="33"/>
      <c r="G3682" s="28"/>
      <c r="H3682" s="33"/>
      <c r="I3682" s="33"/>
    </row>
    <row r="3683" customFormat="1" spans="3:9">
      <c r="C3683" s="27"/>
      <c r="D3683" s="33"/>
      <c r="E3683" s="33"/>
      <c r="F3683" s="33"/>
      <c r="G3683" s="28"/>
      <c r="H3683" s="33"/>
      <c r="I3683" s="33"/>
    </row>
    <row r="3684" customFormat="1" spans="3:9">
      <c r="C3684" s="27"/>
      <c r="D3684" s="33"/>
      <c r="E3684" s="33"/>
      <c r="F3684" s="33"/>
      <c r="G3684" s="28"/>
      <c r="H3684" s="33"/>
      <c r="I3684" s="33"/>
    </row>
    <row r="3685" customFormat="1" spans="3:9">
      <c r="C3685" s="27"/>
      <c r="D3685" s="33"/>
      <c r="E3685" s="33"/>
      <c r="F3685" s="33"/>
      <c r="G3685" s="28"/>
      <c r="H3685" s="33"/>
      <c r="I3685" s="33"/>
    </row>
    <row r="3686" customFormat="1" spans="3:9">
      <c r="C3686" s="27"/>
      <c r="D3686" s="33"/>
      <c r="E3686" s="33"/>
      <c r="F3686" s="33"/>
      <c r="G3686" s="28"/>
      <c r="H3686" s="33"/>
      <c r="I3686" s="33"/>
    </row>
    <row r="3687" customFormat="1" spans="3:9">
      <c r="C3687" s="27"/>
      <c r="D3687" s="33"/>
      <c r="E3687" s="33"/>
      <c r="F3687" s="33"/>
      <c r="G3687" s="28"/>
      <c r="H3687" s="33"/>
      <c r="I3687" s="33"/>
    </row>
    <row r="3688" customFormat="1" spans="3:9">
      <c r="C3688" s="27"/>
      <c r="D3688" s="33"/>
      <c r="E3688" s="33"/>
      <c r="F3688" s="33"/>
      <c r="G3688" s="28"/>
      <c r="H3688" s="33"/>
      <c r="I3688" s="33"/>
    </row>
    <row r="3689" customFormat="1" spans="3:9">
      <c r="C3689" s="27"/>
      <c r="D3689" s="33"/>
      <c r="E3689" s="33"/>
      <c r="F3689" s="33"/>
      <c r="G3689" s="28"/>
      <c r="H3689" s="33"/>
      <c r="I3689" s="33"/>
    </row>
    <row r="3690" customFormat="1" spans="3:9">
      <c r="C3690" s="27"/>
      <c r="D3690" s="33"/>
      <c r="E3690" s="33"/>
      <c r="F3690" s="33"/>
      <c r="G3690" s="28"/>
      <c r="H3690" s="33"/>
      <c r="I3690" s="33"/>
    </row>
    <row r="3691" customFormat="1" spans="3:9">
      <c r="C3691" s="27"/>
      <c r="D3691" s="33"/>
      <c r="E3691" s="33"/>
      <c r="F3691" s="33"/>
      <c r="G3691" s="28"/>
      <c r="H3691" s="33"/>
      <c r="I3691" s="33"/>
    </row>
    <row r="3692" customFormat="1" spans="3:9">
      <c r="C3692" s="27"/>
      <c r="D3692" s="33"/>
      <c r="E3692" s="33"/>
      <c r="F3692" s="33"/>
      <c r="G3692" s="28"/>
      <c r="H3692" s="33"/>
      <c r="I3692" s="33"/>
    </row>
    <row r="3693" customFormat="1" spans="3:9">
      <c r="C3693" s="27"/>
      <c r="D3693" s="33"/>
      <c r="E3693" s="33"/>
      <c r="F3693" s="33"/>
      <c r="G3693" s="28"/>
      <c r="H3693" s="33"/>
      <c r="I3693" s="33"/>
    </row>
    <row r="3694" customFormat="1" spans="3:9">
      <c r="C3694" s="27"/>
      <c r="D3694" s="33"/>
      <c r="E3694" s="33"/>
      <c r="F3694" s="33"/>
      <c r="G3694" s="28"/>
      <c r="H3694" s="33"/>
      <c r="I3694" s="33"/>
    </row>
    <row r="3695" customFormat="1" spans="3:9">
      <c r="C3695" s="27"/>
      <c r="D3695" s="33"/>
      <c r="E3695" s="33"/>
      <c r="F3695" s="33"/>
      <c r="G3695" s="28"/>
      <c r="H3695" s="33"/>
      <c r="I3695" s="33"/>
    </row>
    <row r="3696" customFormat="1" spans="3:9">
      <c r="C3696" s="27"/>
      <c r="D3696" s="33"/>
      <c r="E3696" s="33"/>
      <c r="F3696" s="33"/>
      <c r="G3696" s="28"/>
      <c r="H3696" s="33"/>
      <c r="I3696" s="33"/>
    </row>
    <row r="3697" customFormat="1" spans="3:9">
      <c r="C3697" s="27"/>
      <c r="D3697" s="33"/>
      <c r="E3697" s="33"/>
      <c r="F3697" s="33"/>
      <c r="G3697" s="28"/>
      <c r="H3697" s="33"/>
      <c r="I3697" s="33"/>
    </row>
    <row r="3698" customFormat="1" spans="3:9">
      <c r="C3698" s="27"/>
      <c r="D3698" s="33"/>
      <c r="E3698" s="33"/>
      <c r="F3698" s="33"/>
      <c r="G3698" s="28"/>
      <c r="H3698" s="33"/>
      <c r="I3698" s="33"/>
    </row>
    <row r="3699" customFormat="1" spans="3:9">
      <c r="C3699" s="27"/>
      <c r="D3699" s="33"/>
      <c r="E3699" s="33"/>
      <c r="F3699" s="33"/>
      <c r="G3699" s="28"/>
      <c r="H3699" s="33"/>
      <c r="I3699" s="33"/>
    </row>
    <row r="3700" customFormat="1" spans="3:9">
      <c r="C3700" s="27"/>
      <c r="D3700" s="33"/>
      <c r="E3700" s="33"/>
      <c r="F3700" s="33"/>
      <c r="G3700" s="28"/>
      <c r="H3700" s="33"/>
      <c r="I3700" s="33"/>
    </row>
    <row r="3701" customFormat="1" spans="3:9">
      <c r="C3701" s="27"/>
      <c r="D3701" s="33"/>
      <c r="E3701" s="33"/>
      <c r="F3701" s="33"/>
      <c r="G3701" s="28"/>
      <c r="H3701" s="33"/>
      <c r="I3701" s="33"/>
    </row>
    <row r="3702" customFormat="1" spans="3:9">
      <c r="C3702" s="27"/>
      <c r="D3702" s="33"/>
      <c r="E3702" s="33"/>
      <c r="F3702" s="33"/>
      <c r="G3702" s="28"/>
      <c r="H3702" s="33"/>
      <c r="I3702" s="33"/>
    </row>
    <row r="3703" customFormat="1" spans="3:9">
      <c r="C3703" s="27"/>
      <c r="D3703" s="33"/>
      <c r="E3703" s="33"/>
      <c r="F3703" s="33"/>
      <c r="G3703" s="28"/>
      <c r="H3703" s="33"/>
      <c r="I3703" s="33"/>
    </row>
    <row r="3704" customFormat="1" spans="3:9">
      <c r="C3704" s="27"/>
      <c r="D3704" s="33"/>
      <c r="E3704" s="33"/>
      <c r="F3704" s="33"/>
      <c r="G3704" s="28"/>
      <c r="H3704" s="33"/>
      <c r="I3704" s="33"/>
    </row>
    <row r="3705" customFormat="1" spans="3:9">
      <c r="C3705" s="27"/>
      <c r="D3705" s="33"/>
      <c r="E3705" s="33"/>
      <c r="F3705" s="33"/>
      <c r="G3705" s="28"/>
      <c r="H3705" s="33"/>
      <c r="I3705" s="33"/>
    </row>
    <row r="3706" customFormat="1" spans="3:9">
      <c r="C3706" s="27"/>
      <c r="D3706" s="33"/>
      <c r="E3706" s="33"/>
      <c r="F3706" s="33"/>
      <c r="G3706" s="28"/>
      <c r="H3706" s="33"/>
      <c r="I3706" s="33"/>
    </row>
    <row r="3707" customFormat="1" spans="3:9">
      <c r="C3707" s="27"/>
      <c r="D3707" s="33"/>
      <c r="E3707" s="33"/>
      <c r="F3707" s="33"/>
      <c r="G3707" s="28"/>
      <c r="H3707" s="33"/>
      <c r="I3707" s="33"/>
    </row>
    <row r="3708" customFormat="1" spans="3:9">
      <c r="C3708" s="27"/>
      <c r="D3708" s="33"/>
      <c r="E3708" s="33"/>
      <c r="F3708" s="33"/>
      <c r="G3708" s="28"/>
      <c r="H3708" s="33"/>
      <c r="I3708" s="33"/>
    </row>
    <row r="3709" customFormat="1" spans="3:9">
      <c r="C3709" s="27"/>
      <c r="D3709" s="33"/>
      <c r="E3709" s="33"/>
      <c r="F3709" s="33"/>
      <c r="G3709" s="28"/>
      <c r="H3709" s="33"/>
      <c r="I3709" s="33"/>
    </row>
    <row r="3710" customFormat="1" spans="3:9">
      <c r="C3710" s="27"/>
      <c r="D3710" s="33"/>
      <c r="E3710" s="33"/>
      <c r="F3710" s="33"/>
      <c r="G3710" s="28"/>
      <c r="H3710" s="33"/>
      <c r="I3710" s="33"/>
    </row>
    <row r="3711" customFormat="1" spans="3:9">
      <c r="C3711" s="27"/>
      <c r="D3711" s="33"/>
      <c r="E3711" s="33"/>
      <c r="F3711" s="33"/>
      <c r="G3711" s="28"/>
      <c r="H3711" s="33"/>
      <c r="I3711" s="33"/>
    </row>
    <row r="3712" customFormat="1" spans="3:9">
      <c r="C3712" s="27"/>
      <c r="D3712" s="33"/>
      <c r="E3712" s="33"/>
      <c r="F3712" s="33"/>
      <c r="G3712" s="28"/>
      <c r="H3712" s="33"/>
      <c r="I3712" s="33"/>
    </row>
    <row r="3713" customFormat="1" spans="3:9">
      <c r="C3713" s="27"/>
      <c r="D3713" s="33"/>
      <c r="E3713" s="33"/>
      <c r="F3713" s="33"/>
      <c r="G3713" s="28"/>
      <c r="H3713" s="33"/>
      <c r="I3713" s="33"/>
    </row>
    <row r="3714" customFormat="1" spans="3:9">
      <c r="C3714" s="27"/>
      <c r="D3714" s="33"/>
      <c r="E3714" s="33"/>
      <c r="F3714" s="33"/>
      <c r="G3714" s="28"/>
      <c r="H3714" s="33"/>
      <c r="I3714" s="33"/>
    </row>
    <row r="3715" customFormat="1" spans="3:9">
      <c r="C3715" s="27"/>
      <c r="D3715" s="33"/>
      <c r="E3715" s="33"/>
      <c r="F3715" s="33"/>
      <c r="G3715" s="28"/>
      <c r="H3715" s="33"/>
      <c r="I3715" s="33"/>
    </row>
    <row r="3716" customFormat="1" spans="3:9">
      <c r="C3716" s="27"/>
      <c r="D3716" s="33"/>
      <c r="E3716" s="33"/>
      <c r="F3716" s="33"/>
      <c r="G3716" s="28"/>
      <c r="H3716" s="33"/>
      <c r="I3716" s="33"/>
    </row>
    <row r="3717" customFormat="1" spans="3:9">
      <c r="C3717" s="27"/>
      <c r="D3717" s="33"/>
      <c r="E3717" s="33"/>
      <c r="F3717" s="33"/>
      <c r="G3717" s="28"/>
      <c r="H3717" s="33"/>
      <c r="I3717" s="33"/>
    </row>
    <row r="3718" customFormat="1" spans="3:9">
      <c r="C3718" s="27"/>
      <c r="D3718" s="33"/>
      <c r="E3718" s="33"/>
      <c r="F3718" s="33"/>
      <c r="G3718" s="28"/>
      <c r="H3718" s="33"/>
      <c r="I3718" s="33"/>
    </row>
    <row r="3719" customFormat="1" spans="3:9">
      <c r="C3719" s="27"/>
      <c r="D3719" s="33"/>
      <c r="E3719" s="33"/>
      <c r="F3719" s="33"/>
      <c r="G3719" s="28"/>
      <c r="H3719" s="33"/>
      <c r="I3719" s="33"/>
    </row>
    <row r="3720" customFormat="1" spans="3:9">
      <c r="C3720" s="27"/>
      <c r="D3720" s="33"/>
      <c r="E3720" s="33"/>
      <c r="F3720" s="33"/>
      <c r="G3720" s="28"/>
      <c r="H3720" s="33"/>
      <c r="I3720" s="33"/>
    </row>
    <row r="3721" customFormat="1" spans="3:9">
      <c r="C3721" s="27"/>
      <c r="D3721" s="33"/>
      <c r="E3721" s="33"/>
      <c r="F3721" s="33"/>
      <c r="G3721" s="28"/>
      <c r="H3721" s="33"/>
      <c r="I3721" s="33"/>
    </row>
    <row r="3722" customFormat="1" spans="3:9">
      <c r="C3722" s="27"/>
      <c r="D3722" s="33"/>
      <c r="E3722" s="33"/>
      <c r="F3722" s="33"/>
      <c r="G3722" s="28"/>
      <c r="H3722" s="33"/>
      <c r="I3722" s="33"/>
    </row>
    <row r="3723" customFormat="1" spans="3:9">
      <c r="C3723" s="27"/>
      <c r="D3723" s="33"/>
      <c r="E3723" s="33"/>
      <c r="F3723" s="33"/>
      <c r="G3723" s="28"/>
      <c r="H3723" s="33"/>
      <c r="I3723" s="33"/>
    </row>
    <row r="3724" customFormat="1" spans="3:9">
      <c r="C3724" s="27"/>
      <c r="D3724" s="33"/>
      <c r="E3724" s="33"/>
      <c r="F3724" s="33"/>
      <c r="G3724" s="28"/>
      <c r="H3724" s="33"/>
      <c r="I3724" s="33"/>
    </row>
    <row r="3725" customFormat="1" spans="3:9">
      <c r="C3725" s="27"/>
      <c r="D3725" s="33"/>
      <c r="E3725" s="33"/>
      <c r="F3725" s="33"/>
      <c r="G3725" s="28"/>
      <c r="H3725" s="33"/>
      <c r="I3725" s="33"/>
    </row>
    <row r="3726" customFormat="1" spans="3:9">
      <c r="C3726" s="27"/>
      <c r="D3726" s="33"/>
      <c r="E3726" s="33"/>
      <c r="F3726" s="33"/>
      <c r="G3726" s="28"/>
      <c r="H3726" s="33"/>
      <c r="I3726" s="33"/>
    </row>
    <row r="3727" customFormat="1" spans="3:9">
      <c r="C3727" s="27"/>
      <c r="D3727" s="33"/>
      <c r="E3727" s="33"/>
      <c r="F3727" s="33"/>
      <c r="G3727" s="28"/>
      <c r="H3727" s="33"/>
      <c r="I3727" s="33"/>
    </row>
    <row r="3728" customFormat="1" spans="3:9">
      <c r="C3728" s="27"/>
      <c r="D3728" s="33"/>
      <c r="E3728" s="33"/>
      <c r="F3728" s="33"/>
      <c r="G3728" s="28"/>
      <c r="H3728" s="33"/>
      <c r="I3728" s="33"/>
    </row>
    <row r="3729" customFormat="1" spans="3:9">
      <c r="C3729" s="27"/>
      <c r="D3729" s="33"/>
      <c r="E3729" s="33"/>
      <c r="F3729" s="33"/>
      <c r="G3729" s="28"/>
      <c r="H3729" s="33"/>
      <c r="I3729" s="33"/>
    </row>
    <row r="3730" customFormat="1" spans="3:9">
      <c r="C3730" s="27"/>
      <c r="D3730" s="33"/>
      <c r="E3730" s="33"/>
      <c r="F3730" s="33"/>
      <c r="G3730" s="28"/>
      <c r="H3730" s="33"/>
      <c r="I3730" s="33"/>
    </row>
    <row r="3731" customFormat="1" spans="3:9">
      <c r="C3731" s="27"/>
      <c r="D3731" s="33"/>
      <c r="E3731" s="33"/>
      <c r="F3731" s="33"/>
      <c r="G3731" s="28"/>
      <c r="H3731" s="33"/>
      <c r="I3731" s="33"/>
    </row>
    <row r="3732" customFormat="1" spans="3:9">
      <c r="C3732" s="27"/>
      <c r="D3732" s="33"/>
      <c r="E3732" s="33"/>
      <c r="F3732" s="33"/>
      <c r="G3732" s="28"/>
      <c r="H3732" s="33"/>
      <c r="I3732" s="33"/>
    </row>
    <row r="3733" customFormat="1" spans="3:9">
      <c r="C3733" s="27"/>
      <c r="D3733" s="33"/>
      <c r="E3733" s="33"/>
      <c r="F3733" s="33"/>
      <c r="G3733" s="28"/>
      <c r="H3733" s="33"/>
      <c r="I3733" s="33"/>
    </row>
    <row r="3734" customFormat="1" spans="3:9">
      <c r="C3734" s="27"/>
      <c r="D3734" s="33"/>
      <c r="E3734" s="33"/>
      <c r="F3734" s="33"/>
      <c r="G3734" s="28"/>
      <c r="H3734" s="33"/>
      <c r="I3734" s="33"/>
    </row>
    <row r="3735" customFormat="1" spans="3:9">
      <c r="C3735" s="27"/>
      <c r="D3735" s="33"/>
      <c r="E3735" s="33"/>
      <c r="F3735" s="33"/>
      <c r="G3735" s="28"/>
      <c r="H3735" s="33"/>
      <c r="I3735" s="33"/>
    </row>
    <row r="3736" customFormat="1" spans="3:9">
      <c r="C3736" s="27"/>
      <c r="D3736" s="33"/>
      <c r="E3736" s="33"/>
      <c r="F3736" s="33"/>
      <c r="G3736" s="28"/>
      <c r="H3736" s="33"/>
      <c r="I3736" s="33"/>
    </row>
    <row r="3737" customFormat="1" spans="3:9">
      <c r="C3737" s="27"/>
      <c r="D3737" s="33"/>
      <c r="E3737" s="33"/>
      <c r="F3737" s="33"/>
      <c r="G3737" s="28"/>
      <c r="H3737" s="33"/>
      <c r="I3737" s="33"/>
    </row>
    <row r="3738" customFormat="1" spans="3:9">
      <c r="C3738" s="27"/>
      <c r="D3738" s="33"/>
      <c r="E3738" s="33"/>
      <c r="F3738" s="33"/>
      <c r="G3738" s="28"/>
      <c r="H3738" s="33"/>
      <c r="I3738" s="33"/>
    </row>
    <row r="3739" customFormat="1" spans="3:9">
      <c r="C3739" s="27"/>
      <c r="D3739" s="33"/>
      <c r="E3739" s="33"/>
      <c r="F3739" s="33"/>
      <c r="G3739" s="28"/>
      <c r="H3739" s="33"/>
      <c r="I3739" s="33"/>
    </row>
    <row r="3740" customFormat="1" spans="3:9">
      <c r="C3740" s="27"/>
      <c r="D3740" s="33"/>
      <c r="E3740" s="33"/>
      <c r="F3740" s="33"/>
      <c r="G3740" s="28"/>
      <c r="H3740" s="33"/>
      <c r="I3740" s="33"/>
    </row>
    <row r="3741" customFormat="1" spans="3:9">
      <c r="C3741" s="27"/>
      <c r="D3741" s="33"/>
      <c r="E3741" s="33"/>
      <c r="F3741" s="33"/>
      <c r="G3741" s="28"/>
      <c r="H3741" s="33"/>
      <c r="I3741" s="33"/>
    </row>
    <row r="3742" customFormat="1" spans="3:9">
      <c r="C3742" s="27"/>
      <c r="D3742" s="33"/>
      <c r="E3742" s="33"/>
      <c r="F3742" s="33"/>
      <c r="G3742" s="28"/>
      <c r="H3742" s="33"/>
      <c r="I3742" s="33"/>
    </row>
    <row r="3743" customFormat="1" spans="3:9">
      <c r="C3743" s="27"/>
      <c r="D3743" s="33"/>
      <c r="E3743" s="33"/>
      <c r="F3743" s="33"/>
      <c r="G3743" s="28"/>
      <c r="H3743" s="33"/>
      <c r="I3743" s="33"/>
    </row>
    <row r="3744" customFormat="1" spans="3:9">
      <c r="C3744" s="27"/>
      <c r="D3744" s="33"/>
      <c r="E3744" s="33"/>
      <c r="F3744" s="33"/>
      <c r="G3744" s="28"/>
      <c r="H3744" s="33"/>
      <c r="I3744" s="33"/>
    </row>
    <row r="3745" customFormat="1" spans="3:9">
      <c r="C3745" s="27"/>
      <c r="D3745" s="33"/>
      <c r="E3745" s="33"/>
      <c r="F3745" s="33"/>
      <c r="G3745" s="28"/>
      <c r="H3745" s="33"/>
      <c r="I3745" s="33"/>
    </row>
    <row r="3746" customFormat="1" spans="3:9">
      <c r="C3746" s="27"/>
      <c r="D3746" s="33"/>
      <c r="E3746" s="33"/>
      <c r="F3746" s="33"/>
      <c r="G3746" s="28"/>
      <c r="H3746" s="33"/>
      <c r="I3746" s="33"/>
    </row>
    <row r="3747" customFormat="1" spans="3:9">
      <c r="C3747" s="27"/>
      <c r="D3747" s="33"/>
      <c r="E3747" s="33"/>
      <c r="F3747" s="33"/>
      <c r="G3747" s="28"/>
      <c r="H3747" s="33"/>
      <c r="I3747" s="33"/>
    </row>
    <row r="3748" customFormat="1" spans="3:9">
      <c r="C3748" s="27"/>
      <c r="D3748" s="33"/>
      <c r="E3748" s="33"/>
      <c r="F3748" s="33"/>
      <c r="G3748" s="28"/>
      <c r="H3748" s="33"/>
      <c r="I3748" s="33"/>
    </row>
    <row r="3749" customFormat="1" spans="3:9">
      <c r="C3749" s="27"/>
      <c r="D3749" s="33"/>
      <c r="E3749" s="33"/>
      <c r="F3749" s="33"/>
      <c r="G3749" s="28"/>
      <c r="H3749" s="33"/>
      <c r="I3749" s="33"/>
    </row>
    <row r="3750" customFormat="1" spans="3:9">
      <c r="C3750" s="27"/>
      <c r="D3750" s="33"/>
      <c r="E3750" s="33"/>
      <c r="F3750" s="33"/>
      <c r="G3750" s="28"/>
      <c r="H3750" s="33"/>
      <c r="I3750" s="33"/>
    </row>
    <row r="3751" customFormat="1" spans="3:9">
      <c r="C3751" s="27"/>
      <c r="D3751" s="33"/>
      <c r="E3751" s="33"/>
      <c r="F3751" s="33"/>
      <c r="G3751" s="28"/>
      <c r="H3751" s="33"/>
      <c r="I3751" s="33"/>
    </row>
    <row r="3752" customFormat="1" spans="3:9">
      <c r="C3752" s="27"/>
      <c r="D3752" s="33"/>
      <c r="E3752" s="33"/>
      <c r="F3752" s="33"/>
      <c r="G3752" s="28"/>
      <c r="H3752" s="33"/>
      <c r="I3752" s="33"/>
    </row>
    <row r="3753" customFormat="1" spans="3:9">
      <c r="C3753" s="27"/>
      <c r="D3753" s="33"/>
      <c r="E3753" s="33"/>
      <c r="F3753" s="33"/>
      <c r="G3753" s="28"/>
      <c r="H3753" s="33"/>
      <c r="I3753" s="33"/>
    </row>
    <row r="3754" customFormat="1" spans="3:9">
      <c r="C3754" s="27"/>
      <c r="D3754" s="33"/>
      <c r="E3754" s="33"/>
      <c r="F3754" s="33"/>
      <c r="G3754" s="28"/>
      <c r="H3754" s="33"/>
      <c r="I3754" s="33"/>
    </row>
    <row r="3755" customFormat="1" spans="3:9">
      <c r="C3755" s="27"/>
      <c r="D3755" s="33"/>
      <c r="E3755" s="33"/>
      <c r="F3755" s="33"/>
      <c r="G3755" s="28"/>
      <c r="H3755" s="33"/>
      <c r="I3755" s="33"/>
    </row>
    <row r="3756" customFormat="1" spans="3:9">
      <c r="C3756" s="27"/>
      <c r="D3756" s="33"/>
      <c r="E3756" s="33"/>
      <c r="F3756" s="33"/>
      <c r="G3756" s="28"/>
      <c r="H3756" s="33"/>
      <c r="I3756" s="33"/>
    </row>
    <row r="3757" customFormat="1" spans="3:9">
      <c r="C3757" s="27"/>
      <c r="D3757" s="33"/>
      <c r="E3757" s="33"/>
      <c r="F3757" s="33"/>
      <c r="G3757" s="28"/>
      <c r="H3757" s="33"/>
      <c r="I3757" s="33"/>
    </row>
    <row r="3758" customFormat="1" spans="3:9">
      <c r="C3758" s="27"/>
      <c r="D3758" s="33"/>
      <c r="E3758" s="33"/>
      <c r="F3758" s="33"/>
      <c r="G3758" s="28"/>
      <c r="H3758" s="33"/>
      <c r="I3758" s="33"/>
    </row>
    <row r="3759" customFormat="1" spans="3:9">
      <c r="C3759" s="27"/>
      <c r="D3759" s="33"/>
      <c r="E3759" s="33"/>
      <c r="F3759" s="33"/>
      <c r="G3759" s="28"/>
      <c r="H3759" s="33"/>
      <c r="I3759" s="33"/>
    </row>
    <row r="3760" customFormat="1" spans="3:9">
      <c r="C3760" s="27"/>
      <c r="D3760" s="33"/>
      <c r="E3760" s="33"/>
      <c r="F3760" s="33"/>
      <c r="G3760" s="28"/>
      <c r="H3760" s="33"/>
      <c r="I3760" s="33"/>
    </row>
    <row r="3761" customFormat="1" spans="3:9">
      <c r="C3761" s="27"/>
      <c r="D3761" s="33"/>
      <c r="E3761" s="33"/>
      <c r="F3761" s="33"/>
      <c r="G3761" s="28"/>
      <c r="H3761" s="33"/>
      <c r="I3761" s="33"/>
    </row>
    <row r="3762" customFormat="1" spans="3:9">
      <c r="C3762" s="27"/>
      <c r="D3762" s="33"/>
      <c r="E3762" s="33"/>
      <c r="F3762" s="33"/>
      <c r="G3762" s="28"/>
      <c r="H3762" s="33"/>
      <c r="I3762" s="33"/>
    </row>
    <row r="3763" customFormat="1" spans="3:9">
      <c r="C3763" s="27"/>
      <c r="D3763" s="33"/>
      <c r="E3763" s="33"/>
      <c r="F3763" s="33"/>
      <c r="G3763" s="28"/>
      <c r="H3763" s="33"/>
      <c r="I3763" s="33"/>
    </row>
    <row r="3764" customFormat="1" spans="3:9">
      <c r="C3764" s="27"/>
      <c r="D3764" s="33"/>
      <c r="E3764" s="33"/>
      <c r="F3764" s="33"/>
      <c r="G3764" s="28"/>
      <c r="H3764" s="33"/>
      <c r="I3764" s="33"/>
    </row>
    <row r="3765" customFormat="1" spans="3:9">
      <c r="C3765" s="27"/>
      <c r="D3765" s="33"/>
      <c r="E3765" s="33"/>
      <c r="F3765" s="33"/>
      <c r="G3765" s="28"/>
      <c r="H3765" s="33"/>
      <c r="I3765" s="33"/>
    </row>
    <row r="3766" customFormat="1" spans="3:9">
      <c r="C3766" s="27"/>
      <c r="D3766" s="33"/>
      <c r="E3766" s="33"/>
      <c r="F3766" s="33"/>
      <c r="G3766" s="28"/>
      <c r="H3766" s="33"/>
      <c r="I3766" s="33"/>
    </row>
    <row r="3767" customFormat="1" spans="3:9">
      <c r="C3767" s="27"/>
      <c r="D3767" s="33"/>
      <c r="E3767" s="33"/>
      <c r="F3767" s="33"/>
      <c r="G3767" s="28"/>
      <c r="H3767" s="33"/>
      <c r="I3767" s="33"/>
    </row>
    <row r="3768" customFormat="1" spans="3:9">
      <c r="C3768" s="27"/>
      <c r="D3768" s="33"/>
      <c r="E3768" s="33"/>
      <c r="F3768" s="33"/>
      <c r="G3768" s="28"/>
      <c r="H3768" s="33"/>
      <c r="I3768" s="33"/>
    </row>
    <row r="3769" customFormat="1" spans="3:9">
      <c r="C3769" s="27"/>
      <c r="D3769" s="33"/>
      <c r="E3769" s="33"/>
      <c r="F3769" s="33"/>
      <c r="G3769" s="28"/>
      <c r="H3769" s="33"/>
      <c r="I3769" s="33"/>
    </row>
    <row r="3770" customFormat="1" spans="3:9">
      <c r="C3770" s="27"/>
      <c r="D3770" s="33"/>
      <c r="E3770" s="33"/>
      <c r="F3770" s="33"/>
      <c r="G3770" s="28"/>
      <c r="H3770" s="33"/>
      <c r="I3770" s="33"/>
    </row>
    <row r="3771" customFormat="1" spans="3:9">
      <c r="C3771" s="27"/>
      <c r="D3771" s="33"/>
      <c r="E3771" s="33"/>
      <c r="F3771" s="33"/>
      <c r="G3771" s="28"/>
      <c r="H3771" s="33"/>
      <c r="I3771" s="33"/>
    </row>
    <row r="3772" customFormat="1" spans="3:9">
      <c r="C3772" s="27"/>
      <c r="D3772" s="33"/>
      <c r="E3772" s="33"/>
      <c r="F3772" s="33"/>
      <c r="G3772" s="28"/>
      <c r="H3772" s="33"/>
      <c r="I3772" s="33"/>
    </row>
    <row r="3773" customFormat="1" spans="3:9">
      <c r="C3773" s="27"/>
      <c r="D3773" s="33"/>
      <c r="E3773" s="33"/>
      <c r="F3773" s="33"/>
      <c r="G3773" s="28"/>
      <c r="H3773" s="33"/>
      <c r="I3773" s="33"/>
    </row>
    <row r="3774" customFormat="1" spans="3:9">
      <c r="C3774" s="27"/>
      <c r="D3774" s="33"/>
      <c r="E3774" s="33"/>
      <c r="F3774" s="33"/>
      <c r="G3774" s="28"/>
      <c r="H3774" s="33"/>
      <c r="I3774" s="33"/>
    </row>
    <row r="3775" customFormat="1" spans="3:9">
      <c r="C3775" s="27"/>
      <c r="D3775" s="33"/>
      <c r="E3775" s="33"/>
      <c r="F3775" s="33"/>
      <c r="G3775" s="28"/>
      <c r="H3775" s="33"/>
      <c r="I3775" s="33"/>
    </row>
    <row r="3776" customFormat="1" spans="3:9">
      <c r="C3776" s="27"/>
      <c r="D3776" s="33"/>
      <c r="E3776" s="33"/>
      <c r="F3776" s="33"/>
      <c r="G3776" s="28"/>
      <c r="H3776" s="33"/>
      <c r="I3776" s="33"/>
    </row>
    <row r="3777" customFormat="1" spans="3:9">
      <c r="C3777" s="27"/>
      <c r="D3777" s="33"/>
      <c r="E3777" s="33"/>
      <c r="F3777" s="33"/>
      <c r="G3777" s="28"/>
      <c r="H3777" s="33"/>
      <c r="I3777" s="33"/>
    </row>
    <row r="3778" customFormat="1" spans="3:9">
      <c r="C3778" s="27"/>
      <c r="D3778" s="33"/>
      <c r="E3778" s="33"/>
      <c r="F3778" s="33"/>
      <c r="G3778" s="28"/>
      <c r="H3778" s="33"/>
      <c r="I3778" s="33"/>
    </row>
    <row r="3779" customFormat="1" spans="3:9">
      <c r="C3779" s="27"/>
      <c r="D3779" s="33"/>
      <c r="E3779" s="33"/>
      <c r="F3779" s="33"/>
      <c r="G3779" s="28"/>
      <c r="H3779" s="33"/>
      <c r="I3779" s="33"/>
    </row>
    <row r="3780" customFormat="1" spans="3:9">
      <c r="C3780" s="27"/>
      <c r="D3780" s="33"/>
      <c r="E3780" s="33"/>
      <c r="F3780" s="33"/>
      <c r="G3780" s="28"/>
      <c r="H3780" s="33"/>
      <c r="I3780" s="33"/>
    </row>
    <row r="3781" customFormat="1" spans="3:9">
      <c r="C3781" s="27"/>
      <c r="D3781" s="33"/>
      <c r="E3781" s="33"/>
      <c r="F3781" s="33"/>
      <c r="G3781" s="28"/>
      <c r="H3781" s="33"/>
      <c r="I3781" s="33"/>
    </row>
    <row r="3782" customFormat="1" spans="3:9">
      <c r="C3782" s="27"/>
      <c r="D3782" s="33"/>
      <c r="E3782" s="33"/>
      <c r="F3782" s="33"/>
      <c r="G3782" s="28"/>
      <c r="H3782" s="33"/>
      <c r="I3782" s="33"/>
    </row>
    <row r="3783" customFormat="1" spans="3:9">
      <c r="C3783" s="27"/>
      <c r="D3783" s="33"/>
      <c r="E3783" s="33"/>
      <c r="F3783" s="33"/>
      <c r="G3783" s="28"/>
      <c r="H3783" s="33"/>
      <c r="I3783" s="33"/>
    </row>
    <row r="3784" customFormat="1" spans="3:9">
      <c r="C3784" s="27"/>
      <c r="D3784" s="33"/>
      <c r="E3784" s="33"/>
      <c r="F3784" s="33"/>
      <c r="G3784" s="28"/>
      <c r="H3784" s="33"/>
      <c r="I3784" s="33"/>
    </row>
    <row r="3785" customFormat="1" spans="3:9">
      <c r="C3785" s="27"/>
      <c r="D3785" s="33"/>
      <c r="E3785" s="33"/>
      <c r="F3785" s="33"/>
      <c r="G3785" s="28"/>
      <c r="H3785" s="33"/>
      <c r="I3785" s="33"/>
    </row>
    <row r="3786" customFormat="1" spans="3:9">
      <c r="C3786" s="27"/>
      <c r="D3786" s="33"/>
      <c r="E3786" s="33"/>
      <c r="F3786" s="33"/>
      <c r="G3786" s="28"/>
      <c r="H3786" s="33"/>
      <c r="I3786" s="33"/>
    </row>
    <row r="3787" customFormat="1" spans="3:9">
      <c r="C3787" s="27"/>
      <c r="D3787" s="33"/>
      <c r="E3787" s="33"/>
      <c r="F3787" s="33"/>
      <c r="G3787" s="28"/>
      <c r="H3787" s="33"/>
      <c r="I3787" s="33"/>
    </row>
    <row r="3788" customFormat="1" spans="3:9">
      <c r="C3788" s="27"/>
      <c r="D3788" s="33"/>
      <c r="E3788" s="33"/>
      <c r="F3788" s="33"/>
      <c r="G3788" s="28"/>
      <c r="H3788" s="33"/>
      <c r="I3788" s="33"/>
    </row>
    <row r="3789" customFormat="1" spans="3:9">
      <c r="C3789" s="27"/>
      <c r="D3789" s="33"/>
      <c r="E3789" s="33"/>
      <c r="F3789" s="33"/>
      <c r="G3789" s="28"/>
      <c r="H3789" s="33"/>
      <c r="I3789" s="33"/>
    </row>
    <row r="3790" customFormat="1" spans="3:9">
      <c r="C3790" s="27"/>
      <c r="D3790" s="33"/>
      <c r="E3790" s="33"/>
      <c r="F3790" s="33"/>
      <c r="G3790" s="28"/>
      <c r="H3790" s="33"/>
      <c r="I3790" s="33"/>
    </row>
    <row r="3791" customFormat="1" spans="3:9">
      <c r="C3791" s="27"/>
      <c r="D3791" s="33"/>
      <c r="E3791" s="33"/>
      <c r="F3791" s="33"/>
      <c r="G3791" s="28"/>
      <c r="H3791" s="33"/>
      <c r="I3791" s="33"/>
    </row>
    <row r="3792" customFormat="1" spans="3:9">
      <c r="C3792" s="27"/>
      <c r="D3792" s="33"/>
      <c r="E3792" s="33"/>
      <c r="F3792" s="33"/>
      <c r="G3792" s="28"/>
      <c r="H3792" s="33"/>
      <c r="I3792" s="33"/>
    </row>
    <row r="3793" customFormat="1" spans="3:9">
      <c r="C3793" s="27"/>
      <c r="D3793" s="33"/>
      <c r="E3793" s="33"/>
      <c r="F3793" s="33"/>
      <c r="G3793" s="28"/>
      <c r="H3793" s="33"/>
      <c r="I3793" s="33"/>
    </row>
    <row r="3794" customFormat="1" spans="3:9">
      <c r="C3794" s="27"/>
      <c r="D3794" s="33"/>
      <c r="E3794" s="33"/>
      <c r="F3794" s="33"/>
      <c r="G3794" s="28"/>
      <c r="H3794" s="33"/>
      <c r="I3794" s="33"/>
    </row>
    <row r="3795" customFormat="1" spans="3:9">
      <c r="C3795" s="27"/>
      <c r="D3795" s="33"/>
      <c r="E3795" s="33"/>
      <c r="F3795" s="33"/>
      <c r="G3795" s="28"/>
      <c r="H3795" s="33"/>
      <c r="I3795" s="33"/>
    </row>
    <row r="3796" customFormat="1" spans="3:9">
      <c r="C3796" s="27"/>
      <c r="D3796" s="33"/>
      <c r="E3796" s="33"/>
      <c r="F3796" s="33"/>
      <c r="G3796" s="28"/>
      <c r="H3796" s="33"/>
      <c r="I3796" s="33"/>
    </row>
    <row r="3797" customFormat="1" spans="3:9">
      <c r="C3797" s="27"/>
      <c r="D3797" s="33"/>
      <c r="E3797" s="33"/>
      <c r="F3797" s="33"/>
      <c r="G3797" s="28"/>
      <c r="H3797" s="33"/>
      <c r="I3797" s="33"/>
    </row>
    <row r="3798" customFormat="1" spans="3:9">
      <c r="C3798" s="27"/>
      <c r="D3798" s="33"/>
      <c r="E3798" s="33"/>
      <c r="F3798" s="33"/>
      <c r="G3798" s="28"/>
      <c r="H3798" s="33"/>
      <c r="I3798" s="33"/>
    </row>
    <row r="3799" customFormat="1" spans="3:9">
      <c r="C3799" s="27"/>
      <c r="D3799" s="33"/>
      <c r="E3799" s="33"/>
      <c r="F3799" s="33"/>
      <c r="G3799" s="28"/>
      <c r="H3799" s="33"/>
      <c r="I3799" s="33"/>
    </row>
    <row r="3800" customFormat="1" spans="3:9">
      <c r="C3800" s="27"/>
      <c r="D3800" s="33"/>
      <c r="E3800" s="33"/>
      <c r="F3800" s="33"/>
      <c r="G3800" s="28"/>
      <c r="H3800" s="33"/>
      <c r="I3800" s="33"/>
    </row>
    <row r="3801" customFormat="1" spans="3:9">
      <c r="C3801" s="27"/>
      <c r="D3801" s="33"/>
      <c r="E3801" s="33"/>
      <c r="F3801" s="33"/>
      <c r="G3801" s="28"/>
      <c r="H3801" s="33"/>
      <c r="I3801" s="33"/>
    </row>
    <row r="3802" customFormat="1" spans="3:9">
      <c r="C3802" s="27"/>
      <c r="D3802" s="33"/>
      <c r="E3802" s="33"/>
      <c r="F3802" s="33"/>
      <c r="G3802" s="28"/>
      <c r="H3802" s="33"/>
      <c r="I3802" s="33"/>
    </row>
    <row r="3803" customFormat="1" spans="3:9">
      <c r="C3803" s="27"/>
      <c r="D3803" s="33"/>
      <c r="E3803" s="33"/>
      <c r="F3803" s="33"/>
      <c r="G3803" s="28"/>
      <c r="H3803" s="33"/>
      <c r="I3803" s="33"/>
    </row>
    <row r="3804" customFormat="1" spans="3:9">
      <c r="C3804" s="27"/>
      <c r="D3804" s="33"/>
      <c r="E3804" s="33"/>
      <c r="F3804" s="33"/>
      <c r="G3804" s="28"/>
      <c r="H3804" s="33"/>
      <c r="I3804" s="33"/>
    </row>
    <row r="3805" customFormat="1" spans="3:9">
      <c r="C3805" s="27"/>
      <c r="D3805" s="33"/>
      <c r="E3805" s="33"/>
      <c r="F3805" s="33"/>
      <c r="G3805" s="28"/>
      <c r="H3805" s="33"/>
      <c r="I3805" s="33"/>
    </row>
    <row r="3806" customFormat="1" spans="3:9">
      <c r="C3806" s="27"/>
      <c r="D3806" s="33"/>
      <c r="E3806" s="33"/>
      <c r="F3806" s="33"/>
      <c r="G3806" s="28"/>
      <c r="H3806" s="33"/>
      <c r="I3806" s="33"/>
    </row>
    <row r="3807" customFormat="1" spans="3:9">
      <c r="C3807" s="27"/>
      <c r="D3807" s="33"/>
      <c r="E3807" s="33"/>
      <c r="F3807" s="33"/>
      <c r="G3807" s="28"/>
      <c r="H3807" s="33"/>
      <c r="I3807" s="33"/>
    </row>
    <row r="3808" customFormat="1" spans="3:9">
      <c r="C3808" s="27"/>
      <c r="D3808" s="33"/>
      <c r="E3808" s="33"/>
      <c r="F3808" s="33"/>
      <c r="G3808" s="28"/>
      <c r="H3808" s="33"/>
      <c r="I3808" s="33"/>
    </row>
    <row r="3809" customFormat="1" spans="3:9">
      <c r="C3809" s="27"/>
      <c r="D3809" s="33"/>
      <c r="E3809" s="33"/>
      <c r="F3809" s="33"/>
      <c r="G3809" s="28"/>
      <c r="H3809" s="33"/>
      <c r="I3809" s="33"/>
    </row>
    <row r="3810" customFormat="1" spans="3:9">
      <c r="C3810" s="27"/>
      <c r="D3810" s="33"/>
      <c r="E3810" s="33"/>
      <c r="F3810" s="33"/>
      <c r="G3810" s="28"/>
      <c r="H3810" s="33"/>
      <c r="I3810" s="33"/>
    </row>
    <row r="3811" customFormat="1" spans="3:9">
      <c r="C3811" s="27"/>
      <c r="D3811" s="33"/>
      <c r="E3811" s="33"/>
      <c r="F3811" s="33"/>
      <c r="G3811" s="28"/>
      <c r="H3811" s="33"/>
      <c r="I3811" s="33"/>
    </row>
    <row r="3812" customFormat="1" spans="3:9">
      <c r="C3812" s="27"/>
      <c r="D3812" s="33"/>
      <c r="E3812" s="33"/>
      <c r="F3812" s="33"/>
      <c r="G3812" s="28"/>
      <c r="H3812" s="33"/>
      <c r="I3812" s="33"/>
    </row>
    <row r="3813" customFormat="1" spans="3:9">
      <c r="C3813" s="27"/>
      <c r="D3813" s="33"/>
      <c r="E3813" s="33"/>
      <c r="F3813" s="33"/>
      <c r="G3813" s="28"/>
      <c r="H3813" s="33"/>
      <c r="I3813" s="33"/>
    </row>
    <row r="3814" customFormat="1" spans="3:9">
      <c r="C3814" s="27"/>
      <c r="D3814" s="33"/>
      <c r="E3814" s="33"/>
      <c r="F3814" s="33"/>
      <c r="G3814" s="28"/>
      <c r="H3814" s="33"/>
      <c r="I3814" s="33"/>
    </row>
    <row r="3815" customFormat="1" spans="3:9">
      <c r="C3815" s="27"/>
      <c r="D3815" s="33"/>
      <c r="E3815" s="33"/>
      <c r="F3815" s="33"/>
      <c r="G3815" s="28"/>
      <c r="H3815" s="33"/>
      <c r="I3815" s="33"/>
    </row>
    <row r="3816" customFormat="1" spans="3:9">
      <c r="C3816" s="27"/>
      <c r="D3816" s="33"/>
      <c r="E3816" s="33"/>
      <c r="F3816" s="33"/>
      <c r="G3816" s="28"/>
      <c r="H3816" s="33"/>
      <c r="I3816" s="33"/>
    </row>
    <row r="3817" customFormat="1" spans="3:9">
      <c r="C3817" s="27"/>
      <c r="D3817" s="33"/>
      <c r="E3817" s="33"/>
      <c r="F3817" s="33"/>
      <c r="G3817" s="28"/>
      <c r="H3817" s="33"/>
      <c r="I3817" s="33"/>
    </row>
    <row r="3818" customFormat="1" spans="3:9">
      <c r="C3818" s="27"/>
      <c r="D3818" s="33"/>
      <c r="E3818" s="33"/>
      <c r="F3818" s="33"/>
      <c r="G3818" s="28"/>
      <c r="H3818" s="33"/>
      <c r="I3818" s="33"/>
    </row>
    <row r="3819" customFormat="1" spans="3:9">
      <c r="C3819" s="27"/>
      <c r="D3819" s="33"/>
      <c r="E3819" s="33"/>
      <c r="F3819" s="33"/>
      <c r="G3819" s="28"/>
      <c r="H3819" s="33"/>
      <c r="I3819" s="33"/>
    </row>
    <row r="3820" customFormat="1" spans="3:9">
      <c r="C3820" s="27"/>
      <c r="D3820" s="33"/>
      <c r="E3820" s="33"/>
      <c r="F3820" s="33"/>
      <c r="G3820" s="28"/>
      <c r="H3820" s="33"/>
      <c r="I3820" s="33"/>
    </row>
    <row r="3821" customFormat="1" spans="3:9">
      <c r="C3821" s="27"/>
      <c r="D3821" s="33"/>
      <c r="E3821" s="33"/>
      <c r="F3821" s="33"/>
      <c r="G3821" s="28"/>
      <c r="H3821" s="33"/>
      <c r="I3821" s="33"/>
    </row>
    <row r="3822" customFormat="1" spans="3:9">
      <c r="C3822" s="27"/>
      <c r="D3822" s="33"/>
      <c r="E3822" s="33"/>
      <c r="F3822" s="33"/>
      <c r="G3822" s="28"/>
      <c r="H3822" s="33"/>
      <c r="I3822" s="33"/>
    </row>
    <row r="3823" customFormat="1" spans="3:9">
      <c r="C3823" s="27"/>
      <c r="D3823" s="33"/>
      <c r="E3823" s="33"/>
      <c r="F3823" s="33"/>
      <c r="G3823" s="28"/>
      <c r="H3823" s="33"/>
      <c r="I3823" s="33"/>
    </row>
    <row r="3824" customFormat="1" spans="3:9">
      <c r="C3824" s="27"/>
      <c r="D3824" s="33"/>
      <c r="E3824" s="33"/>
      <c r="F3824" s="33"/>
      <c r="G3824" s="28"/>
      <c r="H3824" s="33"/>
      <c r="I3824" s="33"/>
    </row>
    <row r="3825" customFormat="1" spans="3:9">
      <c r="C3825" s="27"/>
      <c r="D3825" s="33"/>
      <c r="E3825" s="33"/>
      <c r="F3825" s="33"/>
      <c r="G3825" s="28"/>
      <c r="H3825" s="33"/>
      <c r="I3825" s="33"/>
    </row>
    <row r="3826" customFormat="1" spans="3:9">
      <c r="C3826" s="27"/>
      <c r="D3826" s="33"/>
      <c r="E3826" s="33"/>
      <c r="F3826" s="33"/>
      <c r="G3826" s="28"/>
      <c r="H3826" s="33"/>
      <c r="I3826" s="33"/>
    </row>
    <row r="3827" customFormat="1" spans="3:9">
      <c r="C3827" s="27"/>
      <c r="D3827" s="33"/>
      <c r="E3827" s="33"/>
      <c r="F3827" s="33"/>
      <c r="G3827" s="28"/>
      <c r="H3827" s="33"/>
      <c r="I3827" s="33"/>
    </row>
    <row r="3828" customFormat="1" spans="3:9">
      <c r="C3828" s="27"/>
      <c r="D3828" s="33"/>
      <c r="E3828" s="33"/>
      <c r="F3828" s="33"/>
      <c r="G3828" s="28"/>
      <c r="H3828" s="33"/>
      <c r="I3828" s="33"/>
    </row>
    <row r="3829" customFormat="1" spans="3:9">
      <c r="C3829" s="27"/>
      <c r="D3829" s="33"/>
      <c r="E3829" s="33"/>
      <c r="F3829" s="33"/>
      <c r="G3829" s="28"/>
      <c r="H3829" s="33"/>
      <c r="I3829" s="33"/>
    </row>
    <row r="3830" customFormat="1" spans="3:9">
      <c r="C3830" s="27"/>
      <c r="D3830" s="33"/>
      <c r="E3830" s="33"/>
      <c r="F3830" s="33"/>
      <c r="G3830" s="28"/>
      <c r="H3830" s="33"/>
      <c r="I3830" s="33"/>
    </row>
    <row r="3831" customFormat="1" spans="3:9">
      <c r="C3831" s="27"/>
      <c r="D3831" s="33"/>
      <c r="E3831" s="33"/>
      <c r="F3831" s="33"/>
      <c r="G3831" s="28"/>
      <c r="H3831" s="33"/>
      <c r="I3831" s="33"/>
    </row>
    <row r="3832" customFormat="1" spans="3:9">
      <c r="C3832" s="27"/>
      <c r="D3832" s="33"/>
      <c r="E3832" s="33"/>
      <c r="F3832" s="33"/>
      <c r="G3832" s="28"/>
      <c r="H3832" s="33"/>
      <c r="I3832" s="33"/>
    </row>
    <row r="3833" customFormat="1" spans="3:9">
      <c r="C3833" s="27"/>
      <c r="D3833" s="33"/>
      <c r="E3833" s="33"/>
      <c r="F3833" s="33"/>
      <c r="G3833" s="28"/>
      <c r="H3833" s="33"/>
      <c r="I3833" s="33"/>
    </row>
    <row r="3834" customFormat="1" spans="3:9">
      <c r="C3834" s="27"/>
      <c r="D3834" s="33"/>
      <c r="E3834" s="33"/>
      <c r="F3834" s="33"/>
      <c r="G3834" s="28"/>
      <c r="H3834" s="33"/>
      <c r="I3834" s="33"/>
    </row>
    <row r="3835" customFormat="1" spans="3:9">
      <c r="C3835" s="27"/>
      <c r="D3835" s="33"/>
      <c r="E3835" s="33"/>
      <c r="F3835" s="33"/>
      <c r="G3835" s="28"/>
      <c r="H3835" s="33"/>
      <c r="I3835" s="33"/>
    </row>
    <row r="3836" customFormat="1" spans="3:9">
      <c r="C3836" s="27"/>
      <c r="D3836" s="33"/>
      <c r="E3836" s="33"/>
      <c r="F3836" s="33"/>
      <c r="G3836" s="28"/>
      <c r="H3836" s="33"/>
      <c r="I3836" s="33"/>
    </row>
    <row r="3837" customFormat="1" spans="3:9">
      <c r="C3837" s="27"/>
      <c r="D3837" s="33"/>
      <c r="E3837" s="33"/>
      <c r="F3837" s="33"/>
      <c r="G3837" s="28"/>
      <c r="H3837" s="33"/>
      <c r="I3837" s="33"/>
    </row>
    <row r="3838" customFormat="1" spans="3:9">
      <c r="C3838" s="27"/>
      <c r="D3838" s="33"/>
      <c r="E3838" s="33"/>
      <c r="F3838" s="33"/>
      <c r="G3838" s="28"/>
      <c r="H3838" s="33"/>
      <c r="I3838" s="33"/>
    </row>
    <row r="3839" customFormat="1" spans="3:9">
      <c r="C3839" s="27"/>
      <c r="D3839" s="33"/>
      <c r="E3839" s="33"/>
      <c r="F3839" s="33"/>
      <c r="G3839" s="28"/>
      <c r="H3839" s="33"/>
      <c r="I3839" s="33"/>
    </row>
    <row r="3840" customFormat="1" spans="3:9">
      <c r="C3840" s="27"/>
      <c r="D3840" s="33"/>
      <c r="E3840" s="33"/>
      <c r="F3840" s="33"/>
      <c r="G3840" s="28"/>
      <c r="H3840" s="33"/>
      <c r="I3840" s="33"/>
    </row>
    <row r="3841" customFormat="1" spans="3:9">
      <c r="C3841" s="27"/>
      <c r="D3841" s="33"/>
      <c r="E3841" s="33"/>
      <c r="F3841" s="33"/>
      <c r="G3841" s="28"/>
      <c r="H3841" s="33"/>
      <c r="I3841" s="33"/>
    </row>
    <row r="3842" customFormat="1" spans="3:9">
      <c r="C3842" s="27"/>
      <c r="D3842" s="33"/>
      <c r="E3842" s="33"/>
      <c r="F3842" s="33"/>
      <c r="G3842" s="28"/>
      <c r="H3842" s="33"/>
      <c r="I3842" s="33"/>
    </row>
    <row r="3843" customFormat="1" spans="3:9">
      <c r="C3843" s="27"/>
      <c r="D3843" s="33"/>
      <c r="E3843" s="33"/>
      <c r="F3843" s="33"/>
      <c r="G3843" s="28"/>
      <c r="H3843" s="33"/>
      <c r="I3843" s="33"/>
    </row>
    <row r="3844" customFormat="1" spans="3:9">
      <c r="C3844" s="27"/>
      <c r="D3844" s="33"/>
      <c r="E3844" s="33"/>
      <c r="F3844" s="33"/>
      <c r="G3844" s="28"/>
      <c r="H3844" s="33"/>
      <c r="I3844" s="33"/>
    </row>
    <row r="3845" customFormat="1" spans="3:9">
      <c r="C3845" s="27"/>
      <c r="D3845" s="33"/>
      <c r="E3845" s="33"/>
      <c r="F3845" s="33"/>
      <c r="G3845" s="28"/>
      <c r="H3845" s="33"/>
      <c r="I3845" s="33"/>
    </row>
    <row r="3846" customFormat="1" spans="3:9">
      <c r="C3846" s="27"/>
      <c r="D3846" s="33"/>
      <c r="E3846" s="33"/>
      <c r="F3846" s="33"/>
      <c r="G3846" s="28"/>
      <c r="H3846" s="33"/>
      <c r="I3846" s="33"/>
    </row>
    <row r="3847" customFormat="1" spans="3:9">
      <c r="C3847" s="27"/>
      <c r="D3847" s="33"/>
      <c r="E3847" s="33"/>
      <c r="F3847" s="33"/>
      <c r="G3847" s="28"/>
      <c r="H3847" s="33"/>
      <c r="I3847" s="33"/>
    </row>
    <row r="3848" customFormat="1" spans="3:9">
      <c r="C3848" s="27"/>
      <c r="D3848" s="33"/>
      <c r="E3848" s="33"/>
      <c r="F3848" s="33"/>
      <c r="G3848" s="28"/>
      <c r="H3848" s="33"/>
      <c r="I3848" s="33"/>
    </row>
    <row r="3849" customFormat="1" spans="3:9">
      <c r="C3849" s="27"/>
      <c r="D3849" s="33"/>
      <c r="E3849" s="33"/>
      <c r="F3849" s="33"/>
      <c r="G3849" s="28"/>
      <c r="H3849" s="33"/>
      <c r="I3849" s="33"/>
    </row>
    <row r="3850" customFormat="1" spans="3:9">
      <c r="C3850" s="27"/>
      <c r="D3850" s="33"/>
      <c r="E3850" s="33"/>
      <c r="F3850" s="33"/>
      <c r="G3850" s="28"/>
      <c r="H3850" s="33"/>
      <c r="I3850" s="33"/>
    </row>
    <row r="3851" customFormat="1" spans="3:9">
      <c r="C3851" s="27"/>
      <c r="D3851" s="33"/>
      <c r="E3851" s="33"/>
      <c r="F3851" s="33"/>
      <c r="G3851" s="28"/>
      <c r="H3851" s="33"/>
      <c r="I3851" s="33"/>
    </row>
    <row r="3852" customFormat="1" spans="3:9">
      <c r="C3852" s="27"/>
      <c r="D3852" s="33"/>
      <c r="E3852" s="33"/>
      <c r="F3852" s="33"/>
      <c r="G3852" s="28"/>
      <c r="H3852" s="33"/>
      <c r="I3852" s="33"/>
    </row>
    <row r="3853" customFormat="1" spans="3:9">
      <c r="C3853" s="27"/>
      <c r="D3853" s="33"/>
      <c r="E3853" s="33"/>
      <c r="F3853" s="33"/>
      <c r="G3853" s="28"/>
      <c r="H3853" s="33"/>
      <c r="I3853" s="33"/>
    </row>
    <row r="3854" customFormat="1" spans="3:9">
      <c r="C3854" s="27"/>
      <c r="D3854" s="33"/>
      <c r="E3854" s="33"/>
      <c r="F3854" s="33"/>
      <c r="G3854" s="28"/>
      <c r="H3854" s="33"/>
      <c r="I3854" s="33"/>
    </row>
    <row r="3855" customFormat="1" spans="3:9">
      <c r="C3855" s="27"/>
      <c r="D3855" s="33"/>
      <c r="E3855" s="33"/>
      <c r="F3855" s="33"/>
      <c r="G3855" s="28"/>
      <c r="H3855" s="33"/>
      <c r="I3855" s="33"/>
    </row>
    <row r="3856" customFormat="1" spans="3:9">
      <c r="C3856" s="27"/>
      <c r="D3856" s="33"/>
      <c r="E3856" s="33"/>
      <c r="F3856" s="33"/>
      <c r="G3856" s="28"/>
      <c r="H3856" s="33"/>
      <c r="I3856" s="33"/>
    </row>
    <row r="3857" customFormat="1" spans="3:9">
      <c r="C3857" s="27"/>
      <c r="D3857" s="33"/>
      <c r="E3857" s="33"/>
      <c r="F3857" s="33"/>
      <c r="G3857" s="28"/>
      <c r="H3857" s="33"/>
      <c r="I3857" s="33"/>
    </row>
    <row r="3858" customFormat="1" spans="3:9">
      <c r="C3858" s="27"/>
      <c r="D3858" s="33"/>
      <c r="E3858" s="33"/>
      <c r="F3858" s="33"/>
      <c r="G3858" s="28"/>
      <c r="H3858" s="33"/>
      <c r="I3858" s="33"/>
    </row>
    <row r="3859" customFormat="1" spans="3:9">
      <c r="C3859" s="27"/>
      <c r="D3859" s="33"/>
      <c r="E3859" s="33"/>
      <c r="F3859" s="33"/>
      <c r="G3859" s="28"/>
      <c r="H3859" s="33"/>
      <c r="I3859" s="33"/>
    </row>
    <row r="3860" customFormat="1" spans="3:9">
      <c r="C3860" s="27"/>
      <c r="D3860" s="33"/>
      <c r="E3860" s="33"/>
      <c r="F3860" s="33"/>
      <c r="G3860" s="28"/>
      <c r="H3860" s="33"/>
      <c r="I3860" s="33"/>
    </row>
    <row r="3861" customFormat="1" spans="3:9">
      <c r="C3861" s="27"/>
      <c r="D3861" s="33"/>
      <c r="E3861" s="33"/>
      <c r="F3861" s="33"/>
      <c r="G3861" s="28"/>
      <c r="H3861" s="33"/>
      <c r="I3861" s="33"/>
    </row>
    <row r="3862" customFormat="1" spans="3:9">
      <c r="C3862" s="27"/>
      <c r="D3862" s="33"/>
      <c r="E3862" s="33"/>
      <c r="F3862" s="33"/>
      <c r="G3862" s="28"/>
      <c r="H3862" s="33"/>
      <c r="I3862" s="33"/>
    </row>
    <row r="3863" customFormat="1" spans="3:9">
      <c r="C3863" s="27"/>
      <c r="D3863" s="33"/>
      <c r="E3863" s="33"/>
      <c r="F3863" s="33"/>
      <c r="G3863" s="28"/>
      <c r="H3863" s="33"/>
      <c r="I3863" s="33"/>
    </row>
    <row r="3864" customFormat="1" spans="3:9">
      <c r="C3864" s="27"/>
      <c r="D3864" s="33"/>
      <c r="E3864" s="33"/>
      <c r="F3864" s="33"/>
      <c r="G3864" s="28"/>
      <c r="H3864" s="33"/>
      <c r="I3864" s="33"/>
    </row>
    <row r="3865" customFormat="1" spans="3:9">
      <c r="C3865" s="27"/>
      <c r="D3865" s="33"/>
      <c r="E3865" s="33"/>
      <c r="F3865" s="33"/>
      <c r="G3865" s="28"/>
      <c r="H3865" s="33"/>
      <c r="I3865" s="33"/>
    </row>
    <row r="3866" customFormat="1" spans="3:9">
      <c r="C3866" s="27"/>
      <c r="D3866" s="33"/>
      <c r="E3866" s="33"/>
      <c r="F3866" s="33"/>
      <c r="G3866" s="28"/>
      <c r="H3866" s="33"/>
      <c r="I3866" s="33"/>
    </row>
    <row r="3867" customFormat="1" spans="3:9">
      <c r="C3867" s="27"/>
      <c r="D3867" s="33"/>
      <c r="E3867" s="33"/>
      <c r="F3867" s="33"/>
      <c r="G3867" s="28"/>
      <c r="H3867" s="33"/>
      <c r="I3867" s="33"/>
    </row>
    <row r="3868" customFormat="1" spans="3:9">
      <c r="C3868" s="27"/>
      <c r="D3868" s="33"/>
      <c r="E3868" s="33"/>
      <c r="F3868" s="33"/>
      <c r="G3868" s="28"/>
      <c r="H3868" s="33"/>
      <c r="I3868" s="33"/>
    </row>
    <row r="3869" customFormat="1" spans="3:9">
      <c r="C3869" s="27"/>
      <c r="D3869" s="33"/>
      <c r="E3869" s="33"/>
      <c r="F3869" s="33"/>
      <c r="G3869" s="28"/>
      <c r="H3869" s="33"/>
      <c r="I3869" s="33"/>
    </row>
    <row r="3870" customFormat="1" spans="3:9">
      <c r="C3870" s="27"/>
      <c r="D3870" s="33"/>
      <c r="E3870" s="33"/>
      <c r="F3870" s="33"/>
      <c r="G3870" s="28"/>
      <c r="H3870" s="33"/>
      <c r="I3870" s="33"/>
    </row>
    <row r="3871" customFormat="1" spans="3:9">
      <c r="C3871" s="27"/>
      <c r="D3871" s="33"/>
      <c r="E3871" s="33"/>
      <c r="F3871" s="33"/>
      <c r="G3871" s="28"/>
      <c r="H3871" s="33"/>
      <c r="I3871" s="33"/>
    </row>
    <row r="3872" customFormat="1" spans="3:9">
      <c r="C3872" s="27"/>
      <c r="D3872" s="33"/>
      <c r="E3872" s="33"/>
      <c r="F3872" s="33"/>
      <c r="G3872" s="28"/>
      <c r="H3872" s="33"/>
      <c r="I3872" s="33"/>
    </row>
    <row r="3873" customFormat="1" spans="3:9">
      <c r="C3873" s="27"/>
      <c r="D3873" s="33"/>
      <c r="E3873" s="33"/>
      <c r="F3873" s="33"/>
      <c r="G3873" s="28"/>
      <c r="H3873" s="33"/>
      <c r="I3873" s="33"/>
    </row>
    <row r="3874" customFormat="1" spans="3:9">
      <c r="C3874" s="27"/>
      <c r="D3874" s="33"/>
      <c r="E3874" s="33"/>
      <c r="F3874" s="33"/>
      <c r="G3874" s="28"/>
      <c r="H3874" s="33"/>
      <c r="I3874" s="33"/>
    </row>
    <row r="3875" customFormat="1" spans="3:9">
      <c r="C3875" s="27"/>
      <c r="D3875" s="33"/>
      <c r="E3875" s="33"/>
      <c r="F3875" s="33"/>
      <c r="G3875" s="28"/>
      <c r="H3875" s="33"/>
      <c r="I3875" s="33"/>
    </row>
    <row r="3876" customFormat="1" spans="3:9">
      <c r="C3876" s="27"/>
      <c r="D3876" s="33"/>
      <c r="E3876" s="33"/>
      <c r="F3876" s="33"/>
      <c r="G3876" s="28"/>
      <c r="H3876" s="33"/>
      <c r="I3876" s="33"/>
    </row>
    <row r="3877" customFormat="1" spans="3:9">
      <c r="C3877" s="27"/>
      <c r="D3877" s="33"/>
      <c r="E3877" s="33"/>
      <c r="F3877" s="33"/>
      <c r="G3877" s="28"/>
      <c r="H3877" s="33"/>
      <c r="I3877" s="33"/>
    </row>
    <row r="3878" customFormat="1" spans="3:9">
      <c r="C3878" s="27"/>
      <c r="D3878" s="33"/>
      <c r="E3878" s="33"/>
      <c r="F3878" s="33"/>
      <c r="G3878" s="28"/>
      <c r="H3878" s="33"/>
      <c r="I3878" s="33"/>
    </row>
    <row r="3879" customFormat="1" spans="3:9">
      <c r="C3879" s="27"/>
      <c r="D3879" s="33"/>
      <c r="E3879" s="33"/>
      <c r="F3879" s="33"/>
      <c r="G3879" s="28"/>
      <c r="H3879" s="33"/>
      <c r="I3879" s="33"/>
    </row>
    <row r="3880" customFormat="1" spans="3:9">
      <c r="C3880" s="27"/>
      <c r="D3880" s="33"/>
      <c r="E3880" s="33"/>
      <c r="F3880" s="33"/>
      <c r="G3880" s="28"/>
      <c r="H3880" s="33"/>
      <c r="I3880" s="33"/>
    </row>
    <row r="3881" customFormat="1" spans="3:9">
      <c r="C3881" s="27"/>
      <c r="D3881" s="33"/>
      <c r="E3881" s="33"/>
      <c r="F3881" s="33"/>
      <c r="G3881" s="28"/>
      <c r="H3881" s="33"/>
      <c r="I3881" s="33"/>
    </row>
    <row r="3882" customFormat="1" spans="3:9">
      <c r="C3882" s="27"/>
      <c r="D3882" s="33"/>
      <c r="E3882" s="33"/>
      <c r="F3882" s="33"/>
      <c r="G3882" s="28"/>
      <c r="H3882" s="33"/>
      <c r="I3882" s="33"/>
    </row>
    <row r="3883" customFormat="1" spans="3:9">
      <c r="C3883" s="27"/>
      <c r="D3883" s="33"/>
      <c r="E3883" s="33"/>
      <c r="F3883" s="33"/>
      <c r="G3883" s="28"/>
      <c r="H3883" s="33"/>
      <c r="I3883" s="33"/>
    </row>
    <row r="3884" customFormat="1" spans="3:9">
      <c r="C3884" s="27"/>
      <c r="D3884" s="33"/>
      <c r="E3884" s="33"/>
      <c r="F3884" s="33"/>
      <c r="G3884" s="28"/>
      <c r="H3884" s="33"/>
      <c r="I3884" s="33"/>
    </row>
    <row r="3885" customFormat="1" spans="3:9">
      <c r="C3885" s="27"/>
      <c r="D3885" s="33"/>
      <c r="E3885" s="33"/>
      <c r="F3885" s="33"/>
      <c r="G3885" s="28"/>
      <c r="H3885" s="33"/>
      <c r="I3885" s="33"/>
    </row>
    <row r="3886" customFormat="1" spans="3:9">
      <c r="C3886" s="27"/>
      <c r="D3886" s="33"/>
      <c r="E3886" s="33"/>
      <c r="F3886" s="33"/>
      <c r="G3886" s="28"/>
      <c r="H3886" s="33"/>
      <c r="I3886" s="33"/>
    </row>
    <row r="3887" customFormat="1" spans="3:9">
      <c r="C3887" s="27"/>
      <c r="D3887" s="33"/>
      <c r="E3887" s="33"/>
      <c r="F3887" s="33"/>
      <c r="G3887" s="28"/>
      <c r="H3887" s="33"/>
      <c r="I3887" s="33"/>
    </row>
    <row r="3888" customFormat="1" spans="3:9">
      <c r="C3888" s="27"/>
      <c r="D3888" s="33"/>
      <c r="E3888" s="33"/>
      <c r="F3888" s="33"/>
      <c r="G3888" s="28"/>
      <c r="H3888" s="33"/>
      <c r="I3888" s="33"/>
    </row>
    <row r="3889" customFormat="1" spans="3:9">
      <c r="C3889" s="27"/>
      <c r="D3889" s="33"/>
      <c r="E3889" s="33"/>
      <c r="F3889" s="33"/>
      <c r="G3889" s="28"/>
      <c r="H3889" s="33"/>
      <c r="I3889" s="33"/>
    </row>
    <row r="3890" customFormat="1" spans="3:9">
      <c r="C3890" s="27"/>
      <c r="D3890" s="33"/>
      <c r="E3890" s="33"/>
      <c r="F3890" s="33"/>
      <c r="G3890" s="28"/>
      <c r="H3890" s="33"/>
      <c r="I3890" s="33"/>
    </row>
    <row r="3891" customFormat="1" spans="3:9">
      <c r="C3891" s="27"/>
      <c r="D3891" s="33"/>
      <c r="E3891" s="33"/>
      <c r="F3891" s="33"/>
      <c r="G3891" s="28"/>
      <c r="H3891" s="33"/>
      <c r="I3891" s="33"/>
    </row>
    <row r="3892" customFormat="1" spans="3:9">
      <c r="C3892" s="27"/>
      <c r="D3892" s="33"/>
      <c r="E3892" s="33"/>
      <c r="F3892" s="33"/>
      <c r="G3892" s="28"/>
      <c r="H3892" s="33"/>
      <c r="I3892" s="33"/>
    </row>
    <row r="3893" customFormat="1" spans="3:9">
      <c r="C3893" s="27"/>
      <c r="D3893" s="33"/>
      <c r="E3893" s="33"/>
      <c r="F3893" s="33"/>
      <c r="G3893" s="28"/>
      <c r="H3893" s="33"/>
      <c r="I3893" s="33"/>
    </row>
    <row r="3894" customFormat="1" spans="3:9">
      <c r="C3894" s="27"/>
      <c r="D3894" s="33"/>
      <c r="E3894" s="33"/>
      <c r="F3894" s="33"/>
      <c r="G3894" s="28"/>
      <c r="H3894" s="33"/>
      <c r="I3894" s="33"/>
    </row>
    <row r="3895" customFormat="1" spans="3:9">
      <c r="C3895" s="27"/>
      <c r="D3895" s="33"/>
      <c r="E3895" s="33"/>
      <c r="F3895" s="33"/>
      <c r="G3895" s="28"/>
      <c r="H3895" s="33"/>
      <c r="I3895" s="33"/>
    </row>
    <row r="3896" customFormat="1" spans="3:9">
      <c r="C3896" s="27"/>
      <c r="D3896" s="33"/>
      <c r="E3896" s="33"/>
      <c r="F3896" s="33"/>
      <c r="G3896" s="28"/>
      <c r="H3896" s="33"/>
      <c r="I3896" s="33"/>
    </row>
    <row r="3897" customFormat="1" spans="3:9">
      <c r="C3897" s="27"/>
      <c r="D3897" s="33"/>
      <c r="E3897" s="33"/>
      <c r="F3897" s="33"/>
      <c r="G3897" s="28"/>
      <c r="H3897" s="33"/>
      <c r="I3897" s="33"/>
    </row>
    <row r="3898" customFormat="1" spans="3:9">
      <c r="C3898" s="27"/>
      <c r="D3898" s="33"/>
      <c r="E3898" s="33"/>
      <c r="F3898" s="33"/>
      <c r="G3898" s="28"/>
      <c r="H3898" s="33"/>
      <c r="I3898" s="33"/>
    </row>
    <row r="3899" customFormat="1" spans="3:9">
      <c r="C3899" s="27"/>
      <c r="D3899" s="33"/>
      <c r="E3899" s="33"/>
      <c r="F3899" s="33"/>
      <c r="G3899" s="28"/>
      <c r="H3899" s="33"/>
      <c r="I3899" s="33"/>
    </row>
    <row r="3900" customFormat="1" spans="3:9">
      <c r="C3900" s="27"/>
      <c r="D3900" s="33"/>
      <c r="E3900" s="33"/>
      <c r="F3900" s="33"/>
      <c r="G3900" s="28"/>
      <c r="H3900" s="33"/>
      <c r="I3900" s="33"/>
    </row>
    <row r="3901" customFormat="1" spans="3:9">
      <c r="C3901" s="27"/>
      <c r="D3901" s="33"/>
      <c r="E3901" s="33"/>
      <c r="F3901" s="33"/>
      <c r="G3901" s="28"/>
      <c r="H3901" s="33"/>
      <c r="I3901" s="33"/>
    </row>
    <row r="3902" customFormat="1" spans="3:9">
      <c r="C3902" s="27"/>
      <c r="D3902" s="33"/>
      <c r="E3902" s="33"/>
      <c r="F3902" s="33"/>
      <c r="G3902" s="28"/>
      <c r="H3902" s="33"/>
      <c r="I3902" s="33"/>
    </row>
    <row r="3903" customFormat="1" spans="3:9">
      <c r="C3903" s="27"/>
      <c r="D3903" s="33"/>
      <c r="E3903" s="33"/>
      <c r="F3903" s="33"/>
      <c r="G3903" s="28"/>
      <c r="H3903" s="33"/>
      <c r="I3903" s="33"/>
    </row>
    <row r="3904" customFormat="1" spans="3:9">
      <c r="C3904" s="27"/>
      <c r="D3904" s="33"/>
      <c r="E3904" s="33"/>
      <c r="F3904" s="33"/>
      <c r="G3904" s="28"/>
      <c r="H3904" s="33"/>
      <c r="I3904" s="33"/>
    </row>
    <row r="3905" customFormat="1" spans="3:9">
      <c r="C3905" s="27"/>
      <c r="D3905" s="33"/>
      <c r="E3905" s="33"/>
      <c r="F3905" s="33"/>
      <c r="G3905" s="28"/>
      <c r="H3905" s="33"/>
      <c r="I3905" s="33"/>
    </row>
    <row r="3906" customFormat="1" spans="3:9">
      <c r="C3906" s="27"/>
      <c r="D3906" s="33"/>
      <c r="E3906" s="33"/>
      <c r="F3906" s="33"/>
      <c r="G3906" s="28"/>
      <c r="H3906" s="33"/>
      <c r="I3906" s="33"/>
    </row>
    <row r="3907" customFormat="1" spans="3:9">
      <c r="C3907" s="27"/>
      <c r="D3907" s="33"/>
      <c r="E3907" s="33"/>
      <c r="F3907" s="33"/>
      <c r="G3907" s="28"/>
      <c r="H3907" s="33"/>
      <c r="I3907" s="33"/>
    </row>
    <row r="3908" customFormat="1" spans="3:9">
      <c r="C3908" s="27"/>
      <c r="D3908" s="33"/>
      <c r="E3908" s="33"/>
      <c r="F3908" s="33"/>
      <c r="G3908" s="28"/>
      <c r="H3908" s="33"/>
      <c r="I3908" s="33"/>
    </row>
    <row r="3909" customFormat="1" spans="3:9">
      <c r="C3909" s="27"/>
      <c r="D3909" s="33"/>
      <c r="E3909" s="33"/>
      <c r="F3909" s="33"/>
      <c r="G3909" s="28"/>
      <c r="H3909" s="33"/>
      <c r="I3909" s="33"/>
    </row>
    <row r="3910" customFormat="1" spans="3:9">
      <c r="C3910" s="27"/>
      <c r="D3910" s="33"/>
      <c r="E3910" s="33"/>
      <c r="F3910" s="33"/>
      <c r="G3910" s="28"/>
      <c r="H3910" s="33"/>
      <c r="I3910" s="33"/>
    </row>
    <row r="3911" customFormat="1" spans="3:9">
      <c r="C3911" s="27"/>
      <c r="D3911" s="33"/>
      <c r="E3911" s="33"/>
      <c r="F3911" s="33"/>
      <c r="G3911" s="28"/>
      <c r="H3911" s="33"/>
      <c r="I3911" s="33"/>
    </row>
    <row r="3912" customFormat="1" spans="3:9">
      <c r="C3912" s="27"/>
      <c r="D3912" s="33"/>
      <c r="E3912" s="33"/>
      <c r="F3912" s="33"/>
      <c r="G3912" s="28"/>
      <c r="H3912" s="33"/>
      <c r="I3912" s="33"/>
    </row>
    <row r="3913" customFormat="1" spans="3:9">
      <c r="C3913" s="27"/>
      <c r="D3913" s="33"/>
      <c r="E3913" s="33"/>
      <c r="F3913" s="33"/>
      <c r="G3913" s="28"/>
      <c r="H3913" s="33"/>
      <c r="I3913" s="33"/>
    </row>
    <row r="3914" customFormat="1" spans="3:9">
      <c r="C3914" s="27"/>
      <c r="D3914" s="33"/>
      <c r="E3914" s="33"/>
      <c r="F3914" s="33"/>
      <c r="G3914" s="28"/>
      <c r="H3914" s="33"/>
      <c r="I3914" s="33"/>
    </row>
    <row r="3915" customFormat="1" spans="3:9">
      <c r="C3915" s="27"/>
      <c r="D3915" s="33"/>
      <c r="E3915" s="33"/>
      <c r="F3915" s="33"/>
      <c r="G3915" s="28"/>
      <c r="H3915" s="33"/>
      <c r="I3915" s="33"/>
    </row>
    <row r="3916" customFormat="1" spans="3:9">
      <c r="C3916" s="27"/>
      <c r="D3916" s="33"/>
      <c r="E3916" s="33"/>
      <c r="F3916" s="33"/>
      <c r="G3916" s="28"/>
      <c r="H3916" s="33"/>
      <c r="I3916" s="33"/>
    </row>
    <row r="3917" customFormat="1" spans="3:9">
      <c r="C3917" s="27"/>
      <c r="D3917" s="33"/>
      <c r="E3917" s="33"/>
      <c r="F3917" s="33"/>
      <c r="G3917" s="28"/>
      <c r="H3917" s="33"/>
      <c r="I3917" s="33"/>
    </row>
    <row r="3918" customFormat="1" spans="3:9">
      <c r="C3918" s="27"/>
      <c r="D3918" s="33"/>
      <c r="E3918" s="33"/>
      <c r="F3918" s="33"/>
      <c r="G3918" s="28"/>
      <c r="H3918" s="33"/>
      <c r="I3918" s="33"/>
    </row>
    <row r="3919" customFormat="1" spans="3:9">
      <c r="C3919" s="27"/>
      <c r="D3919" s="33"/>
      <c r="E3919" s="33"/>
      <c r="F3919" s="33"/>
      <c r="G3919" s="28"/>
      <c r="H3919" s="33"/>
      <c r="I3919" s="33"/>
    </row>
    <row r="3920" customFormat="1" spans="3:9">
      <c r="C3920" s="27"/>
      <c r="D3920" s="33"/>
      <c r="E3920" s="33"/>
      <c r="F3920" s="33"/>
      <c r="G3920" s="28"/>
      <c r="H3920" s="33"/>
      <c r="I3920" s="33"/>
    </row>
    <row r="3921" customFormat="1" spans="3:9">
      <c r="C3921" s="27"/>
      <c r="D3921" s="33"/>
      <c r="E3921" s="33"/>
      <c r="F3921" s="33"/>
      <c r="G3921" s="28"/>
      <c r="H3921" s="33"/>
      <c r="I3921" s="33"/>
    </row>
    <row r="3922" customFormat="1" spans="3:9">
      <c r="C3922" s="27"/>
      <c r="D3922" s="33"/>
      <c r="E3922" s="33"/>
      <c r="F3922" s="33"/>
      <c r="G3922" s="28"/>
      <c r="H3922" s="33"/>
      <c r="I3922" s="33"/>
    </row>
    <row r="3923" customFormat="1" spans="3:9">
      <c r="C3923" s="27"/>
      <c r="D3923" s="33"/>
      <c r="E3923" s="33"/>
      <c r="F3923" s="33"/>
      <c r="G3923" s="28"/>
      <c r="H3923" s="33"/>
      <c r="I3923" s="33"/>
    </row>
    <row r="3924" customFormat="1" spans="3:9">
      <c r="C3924" s="27"/>
      <c r="D3924" s="33"/>
      <c r="E3924" s="33"/>
      <c r="F3924" s="33"/>
      <c r="G3924" s="28"/>
      <c r="H3924" s="33"/>
      <c r="I3924" s="33"/>
    </row>
    <row r="3925" customFormat="1" spans="3:9">
      <c r="C3925" s="27"/>
      <c r="D3925" s="33"/>
      <c r="E3925" s="33"/>
      <c r="F3925" s="33"/>
      <c r="G3925" s="28"/>
      <c r="H3925" s="33"/>
      <c r="I3925" s="33"/>
    </row>
    <row r="3926" customFormat="1" spans="3:9">
      <c r="C3926" s="27"/>
      <c r="D3926" s="33"/>
      <c r="E3926" s="33"/>
      <c r="F3926" s="33"/>
      <c r="G3926" s="28"/>
      <c r="H3926" s="33"/>
      <c r="I3926" s="33"/>
    </row>
    <row r="3927" customFormat="1" spans="3:9">
      <c r="C3927" s="27"/>
      <c r="D3927" s="33"/>
      <c r="E3927" s="33"/>
      <c r="F3927" s="33"/>
      <c r="G3927" s="28"/>
      <c r="H3927" s="33"/>
      <c r="I3927" s="33"/>
    </row>
    <row r="3928" customFormat="1" spans="3:9">
      <c r="C3928" s="27"/>
      <c r="D3928" s="33"/>
      <c r="E3928" s="33"/>
      <c r="F3928" s="33"/>
      <c r="G3928" s="28"/>
      <c r="H3928" s="33"/>
      <c r="I3928" s="33"/>
    </row>
    <row r="3929" customFormat="1" spans="3:9">
      <c r="C3929" s="27"/>
      <c r="D3929" s="33"/>
      <c r="E3929" s="33"/>
      <c r="F3929" s="33"/>
      <c r="G3929" s="28"/>
      <c r="H3929" s="33"/>
      <c r="I3929" s="33"/>
    </row>
    <row r="3930" customFormat="1" spans="3:9">
      <c r="C3930" s="27"/>
      <c r="D3930" s="33"/>
      <c r="E3930" s="33"/>
      <c r="F3930" s="33"/>
      <c r="G3930" s="28"/>
      <c r="H3930" s="33"/>
      <c r="I3930" s="33"/>
    </row>
    <row r="3931" customFormat="1" spans="3:9">
      <c r="C3931" s="27"/>
      <c r="D3931" s="33"/>
      <c r="E3931" s="33"/>
      <c r="F3931" s="33"/>
      <c r="G3931" s="28"/>
      <c r="H3931" s="33"/>
      <c r="I3931" s="33"/>
    </row>
    <row r="3932" customFormat="1" spans="3:9">
      <c r="C3932" s="27"/>
      <c r="D3932" s="33"/>
      <c r="E3932" s="33"/>
      <c r="F3932" s="33"/>
      <c r="G3932" s="28"/>
      <c r="H3932" s="33"/>
      <c r="I3932" s="33"/>
    </row>
    <row r="3933" customFormat="1" spans="3:9">
      <c r="C3933" s="27"/>
      <c r="D3933" s="33"/>
      <c r="E3933" s="33"/>
      <c r="F3933" s="33"/>
      <c r="G3933" s="28"/>
      <c r="H3933" s="33"/>
      <c r="I3933" s="33"/>
    </row>
    <row r="3934" customFormat="1" spans="3:9">
      <c r="C3934" s="27"/>
      <c r="D3934" s="33"/>
      <c r="E3934" s="33"/>
      <c r="F3934" s="33"/>
      <c r="G3934" s="28"/>
      <c r="H3934" s="33"/>
      <c r="I3934" s="33"/>
    </row>
    <row r="3935" customFormat="1" spans="3:9">
      <c r="C3935" s="27"/>
      <c r="D3935" s="33"/>
      <c r="E3935" s="33"/>
      <c r="F3935" s="33"/>
      <c r="G3935" s="28"/>
      <c r="H3935" s="33"/>
      <c r="I3935" s="33"/>
    </row>
    <row r="3936" customFormat="1" spans="3:9">
      <c r="C3936" s="27"/>
      <c r="D3936" s="33"/>
      <c r="E3936" s="33"/>
      <c r="F3936" s="33"/>
      <c r="G3936" s="28"/>
      <c r="H3936" s="33"/>
      <c r="I3936" s="33"/>
    </row>
    <row r="3937" customFormat="1" spans="3:9">
      <c r="C3937" s="27"/>
      <c r="D3937" s="33"/>
      <c r="E3937" s="33"/>
      <c r="F3937" s="33"/>
      <c r="G3937" s="28"/>
      <c r="H3937" s="33"/>
      <c r="I3937" s="33"/>
    </row>
    <row r="3938" customFormat="1" spans="3:9">
      <c r="C3938" s="27"/>
      <c r="D3938" s="33"/>
      <c r="E3938" s="33"/>
      <c r="F3938" s="33"/>
      <c r="G3938" s="28"/>
      <c r="H3938" s="33"/>
      <c r="I3938" s="33"/>
    </row>
    <row r="3939" customFormat="1" spans="3:9">
      <c r="C3939" s="27"/>
      <c r="D3939" s="33"/>
      <c r="E3939" s="33"/>
      <c r="F3939" s="33"/>
      <c r="G3939" s="28"/>
      <c r="H3939" s="33"/>
      <c r="I3939" s="33"/>
    </row>
    <row r="3940" customFormat="1" spans="3:9">
      <c r="C3940" s="27"/>
      <c r="D3940" s="33"/>
      <c r="E3940" s="33"/>
      <c r="F3940" s="33"/>
      <c r="G3940" s="28"/>
      <c r="H3940" s="33"/>
      <c r="I3940" s="33"/>
    </row>
    <row r="3941" customFormat="1" spans="3:9">
      <c r="C3941" s="27"/>
      <c r="D3941" s="33"/>
      <c r="E3941" s="33"/>
      <c r="F3941" s="33"/>
      <c r="G3941" s="28"/>
      <c r="H3941" s="33"/>
      <c r="I3941" s="33"/>
    </row>
    <row r="3942" customFormat="1" spans="3:9">
      <c r="C3942" s="27"/>
      <c r="D3942" s="33"/>
      <c r="E3942" s="33"/>
      <c r="F3942" s="33"/>
      <c r="G3942" s="28"/>
      <c r="H3942" s="33"/>
      <c r="I3942" s="33"/>
    </row>
    <row r="3943" customFormat="1" spans="3:9">
      <c r="C3943" s="27"/>
      <c r="D3943" s="33"/>
      <c r="E3943" s="33"/>
      <c r="F3943" s="33"/>
      <c r="G3943" s="28"/>
      <c r="H3943" s="33"/>
      <c r="I3943" s="33"/>
    </row>
    <row r="3944" customFormat="1" spans="3:9">
      <c r="C3944" s="27"/>
      <c r="D3944" s="33"/>
      <c r="E3944" s="33"/>
      <c r="F3944" s="33"/>
      <c r="G3944" s="28"/>
      <c r="H3944" s="33"/>
      <c r="I3944" s="33"/>
    </row>
    <row r="3945" customFormat="1" spans="3:9">
      <c r="C3945" s="27"/>
      <c r="D3945" s="33"/>
      <c r="E3945" s="33"/>
      <c r="F3945" s="33"/>
      <c r="G3945" s="28"/>
      <c r="H3945" s="33"/>
      <c r="I3945" s="33"/>
    </row>
    <row r="3946" customFormat="1" spans="3:9">
      <c r="C3946" s="27"/>
      <c r="D3946" s="33"/>
      <c r="E3946" s="33"/>
      <c r="F3946" s="33"/>
      <c r="G3946" s="28"/>
      <c r="H3946" s="33"/>
      <c r="I3946" s="33"/>
    </row>
    <row r="3947" customFormat="1" spans="3:9">
      <c r="C3947" s="27"/>
      <c r="D3947" s="33"/>
      <c r="E3947" s="33"/>
      <c r="F3947" s="33"/>
      <c r="G3947" s="28"/>
      <c r="H3947" s="33"/>
      <c r="I3947" s="33"/>
    </row>
    <row r="3948" customFormat="1" spans="3:9">
      <c r="C3948" s="27"/>
      <c r="D3948" s="33"/>
      <c r="E3948" s="33"/>
      <c r="F3948" s="33"/>
      <c r="G3948" s="28"/>
      <c r="H3948" s="33"/>
      <c r="I3948" s="33"/>
    </row>
    <row r="3949" customFormat="1" spans="3:9">
      <c r="C3949" s="27"/>
      <c r="D3949" s="33"/>
      <c r="E3949" s="33"/>
      <c r="F3949" s="33"/>
      <c r="G3949" s="28"/>
      <c r="H3949" s="33"/>
      <c r="I3949" s="33"/>
    </row>
    <row r="3950" customFormat="1" spans="3:9">
      <c r="C3950" s="27"/>
      <c r="D3950" s="33"/>
      <c r="E3950" s="33"/>
      <c r="F3950" s="33"/>
      <c r="G3950" s="28"/>
      <c r="H3950" s="33"/>
      <c r="I3950" s="33"/>
    </row>
    <row r="3951" customFormat="1" spans="3:9">
      <c r="C3951" s="27"/>
      <c r="D3951" s="33"/>
      <c r="E3951" s="33"/>
      <c r="F3951" s="33"/>
      <c r="G3951" s="28"/>
      <c r="H3951" s="33"/>
      <c r="I3951" s="33"/>
    </row>
    <row r="3952" customFormat="1" spans="3:9">
      <c r="C3952" s="27"/>
      <c r="D3952" s="33"/>
      <c r="E3952" s="33"/>
      <c r="F3952" s="33"/>
      <c r="G3952" s="28"/>
      <c r="H3952" s="33"/>
      <c r="I3952" s="33"/>
    </row>
    <row r="3953" customFormat="1" spans="3:9">
      <c r="C3953" s="27"/>
      <c r="D3953" s="33"/>
      <c r="E3953" s="33"/>
      <c r="F3953" s="33"/>
      <c r="G3953" s="28"/>
      <c r="H3953" s="33"/>
      <c r="I3953" s="33"/>
    </row>
    <row r="3954" customFormat="1" spans="3:9">
      <c r="C3954" s="27"/>
      <c r="D3954" s="33"/>
      <c r="E3954" s="33"/>
      <c r="F3954" s="33"/>
      <c r="G3954" s="28"/>
      <c r="H3954" s="33"/>
      <c r="I3954" s="33"/>
    </row>
    <row r="3955" customFormat="1" spans="3:9">
      <c r="C3955" s="27"/>
      <c r="D3955" s="33"/>
      <c r="E3955" s="33"/>
      <c r="F3955" s="33"/>
      <c r="G3955" s="28"/>
      <c r="H3955" s="33"/>
      <c r="I3955" s="33"/>
    </row>
    <row r="3956" customFormat="1" spans="3:9">
      <c r="C3956" s="27"/>
      <c r="D3956" s="33"/>
      <c r="E3956" s="33"/>
      <c r="F3956" s="33"/>
      <c r="G3956" s="28"/>
      <c r="H3956" s="33"/>
      <c r="I3956" s="33"/>
    </row>
    <row r="3957" customFormat="1" spans="3:9">
      <c r="C3957" s="27"/>
      <c r="D3957" s="33"/>
      <c r="E3957" s="33"/>
      <c r="F3957" s="33"/>
      <c r="G3957" s="28"/>
      <c r="H3957" s="33"/>
      <c r="I3957" s="33"/>
    </row>
    <row r="3958" customFormat="1" spans="3:9">
      <c r="C3958" s="27"/>
      <c r="D3958" s="33"/>
      <c r="E3958" s="33"/>
      <c r="F3958" s="33"/>
      <c r="G3958" s="28"/>
      <c r="H3958" s="33"/>
      <c r="I3958" s="33"/>
    </row>
    <row r="3959" customFormat="1" spans="3:9">
      <c r="C3959" s="27"/>
      <c r="D3959" s="33"/>
      <c r="E3959" s="33"/>
      <c r="F3959" s="33"/>
      <c r="G3959" s="28"/>
      <c r="H3959" s="33"/>
      <c r="I3959" s="33"/>
    </row>
    <row r="3960" customFormat="1" spans="3:9">
      <c r="C3960" s="27"/>
      <c r="D3960" s="33"/>
      <c r="E3960" s="33"/>
      <c r="F3960" s="33"/>
      <c r="G3960" s="28"/>
      <c r="H3960" s="33"/>
      <c r="I3960" s="33"/>
    </row>
    <row r="3961" customFormat="1" spans="3:9">
      <c r="C3961" s="27"/>
      <c r="D3961" s="33"/>
      <c r="E3961" s="33"/>
      <c r="F3961" s="33"/>
      <c r="G3961" s="28"/>
      <c r="H3961" s="33"/>
      <c r="I3961" s="33"/>
    </row>
    <row r="3962" customFormat="1" spans="3:9">
      <c r="C3962" s="27"/>
      <c r="D3962" s="33"/>
      <c r="E3962" s="33"/>
      <c r="F3962" s="33"/>
      <c r="G3962" s="28"/>
      <c r="H3962" s="33"/>
      <c r="I3962" s="33"/>
    </row>
    <row r="3963" customFormat="1" spans="3:9">
      <c r="C3963" s="27"/>
      <c r="D3963" s="33"/>
      <c r="E3963" s="33"/>
      <c r="F3963" s="33"/>
      <c r="G3963" s="28"/>
      <c r="H3963" s="33"/>
      <c r="I3963" s="33"/>
    </row>
    <row r="3964" customFormat="1" spans="3:9">
      <c r="C3964" s="27"/>
      <c r="D3964" s="33"/>
      <c r="E3964" s="33"/>
      <c r="F3964" s="33"/>
      <c r="G3964" s="28"/>
      <c r="H3964" s="33"/>
      <c r="I3964" s="33"/>
    </row>
    <row r="3965" customFormat="1" spans="3:9">
      <c r="C3965" s="27"/>
      <c r="D3965" s="33"/>
      <c r="E3965" s="33"/>
      <c r="F3965" s="33"/>
      <c r="G3965" s="28"/>
      <c r="H3965" s="33"/>
      <c r="I3965" s="33"/>
    </row>
    <row r="3966" customFormat="1" spans="3:9">
      <c r="C3966" s="27"/>
      <c r="D3966" s="33"/>
      <c r="E3966" s="33"/>
      <c r="F3966" s="33"/>
      <c r="G3966" s="28"/>
      <c r="H3966" s="33"/>
      <c r="I3966" s="33"/>
    </row>
    <row r="3967" customFormat="1" spans="3:9">
      <c r="C3967" s="27"/>
      <c r="D3967" s="33"/>
      <c r="E3967" s="33"/>
      <c r="F3967" s="33"/>
      <c r="G3967" s="28"/>
      <c r="H3967" s="33"/>
      <c r="I3967" s="33"/>
    </row>
    <row r="3968" customFormat="1" spans="3:9">
      <c r="C3968" s="27"/>
      <c r="D3968" s="33"/>
      <c r="E3968" s="33"/>
      <c r="F3968" s="33"/>
      <c r="G3968" s="28"/>
      <c r="H3968" s="33"/>
      <c r="I3968" s="33"/>
    </row>
    <row r="3969" customFormat="1" spans="3:9">
      <c r="C3969" s="27"/>
      <c r="D3969" s="33"/>
      <c r="E3969" s="33"/>
      <c r="F3969" s="33"/>
      <c r="G3969" s="28"/>
      <c r="H3969" s="33"/>
      <c r="I3969" s="33"/>
    </row>
    <row r="3970" customFormat="1" spans="3:9">
      <c r="C3970" s="27"/>
      <c r="D3970" s="33"/>
      <c r="E3970" s="33"/>
      <c r="F3970" s="33"/>
      <c r="G3970" s="28"/>
      <c r="H3970" s="33"/>
      <c r="I3970" s="33"/>
    </row>
    <row r="3971" customFormat="1" spans="3:9">
      <c r="C3971" s="27"/>
      <c r="D3971" s="33"/>
      <c r="E3971" s="33"/>
      <c r="F3971" s="33"/>
      <c r="G3971" s="28"/>
      <c r="H3971" s="33"/>
      <c r="I3971" s="33"/>
    </row>
    <row r="3972" customFormat="1" spans="3:9">
      <c r="C3972" s="27"/>
      <c r="D3972" s="33"/>
      <c r="E3972" s="33"/>
      <c r="F3972" s="33"/>
      <c r="G3972" s="28"/>
      <c r="H3972" s="33"/>
      <c r="I3972" s="33"/>
    </row>
    <row r="3973" customFormat="1" spans="3:9">
      <c r="C3973" s="27"/>
      <c r="D3973" s="33"/>
      <c r="E3973" s="33"/>
      <c r="F3973" s="33"/>
      <c r="G3973" s="28"/>
      <c r="H3973" s="33"/>
      <c r="I3973" s="33"/>
    </row>
    <row r="3974" customFormat="1" spans="3:9">
      <c r="C3974" s="27"/>
      <c r="D3974" s="33"/>
      <c r="E3974" s="33"/>
      <c r="F3974" s="33"/>
      <c r="G3974" s="28"/>
      <c r="H3974" s="33"/>
      <c r="I3974" s="33"/>
    </row>
    <row r="3975" customFormat="1" spans="3:9">
      <c r="C3975" s="27"/>
      <c r="D3975" s="33"/>
      <c r="E3975" s="33"/>
      <c r="F3975" s="33"/>
      <c r="G3975" s="28"/>
      <c r="H3975" s="33"/>
      <c r="I3975" s="33"/>
    </row>
    <row r="3976" customFormat="1" spans="3:9">
      <c r="C3976" s="27"/>
      <c r="D3976" s="33"/>
      <c r="E3976" s="33"/>
      <c r="F3976" s="33"/>
      <c r="G3976" s="28"/>
      <c r="H3976" s="33"/>
      <c r="I3976" s="33"/>
    </row>
    <row r="3977" customFormat="1" spans="3:9">
      <c r="C3977" s="27"/>
      <c r="D3977" s="33"/>
      <c r="E3977" s="33"/>
      <c r="F3977" s="33"/>
      <c r="G3977" s="28"/>
      <c r="H3977" s="33"/>
      <c r="I3977" s="33"/>
    </row>
    <row r="3978" customFormat="1" spans="3:9">
      <c r="C3978" s="27"/>
      <c r="D3978" s="33"/>
      <c r="E3978" s="33"/>
      <c r="F3978" s="33"/>
      <c r="G3978" s="28"/>
      <c r="H3978" s="33"/>
      <c r="I3978" s="33"/>
    </row>
    <row r="3979" customFormat="1" spans="3:9">
      <c r="C3979" s="27"/>
      <c r="D3979" s="33"/>
      <c r="E3979" s="33"/>
      <c r="F3979" s="33"/>
      <c r="G3979" s="28"/>
      <c r="H3979" s="33"/>
      <c r="I3979" s="33"/>
    </row>
    <row r="3980" customFormat="1" spans="3:9">
      <c r="C3980" s="27"/>
      <c r="D3980" s="33"/>
      <c r="E3980" s="33"/>
      <c r="F3980" s="33"/>
      <c r="G3980" s="28"/>
      <c r="H3980" s="33"/>
      <c r="I3980" s="33"/>
    </row>
    <row r="3981" customFormat="1" spans="3:9">
      <c r="C3981" s="27"/>
      <c r="D3981" s="33"/>
      <c r="E3981" s="33"/>
      <c r="F3981" s="33"/>
      <c r="G3981" s="28"/>
      <c r="H3981" s="33"/>
      <c r="I3981" s="33"/>
    </row>
    <row r="3982" customFormat="1" spans="3:9">
      <c r="C3982" s="27"/>
      <c r="D3982" s="33"/>
      <c r="E3982" s="33"/>
      <c r="F3982" s="33"/>
      <c r="G3982" s="28"/>
      <c r="H3982" s="33"/>
      <c r="I3982" s="33"/>
    </row>
    <row r="3983" customFormat="1" spans="3:9">
      <c r="C3983" s="27"/>
      <c r="D3983" s="33"/>
      <c r="E3983" s="33"/>
      <c r="F3983" s="33"/>
      <c r="G3983" s="28"/>
      <c r="H3983" s="33"/>
      <c r="I3983" s="33"/>
    </row>
    <row r="3984" customFormat="1" spans="3:9">
      <c r="C3984" s="27"/>
      <c r="D3984" s="33"/>
      <c r="E3984" s="33"/>
      <c r="F3984" s="33"/>
      <c r="G3984" s="28"/>
      <c r="H3984" s="33"/>
      <c r="I3984" s="33"/>
    </row>
    <row r="3985" customFormat="1" spans="3:9">
      <c r="C3985" s="27"/>
      <c r="D3985" s="33"/>
      <c r="E3985" s="33"/>
      <c r="F3985" s="33"/>
      <c r="G3985" s="28"/>
      <c r="H3985" s="33"/>
      <c r="I3985" s="33"/>
    </row>
    <row r="3986" customFormat="1" spans="3:9">
      <c r="C3986" s="27"/>
      <c r="D3986" s="33"/>
      <c r="E3986" s="33"/>
      <c r="F3986" s="33"/>
      <c r="G3986" s="28"/>
      <c r="H3986" s="33"/>
      <c r="I3986" s="33"/>
    </row>
    <row r="3987" customFormat="1" spans="3:9">
      <c r="C3987" s="27"/>
      <c r="D3987" s="33"/>
      <c r="E3987" s="33"/>
      <c r="F3987" s="33"/>
      <c r="G3987" s="28"/>
      <c r="H3987" s="33"/>
      <c r="I3987" s="33"/>
    </row>
    <row r="3988" customFormat="1" spans="3:9">
      <c r="C3988" s="27"/>
      <c r="D3988" s="33"/>
      <c r="E3988" s="33"/>
      <c r="F3988" s="33"/>
      <c r="G3988" s="28"/>
      <c r="H3988" s="33"/>
      <c r="I3988" s="33"/>
    </row>
    <row r="3989" customFormat="1" spans="3:9">
      <c r="C3989" s="27"/>
      <c r="D3989" s="33"/>
      <c r="E3989" s="33"/>
      <c r="F3989" s="33"/>
      <c r="G3989" s="28"/>
      <c r="H3989" s="33"/>
      <c r="I3989" s="33"/>
    </row>
    <row r="3990" customFormat="1" spans="3:9">
      <c r="C3990" s="27"/>
      <c r="D3990" s="33"/>
      <c r="E3990" s="33"/>
      <c r="F3990" s="33"/>
      <c r="G3990" s="28"/>
      <c r="H3990" s="33"/>
      <c r="I3990" s="33"/>
    </row>
    <row r="3991" customFormat="1" spans="3:9">
      <c r="C3991" s="27"/>
      <c r="D3991" s="33"/>
      <c r="E3991" s="33"/>
      <c r="F3991" s="33"/>
      <c r="G3991" s="28"/>
      <c r="H3991" s="33"/>
      <c r="I3991" s="33"/>
    </row>
    <row r="3992" customFormat="1" spans="3:9">
      <c r="C3992" s="27"/>
      <c r="D3992" s="33"/>
      <c r="E3992" s="33"/>
      <c r="F3992" s="33"/>
      <c r="G3992" s="28"/>
      <c r="H3992" s="33"/>
      <c r="I3992" s="33"/>
    </row>
    <row r="3993" customFormat="1" spans="3:9">
      <c r="C3993" s="27"/>
      <c r="D3993" s="33"/>
      <c r="E3993" s="33"/>
      <c r="F3993" s="33"/>
      <c r="G3993" s="28"/>
      <c r="H3993" s="33"/>
      <c r="I3993" s="33"/>
    </row>
    <row r="3994" customFormat="1" spans="3:9">
      <c r="C3994" s="27"/>
      <c r="D3994" s="33"/>
      <c r="E3994" s="33"/>
      <c r="F3994" s="33"/>
      <c r="G3994" s="28"/>
      <c r="H3994" s="33"/>
      <c r="I3994" s="33"/>
    </row>
    <row r="3995" customFormat="1" spans="3:9">
      <c r="C3995" s="27"/>
      <c r="D3995" s="33"/>
      <c r="E3995" s="33"/>
      <c r="F3995" s="33"/>
      <c r="G3995" s="28"/>
      <c r="H3995" s="33"/>
      <c r="I3995" s="33"/>
    </row>
    <row r="3996" customFormat="1" spans="3:9">
      <c r="C3996" s="27"/>
      <c r="D3996" s="33"/>
      <c r="E3996" s="33"/>
      <c r="F3996" s="33"/>
      <c r="G3996" s="28"/>
      <c r="H3996" s="33"/>
      <c r="I3996" s="33"/>
    </row>
    <row r="3997" customFormat="1" spans="3:9">
      <c r="C3997" s="27"/>
      <c r="D3997" s="33"/>
      <c r="E3997" s="33"/>
      <c r="F3997" s="33"/>
      <c r="G3997" s="28"/>
      <c r="H3997" s="33"/>
      <c r="I3997" s="33"/>
    </row>
    <row r="3998" customFormat="1" spans="3:9">
      <c r="C3998" s="27"/>
      <c r="D3998" s="33"/>
      <c r="E3998" s="33"/>
      <c r="F3998" s="33"/>
      <c r="G3998" s="28"/>
      <c r="H3998" s="33"/>
      <c r="I3998" s="33"/>
    </row>
    <row r="3999" customFormat="1" spans="3:9">
      <c r="C3999" s="27"/>
      <c r="D3999" s="33"/>
      <c r="E3999" s="33"/>
      <c r="F3999" s="33"/>
      <c r="G3999" s="28"/>
      <c r="H3999" s="33"/>
      <c r="I3999" s="33"/>
    </row>
    <row r="4000" customFormat="1" spans="3:9">
      <c r="C4000" s="27"/>
      <c r="D4000" s="33"/>
      <c r="E4000" s="33"/>
      <c r="F4000" s="33"/>
      <c r="G4000" s="28"/>
      <c r="H4000" s="33"/>
      <c r="I4000" s="33"/>
    </row>
    <row r="4001" customFormat="1" spans="3:9">
      <c r="C4001" s="27"/>
      <c r="D4001" s="33"/>
      <c r="E4001" s="33"/>
      <c r="F4001" s="33"/>
      <c r="G4001" s="28"/>
      <c r="H4001" s="33"/>
      <c r="I4001" s="33"/>
    </row>
    <row r="4002" customFormat="1" spans="3:9">
      <c r="C4002" s="27"/>
      <c r="D4002" s="33"/>
      <c r="E4002" s="33"/>
      <c r="F4002" s="33"/>
      <c r="G4002" s="28"/>
      <c r="H4002" s="33"/>
      <c r="I4002" s="33"/>
    </row>
    <row r="4003" customFormat="1" spans="3:9">
      <c r="C4003" s="27"/>
      <c r="D4003" s="33"/>
      <c r="E4003" s="33"/>
      <c r="F4003" s="33"/>
      <c r="G4003" s="28"/>
      <c r="H4003" s="33"/>
      <c r="I4003" s="33"/>
    </row>
    <row r="4004" customFormat="1" spans="3:9">
      <c r="C4004" s="27"/>
      <c r="D4004" s="33"/>
      <c r="E4004" s="33"/>
      <c r="F4004" s="33"/>
      <c r="G4004" s="28"/>
      <c r="H4004" s="33"/>
      <c r="I4004" s="33"/>
    </row>
    <row r="4005" customFormat="1" spans="3:9">
      <c r="C4005" s="27"/>
      <c r="D4005" s="33"/>
      <c r="E4005" s="33"/>
      <c r="F4005" s="33"/>
      <c r="G4005" s="28"/>
      <c r="H4005" s="33"/>
      <c r="I4005" s="33"/>
    </row>
    <row r="4006" customFormat="1" spans="3:9">
      <c r="C4006" s="27"/>
      <c r="D4006" s="33"/>
      <c r="E4006" s="33"/>
      <c r="F4006" s="33"/>
      <c r="G4006" s="28"/>
      <c r="H4006" s="33"/>
      <c r="I4006" s="33"/>
    </row>
    <row r="4007" customFormat="1" spans="3:9">
      <c r="C4007" s="27"/>
      <c r="D4007" s="33"/>
      <c r="E4007" s="33"/>
      <c r="F4007" s="33"/>
      <c r="G4007" s="28"/>
      <c r="H4007" s="33"/>
      <c r="I4007" s="33"/>
    </row>
    <row r="4008" customFormat="1" spans="3:9">
      <c r="C4008" s="27"/>
      <c r="D4008" s="33"/>
      <c r="E4008" s="33"/>
      <c r="F4008" s="33"/>
      <c r="G4008" s="28"/>
      <c r="H4008" s="33"/>
      <c r="I4008" s="33"/>
    </row>
    <row r="4009" customFormat="1" spans="3:9">
      <c r="C4009" s="27"/>
      <c r="D4009" s="33"/>
      <c r="E4009" s="33"/>
      <c r="F4009" s="33"/>
      <c r="G4009" s="28"/>
      <c r="H4009" s="33"/>
      <c r="I4009" s="33"/>
    </row>
    <row r="4010" customFormat="1" spans="3:9">
      <c r="C4010" s="27"/>
      <c r="D4010" s="33"/>
      <c r="E4010" s="33"/>
      <c r="F4010" s="33"/>
      <c r="G4010" s="28"/>
      <c r="H4010" s="33"/>
      <c r="I4010" s="33"/>
    </row>
    <row r="4011" customFormat="1" spans="3:9">
      <c r="C4011" s="27"/>
      <c r="D4011" s="33"/>
      <c r="E4011" s="33"/>
      <c r="F4011" s="33"/>
      <c r="G4011" s="28"/>
      <c r="H4011" s="33"/>
      <c r="I4011" s="33"/>
    </row>
    <row r="4012" customFormat="1" spans="3:9">
      <c r="C4012" s="27"/>
      <c r="D4012" s="33"/>
      <c r="E4012" s="33"/>
      <c r="F4012" s="33"/>
      <c r="G4012" s="28"/>
      <c r="H4012" s="33"/>
      <c r="I4012" s="33"/>
    </row>
    <row r="4013" customFormat="1" spans="3:9">
      <c r="C4013" s="27"/>
      <c r="D4013" s="33"/>
      <c r="E4013" s="33"/>
      <c r="F4013" s="33"/>
      <c r="G4013" s="28"/>
      <c r="H4013" s="33"/>
      <c r="I4013" s="33"/>
    </row>
    <row r="4014" customFormat="1" spans="3:9">
      <c r="C4014" s="27"/>
      <c r="D4014" s="33"/>
      <c r="E4014" s="33"/>
      <c r="F4014" s="33"/>
      <c r="G4014" s="28"/>
      <c r="H4014" s="33"/>
      <c r="I4014" s="33"/>
    </row>
    <row r="4015" customFormat="1" spans="3:9">
      <c r="C4015" s="27"/>
      <c r="D4015" s="33"/>
      <c r="E4015" s="33"/>
      <c r="F4015" s="33"/>
      <c r="G4015" s="28"/>
      <c r="H4015" s="33"/>
      <c r="I4015" s="33"/>
    </row>
    <row r="4016" customFormat="1" spans="3:9">
      <c r="C4016" s="27"/>
      <c r="D4016" s="33"/>
      <c r="E4016" s="33"/>
      <c r="F4016" s="33"/>
      <c r="G4016" s="28"/>
      <c r="H4016" s="33"/>
      <c r="I4016" s="33"/>
    </row>
    <row r="4017" customFormat="1" spans="3:9">
      <c r="C4017" s="27"/>
      <c r="D4017" s="33"/>
      <c r="E4017" s="33"/>
      <c r="F4017" s="33"/>
      <c r="G4017" s="28"/>
      <c r="H4017" s="33"/>
      <c r="I4017" s="33"/>
    </row>
    <row r="4018" customFormat="1" spans="3:9">
      <c r="C4018" s="27"/>
      <c r="D4018" s="33"/>
      <c r="E4018" s="33"/>
      <c r="F4018" s="33"/>
      <c r="G4018" s="28"/>
      <c r="H4018" s="33"/>
      <c r="I4018" s="33"/>
    </row>
    <row r="4019" customFormat="1" spans="3:9">
      <c r="C4019" s="27"/>
      <c r="D4019" s="33"/>
      <c r="E4019" s="33"/>
      <c r="F4019" s="33"/>
      <c r="G4019" s="28"/>
      <c r="H4019" s="33"/>
      <c r="I4019" s="33"/>
    </row>
    <row r="4020" customFormat="1" spans="3:9">
      <c r="C4020" s="27"/>
      <c r="D4020" s="33"/>
      <c r="E4020" s="33"/>
      <c r="F4020" s="33"/>
      <c r="G4020" s="28"/>
      <c r="H4020" s="33"/>
      <c r="I4020" s="33"/>
    </row>
    <row r="4021" customFormat="1" spans="3:9">
      <c r="C4021" s="27"/>
      <c r="D4021" s="33"/>
      <c r="E4021" s="33"/>
      <c r="F4021" s="33"/>
      <c r="G4021" s="28"/>
      <c r="H4021" s="33"/>
      <c r="I4021" s="33"/>
    </row>
    <row r="4022" customFormat="1" spans="3:9">
      <c r="C4022" s="27"/>
      <c r="D4022" s="33"/>
      <c r="E4022" s="33"/>
      <c r="F4022" s="33"/>
      <c r="G4022" s="28"/>
      <c r="H4022" s="33"/>
      <c r="I4022" s="33"/>
    </row>
    <row r="4023" customFormat="1" spans="3:9">
      <c r="C4023" s="27"/>
      <c r="D4023" s="33"/>
      <c r="E4023" s="33"/>
      <c r="F4023" s="33"/>
      <c r="G4023" s="28"/>
      <c r="H4023" s="33"/>
      <c r="I4023" s="33"/>
    </row>
    <row r="4024" customFormat="1" spans="3:9">
      <c r="C4024" s="27"/>
      <c r="D4024" s="33"/>
      <c r="E4024" s="33"/>
      <c r="F4024" s="33"/>
      <c r="G4024" s="28"/>
      <c r="H4024" s="33"/>
      <c r="I4024" s="33"/>
    </row>
    <row r="4025" customFormat="1" spans="3:9">
      <c r="C4025" s="27"/>
      <c r="D4025" s="33"/>
      <c r="E4025" s="33"/>
      <c r="F4025" s="33"/>
      <c r="G4025" s="28"/>
      <c r="H4025" s="33"/>
      <c r="I4025" s="33"/>
    </row>
    <row r="4026" customFormat="1" spans="3:9">
      <c r="C4026" s="27"/>
      <c r="D4026" s="33"/>
      <c r="E4026" s="33"/>
      <c r="F4026" s="33"/>
      <c r="G4026" s="28"/>
      <c r="H4026" s="33"/>
      <c r="I4026" s="33"/>
    </row>
    <row r="4027" customFormat="1" spans="3:9">
      <c r="C4027" s="27"/>
      <c r="D4027" s="33"/>
      <c r="E4027" s="33"/>
      <c r="F4027" s="33"/>
      <c r="G4027" s="28"/>
      <c r="H4027" s="33"/>
      <c r="I4027" s="33"/>
    </row>
    <row r="4028" customFormat="1" spans="3:9">
      <c r="C4028" s="27"/>
      <c r="D4028" s="33"/>
      <c r="E4028" s="33"/>
      <c r="F4028" s="33"/>
      <c r="G4028" s="28"/>
      <c r="H4028" s="33"/>
      <c r="I4028" s="33"/>
    </row>
    <row r="4029" customFormat="1" spans="3:9">
      <c r="C4029" s="27"/>
      <c r="D4029" s="33"/>
      <c r="E4029" s="33"/>
      <c r="F4029" s="33"/>
      <c r="G4029" s="28"/>
      <c r="H4029" s="33"/>
      <c r="I4029" s="33"/>
    </row>
    <row r="4030" customFormat="1" spans="3:9">
      <c r="C4030" s="27"/>
      <c r="D4030" s="33"/>
      <c r="E4030" s="33"/>
      <c r="F4030" s="33"/>
      <c r="G4030" s="28"/>
      <c r="H4030" s="33"/>
      <c r="I4030" s="33"/>
    </row>
    <row r="4031" customFormat="1" spans="3:9">
      <c r="C4031" s="27"/>
      <c r="D4031" s="33"/>
      <c r="E4031" s="33"/>
      <c r="F4031" s="33"/>
      <c r="G4031" s="28"/>
      <c r="H4031" s="33"/>
      <c r="I4031" s="33"/>
    </row>
    <row r="4032" customFormat="1" spans="3:9">
      <c r="C4032" s="27"/>
      <c r="D4032" s="33"/>
      <c r="E4032" s="33"/>
      <c r="F4032" s="33"/>
      <c r="G4032" s="28"/>
      <c r="H4032" s="33"/>
      <c r="I4032" s="33"/>
    </row>
    <row r="4033" customFormat="1" spans="3:9">
      <c r="C4033" s="27"/>
      <c r="D4033" s="33"/>
      <c r="E4033" s="33"/>
      <c r="F4033" s="33"/>
      <c r="G4033" s="28"/>
      <c r="H4033" s="33"/>
      <c r="I4033" s="33"/>
    </row>
    <row r="4034" customFormat="1" spans="3:9">
      <c r="C4034" s="27"/>
      <c r="D4034" s="33"/>
      <c r="E4034" s="33"/>
      <c r="F4034" s="33"/>
      <c r="G4034" s="28"/>
      <c r="H4034" s="33"/>
      <c r="I4034" s="33"/>
    </row>
    <row r="4035" customFormat="1" spans="3:9">
      <c r="C4035" s="27"/>
      <c r="D4035" s="33"/>
      <c r="E4035" s="33"/>
      <c r="F4035" s="33"/>
      <c r="G4035" s="28"/>
      <c r="H4035" s="33"/>
      <c r="I4035" s="33"/>
    </row>
    <row r="4036" customFormat="1" spans="3:9">
      <c r="C4036" s="27"/>
      <c r="D4036" s="33"/>
      <c r="E4036" s="33"/>
      <c r="F4036" s="33"/>
      <c r="G4036" s="28"/>
      <c r="H4036" s="33"/>
      <c r="I4036" s="33"/>
    </row>
    <row r="4037" customFormat="1" spans="3:9">
      <c r="C4037" s="27"/>
      <c r="D4037" s="33"/>
      <c r="E4037" s="33"/>
      <c r="F4037" s="33"/>
      <c r="G4037" s="28"/>
      <c r="H4037" s="33"/>
      <c r="I4037" s="33"/>
    </row>
    <row r="4038" customFormat="1" spans="3:9">
      <c r="C4038" s="27"/>
      <c r="D4038" s="33"/>
      <c r="E4038" s="33"/>
      <c r="F4038" s="33"/>
      <c r="G4038" s="28"/>
      <c r="H4038" s="33"/>
      <c r="I4038" s="33"/>
    </row>
    <row r="4039" customFormat="1" spans="3:9">
      <c r="C4039" s="27"/>
      <c r="D4039" s="33"/>
      <c r="E4039" s="33"/>
      <c r="F4039" s="33"/>
      <c r="G4039" s="28"/>
      <c r="H4039" s="33"/>
      <c r="I4039" s="33"/>
    </row>
    <row r="4040" customFormat="1" spans="3:9">
      <c r="C4040" s="27"/>
      <c r="D4040" s="33"/>
      <c r="E4040" s="33"/>
      <c r="F4040" s="33"/>
      <c r="G4040" s="28"/>
      <c r="H4040" s="33"/>
      <c r="I4040" s="33"/>
    </row>
    <row r="4041" customFormat="1" spans="3:9">
      <c r="C4041" s="27"/>
      <c r="D4041" s="33"/>
      <c r="E4041" s="33"/>
      <c r="F4041" s="33"/>
      <c r="G4041" s="28"/>
      <c r="H4041" s="33"/>
      <c r="I4041" s="33"/>
    </row>
    <row r="4042" customFormat="1" spans="3:9">
      <c r="C4042" s="27"/>
      <c r="D4042" s="33"/>
      <c r="E4042" s="33"/>
      <c r="F4042" s="33"/>
      <c r="G4042" s="28"/>
      <c r="H4042" s="33"/>
      <c r="I4042" s="33"/>
    </row>
    <row r="4043" customFormat="1" spans="3:9">
      <c r="C4043" s="27"/>
      <c r="D4043" s="33"/>
      <c r="E4043" s="33"/>
      <c r="F4043" s="33"/>
      <c r="G4043" s="28"/>
      <c r="H4043" s="33"/>
      <c r="I4043" s="33"/>
    </row>
    <row r="4044" customFormat="1" spans="3:9">
      <c r="C4044" s="27"/>
      <c r="D4044" s="33"/>
      <c r="E4044" s="33"/>
      <c r="F4044" s="33"/>
      <c r="G4044" s="28"/>
      <c r="H4044" s="33"/>
      <c r="I4044" s="33"/>
    </row>
    <row r="4045" customFormat="1" spans="3:9">
      <c r="C4045" s="27"/>
      <c r="D4045" s="33"/>
      <c r="E4045" s="33"/>
      <c r="F4045" s="33"/>
      <c r="G4045" s="28"/>
      <c r="H4045" s="33"/>
      <c r="I4045" s="33"/>
    </row>
    <row r="4046" customFormat="1" spans="3:9">
      <c r="C4046" s="27"/>
      <c r="D4046" s="33"/>
      <c r="E4046" s="33"/>
      <c r="F4046" s="33"/>
      <c r="G4046" s="28"/>
      <c r="H4046" s="33"/>
      <c r="I4046" s="33"/>
    </row>
    <row r="4047" customFormat="1" spans="3:9">
      <c r="C4047" s="27"/>
      <c r="D4047" s="33"/>
      <c r="E4047" s="33"/>
      <c r="F4047" s="33"/>
      <c r="G4047" s="28"/>
      <c r="H4047" s="33"/>
      <c r="I4047" s="33"/>
    </row>
    <row r="4048" customFormat="1" spans="3:9">
      <c r="C4048" s="27"/>
      <c r="D4048" s="33"/>
      <c r="E4048" s="33"/>
      <c r="F4048" s="33"/>
      <c r="G4048" s="28"/>
      <c r="H4048" s="33"/>
      <c r="I4048" s="33"/>
    </row>
    <row r="4049" customFormat="1" spans="3:9">
      <c r="C4049" s="27"/>
      <c r="D4049" s="33"/>
      <c r="E4049" s="33"/>
      <c r="F4049" s="33"/>
      <c r="G4049" s="28"/>
      <c r="H4049" s="33"/>
      <c r="I4049" s="33"/>
    </row>
    <row r="4050" customFormat="1" spans="3:9">
      <c r="C4050" s="27"/>
      <c r="D4050" s="33"/>
      <c r="E4050" s="33"/>
      <c r="F4050" s="33"/>
      <c r="G4050" s="28"/>
      <c r="H4050" s="33"/>
      <c r="I4050" s="33"/>
    </row>
    <row r="4051" customFormat="1" spans="3:9">
      <c r="C4051" s="27"/>
      <c r="D4051" s="33"/>
      <c r="E4051" s="33"/>
      <c r="F4051" s="33"/>
      <c r="G4051" s="28"/>
      <c r="H4051" s="33"/>
      <c r="I4051" s="33"/>
    </row>
    <row r="4052" customFormat="1" spans="3:9">
      <c r="C4052" s="27"/>
      <c r="D4052" s="33"/>
      <c r="E4052" s="33"/>
      <c r="F4052" s="33"/>
      <c r="G4052" s="28"/>
      <c r="H4052" s="33"/>
      <c r="I4052" s="33"/>
    </row>
    <row r="4053" customFormat="1" spans="3:9">
      <c r="C4053" s="27"/>
      <c r="D4053" s="33"/>
      <c r="E4053" s="33"/>
      <c r="F4053" s="33"/>
      <c r="G4053" s="28"/>
      <c r="H4053" s="33"/>
      <c r="I4053" s="33"/>
    </row>
    <row r="4054" customFormat="1" spans="3:9">
      <c r="C4054" s="27"/>
      <c r="D4054" s="33"/>
      <c r="E4054" s="33"/>
      <c r="F4054" s="33"/>
      <c r="G4054" s="28"/>
      <c r="H4054" s="33"/>
      <c r="I4054" s="33"/>
    </row>
    <row r="4055" customFormat="1" spans="3:9">
      <c r="C4055" s="27"/>
      <c r="D4055" s="33"/>
      <c r="E4055" s="33"/>
      <c r="F4055" s="33"/>
      <c r="G4055" s="28"/>
      <c r="H4055" s="33"/>
      <c r="I4055" s="33"/>
    </row>
    <row r="4056" customFormat="1" spans="3:9">
      <c r="C4056" s="27"/>
      <c r="D4056" s="33"/>
      <c r="E4056" s="33"/>
      <c r="F4056" s="33"/>
      <c r="G4056" s="28"/>
      <c r="H4056" s="33"/>
      <c r="I4056" s="33"/>
    </row>
    <row r="4057" customFormat="1" spans="3:9">
      <c r="C4057" s="27"/>
      <c r="D4057" s="33"/>
      <c r="E4057" s="33"/>
      <c r="F4057" s="33"/>
      <c r="G4057" s="28"/>
      <c r="H4057" s="33"/>
      <c r="I4057" s="33"/>
    </row>
    <row r="4058" customFormat="1" spans="3:9">
      <c r="C4058" s="27"/>
      <c r="D4058" s="33"/>
      <c r="E4058" s="33"/>
      <c r="F4058" s="33"/>
      <c r="G4058" s="28"/>
      <c r="H4058" s="33"/>
      <c r="I4058" s="33"/>
    </row>
    <row r="4059" customFormat="1" spans="3:9">
      <c r="C4059" s="27"/>
      <c r="D4059" s="33"/>
      <c r="E4059" s="33"/>
      <c r="F4059" s="33"/>
      <c r="G4059" s="28"/>
      <c r="H4059" s="33"/>
      <c r="I4059" s="33"/>
    </row>
    <row r="4060" customFormat="1" spans="3:9">
      <c r="C4060" s="27"/>
      <c r="D4060" s="33"/>
      <c r="E4060" s="33"/>
      <c r="F4060" s="33"/>
      <c r="G4060" s="28"/>
      <c r="H4060" s="33"/>
      <c r="I4060" s="33"/>
    </row>
    <row r="4061" customFormat="1" spans="3:9">
      <c r="C4061" s="27"/>
      <c r="D4061" s="33"/>
      <c r="E4061" s="33"/>
      <c r="F4061" s="33"/>
      <c r="G4061" s="28"/>
      <c r="H4061" s="33"/>
      <c r="I4061" s="33"/>
    </row>
    <row r="4062" customFormat="1" spans="3:9">
      <c r="C4062" s="27"/>
      <c r="D4062" s="33"/>
      <c r="E4062" s="33"/>
      <c r="F4062" s="33"/>
      <c r="G4062" s="28"/>
      <c r="H4062" s="33"/>
      <c r="I4062" s="33"/>
    </row>
    <row r="4063" customFormat="1" spans="3:9">
      <c r="C4063" s="27"/>
      <c r="D4063" s="33"/>
      <c r="E4063" s="33"/>
      <c r="F4063" s="33"/>
      <c r="G4063" s="28"/>
      <c r="H4063" s="33"/>
      <c r="I4063" s="33"/>
    </row>
    <row r="4064" customFormat="1" spans="3:9">
      <c r="C4064" s="27"/>
      <c r="D4064" s="33"/>
      <c r="E4064" s="33"/>
      <c r="F4064" s="33"/>
      <c r="G4064" s="28"/>
      <c r="H4064" s="33"/>
      <c r="I4064" s="33"/>
    </row>
    <row r="4065" customFormat="1" spans="3:9">
      <c r="C4065" s="27"/>
      <c r="D4065" s="33"/>
      <c r="E4065" s="33"/>
      <c r="F4065" s="33"/>
      <c r="G4065" s="28"/>
      <c r="H4065" s="33"/>
      <c r="I4065" s="33"/>
    </row>
    <row r="4066" customFormat="1" spans="3:9">
      <c r="C4066" s="27"/>
      <c r="D4066" s="33"/>
      <c r="E4066" s="33"/>
      <c r="F4066" s="33"/>
      <c r="G4066" s="28"/>
      <c r="H4066" s="33"/>
      <c r="I4066" s="33"/>
    </row>
    <row r="4067" customFormat="1" spans="3:9">
      <c r="C4067" s="27"/>
      <c r="D4067" s="33"/>
      <c r="E4067" s="33"/>
      <c r="F4067" s="33"/>
      <c r="G4067" s="28"/>
      <c r="H4067" s="33"/>
      <c r="I4067" s="33"/>
    </row>
    <row r="4068" customFormat="1" spans="3:9">
      <c r="C4068" s="27"/>
      <c r="D4068" s="33"/>
      <c r="E4068" s="33"/>
      <c r="F4068" s="33"/>
      <c r="G4068" s="28"/>
      <c r="H4068" s="33"/>
      <c r="I4068" s="33"/>
    </row>
    <row r="4069" customFormat="1" spans="3:9">
      <c r="C4069" s="27"/>
      <c r="D4069" s="33"/>
      <c r="E4069" s="33"/>
      <c r="F4069" s="33"/>
      <c r="G4069" s="28"/>
      <c r="H4069" s="33"/>
      <c r="I4069" s="33"/>
    </row>
    <row r="4070" customFormat="1" spans="3:9">
      <c r="C4070" s="27"/>
      <c r="D4070" s="33"/>
      <c r="E4070" s="33"/>
      <c r="F4070" s="33"/>
      <c r="G4070" s="28"/>
      <c r="H4070" s="33"/>
      <c r="I4070" s="33"/>
    </row>
    <row r="4071" customFormat="1" spans="3:9">
      <c r="C4071" s="27"/>
      <c r="D4071" s="33"/>
      <c r="E4071" s="33"/>
      <c r="F4071" s="33"/>
      <c r="G4071" s="28"/>
      <c r="H4071" s="33"/>
      <c r="I4071" s="33"/>
    </row>
    <row r="4072" customFormat="1" spans="3:9">
      <c r="C4072" s="27"/>
      <c r="D4072" s="33"/>
      <c r="E4072" s="33"/>
      <c r="F4072" s="33"/>
      <c r="G4072" s="28"/>
      <c r="H4072" s="33"/>
      <c r="I4072" s="33"/>
    </row>
    <row r="4073" customFormat="1" spans="3:9">
      <c r="C4073" s="27"/>
      <c r="D4073" s="33"/>
      <c r="E4073" s="33"/>
      <c r="F4073" s="33"/>
      <c r="G4073" s="28"/>
      <c r="H4073" s="33"/>
      <c r="I4073" s="33"/>
    </row>
    <row r="4074" customFormat="1" spans="3:9">
      <c r="C4074" s="27"/>
      <c r="D4074" s="33"/>
      <c r="E4074" s="33"/>
      <c r="F4074" s="33"/>
      <c r="G4074" s="28"/>
      <c r="H4074" s="33"/>
      <c r="I4074" s="33"/>
    </row>
    <row r="4075" customFormat="1" spans="3:9">
      <c r="C4075" s="27"/>
      <c r="D4075" s="33"/>
      <c r="E4075" s="33"/>
      <c r="F4075" s="33"/>
      <c r="G4075" s="28"/>
      <c r="H4075" s="33"/>
      <c r="I4075" s="33"/>
    </row>
    <row r="4076" customFormat="1" spans="3:9">
      <c r="C4076" s="27"/>
      <c r="D4076" s="33"/>
      <c r="E4076" s="33"/>
      <c r="F4076" s="33"/>
      <c r="G4076" s="28"/>
      <c r="H4076" s="33"/>
      <c r="I4076" s="33"/>
    </row>
    <row r="4077" customFormat="1" spans="3:9">
      <c r="C4077" s="27"/>
      <c r="D4077" s="33"/>
      <c r="E4077" s="33"/>
      <c r="F4077" s="33"/>
      <c r="G4077" s="28"/>
      <c r="H4077" s="33"/>
      <c r="I4077" s="33"/>
    </row>
    <row r="4078" customFormat="1" spans="3:9">
      <c r="C4078" s="27"/>
      <c r="D4078" s="33"/>
      <c r="E4078" s="33"/>
      <c r="F4078" s="33"/>
      <c r="G4078" s="28"/>
      <c r="H4078" s="33"/>
      <c r="I4078" s="33"/>
    </row>
    <row r="4079" customFormat="1" spans="3:9">
      <c r="C4079" s="27"/>
      <c r="D4079" s="33"/>
      <c r="E4079" s="33"/>
      <c r="F4079" s="33"/>
      <c r="G4079" s="28"/>
      <c r="H4079" s="33"/>
      <c r="I4079" s="33"/>
    </row>
    <row r="4080" customFormat="1" spans="3:9">
      <c r="C4080" s="27"/>
      <c r="D4080" s="33"/>
      <c r="E4080" s="33"/>
      <c r="F4080" s="33"/>
      <c r="G4080" s="28"/>
      <c r="H4080" s="33"/>
      <c r="I4080" s="33"/>
    </row>
    <row r="4081" customFormat="1" spans="3:9">
      <c r="C4081" s="27"/>
      <c r="D4081" s="33"/>
      <c r="E4081" s="33"/>
      <c r="F4081" s="33"/>
      <c r="G4081" s="28"/>
      <c r="H4081" s="33"/>
      <c r="I4081" s="33"/>
    </row>
    <row r="4082" customFormat="1" spans="3:9">
      <c r="C4082" s="27"/>
      <c r="D4082" s="33"/>
      <c r="E4082" s="33"/>
      <c r="F4082" s="33"/>
      <c r="G4082" s="28"/>
      <c r="H4082" s="33"/>
      <c r="I4082" s="33"/>
    </row>
    <row r="4083" customFormat="1" spans="3:9">
      <c r="C4083" s="27"/>
      <c r="D4083" s="33"/>
      <c r="E4083" s="33"/>
      <c r="F4083" s="33"/>
      <c r="G4083" s="28"/>
      <c r="H4083" s="33"/>
      <c r="I4083" s="33"/>
    </row>
    <row r="4084" customFormat="1" spans="3:9">
      <c r="C4084" s="27"/>
      <c r="D4084" s="33"/>
      <c r="E4084" s="33"/>
      <c r="F4084" s="33"/>
      <c r="G4084" s="28"/>
      <c r="H4084" s="33"/>
      <c r="I4084" s="33"/>
    </row>
    <row r="4085" customFormat="1" spans="3:9">
      <c r="C4085" s="27"/>
      <c r="D4085" s="33"/>
      <c r="E4085" s="33"/>
      <c r="F4085" s="33"/>
      <c r="G4085" s="28"/>
      <c r="H4085" s="33"/>
      <c r="I4085" s="33"/>
    </row>
    <row r="4086" customFormat="1" spans="3:9">
      <c r="C4086" s="27"/>
      <c r="D4086" s="33"/>
      <c r="E4086" s="33"/>
      <c r="F4086" s="33"/>
      <c r="G4086" s="28"/>
      <c r="H4086" s="33"/>
      <c r="I4086" s="33"/>
    </row>
    <row r="4087" customFormat="1" spans="3:9">
      <c r="C4087" s="27"/>
      <c r="D4087" s="33"/>
      <c r="E4087" s="33"/>
      <c r="F4087" s="33"/>
      <c r="G4087" s="28"/>
      <c r="H4087" s="33"/>
      <c r="I4087" s="33"/>
    </row>
    <row r="4088" customFormat="1" spans="3:9">
      <c r="C4088" s="27"/>
      <c r="D4088" s="33"/>
      <c r="E4088" s="33"/>
      <c r="F4088" s="33"/>
      <c r="G4088" s="28"/>
      <c r="H4088" s="33"/>
      <c r="I4088" s="33"/>
    </row>
    <row r="4089" customFormat="1" spans="3:9">
      <c r="C4089" s="27"/>
      <c r="D4089" s="33"/>
      <c r="E4089" s="33"/>
      <c r="F4089" s="33"/>
      <c r="G4089" s="28"/>
      <c r="H4089" s="33"/>
      <c r="I4089" s="33"/>
    </row>
    <row r="4090" customFormat="1" spans="3:9">
      <c r="C4090" s="27"/>
      <c r="D4090" s="33"/>
      <c r="E4090" s="33"/>
      <c r="F4090" s="33"/>
      <c r="G4090" s="28"/>
      <c r="H4090" s="33"/>
      <c r="I4090" s="33"/>
    </row>
    <row r="4091" customFormat="1" spans="3:9">
      <c r="C4091" s="27"/>
      <c r="D4091" s="33"/>
      <c r="E4091" s="33"/>
      <c r="F4091" s="33"/>
      <c r="G4091" s="28"/>
      <c r="H4091" s="33"/>
      <c r="I4091" s="33"/>
    </row>
    <row r="4092" customFormat="1" spans="3:9">
      <c r="C4092" s="27"/>
      <c r="D4092" s="33"/>
      <c r="E4092" s="33"/>
      <c r="F4092" s="33"/>
      <c r="G4092" s="28"/>
      <c r="H4092" s="33"/>
      <c r="I4092" s="33"/>
    </row>
    <row r="4093" customFormat="1" spans="3:9">
      <c r="C4093" s="27"/>
      <c r="D4093" s="33"/>
      <c r="E4093" s="33"/>
      <c r="F4093" s="33"/>
      <c r="G4093" s="28"/>
      <c r="H4093" s="33"/>
      <c r="I4093" s="33"/>
    </row>
    <row r="4094" customFormat="1" spans="3:9">
      <c r="C4094" s="27"/>
      <c r="D4094" s="33"/>
      <c r="E4094" s="33"/>
      <c r="F4094" s="33"/>
      <c r="G4094" s="28"/>
      <c r="H4094" s="33"/>
      <c r="I4094" s="33"/>
    </row>
    <row r="4095" customFormat="1" spans="3:9">
      <c r="C4095" s="27"/>
      <c r="D4095" s="33"/>
      <c r="E4095" s="33"/>
      <c r="F4095" s="33"/>
      <c r="G4095" s="28"/>
      <c r="H4095" s="33"/>
      <c r="I4095" s="33"/>
    </row>
    <row r="4096" customFormat="1" spans="3:9">
      <c r="C4096" s="27"/>
      <c r="D4096" s="33"/>
      <c r="E4096" s="33"/>
      <c r="F4096" s="33"/>
      <c r="G4096" s="28"/>
      <c r="H4096" s="33"/>
      <c r="I4096" s="33"/>
    </row>
    <row r="4097" customFormat="1" spans="3:9">
      <c r="C4097" s="27"/>
      <c r="D4097" s="33"/>
      <c r="E4097" s="33"/>
      <c r="F4097" s="33"/>
      <c r="G4097" s="28"/>
      <c r="H4097" s="33"/>
      <c r="I4097" s="33"/>
    </row>
    <row r="4098" customFormat="1" spans="3:9">
      <c r="C4098" s="27"/>
      <c r="D4098" s="33"/>
      <c r="E4098" s="33"/>
      <c r="F4098" s="33"/>
      <c r="G4098" s="28"/>
      <c r="H4098" s="33"/>
      <c r="I4098" s="33"/>
    </row>
    <row r="4099" customFormat="1" spans="3:9">
      <c r="C4099" s="27"/>
      <c r="D4099" s="33"/>
      <c r="E4099" s="33"/>
      <c r="F4099" s="33"/>
      <c r="G4099" s="28"/>
      <c r="H4099" s="33"/>
      <c r="I4099" s="33"/>
    </row>
    <row r="4100" customFormat="1" spans="3:9">
      <c r="C4100" s="27"/>
      <c r="D4100" s="33"/>
      <c r="E4100" s="33"/>
      <c r="F4100" s="33"/>
      <c r="G4100" s="28"/>
      <c r="H4100" s="33"/>
      <c r="I4100" s="33"/>
    </row>
    <row r="4101" customFormat="1" spans="3:9">
      <c r="C4101" s="27"/>
      <c r="D4101" s="33"/>
      <c r="E4101" s="33"/>
      <c r="F4101" s="33"/>
      <c r="G4101" s="28"/>
      <c r="H4101" s="33"/>
      <c r="I4101" s="33"/>
    </row>
    <row r="4102" customFormat="1" spans="3:9">
      <c r="C4102" s="27"/>
      <c r="D4102" s="33"/>
      <c r="E4102" s="33"/>
      <c r="F4102" s="33"/>
      <c r="G4102" s="28"/>
      <c r="H4102" s="33"/>
      <c r="I4102" s="33"/>
    </row>
    <row r="4103" customFormat="1" spans="3:9">
      <c r="C4103" s="27"/>
      <c r="D4103" s="33"/>
      <c r="E4103" s="33"/>
      <c r="F4103" s="33"/>
      <c r="G4103" s="28"/>
      <c r="H4103" s="33"/>
      <c r="I4103" s="33"/>
    </row>
    <row r="4104" customFormat="1" spans="3:9">
      <c r="C4104" s="27"/>
      <c r="D4104" s="33"/>
      <c r="E4104" s="33"/>
      <c r="F4104" s="33"/>
      <c r="G4104" s="28"/>
      <c r="H4104" s="33"/>
      <c r="I4104" s="33"/>
    </row>
    <row r="4105" customFormat="1" spans="3:9">
      <c r="C4105" s="27"/>
      <c r="D4105" s="33"/>
      <c r="E4105" s="33"/>
      <c r="F4105" s="33"/>
      <c r="G4105" s="28"/>
      <c r="H4105" s="33"/>
      <c r="I4105" s="33"/>
    </row>
    <row r="4106" customFormat="1" spans="3:9">
      <c r="C4106" s="27"/>
      <c r="D4106" s="33"/>
      <c r="E4106" s="33"/>
      <c r="F4106" s="33"/>
      <c r="G4106" s="28"/>
      <c r="H4106" s="33"/>
      <c r="I4106" s="33"/>
    </row>
    <row r="4107" customFormat="1" spans="3:9">
      <c r="C4107" s="27"/>
      <c r="D4107" s="33"/>
      <c r="E4107" s="33"/>
      <c r="F4107" s="33"/>
      <c r="G4107" s="28"/>
      <c r="H4107" s="33"/>
      <c r="I4107" s="33"/>
    </row>
    <row r="4108" customFormat="1" spans="3:9">
      <c r="C4108" s="27"/>
      <c r="D4108" s="33"/>
      <c r="E4108" s="33"/>
      <c r="F4108" s="33"/>
      <c r="G4108" s="28"/>
      <c r="H4108" s="33"/>
      <c r="I4108" s="33"/>
    </row>
    <row r="4109" customFormat="1" spans="3:9">
      <c r="C4109" s="27"/>
      <c r="D4109" s="33"/>
      <c r="E4109" s="33"/>
      <c r="F4109" s="33"/>
      <c r="G4109" s="28"/>
      <c r="H4109" s="33"/>
      <c r="I4109" s="33"/>
    </row>
    <row r="4110" customFormat="1" spans="3:9">
      <c r="C4110" s="27"/>
      <c r="D4110" s="33"/>
      <c r="E4110" s="33"/>
      <c r="F4110" s="33"/>
      <c r="G4110" s="28"/>
      <c r="H4110" s="33"/>
      <c r="I4110" s="33"/>
    </row>
    <row r="4111" customFormat="1" spans="3:9">
      <c r="C4111" s="27"/>
      <c r="D4111" s="33"/>
      <c r="E4111" s="33"/>
      <c r="F4111" s="33"/>
      <c r="G4111" s="28"/>
      <c r="H4111" s="33"/>
      <c r="I4111" s="33"/>
    </row>
    <row r="4112" customFormat="1" spans="3:9">
      <c r="C4112" s="27"/>
      <c r="D4112" s="33"/>
      <c r="E4112" s="33"/>
      <c r="F4112" s="33"/>
      <c r="G4112" s="28"/>
      <c r="H4112" s="33"/>
      <c r="I4112" s="33"/>
    </row>
    <row r="4113" customFormat="1" spans="3:9">
      <c r="C4113" s="27"/>
      <c r="D4113" s="33"/>
      <c r="E4113" s="33"/>
      <c r="F4113" s="33"/>
      <c r="G4113" s="28"/>
      <c r="H4113" s="33"/>
      <c r="I4113" s="33"/>
    </row>
    <row r="4114" customFormat="1" spans="3:9">
      <c r="C4114" s="27"/>
      <c r="D4114" s="33"/>
      <c r="E4114" s="33"/>
      <c r="F4114" s="33"/>
      <c r="G4114" s="28"/>
      <c r="H4114" s="33"/>
      <c r="I4114" s="33"/>
    </row>
    <row r="4115" customFormat="1" spans="3:9">
      <c r="C4115" s="27"/>
      <c r="D4115" s="33"/>
      <c r="E4115" s="33"/>
      <c r="F4115" s="33"/>
      <c r="G4115" s="28"/>
      <c r="H4115" s="33"/>
      <c r="I4115" s="33"/>
    </row>
    <row r="4116" customFormat="1" spans="3:9">
      <c r="C4116" s="27"/>
      <c r="D4116" s="33"/>
      <c r="E4116" s="33"/>
      <c r="F4116" s="33"/>
      <c r="G4116" s="28"/>
      <c r="H4116" s="33"/>
      <c r="I4116" s="33"/>
    </row>
    <row r="4117" customFormat="1" spans="3:9">
      <c r="C4117" s="27"/>
      <c r="D4117" s="33"/>
      <c r="E4117" s="33"/>
      <c r="F4117" s="33"/>
      <c r="G4117" s="28"/>
      <c r="H4117" s="33"/>
      <c r="I4117" s="33"/>
    </row>
    <row r="4118" customFormat="1" spans="3:9">
      <c r="C4118" s="27"/>
      <c r="D4118" s="33"/>
      <c r="E4118" s="33"/>
      <c r="F4118" s="33"/>
      <c r="G4118" s="28"/>
      <c r="H4118" s="33"/>
      <c r="I4118" s="33"/>
    </row>
    <row r="4119" customFormat="1" spans="3:9">
      <c r="C4119" s="27"/>
      <c r="D4119" s="33"/>
      <c r="E4119" s="33"/>
      <c r="F4119" s="33"/>
      <c r="G4119" s="28"/>
      <c r="H4119" s="33"/>
      <c r="I4119" s="33"/>
    </row>
    <row r="4120" customFormat="1" spans="3:9">
      <c r="C4120" s="27"/>
      <c r="D4120" s="33"/>
      <c r="E4120" s="33"/>
      <c r="F4120" s="33"/>
      <c r="G4120" s="28"/>
      <c r="H4120" s="33"/>
      <c r="I4120" s="33"/>
    </row>
    <row r="4121" customFormat="1" spans="3:9">
      <c r="C4121" s="27"/>
      <c r="D4121" s="33"/>
      <c r="E4121" s="33"/>
      <c r="F4121" s="33"/>
      <c r="G4121" s="28"/>
      <c r="H4121" s="33"/>
      <c r="I4121" s="33"/>
    </row>
    <row r="4122" customFormat="1" spans="3:9">
      <c r="C4122" s="27"/>
      <c r="D4122" s="33"/>
      <c r="E4122" s="33"/>
      <c r="F4122" s="33"/>
      <c r="G4122" s="28"/>
      <c r="H4122" s="33"/>
      <c r="I4122" s="33"/>
    </row>
    <row r="4123" customFormat="1" spans="3:9">
      <c r="C4123" s="27"/>
      <c r="D4123" s="33"/>
      <c r="E4123" s="33"/>
      <c r="F4123" s="33"/>
      <c r="G4123" s="28"/>
      <c r="H4123" s="33"/>
      <c r="I4123" s="33"/>
    </row>
    <row r="4124" customFormat="1" spans="3:9">
      <c r="C4124" s="27"/>
      <c r="D4124" s="33"/>
      <c r="E4124" s="33"/>
      <c r="F4124" s="33"/>
      <c r="G4124" s="28"/>
      <c r="H4124" s="33"/>
      <c r="I4124" s="33"/>
    </row>
    <row r="4125" customFormat="1" spans="3:9">
      <c r="C4125" s="27"/>
      <c r="D4125" s="33"/>
      <c r="E4125" s="33"/>
      <c r="F4125" s="33"/>
      <c r="G4125" s="28"/>
      <c r="H4125" s="33"/>
      <c r="I4125" s="33"/>
    </row>
    <row r="4126" customFormat="1" spans="3:9">
      <c r="C4126" s="27"/>
      <c r="D4126" s="33"/>
      <c r="E4126" s="33"/>
      <c r="F4126" s="33"/>
      <c r="G4126" s="28"/>
      <c r="H4126" s="33"/>
      <c r="I4126" s="33"/>
    </row>
    <row r="4127" customFormat="1" spans="3:9">
      <c r="C4127" s="27"/>
      <c r="D4127" s="33"/>
      <c r="E4127" s="33"/>
      <c r="F4127" s="33"/>
      <c r="G4127" s="28"/>
      <c r="H4127" s="33"/>
      <c r="I4127" s="33"/>
    </row>
    <row r="4128" customFormat="1" spans="3:9">
      <c r="C4128" s="27"/>
      <c r="D4128" s="33"/>
      <c r="E4128" s="33"/>
      <c r="F4128" s="33"/>
      <c r="G4128" s="28"/>
      <c r="H4128" s="33"/>
      <c r="I4128" s="33"/>
    </row>
    <row r="4129" customFormat="1" spans="3:9">
      <c r="C4129" s="27"/>
      <c r="D4129" s="33"/>
      <c r="E4129" s="33"/>
      <c r="F4129" s="33"/>
      <c r="G4129" s="28"/>
      <c r="H4129" s="33"/>
      <c r="I4129" s="33"/>
    </row>
    <row r="4130" customFormat="1" spans="3:9">
      <c r="C4130" s="27"/>
      <c r="D4130" s="33"/>
      <c r="E4130" s="33"/>
      <c r="F4130" s="33"/>
      <c r="G4130" s="28"/>
      <c r="H4130" s="33"/>
      <c r="I4130" s="33"/>
    </row>
    <row r="4131" customFormat="1" spans="3:9">
      <c r="C4131" s="27"/>
      <c r="D4131" s="33"/>
      <c r="E4131" s="33"/>
      <c r="F4131" s="33"/>
      <c r="G4131" s="28"/>
      <c r="H4131" s="33"/>
      <c r="I4131" s="33"/>
    </row>
    <row r="4132" customFormat="1" spans="3:9">
      <c r="C4132" s="27"/>
      <c r="D4132" s="33"/>
      <c r="E4132" s="33"/>
      <c r="F4132" s="33"/>
      <c r="G4132" s="28"/>
      <c r="H4132" s="33"/>
      <c r="I4132" s="33"/>
    </row>
    <row r="4133" customFormat="1" spans="3:9">
      <c r="C4133" s="27"/>
      <c r="D4133" s="33"/>
      <c r="E4133" s="33"/>
      <c r="F4133" s="33"/>
      <c r="G4133" s="28"/>
      <c r="H4133" s="33"/>
      <c r="I4133" s="33"/>
    </row>
    <row r="4134" customFormat="1" spans="3:9">
      <c r="C4134" s="27"/>
      <c r="D4134" s="33"/>
      <c r="E4134" s="33"/>
      <c r="F4134" s="33"/>
      <c r="G4134" s="28"/>
      <c r="H4134" s="33"/>
      <c r="I4134" s="33"/>
    </row>
    <row r="4135" customFormat="1" spans="3:9">
      <c r="C4135" s="27"/>
      <c r="D4135" s="33"/>
      <c r="E4135" s="33"/>
      <c r="F4135" s="33"/>
      <c r="G4135" s="28"/>
      <c r="H4135" s="33"/>
      <c r="I4135" s="33"/>
    </row>
    <row r="4136" customFormat="1" spans="3:9">
      <c r="C4136" s="27"/>
      <c r="D4136" s="33"/>
      <c r="E4136" s="33"/>
      <c r="F4136" s="33"/>
      <c r="G4136" s="28"/>
      <c r="H4136" s="33"/>
      <c r="I4136" s="33"/>
    </row>
    <row r="4137" customFormat="1" spans="3:9">
      <c r="C4137" s="27"/>
      <c r="D4137" s="33"/>
      <c r="E4137" s="33"/>
      <c r="F4137" s="33"/>
      <c r="G4137" s="28"/>
      <c r="H4137" s="33"/>
      <c r="I4137" s="33"/>
    </row>
    <row r="4138" customFormat="1" spans="3:9">
      <c r="C4138" s="27"/>
      <c r="D4138" s="33"/>
      <c r="E4138" s="33"/>
      <c r="F4138" s="33"/>
      <c r="G4138" s="28"/>
      <c r="H4138" s="33"/>
      <c r="I4138" s="33"/>
    </row>
    <row r="4139" customFormat="1" spans="3:9">
      <c r="C4139" s="27"/>
      <c r="D4139" s="33"/>
      <c r="E4139" s="33"/>
      <c r="F4139" s="33"/>
      <c r="G4139" s="28"/>
      <c r="H4139" s="33"/>
      <c r="I4139" s="33"/>
    </row>
    <row r="4140" customFormat="1" spans="3:9">
      <c r="C4140" s="27"/>
      <c r="D4140" s="33"/>
      <c r="E4140" s="33"/>
      <c r="F4140" s="33"/>
      <c r="G4140" s="28"/>
      <c r="H4140" s="33"/>
      <c r="I4140" s="33"/>
    </row>
    <row r="4141" customFormat="1" spans="3:9">
      <c r="C4141" s="27"/>
      <c r="D4141" s="33"/>
      <c r="E4141" s="33"/>
      <c r="F4141" s="33"/>
      <c r="G4141" s="28"/>
      <c r="H4141" s="33"/>
      <c r="I4141" s="33"/>
    </row>
    <row r="4142" customFormat="1" spans="3:9">
      <c r="C4142" s="27"/>
      <c r="D4142" s="33"/>
      <c r="E4142" s="33"/>
      <c r="F4142" s="33"/>
      <c r="G4142" s="28"/>
      <c r="H4142" s="33"/>
      <c r="I4142" s="33"/>
    </row>
    <row r="4143" customFormat="1" spans="3:9">
      <c r="C4143" s="27"/>
      <c r="D4143" s="33"/>
      <c r="E4143" s="33"/>
      <c r="F4143" s="33"/>
      <c r="G4143" s="28"/>
      <c r="H4143" s="33"/>
      <c r="I4143" s="33"/>
    </row>
    <row r="4144" customFormat="1" spans="3:9">
      <c r="C4144" s="27"/>
      <c r="D4144" s="33"/>
      <c r="E4144" s="33"/>
      <c r="F4144" s="33"/>
      <c r="G4144" s="28"/>
      <c r="H4144" s="33"/>
      <c r="I4144" s="33"/>
    </row>
    <row r="4145" customFormat="1" spans="3:9">
      <c r="C4145" s="27"/>
      <c r="D4145" s="33"/>
      <c r="E4145" s="33"/>
      <c r="F4145" s="33"/>
      <c r="G4145" s="28"/>
      <c r="H4145" s="33"/>
      <c r="I4145" s="33"/>
    </row>
    <row r="4146" customFormat="1" spans="3:9">
      <c r="C4146" s="27"/>
      <c r="D4146" s="33"/>
      <c r="E4146" s="33"/>
      <c r="F4146" s="33"/>
      <c r="G4146" s="28"/>
      <c r="H4146" s="33"/>
      <c r="I4146" s="33"/>
    </row>
    <row r="4147" customFormat="1" spans="3:9">
      <c r="C4147" s="27"/>
      <c r="D4147" s="33"/>
      <c r="E4147" s="33"/>
      <c r="F4147" s="33"/>
      <c r="G4147" s="28"/>
      <c r="H4147" s="33"/>
      <c r="I4147" s="33"/>
    </row>
    <row r="4148" customFormat="1" spans="3:9">
      <c r="C4148" s="27"/>
      <c r="D4148" s="33"/>
      <c r="E4148" s="33"/>
      <c r="F4148" s="33"/>
      <c r="G4148" s="28"/>
      <c r="H4148" s="33"/>
      <c r="I4148" s="33"/>
    </row>
    <row r="4149" customFormat="1" spans="3:9">
      <c r="C4149" s="27"/>
      <c r="D4149" s="33"/>
      <c r="E4149" s="33"/>
      <c r="F4149" s="33"/>
      <c r="G4149" s="28"/>
      <c r="H4149" s="33"/>
      <c r="I4149" s="33"/>
    </row>
    <row r="4150" customFormat="1" spans="3:9">
      <c r="C4150" s="27"/>
      <c r="D4150" s="33"/>
      <c r="E4150" s="33"/>
      <c r="F4150" s="33"/>
      <c r="G4150" s="28"/>
      <c r="H4150" s="33"/>
      <c r="I4150" s="33"/>
    </row>
    <row r="4151" customFormat="1" spans="3:9">
      <c r="C4151" s="27"/>
      <c r="D4151" s="33"/>
      <c r="E4151" s="33"/>
      <c r="F4151" s="33"/>
      <c r="G4151" s="28"/>
      <c r="H4151" s="33"/>
      <c r="I4151" s="33"/>
    </row>
    <row r="4152" customFormat="1" spans="3:9">
      <c r="C4152" s="27"/>
      <c r="D4152" s="33"/>
      <c r="E4152" s="33"/>
      <c r="F4152" s="33"/>
      <c r="G4152" s="28"/>
      <c r="H4152" s="33"/>
      <c r="I4152" s="33"/>
    </row>
    <row r="4153" customFormat="1" spans="3:9">
      <c r="C4153" s="27"/>
      <c r="D4153" s="33"/>
      <c r="E4153" s="33"/>
      <c r="F4153" s="33"/>
      <c r="G4153" s="28"/>
      <c r="H4153" s="33"/>
      <c r="I4153" s="33"/>
    </row>
    <row r="4154" customFormat="1" spans="3:9">
      <c r="C4154" s="27"/>
      <c r="D4154" s="33"/>
      <c r="E4154" s="33"/>
      <c r="F4154" s="33"/>
      <c r="G4154" s="28"/>
      <c r="H4154" s="33"/>
      <c r="I4154" s="33"/>
    </row>
    <row r="4155" customFormat="1" spans="3:9">
      <c r="C4155" s="27"/>
      <c r="D4155" s="33"/>
      <c r="E4155" s="33"/>
      <c r="F4155" s="33"/>
      <c r="G4155" s="28"/>
      <c r="H4155" s="33"/>
      <c r="I4155" s="33"/>
    </row>
    <row r="4156" customFormat="1" spans="3:9">
      <c r="C4156" s="27"/>
      <c r="D4156" s="33"/>
      <c r="E4156" s="33"/>
      <c r="F4156" s="33"/>
      <c r="G4156" s="28"/>
      <c r="H4156" s="33"/>
      <c r="I4156" s="33"/>
    </row>
    <row r="4157" customFormat="1" spans="3:9">
      <c r="C4157" s="27"/>
      <c r="D4157" s="33"/>
      <c r="E4157" s="33"/>
      <c r="F4157" s="33"/>
      <c r="G4157" s="28"/>
      <c r="H4157" s="33"/>
      <c r="I4157" s="33"/>
    </row>
    <row r="4158" customFormat="1" spans="3:9">
      <c r="C4158" s="27"/>
      <c r="D4158" s="33"/>
      <c r="E4158" s="33"/>
      <c r="F4158" s="33"/>
      <c r="G4158" s="28"/>
      <c r="H4158" s="33"/>
      <c r="I4158" s="33"/>
    </row>
    <row r="4159" customFormat="1" spans="3:9">
      <c r="C4159" s="27"/>
      <c r="D4159" s="33"/>
      <c r="E4159" s="33"/>
      <c r="F4159" s="33"/>
      <c r="G4159" s="28"/>
      <c r="H4159" s="33"/>
      <c r="I4159" s="33"/>
    </row>
    <row r="4160" customFormat="1" spans="3:9">
      <c r="C4160" s="27"/>
      <c r="D4160" s="33"/>
      <c r="E4160" s="33"/>
      <c r="F4160" s="33"/>
      <c r="G4160" s="28"/>
      <c r="H4160" s="33"/>
      <c r="I4160" s="33"/>
    </row>
    <row r="4161" customFormat="1" spans="3:9">
      <c r="C4161" s="27"/>
      <c r="D4161" s="33"/>
      <c r="E4161" s="33"/>
      <c r="F4161" s="33"/>
      <c r="G4161" s="28"/>
      <c r="H4161" s="33"/>
      <c r="I4161" s="33"/>
    </row>
    <row r="4162" customFormat="1" spans="3:9">
      <c r="C4162" s="27"/>
      <c r="D4162" s="33"/>
      <c r="E4162" s="33"/>
      <c r="F4162" s="33"/>
      <c r="G4162" s="28"/>
      <c r="H4162" s="33"/>
      <c r="I4162" s="33"/>
    </row>
    <row r="4163" customFormat="1" spans="3:9">
      <c r="C4163" s="27"/>
      <c r="D4163" s="33"/>
      <c r="E4163" s="33"/>
      <c r="F4163" s="33"/>
      <c r="G4163" s="28"/>
      <c r="H4163" s="33"/>
      <c r="I4163" s="33"/>
    </row>
    <row r="4164" customFormat="1" spans="3:9">
      <c r="C4164" s="27"/>
      <c r="D4164" s="33"/>
      <c r="E4164" s="33"/>
      <c r="F4164" s="33"/>
      <c r="G4164" s="28"/>
      <c r="H4164" s="33"/>
      <c r="I4164" s="33"/>
    </row>
    <row r="4165" customFormat="1" spans="3:9">
      <c r="C4165" s="27"/>
      <c r="D4165" s="33"/>
      <c r="E4165" s="33"/>
      <c r="F4165" s="33"/>
      <c r="G4165" s="28"/>
      <c r="H4165" s="33"/>
      <c r="I4165" s="33"/>
    </row>
    <row r="4166" customFormat="1" spans="3:9">
      <c r="C4166" s="27"/>
      <c r="D4166" s="33"/>
      <c r="E4166" s="33"/>
      <c r="F4166" s="33"/>
      <c r="G4166" s="28"/>
      <c r="H4166" s="33"/>
      <c r="I4166" s="33"/>
    </row>
    <row r="4167" customFormat="1" spans="3:9">
      <c r="C4167" s="27"/>
      <c r="D4167" s="33"/>
      <c r="E4167" s="33"/>
      <c r="F4167" s="33"/>
      <c r="G4167" s="28"/>
      <c r="H4167" s="33"/>
      <c r="I4167" s="33"/>
    </row>
    <row r="4168" customFormat="1" spans="3:9">
      <c r="C4168" s="27"/>
      <c r="D4168" s="33"/>
      <c r="E4168" s="33"/>
      <c r="F4168" s="33"/>
      <c r="G4168" s="28"/>
      <c r="H4168" s="33"/>
      <c r="I4168" s="33"/>
    </row>
    <row r="4169" customFormat="1" spans="3:9">
      <c r="C4169" s="27"/>
      <c r="D4169" s="33"/>
      <c r="E4169" s="33"/>
      <c r="F4169" s="33"/>
      <c r="G4169" s="28"/>
      <c r="H4169" s="33"/>
      <c r="I4169" s="33"/>
    </row>
    <row r="4170" customFormat="1" spans="3:9">
      <c r="C4170" s="27"/>
      <c r="D4170" s="33"/>
      <c r="E4170" s="33"/>
      <c r="F4170" s="33"/>
      <c r="G4170" s="28"/>
      <c r="H4170" s="33"/>
      <c r="I4170" s="33"/>
    </row>
    <row r="4171" customFormat="1" spans="3:9">
      <c r="C4171" s="27"/>
      <c r="D4171" s="33"/>
      <c r="E4171" s="33"/>
      <c r="F4171" s="33"/>
      <c r="G4171" s="28"/>
      <c r="H4171" s="33"/>
      <c r="I4171" s="33"/>
    </row>
    <row r="4172" customFormat="1" spans="3:9">
      <c r="C4172" s="27"/>
      <c r="D4172" s="33"/>
      <c r="E4172" s="33"/>
      <c r="F4172" s="33"/>
      <c r="G4172" s="28"/>
      <c r="H4172" s="33"/>
      <c r="I4172" s="33"/>
    </row>
    <row r="4173" customFormat="1" spans="3:9">
      <c r="C4173" s="27"/>
      <c r="D4173" s="33"/>
      <c r="E4173" s="33"/>
      <c r="F4173" s="33"/>
      <c r="G4173" s="28"/>
      <c r="H4173" s="33"/>
      <c r="I4173" s="33"/>
    </row>
    <row r="4174" customFormat="1" spans="3:9">
      <c r="C4174" s="27"/>
      <c r="D4174" s="33"/>
      <c r="E4174" s="33"/>
      <c r="F4174" s="33"/>
      <c r="G4174" s="28"/>
      <c r="H4174" s="33"/>
      <c r="I4174" s="33"/>
    </row>
    <row r="4175" customFormat="1" spans="3:9">
      <c r="C4175" s="27"/>
      <c r="D4175" s="33"/>
      <c r="E4175" s="33"/>
      <c r="F4175" s="33"/>
      <c r="G4175" s="28"/>
      <c r="H4175" s="33"/>
      <c r="I4175" s="33"/>
    </row>
    <row r="4176" customFormat="1" spans="3:9">
      <c r="C4176" s="27"/>
      <c r="D4176" s="33"/>
      <c r="E4176" s="33"/>
      <c r="F4176" s="33"/>
      <c r="G4176" s="28"/>
      <c r="H4176" s="33"/>
      <c r="I4176" s="33"/>
    </row>
    <row r="4177" customFormat="1" spans="3:9">
      <c r="C4177" s="27"/>
      <c r="D4177" s="33"/>
      <c r="E4177" s="33"/>
      <c r="F4177" s="33"/>
      <c r="G4177" s="28"/>
      <c r="H4177" s="33"/>
      <c r="I4177" s="33"/>
    </row>
    <row r="4178" customFormat="1" spans="3:9">
      <c r="C4178" s="27"/>
      <c r="D4178" s="33"/>
      <c r="E4178" s="33"/>
      <c r="F4178" s="33"/>
      <c r="G4178" s="28"/>
      <c r="H4178" s="33"/>
      <c r="I4178" s="33"/>
    </row>
    <row r="4179" customFormat="1" spans="3:9">
      <c r="C4179" s="27"/>
      <c r="D4179" s="33"/>
      <c r="E4179" s="33"/>
      <c r="F4179" s="33"/>
      <c r="G4179" s="28"/>
      <c r="H4179" s="33"/>
      <c r="I4179" s="33"/>
    </row>
    <row r="4180" customFormat="1" spans="3:9">
      <c r="C4180" s="27"/>
      <c r="D4180" s="33"/>
      <c r="E4180" s="33"/>
      <c r="F4180" s="33"/>
      <c r="G4180" s="28"/>
      <c r="H4180" s="33"/>
      <c r="I4180" s="33"/>
    </row>
    <row r="4181" customFormat="1" spans="3:9">
      <c r="C4181" s="27"/>
      <c r="D4181" s="33"/>
      <c r="E4181" s="33"/>
      <c r="F4181" s="33"/>
      <c r="G4181" s="28"/>
      <c r="H4181" s="33"/>
      <c r="I4181" s="33"/>
    </row>
    <row r="4182" customFormat="1" spans="3:9">
      <c r="C4182" s="27"/>
      <c r="D4182" s="33"/>
      <c r="E4182" s="33"/>
      <c r="F4182" s="33"/>
      <c r="G4182" s="28"/>
      <c r="H4182" s="33"/>
      <c r="I4182" s="33"/>
    </row>
    <row r="4183" customFormat="1" spans="3:9">
      <c r="C4183" s="27"/>
      <c r="D4183" s="33"/>
      <c r="E4183" s="33"/>
      <c r="F4183" s="33"/>
      <c r="G4183" s="28"/>
      <c r="H4183" s="33"/>
      <c r="I4183" s="33"/>
    </row>
    <row r="4184" customFormat="1" spans="3:9">
      <c r="C4184" s="27"/>
      <c r="D4184" s="33"/>
      <c r="E4184" s="33"/>
      <c r="F4184" s="33"/>
      <c r="G4184" s="28"/>
      <c r="H4184" s="33"/>
      <c r="I4184" s="33"/>
    </row>
    <row r="4185" customFormat="1" spans="3:9">
      <c r="C4185" s="27"/>
      <c r="D4185" s="33"/>
      <c r="E4185" s="33"/>
      <c r="F4185" s="33"/>
      <c r="G4185" s="28"/>
      <c r="H4185" s="33"/>
      <c r="I4185" s="33"/>
    </row>
    <row r="4186" customFormat="1" spans="3:9">
      <c r="C4186" s="27"/>
      <c r="D4186" s="33"/>
      <c r="E4186" s="33"/>
      <c r="F4186" s="33"/>
      <c r="G4186" s="28"/>
      <c r="H4186" s="33"/>
      <c r="I4186" s="33"/>
    </row>
    <row r="4187" customFormat="1" spans="3:9">
      <c r="C4187" s="27"/>
      <c r="D4187" s="33"/>
      <c r="E4187" s="33"/>
      <c r="F4187" s="33"/>
      <c r="G4187" s="28"/>
      <c r="H4187" s="33"/>
      <c r="I4187" s="33"/>
    </row>
    <row r="4188" customFormat="1" spans="3:9">
      <c r="C4188" s="27"/>
      <c r="D4188" s="33"/>
      <c r="E4188" s="33"/>
      <c r="F4188" s="33"/>
      <c r="G4188" s="28"/>
      <c r="H4188" s="33"/>
      <c r="I4188" s="33"/>
    </row>
    <row r="4189" customFormat="1" spans="3:9">
      <c r="C4189" s="27"/>
      <c r="D4189" s="33"/>
      <c r="E4189" s="33"/>
      <c r="F4189" s="33"/>
      <c r="G4189" s="28"/>
      <c r="H4189" s="33"/>
      <c r="I4189" s="33"/>
    </row>
    <row r="4190" customFormat="1" spans="3:9">
      <c r="C4190" s="27"/>
      <c r="D4190" s="33"/>
      <c r="E4190" s="33"/>
      <c r="F4190" s="33"/>
      <c r="G4190" s="28"/>
      <c r="H4190" s="33"/>
      <c r="I4190" s="33"/>
    </row>
    <row r="4191" customFormat="1" spans="3:9">
      <c r="C4191" s="27"/>
      <c r="D4191" s="33"/>
      <c r="E4191" s="33"/>
      <c r="F4191" s="33"/>
      <c r="G4191" s="28"/>
      <c r="H4191" s="33"/>
      <c r="I4191" s="33"/>
    </row>
    <row r="4192" customFormat="1" spans="3:9">
      <c r="C4192" s="27"/>
      <c r="D4192" s="33"/>
      <c r="E4192" s="33"/>
      <c r="F4192" s="33"/>
      <c r="G4192" s="28"/>
      <c r="H4192" s="33"/>
      <c r="I4192" s="33"/>
    </row>
    <row r="4193" customFormat="1" spans="3:9">
      <c r="C4193" s="27"/>
      <c r="D4193" s="33"/>
      <c r="E4193" s="33"/>
      <c r="F4193" s="33"/>
      <c r="G4193" s="28"/>
      <c r="H4193" s="33"/>
      <c r="I4193" s="33"/>
    </row>
    <row r="4194" customFormat="1" spans="3:9">
      <c r="C4194" s="27"/>
      <c r="D4194" s="33"/>
      <c r="E4194" s="33"/>
      <c r="F4194" s="33"/>
      <c r="G4194" s="28"/>
      <c r="H4194" s="33"/>
      <c r="I4194" s="33"/>
    </row>
    <row r="4195" customFormat="1" spans="3:9">
      <c r="C4195" s="27"/>
      <c r="D4195" s="33"/>
      <c r="E4195" s="33"/>
      <c r="F4195" s="33"/>
      <c r="G4195" s="28"/>
      <c r="H4195" s="33"/>
      <c r="I4195" s="33"/>
    </row>
    <row r="4196" customFormat="1" spans="3:9">
      <c r="C4196" s="27"/>
      <c r="D4196" s="33"/>
      <c r="E4196" s="33"/>
      <c r="F4196" s="33"/>
      <c r="G4196" s="28"/>
      <c r="H4196" s="33"/>
      <c r="I4196" s="33"/>
    </row>
    <row r="4197" customFormat="1" spans="3:9">
      <c r="C4197" s="27"/>
      <c r="D4197" s="33"/>
      <c r="E4197" s="33"/>
      <c r="F4197" s="33"/>
      <c r="G4197" s="28"/>
      <c r="H4197" s="33"/>
      <c r="I4197" s="33"/>
    </row>
    <row r="4198" customFormat="1" spans="3:9">
      <c r="C4198" s="27"/>
      <c r="D4198" s="33"/>
      <c r="E4198" s="33"/>
      <c r="F4198" s="33"/>
      <c r="G4198" s="28"/>
      <c r="H4198" s="33"/>
      <c r="I4198" s="33"/>
    </row>
    <row r="4199" customFormat="1" spans="3:9">
      <c r="C4199" s="27"/>
      <c r="D4199" s="33"/>
      <c r="E4199" s="33"/>
      <c r="F4199" s="33"/>
      <c r="G4199" s="28"/>
      <c r="H4199" s="33"/>
      <c r="I4199" s="33"/>
    </row>
    <row r="4200" customFormat="1" spans="3:9">
      <c r="C4200" s="27"/>
      <c r="D4200" s="33"/>
      <c r="E4200" s="33"/>
      <c r="F4200" s="33"/>
      <c r="G4200" s="28"/>
      <c r="H4200" s="33"/>
      <c r="I4200" s="33"/>
    </row>
    <row r="4201" customFormat="1" spans="3:9">
      <c r="C4201" s="27"/>
      <c r="D4201" s="33"/>
      <c r="E4201" s="33"/>
      <c r="F4201" s="33"/>
      <c r="G4201" s="28"/>
      <c r="H4201" s="33"/>
      <c r="I4201" s="33"/>
    </row>
    <row r="4202" customFormat="1" spans="3:9">
      <c r="C4202" s="27"/>
      <c r="D4202" s="33"/>
      <c r="E4202" s="33"/>
      <c r="F4202" s="33"/>
      <c r="G4202" s="28"/>
      <c r="H4202" s="33"/>
      <c r="I4202" s="33"/>
    </row>
    <row r="4203" customFormat="1" spans="3:9">
      <c r="C4203" s="27"/>
      <c r="D4203" s="33"/>
      <c r="E4203" s="33"/>
      <c r="F4203" s="33"/>
      <c r="G4203" s="28"/>
      <c r="H4203" s="33"/>
      <c r="I4203" s="33"/>
    </row>
    <row r="4204" customFormat="1" spans="3:9">
      <c r="C4204" s="27"/>
      <c r="D4204" s="33"/>
      <c r="E4204" s="33"/>
      <c r="F4204" s="33"/>
      <c r="G4204" s="28"/>
      <c r="H4204" s="33"/>
      <c r="I4204" s="33"/>
    </row>
    <row r="4205" customFormat="1" spans="3:9">
      <c r="C4205" s="27"/>
      <c r="D4205" s="33"/>
      <c r="E4205" s="33"/>
      <c r="F4205" s="33"/>
      <c r="G4205" s="28"/>
      <c r="H4205" s="33"/>
      <c r="I4205" s="33"/>
    </row>
    <row r="4206" customFormat="1" spans="3:9">
      <c r="C4206" s="27"/>
      <c r="D4206" s="33"/>
      <c r="E4206" s="33"/>
      <c r="F4206" s="33"/>
      <c r="G4206" s="28"/>
      <c r="H4206" s="33"/>
      <c r="I4206" s="33"/>
    </row>
    <row r="4207" customFormat="1" spans="3:9">
      <c r="C4207" s="27"/>
      <c r="D4207" s="33"/>
      <c r="E4207" s="33"/>
      <c r="F4207" s="33"/>
      <c r="G4207" s="28"/>
      <c r="H4207" s="33"/>
      <c r="I4207" s="33"/>
    </row>
    <row r="4208" customFormat="1" spans="3:9">
      <c r="C4208" s="27"/>
      <c r="D4208" s="33"/>
      <c r="E4208" s="33"/>
      <c r="F4208" s="33"/>
      <c r="G4208" s="28"/>
      <c r="H4208" s="33"/>
      <c r="I4208" s="33"/>
    </row>
    <row r="4209" customFormat="1" spans="3:9">
      <c r="C4209" s="27"/>
      <c r="D4209" s="33"/>
      <c r="E4209" s="33"/>
      <c r="F4209" s="33"/>
      <c r="G4209" s="28"/>
      <c r="H4209" s="33"/>
      <c r="I4209" s="33"/>
    </row>
    <row r="4210" customFormat="1" spans="3:9">
      <c r="C4210" s="27"/>
      <c r="D4210" s="33"/>
      <c r="E4210" s="33"/>
      <c r="F4210" s="33"/>
      <c r="G4210" s="28"/>
      <c r="H4210" s="33"/>
      <c r="I4210" s="33"/>
    </row>
    <row r="4211" customFormat="1" spans="3:9">
      <c r="C4211" s="27"/>
      <c r="D4211" s="33"/>
      <c r="E4211" s="33"/>
      <c r="F4211" s="33"/>
      <c r="G4211" s="28"/>
      <c r="H4211" s="33"/>
      <c r="I4211" s="33"/>
    </row>
    <row r="4212" customFormat="1" spans="3:9">
      <c r="C4212" s="27"/>
      <c r="D4212" s="33"/>
      <c r="E4212" s="33"/>
      <c r="F4212" s="33"/>
      <c r="G4212" s="28"/>
      <c r="H4212" s="33"/>
      <c r="I4212" s="33"/>
    </row>
    <row r="4213" customFormat="1" spans="3:9">
      <c r="C4213" s="27"/>
      <c r="D4213" s="33"/>
      <c r="E4213" s="33"/>
      <c r="F4213" s="33"/>
      <c r="G4213" s="28"/>
      <c r="H4213" s="33"/>
      <c r="I4213" s="33"/>
    </row>
    <row r="4214" customFormat="1" spans="3:9">
      <c r="C4214" s="27"/>
      <c r="D4214" s="33"/>
      <c r="E4214" s="33"/>
      <c r="F4214" s="33"/>
      <c r="G4214" s="28"/>
      <c r="H4214" s="33"/>
      <c r="I4214" s="33"/>
    </row>
    <row r="4215" customFormat="1" spans="3:9">
      <c r="C4215" s="27"/>
      <c r="D4215" s="33"/>
      <c r="E4215" s="33"/>
      <c r="F4215" s="33"/>
      <c r="G4215" s="28"/>
      <c r="H4215" s="33"/>
      <c r="I4215" s="33"/>
    </row>
    <row r="4216" customFormat="1" spans="3:9">
      <c r="C4216" s="27"/>
      <c r="D4216" s="33"/>
      <c r="E4216" s="33"/>
      <c r="F4216" s="33"/>
      <c r="G4216" s="28"/>
      <c r="H4216" s="33"/>
      <c r="I4216" s="33"/>
    </row>
    <row r="4217" customFormat="1" spans="3:9">
      <c r="C4217" s="27"/>
      <c r="D4217" s="33"/>
      <c r="E4217" s="33"/>
      <c r="F4217" s="33"/>
      <c r="G4217" s="28"/>
      <c r="H4217" s="33"/>
      <c r="I4217" s="33"/>
    </row>
    <row r="4218" customFormat="1" spans="3:9">
      <c r="C4218" s="27"/>
      <c r="D4218" s="33"/>
      <c r="E4218" s="33"/>
      <c r="F4218" s="33"/>
      <c r="G4218" s="28"/>
      <c r="H4218" s="33"/>
      <c r="I4218" s="33"/>
    </row>
    <row r="4219" customFormat="1" spans="3:9">
      <c r="C4219" s="27"/>
      <c r="D4219" s="33"/>
      <c r="E4219" s="33"/>
      <c r="F4219" s="33"/>
      <c r="G4219" s="28"/>
      <c r="H4219" s="33"/>
      <c r="I4219" s="33"/>
    </row>
    <row r="4220" customFormat="1" spans="3:9">
      <c r="C4220" s="27"/>
      <c r="D4220" s="33"/>
      <c r="E4220" s="33"/>
      <c r="F4220" s="33"/>
      <c r="G4220" s="28"/>
      <c r="H4220" s="33"/>
      <c r="I4220" s="33"/>
    </row>
    <row r="4221" customFormat="1" spans="3:9">
      <c r="C4221" s="27"/>
      <c r="D4221" s="33"/>
      <c r="E4221" s="33"/>
      <c r="F4221" s="33"/>
      <c r="G4221" s="28"/>
      <c r="H4221" s="33"/>
      <c r="I4221" s="33"/>
    </row>
    <row r="4222" customFormat="1" spans="3:9">
      <c r="C4222" s="27"/>
      <c r="D4222" s="33"/>
      <c r="E4222" s="33"/>
      <c r="F4222" s="33"/>
      <c r="G4222" s="28"/>
      <c r="H4222" s="33"/>
      <c r="I4222" s="33"/>
    </row>
    <row r="4223" customFormat="1" spans="3:9">
      <c r="C4223" s="27"/>
      <c r="D4223" s="33"/>
      <c r="E4223" s="33"/>
      <c r="F4223" s="33"/>
      <c r="G4223" s="28"/>
      <c r="H4223" s="33"/>
      <c r="I4223" s="33"/>
    </row>
    <row r="4224" customFormat="1" spans="3:9">
      <c r="C4224" s="27"/>
      <c r="D4224" s="33"/>
      <c r="E4224" s="33"/>
      <c r="F4224" s="33"/>
      <c r="G4224" s="28"/>
      <c r="H4224" s="33"/>
      <c r="I4224" s="33"/>
    </row>
    <row r="4225" customFormat="1" spans="3:9">
      <c r="C4225" s="27"/>
      <c r="D4225" s="33"/>
      <c r="E4225" s="33"/>
      <c r="F4225" s="33"/>
      <c r="G4225" s="28"/>
      <c r="H4225" s="33"/>
      <c r="I4225" s="33"/>
    </row>
    <row r="4226" customFormat="1" spans="3:9">
      <c r="C4226" s="27"/>
      <c r="D4226" s="33"/>
      <c r="E4226" s="33"/>
      <c r="F4226" s="33"/>
      <c r="G4226" s="28"/>
      <c r="H4226" s="33"/>
      <c r="I4226" s="33"/>
    </row>
    <row r="4227" customFormat="1" spans="3:9">
      <c r="C4227" s="27"/>
      <c r="D4227" s="33"/>
      <c r="E4227" s="33"/>
      <c r="F4227" s="33"/>
      <c r="G4227" s="28"/>
      <c r="H4227" s="33"/>
      <c r="I4227" s="33"/>
    </row>
    <row r="4228" customFormat="1" spans="3:9">
      <c r="C4228" s="27"/>
      <c r="D4228" s="33"/>
      <c r="E4228" s="33"/>
      <c r="F4228" s="33"/>
      <c r="G4228" s="28"/>
      <c r="H4228" s="33"/>
      <c r="I4228" s="33"/>
    </row>
    <row r="4229" customFormat="1" spans="3:9">
      <c r="C4229" s="27"/>
      <c r="D4229" s="33"/>
      <c r="E4229" s="33"/>
      <c r="F4229" s="33"/>
      <c r="G4229" s="28"/>
      <c r="H4229" s="33"/>
      <c r="I4229" s="33"/>
    </row>
    <row r="4230" customFormat="1" spans="3:9">
      <c r="C4230" s="27"/>
      <c r="D4230" s="33"/>
      <c r="E4230" s="33"/>
      <c r="F4230" s="33"/>
      <c r="G4230" s="28"/>
      <c r="H4230" s="33"/>
      <c r="I4230" s="33"/>
    </row>
    <row r="4231" customFormat="1" spans="3:9">
      <c r="C4231" s="27"/>
      <c r="D4231" s="33"/>
      <c r="E4231" s="33"/>
      <c r="F4231" s="33"/>
      <c r="G4231" s="28"/>
      <c r="H4231" s="33"/>
      <c r="I4231" s="33"/>
    </row>
    <row r="4232" customFormat="1" spans="3:9">
      <c r="C4232" s="27"/>
      <c r="D4232" s="33"/>
      <c r="E4232" s="33"/>
      <c r="F4232" s="33"/>
      <c r="G4232" s="28"/>
      <c r="H4232" s="33"/>
      <c r="I4232" s="33"/>
    </row>
    <row r="4233" customFormat="1" spans="3:9">
      <c r="C4233" s="27"/>
      <c r="D4233" s="33"/>
      <c r="E4233" s="33"/>
      <c r="F4233" s="33"/>
      <c r="G4233" s="28"/>
      <c r="H4233" s="33"/>
      <c r="I4233" s="33"/>
    </row>
    <row r="4234" customFormat="1" spans="3:9">
      <c r="C4234" s="27"/>
      <c r="D4234" s="33"/>
      <c r="E4234" s="33"/>
      <c r="F4234" s="33"/>
      <c r="G4234" s="28"/>
      <c r="H4234" s="33"/>
      <c r="I4234" s="33"/>
    </row>
    <row r="4235" customFormat="1" spans="3:9">
      <c r="C4235" s="27"/>
      <c r="D4235" s="33"/>
      <c r="E4235" s="33"/>
      <c r="F4235" s="33"/>
      <c r="G4235" s="28"/>
      <c r="H4235" s="33"/>
      <c r="I4235" s="33"/>
    </row>
    <row r="4236" customFormat="1" spans="3:9">
      <c r="C4236" s="27"/>
      <c r="D4236" s="33"/>
      <c r="E4236" s="33"/>
      <c r="F4236" s="33"/>
      <c r="G4236" s="28"/>
      <c r="H4236" s="33"/>
      <c r="I4236" s="33"/>
    </row>
    <row r="4237" customFormat="1" spans="3:9">
      <c r="C4237" s="27"/>
      <c r="D4237" s="33"/>
      <c r="E4237" s="33"/>
      <c r="F4237" s="33"/>
      <c r="G4237" s="28"/>
      <c r="H4237" s="33"/>
      <c r="I4237" s="33"/>
    </row>
    <row r="4238" customFormat="1" spans="3:9">
      <c r="C4238" s="27"/>
      <c r="D4238" s="33"/>
      <c r="E4238" s="33"/>
      <c r="F4238" s="33"/>
      <c r="G4238" s="28"/>
      <c r="H4238" s="33"/>
      <c r="I4238" s="33"/>
    </row>
    <row r="4239" customFormat="1" spans="3:9">
      <c r="C4239" s="27"/>
      <c r="D4239" s="33"/>
      <c r="E4239" s="33"/>
      <c r="F4239" s="33"/>
      <c r="G4239" s="28"/>
      <c r="H4239" s="33"/>
      <c r="I4239" s="33"/>
    </row>
    <row r="4240" customFormat="1" spans="3:9">
      <c r="C4240" s="27"/>
      <c r="D4240" s="33"/>
      <c r="E4240" s="33"/>
      <c r="F4240" s="33"/>
      <c r="G4240" s="28"/>
      <c r="H4240" s="33"/>
      <c r="I4240" s="33"/>
    </row>
    <row r="4241" customFormat="1" spans="3:9">
      <c r="C4241" s="27"/>
      <c r="D4241" s="33"/>
      <c r="E4241" s="33"/>
      <c r="F4241" s="33"/>
      <c r="G4241" s="28"/>
      <c r="H4241" s="33"/>
      <c r="I4241" s="33"/>
    </row>
    <row r="4242" customFormat="1" spans="3:9">
      <c r="C4242" s="27"/>
      <c r="D4242" s="33"/>
      <c r="E4242" s="33"/>
      <c r="F4242" s="33"/>
      <c r="G4242" s="28"/>
      <c r="H4242" s="33"/>
      <c r="I4242" s="33"/>
    </row>
    <row r="4243" customFormat="1" spans="3:9">
      <c r="C4243" s="27"/>
      <c r="D4243" s="33"/>
      <c r="E4243" s="33"/>
      <c r="F4243" s="33"/>
      <c r="G4243" s="28"/>
      <c r="H4243" s="33"/>
      <c r="I4243" s="33"/>
    </row>
    <row r="4244" customFormat="1" spans="3:9">
      <c r="C4244" s="27"/>
      <c r="D4244" s="33"/>
      <c r="E4244" s="33"/>
      <c r="F4244" s="33"/>
      <c r="G4244" s="28"/>
      <c r="H4244" s="33"/>
      <c r="I4244" s="33"/>
    </row>
    <row r="4245" customFormat="1" spans="3:9">
      <c r="C4245" s="27"/>
      <c r="D4245" s="33"/>
      <c r="E4245" s="33"/>
      <c r="F4245" s="33"/>
      <c r="G4245" s="28"/>
      <c r="H4245" s="33"/>
      <c r="I4245" s="33"/>
    </row>
    <row r="4246" customFormat="1" spans="3:9">
      <c r="C4246" s="27"/>
      <c r="D4246" s="33"/>
      <c r="E4246" s="33"/>
      <c r="F4246" s="33"/>
      <c r="G4246" s="28"/>
      <c r="H4246" s="33"/>
      <c r="I4246" s="33"/>
    </row>
    <row r="4247" customFormat="1" spans="3:9">
      <c r="C4247" s="27"/>
      <c r="D4247" s="33"/>
      <c r="E4247" s="33"/>
      <c r="F4247" s="33"/>
      <c r="G4247" s="28"/>
      <c r="H4247" s="33"/>
      <c r="I4247" s="33"/>
    </row>
    <row r="4248" customFormat="1" spans="3:9">
      <c r="C4248" s="27"/>
      <c r="D4248" s="33"/>
      <c r="E4248" s="33"/>
      <c r="F4248" s="33"/>
      <c r="G4248" s="28"/>
      <c r="H4248" s="33"/>
      <c r="I4248" s="33"/>
    </row>
    <row r="4249" customFormat="1" spans="3:9">
      <c r="C4249" s="27"/>
      <c r="D4249" s="33"/>
      <c r="E4249" s="33"/>
      <c r="F4249" s="33"/>
      <c r="G4249" s="28"/>
      <c r="H4249" s="33"/>
      <c r="I4249" s="33"/>
    </row>
    <row r="4250" customFormat="1" spans="3:9">
      <c r="C4250" s="27"/>
      <c r="D4250" s="33"/>
      <c r="E4250" s="33"/>
      <c r="F4250" s="33"/>
      <c r="G4250" s="28"/>
      <c r="H4250" s="33"/>
      <c r="I4250" s="33"/>
    </row>
    <row r="4251" customFormat="1" spans="3:9">
      <c r="C4251" s="27"/>
      <c r="D4251" s="33"/>
      <c r="E4251" s="33"/>
      <c r="F4251" s="33"/>
      <c r="G4251" s="28"/>
      <c r="H4251" s="33"/>
      <c r="I4251" s="33"/>
    </row>
    <row r="4252" customFormat="1" spans="3:9">
      <c r="C4252" s="27"/>
      <c r="D4252" s="33"/>
      <c r="E4252" s="33"/>
      <c r="F4252" s="33"/>
      <c r="G4252" s="28"/>
      <c r="H4252" s="33"/>
      <c r="I4252" s="33"/>
    </row>
    <row r="4253" customFormat="1" spans="3:9">
      <c r="C4253" s="27"/>
      <c r="D4253" s="33"/>
      <c r="E4253" s="33"/>
      <c r="F4253" s="33"/>
      <c r="G4253" s="28"/>
      <c r="H4253" s="33"/>
      <c r="I4253" s="33"/>
    </row>
    <row r="4254" customFormat="1" spans="3:9">
      <c r="C4254" s="27"/>
      <c r="D4254" s="33"/>
      <c r="E4254" s="33"/>
      <c r="F4254" s="33"/>
      <c r="G4254" s="28"/>
      <c r="H4254" s="33"/>
      <c r="I4254" s="33"/>
    </row>
    <row r="4255" customFormat="1" spans="3:9">
      <c r="C4255" s="27"/>
      <c r="D4255" s="33"/>
      <c r="E4255" s="33"/>
      <c r="F4255" s="33"/>
      <c r="G4255" s="28"/>
      <c r="H4255" s="33"/>
      <c r="I4255" s="33"/>
    </row>
    <row r="4256" customFormat="1" spans="3:9">
      <c r="C4256" s="27"/>
      <c r="D4256" s="33"/>
      <c r="E4256" s="33"/>
      <c r="F4256" s="33"/>
      <c r="G4256" s="28"/>
      <c r="H4256" s="33"/>
      <c r="I4256" s="33"/>
    </row>
    <row r="4257" customFormat="1" spans="3:9">
      <c r="C4257" s="27"/>
      <c r="D4257" s="33"/>
      <c r="E4257" s="33"/>
      <c r="F4257" s="33"/>
      <c r="G4257" s="28"/>
      <c r="H4257" s="33"/>
      <c r="I4257" s="33"/>
    </row>
    <row r="4258" customFormat="1" spans="3:9">
      <c r="C4258" s="27"/>
      <c r="D4258" s="33"/>
      <c r="E4258" s="33"/>
      <c r="F4258" s="33"/>
      <c r="G4258" s="28"/>
      <c r="H4258" s="33"/>
      <c r="I4258" s="33"/>
    </row>
    <row r="4259" customFormat="1" spans="3:9">
      <c r="C4259" s="27"/>
      <c r="D4259" s="33"/>
      <c r="E4259" s="33"/>
      <c r="F4259" s="33"/>
      <c r="G4259" s="28"/>
      <c r="H4259" s="33"/>
      <c r="I4259" s="33"/>
    </row>
    <row r="4260" customFormat="1" spans="3:9">
      <c r="C4260" s="27"/>
      <c r="D4260" s="33"/>
      <c r="E4260" s="33"/>
      <c r="F4260" s="33"/>
      <c r="G4260" s="28"/>
      <c r="H4260" s="33"/>
      <c r="I4260" s="33"/>
    </row>
    <row r="4261" customFormat="1" spans="3:9">
      <c r="C4261" s="27"/>
      <c r="D4261" s="33"/>
      <c r="E4261" s="33"/>
      <c r="F4261" s="33"/>
      <c r="G4261" s="28"/>
      <c r="H4261" s="33"/>
      <c r="I4261" s="33"/>
    </row>
    <row r="4262" customFormat="1" spans="3:9">
      <c r="C4262" s="27"/>
      <c r="D4262" s="33"/>
      <c r="E4262" s="33"/>
      <c r="F4262" s="33"/>
      <c r="G4262" s="28"/>
      <c r="H4262" s="33"/>
      <c r="I4262" s="33"/>
    </row>
    <row r="4263" customFormat="1" spans="3:9">
      <c r="C4263" s="27"/>
      <c r="D4263" s="33"/>
      <c r="E4263" s="33"/>
      <c r="F4263" s="33"/>
      <c r="G4263" s="28"/>
      <c r="H4263" s="33"/>
      <c r="I4263" s="33"/>
    </row>
    <row r="4264" customFormat="1" spans="3:9">
      <c r="C4264" s="27"/>
      <c r="D4264" s="33"/>
      <c r="E4264" s="33"/>
      <c r="F4264" s="33"/>
      <c r="G4264" s="28"/>
      <c r="H4264" s="33"/>
      <c r="I4264" s="33"/>
    </row>
    <row r="4265" customFormat="1" spans="3:9">
      <c r="C4265" s="27"/>
      <c r="D4265" s="33"/>
      <c r="E4265" s="33"/>
      <c r="F4265" s="33"/>
      <c r="G4265" s="28"/>
      <c r="H4265" s="33"/>
      <c r="I4265" s="33"/>
    </row>
    <row r="4266" customFormat="1" spans="3:9">
      <c r="C4266" s="27"/>
      <c r="D4266" s="33"/>
      <c r="E4266" s="33"/>
      <c r="F4266" s="33"/>
      <c r="G4266" s="28"/>
      <c r="H4266" s="33"/>
      <c r="I4266" s="33"/>
    </row>
    <row r="4267" customFormat="1" spans="3:9">
      <c r="C4267" s="27"/>
      <c r="D4267" s="33"/>
      <c r="E4267" s="33"/>
      <c r="F4267" s="33"/>
      <c r="G4267" s="28"/>
      <c r="H4267" s="33"/>
      <c r="I4267" s="33"/>
    </row>
    <row r="4268" customFormat="1" spans="3:9">
      <c r="C4268" s="27"/>
      <c r="D4268" s="33"/>
      <c r="E4268" s="33"/>
      <c r="F4268" s="33"/>
      <c r="G4268" s="28"/>
      <c r="H4268" s="33"/>
      <c r="I4268" s="33"/>
    </row>
    <row r="4269" customFormat="1" spans="3:9">
      <c r="C4269" s="27"/>
      <c r="D4269" s="33"/>
      <c r="E4269" s="33"/>
      <c r="F4269" s="33"/>
      <c r="G4269" s="28"/>
      <c r="H4269" s="33"/>
      <c r="I4269" s="33"/>
    </row>
    <row r="4270" customFormat="1" spans="3:9">
      <c r="C4270" s="27"/>
      <c r="D4270" s="33"/>
      <c r="E4270" s="33"/>
      <c r="F4270" s="33"/>
      <c r="G4270" s="28"/>
      <c r="H4270" s="33"/>
      <c r="I4270" s="33"/>
    </row>
    <row r="4271" customFormat="1" spans="3:9">
      <c r="C4271" s="27"/>
      <c r="D4271" s="33"/>
      <c r="E4271" s="33"/>
      <c r="F4271" s="33"/>
      <c r="G4271" s="28"/>
      <c r="H4271" s="33"/>
      <c r="I4271" s="33"/>
    </row>
    <row r="4272" customFormat="1" spans="3:9">
      <c r="C4272" s="27"/>
      <c r="D4272" s="33"/>
      <c r="E4272" s="33"/>
      <c r="F4272" s="33"/>
      <c r="G4272" s="28"/>
      <c r="H4272" s="33"/>
      <c r="I4272" s="33"/>
    </row>
    <row r="4273" customFormat="1" spans="3:9">
      <c r="C4273" s="27"/>
      <c r="D4273" s="33"/>
      <c r="E4273" s="33"/>
      <c r="F4273" s="33"/>
      <c r="G4273" s="28"/>
      <c r="H4273" s="33"/>
      <c r="I4273" s="33"/>
    </row>
    <row r="4274" customFormat="1" spans="3:9">
      <c r="C4274" s="27"/>
      <c r="D4274" s="33"/>
      <c r="E4274" s="33"/>
      <c r="F4274" s="33"/>
      <c r="G4274" s="28"/>
      <c r="H4274" s="33"/>
      <c r="I4274" s="33"/>
    </row>
    <row r="4275" customFormat="1" spans="3:9">
      <c r="C4275" s="27"/>
      <c r="D4275" s="33"/>
      <c r="E4275" s="33"/>
      <c r="F4275" s="33"/>
      <c r="G4275" s="28"/>
      <c r="H4275" s="33"/>
      <c r="I4275" s="33"/>
    </row>
    <row r="4276" customFormat="1" spans="3:9">
      <c r="C4276" s="27"/>
      <c r="D4276" s="33"/>
      <c r="E4276" s="33"/>
      <c r="F4276" s="33"/>
      <c r="G4276" s="28"/>
      <c r="H4276" s="33"/>
      <c r="I4276" s="33"/>
    </row>
    <row r="4277" customFormat="1" spans="3:9">
      <c r="C4277" s="27"/>
      <c r="D4277" s="33"/>
      <c r="E4277" s="33"/>
      <c r="F4277" s="33"/>
      <c r="G4277" s="28"/>
      <c r="H4277" s="33"/>
      <c r="I4277" s="33"/>
    </row>
    <row r="4278" customFormat="1" spans="3:9">
      <c r="C4278" s="27"/>
      <c r="D4278" s="33"/>
      <c r="E4278" s="33"/>
      <c r="F4278" s="33"/>
      <c r="G4278" s="28"/>
      <c r="H4278" s="33"/>
      <c r="I4278" s="33"/>
    </row>
    <row r="4279" customFormat="1" spans="3:9">
      <c r="C4279" s="27"/>
      <c r="D4279" s="33"/>
      <c r="E4279" s="33"/>
      <c r="F4279" s="33"/>
      <c r="G4279" s="28"/>
      <c r="H4279" s="33"/>
      <c r="I4279" s="33"/>
    </row>
    <row r="4280" customFormat="1" spans="3:9">
      <c r="C4280" s="27"/>
      <c r="D4280" s="33"/>
      <c r="E4280" s="33"/>
      <c r="F4280" s="33"/>
      <c r="G4280" s="28"/>
      <c r="H4280" s="33"/>
      <c r="I4280" s="33"/>
    </row>
    <row r="4281" customFormat="1" spans="3:9">
      <c r="C4281" s="27"/>
      <c r="D4281" s="33"/>
      <c r="E4281" s="33"/>
      <c r="F4281" s="33"/>
      <c r="G4281" s="28"/>
      <c r="H4281" s="33"/>
      <c r="I4281" s="33"/>
    </row>
    <row r="4282" customFormat="1" spans="3:9">
      <c r="C4282" s="27"/>
      <c r="D4282" s="33"/>
      <c r="E4282" s="33"/>
      <c r="F4282" s="33"/>
      <c r="G4282" s="28"/>
      <c r="H4282" s="33"/>
      <c r="I4282" s="33"/>
    </row>
    <row r="4283" customFormat="1" spans="3:9">
      <c r="C4283" s="27"/>
      <c r="D4283" s="33"/>
      <c r="E4283" s="33"/>
      <c r="F4283" s="33"/>
      <c r="G4283" s="28"/>
      <c r="H4283" s="33"/>
      <c r="I4283" s="33"/>
    </row>
    <row r="4284" customFormat="1" spans="3:9">
      <c r="C4284" s="27"/>
      <c r="D4284" s="33"/>
      <c r="E4284" s="33"/>
      <c r="F4284" s="33"/>
      <c r="G4284" s="28"/>
      <c r="H4284" s="33"/>
      <c r="I4284" s="33"/>
    </row>
    <row r="4285" customFormat="1" spans="3:9">
      <c r="C4285" s="27"/>
      <c r="D4285" s="33"/>
      <c r="E4285" s="33"/>
      <c r="F4285" s="33"/>
      <c r="G4285" s="28"/>
      <c r="H4285" s="33"/>
      <c r="I4285" s="33"/>
    </row>
    <row r="4286" customFormat="1" spans="3:9">
      <c r="C4286" s="27"/>
      <c r="D4286" s="33"/>
      <c r="E4286" s="33"/>
      <c r="F4286" s="33"/>
      <c r="G4286" s="28"/>
      <c r="H4286" s="33"/>
      <c r="I4286" s="33"/>
    </row>
    <row r="4287" customFormat="1" spans="3:9">
      <c r="C4287" s="27"/>
      <c r="D4287" s="33"/>
      <c r="E4287" s="33"/>
      <c r="F4287" s="33"/>
      <c r="G4287" s="28"/>
      <c r="H4287" s="33"/>
      <c r="I4287" s="33"/>
    </row>
    <row r="4288" customFormat="1" spans="3:9">
      <c r="C4288" s="27"/>
      <c r="D4288" s="33"/>
      <c r="E4288" s="33"/>
      <c r="F4288" s="33"/>
      <c r="G4288" s="28"/>
      <c r="H4288" s="33"/>
      <c r="I4288" s="33"/>
    </row>
    <row r="4289" customFormat="1" spans="3:9">
      <c r="C4289" s="27"/>
      <c r="D4289" s="33"/>
      <c r="E4289" s="33"/>
      <c r="F4289" s="33"/>
      <c r="G4289" s="28"/>
      <c r="H4289" s="33"/>
      <c r="I4289" s="33"/>
    </row>
    <row r="4290" customFormat="1" spans="3:9">
      <c r="C4290" s="27"/>
      <c r="D4290" s="33"/>
      <c r="E4290" s="33"/>
      <c r="F4290" s="33"/>
      <c r="G4290" s="28"/>
      <c r="H4290" s="33"/>
      <c r="I4290" s="33"/>
    </row>
    <row r="4291" customFormat="1" spans="3:9">
      <c r="C4291" s="27"/>
      <c r="D4291" s="33"/>
      <c r="E4291" s="33"/>
      <c r="F4291" s="33"/>
      <c r="G4291" s="28"/>
      <c r="H4291" s="33"/>
      <c r="I4291" s="33"/>
    </row>
    <row r="4292" customFormat="1" spans="3:9">
      <c r="C4292" s="27"/>
      <c r="D4292" s="33"/>
      <c r="E4292" s="33"/>
      <c r="F4292" s="33"/>
      <c r="G4292" s="28"/>
      <c r="H4292" s="33"/>
      <c r="I4292" s="33"/>
    </row>
    <row r="4293" customFormat="1" spans="3:9">
      <c r="C4293" s="27"/>
      <c r="D4293" s="33"/>
      <c r="E4293" s="33"/>
      <c r="F4293" s="33"/>
      <c r="G4293" s="28"/>
      <c r="H4293" s="33"/>
      <c r="I4293" s="33"/>
    </row>
    <row r="4294" customFormat="1" spans="3:9">
      <c r="C4294" s="27"/>
      <c r="D4294" s="33"/>
      <c r="E4294" s="33"/>
      <c r="F4294" s="33"/>
      <c r="G4294" s="28"/>
      <c r="H4294" s="33"/>
      <c r="I4294" s="33"/>
    </row>
    <row r="4295" customFormat="1" spans="3:9">
      <c r="C4295" s="27"/>
      <c r="D4295" s="33"/>
      <c r="E4295" s="33"/>
      <c r="F4295" s="33"/>
      <c r="G4295" s="28"/>
      <c r="H4295" s="33"/>
      <c r="I4295" s="33"/>
    </row>
    <row r="4296" customFormat="1" spans="3:9">
      <c r="C4296" s="27"/>
      <c r="D4296" s="33"/>
      <c r="E4296" s="33"/>
      <c r="F4296" s="33"/>
      <c r="G4296" s="28"/>
      <c r="H4296" s="33"/>
      <c r="I4296" s="33"/>
    </row>
    <row r="4297" customFormat="1" spans="3:9">
      <c r="C4297" s="27"/>
      <c r="D4297" s="33"/>
      <c r="E4297" s="33"/>
      <c r="F4297" s="33"/>
      <c r="G4297" s="28"/>
      <c r="H4297" s="33"/>
      <c r="I4297" s="33"/>
    </row>
    <row r="4298" customFormat="1" spans="3:9">
      <c r="C4298" s="27"/>
      <c r="D4298" s="33"/>
      <c r="E4298" s="33"/>
      <c r="F4298" s="33"/>
      <c r="G4298" s="28"/>
      <c r="H4298" s="33"/>
      <c r="I4298" s="33"/>
    </row>
    <row r="4299" customFormat="1" spans="3:9">
      <c r="C4299" s="27"/>
      <c r="D4299" s="33"/>
      <c r="E4299" s="33"/>
      <c r="F4299" s="33"/>
      <c r="G4299" s="28"/>
      <c r="H4299" s="33"/>
      <c r="I4299" s="33"/>
    </row>
    <row r="4300" customFormat="1" spans="3:9">
      <c r="C4300" s="27"/>
      <c r="D4300" s="33"/>
      <c r="E4300" s="33"/>
      <c r="F4300" s="33"/>
      <c r="G4300" s="28"/>
      <c r="H4300" s="33"/>
      <c r="I4300" s="33"/>
    </row>
    <row r="4301" customFormat="1" spans="3:9">
      <c r="C4301" s="27"/>
      <c r="D4301" s="33"/>
      <c r="E4301" s="33"/>
      <c r="F4301" s="33"/>
      <c r="G4301" s="28"/>
      <c r="H4301" s="33"/>
      <c r="I4301" s="33"/>
    </row>
    <row r="4302" customFormat="1" spans="3:9">
      <c r="C4302" s="27"/>
      <c r="D4302" s="33"/>
      <c r="E4302" s="33"/>
      <c r="F4302" s="33"/>
      <c r="G4302" s="28"/>
      <c r="H4302" s="33"/>
      <c r="I4302" s="33"/>
    </row>
    <row r="4303" customFormat="1" spans="3:9">
      <c r="C4303" s="27"/>
      <c r="D4303" s="33"/>
      <c r="E4303" s="33"/>
      <c r="F4303" s="33"/>
      <c r="G4303" s="28"/>
      <c r="H4303" s="33"/>
      <c r="I4303" s="33"/>
    </row>
    <row r="4304" customFormat="1" spans="3:9">
      <c r="C4304" s="27"/>
      <c r="D4304" s="33"/>
      <c r="E4304" s="33"/>
      <c r="F4304" s="33"/>
      <c r="G4304" s="28"/>
      <c r="H4304" s="33"/>
      <c r="I4304" s="33"/>
    </row>
    <row r="4305" customFormat="1" spans="3:9">
      <c r="C4305" s="27"/>
      <c r="D4305" s="33"/>
      <c r="E4305" s="33"/>
      <c r="F4305" s="33"/>
      <c r="G4305" s="28"/>
      <c r="H4305" s="33"/>
      <c r="I4305" s="33"/>
    </row>
    <row r="4306" customFormat="1" spans="3:9">
      <c r="C4306" s="27"/>
      <c r="D4306" s="33"/>
      <c r="E4306" s="33"/>
      <c r="F4306" s="33"/>
      <c r="G4306" s="28"/>
      <c r="H4306" s="33"/>
      <c r="I4306" s="33"/>
    </row>
    <row r="4307" customFormat="1" spans="3:9">
      <c r="C4307" s="27"/>
      <c r="D4307" s="33"/>
      <c r="E4307" s="33"/>
      <c r="F4307" s="33"/>
      <c r="G4307" s="28"/>
      <c r="H4307" s="33"/>
      <c r="I4307" s="33"/>
    </row>
    <row r="4308" customFormat="1" spans="3:9">
      <c r="C4308" s="27"/>
      <c r="D4308" s="33"/>
      <c r="E4308" s="33"/>
      <c r="F4308" s="33"/>
      <c r="G4308" s="28"/>
      <c r="H4308" s="33"/>
      <c r="I4308" s="33"/>
    </row>
    <row r="4309" customFormat="1" spans="3:9">
      <c r="C4309" s="27"/>
      <c r="D4309" s="33"/>
      <c r="E4309" s="33"/>
      <c r="F4309" s="33"/>
      <c r="G4309" s="28"/>
      <c r="H4309" s="33"/>
      <c r="I4309" s="33"/>
    </row>
    <row r="4310" customFormat="1" spans="3:9">
      <c r="C4310" s="27"/>
      <c r="D4310" s="33"/>
      <c r="E4310" s="33"/>
      <c r="F4310" s="33"/>
      <c r="G4310" s="28"/>
      <c r="H4310" s="33"/>
      <c r="I4310" s="33"/>
    </row>
    <row r="4311" customFormat="1" spans="3:9">
      <c r="C4311" s="27"/>
      <c r="D4311" s="33"/>
      <c r="E4311" s="33"/>
      <c r="F4311" s="33"/>
      <c r="G4311" s="28"/>
      <c r="H4311" s="33"/>
      <c r="I4311" s="33"/>
    </row>
    <row r="4312" customFormat="1" spans="3:9">
      <c r="C4312" s="27"/>
      <c r="D4312" s="33"/>
      <c r="E4312" s="33"/>
      <c r="F4312" s="33"/>
      <c r="G4312" s="28"/>
      <c r="H4312" s="33"/>
      <c r="I4312" s="33"/>
    </row>
    <row r="4313" customFormat="1" spans="3:9">
      <c r="C4313" s="27"/>
      <c r="D4313" s="33"/>
      <c r="E4313" s="33"/>
      <c r="F4313" s="33"/>
      <c r="G4313" s="28"/>
      <c r="H4313" s="33"/>
      <c r="I4313" s="33"/>
    </row>
    <row r="4314" customFormat="1" spans="3:9">
      <c r="C4314" s="27"/>
      <c r="D4314" s="33"/>
      <c r="E4314" s="33"/>
      <c r="F4314" s="33"/>
      <c r="G4314" s="28"/>
      <c r="H4314" s="33"/>
      <c r="I4314" s="33"/>
    </row>
    <row r="4315" customFormat="1" spans="3:9">
      <c r="C4315" s="27"/>
      <c r="D4315" s="33"/>
      <c r="E4315" s="33"/>
      <c r="F4315" s="33"/>
      <c r="G4315" s="28"/>
      <c r="H4315" s="33"/>
      <c r="I4315" s="33"/>
    </row>
    <row r="4316" customFormat="1" spans="3:9">
      <c r="C4316" s="27"/>
      <c r="D4316" s="33"/>
      <c r="E4316" s="33"/>
      <c r="F4316" s="33"/>
      <c r="G4316" s="28"/>
      <c r="H4316" s="33"/>
      <c r="I4316" s="33"/>
    </row>
    <row r="4317" customFormat="1" spans="3:9">
      <c r="C4317" s="27"/>
      <c r="D4317" s="33"/>
      <c r="E4317" s="33"/>
      <c r="F4317" s="33"/>
      <c r="G4317" s="28"/>
      <c r="H4317" s="33"/>
      <c r="I4317" s="33"/>
    </row>
    <row r="4318" customFormat="1" spans="3:9">
      <c r="C4318" s="27"/>
      <c r="D4318" s="33"/>
      <c r="E4318" s="33"/>
      <c r="F4318" s="33"/>
      <c r="G4318" s="28"/>
      <c r="H4318" s="33"/>
      <c r="I4318" s="33"/>
    </row>
    <row r="4319" customFormat="1" spans="3:9">
      <c r="C4319" s="27"/>
      <c r="D4319" s="33"/>
      <c r="E4319" s="33"/>
      <c r="F4319" s="33"/>
      <c r="G4319" s="28"/>
      <c r="H4319" s="33"/>
      <c r="I4319" s="33"/>
    </row>
    <row r="4320" customFormat="1" spans="3:9">
      <c r="C4320" s="27"/>
      <c r="D4320" s="33"/>
      <c r="E4320" s="33"/>
      <c r="F4320" s="33"/>
      <c r="G4320" s="28"/>
      <c r="H4320" s="33"/>
      <c r="I4320" s="33"/>
    </row>
    <row r="4321" customFormat="1" spans="3:9">
      <c r="C4321" s="27"/>
      <c r="D4321" s="33"/>
      <c r="E4321" s="33"/>
      <c r="F4321" s="33"/>
      <c r="G4321" s="28"/>
      <c r="H4321" s="33"/>
      <c r="I4321" s="33"/>
    </row>
    <row r="4322" customFormat="1" spans="3:9">
      <c r="C4322" s="27"/>
      <c r="D4322" s="33"/>
      <c r="E4322" s="33"/>
      <c r="F4322" s="33"/>
      <c r="G4322" s="28"/>
      <c r="H4322" s="33"/>
      <c r="I4322" s="33"/>
    </row>
    <row r="4323" customFormat="1" spans="3:9">
      <c r="C4323" s="27"/>
      <c r="D4323" s="33"/>
      <c r="E4323" s="33"/>
      <c r="F4323" s="33"/>
      <c r="G4323" s="28"/>
      <c r="H4323" s="33"/>
      <c r="I4323" s="33"/>
    </row>
    <row r="4324" customFormat="1" spans="3:9">
      <c r="C4324" s="27"/>
      <c r="D4324" s="33"/>
      <c r="E4324" s="33"/>
      <c r="F4324" s="33"/>
      <c r="G4324" s="28"/>
      <c r="H4324" s="33"/>
      <c r="I4324" s="33"/>
    </row>
    <row r="4325" customFormat="1" spans="3:9">
      <c r="C4325" s="27"/>
      <c r="D4325" s="33"/>
      <c r="E4325" s="33"/>
      <c r="F4325" s="33"/>
      <c r="G4325" s="28"/>
      <c r="H4325" s="33"/>
      <c r="I4325" s="33"/>
    </row>
    <row r="4326" customFormat="1" spans="3:9">
      <c r="C4326" s="27"/>
      <c r="D4326" s="33"/>
      <c r="E4326" s="33"/>
      <c r="F4326" s="33"/>
      <c r="G4326" s="28"/>
      <c r="H4326" s="33"/>
      <c r="I4326" s="33"/>
    </row>
    <row r="4327" customFormat="1" spans="3:9">
      <c r="C4327" s="27"/>
      <c r="D4327" s="33"/>
      <c r="E4327" s="33"/>
      <c r="F4327" s="33"/>
      <c r="G4327" s="28"/>
      <c r="H4327" s="33"/>
      <c r="I4327" s="33"/>
    </row>
    <row r="4328" customFormat="1" spans="3:9">
      <c r="C4328" s="27"/>
      <c r="D4328" s="33"/>
      <c r="E4328" s="33"/>
      <c r="F4328" s="33"/>
      <c r="G4328" s="28"/>
      <c r="H4328" s="33"/>
      <c r="I4328" s="33"/>
    </row>
    <row r="4329" customFormat="1" spans="3:9">
      <c r="C4329" s="27"/>
      <c r="D4329" s="33"/>
      <c r="E4329" s="33"/>
      <c r="F4329" s="33"/>
      <c r="G4329" s="28"/>
      <c r="H4329" s="33"/>
      <c r="I4329" s="33"/>
    </row>
    <row r="4330" customFormat="1" spans="3:9">
      <c r="C4330" s="27"/>
      <c r="D4330" s="33"/>
      <c r="E4330" s="33"/>
      <c r="F4330" s="33"/>
      <c r="G4330" s="28"/>
      <c r="H4330" s="33"/>
      <c r="I4330" s="33"/>
    </row>
    <row r="4331" customFormat="1" spans="3:9">
      <c r="C4331" s="27"/>
      <c r="D4331" s="33"/>
      <c r="E4331" s="33"/>
      <c r="F4331" s="33"/>
      <c r="G4331" s="28"/>
      <c r="H4331" s="33"/>
      <c r="I4331" s="33"/>
    </row>
    <row r="4332" customFormat="1" spans="3:9">
      <c r="C4332" s="27"/>
      <c r="D4332" s="33"/>
      <c r="E4332" s="33"/>
      <c r="F4332" s="33"/>
      <c r="G4332" s="28"/>
      <c r="H4332" s="33"/>
      <c r="I4332" s="33"/>
    </row>
    <row r="4333" customFormat="1" spans="3:9">
      <c r="C4333" s="27"/>
      <c r="D4333" s="33"/>
      <c r="E4333" s="33"/>
      <c r="F4333" s="33"/>
      <c r="G4333" s="28"/>
      <c r="H4333" s="33"/>
      <c r="I4333" s="33"/>
    </row>
    <row r="4334" customFormat="1" spans="3:9">
      <c r="C4334" s="27"/>
      <c r="D4334" s="33"/>
      <c r="E4334" s="33"/>
      <c r="F4334" s="33"/>
      <c r="G4334" s="28"/>
      <c r="H4334" s="33"/>
      <c r="I4334" s="33"/>
    </row>
    <row r="4335" customFormat="1" spans="3:9">
      <c r="C4335" s="27"/>
      <c r="D4335" s="33"/>
      <c r="E4335" s="33"/>
      <c r="F4335" s="33"/>
      <c r="G4335" s="28"/>
      <c r="H4335" s="33"/>
      <c r="I4335" s="33"/>
    </row>
    <row r="4336" customFormat="1" spans="3:9">
      <c r="C4336" s="27"/>
      <c r="D4336" s="33"/>
      <c r="E4336" s="33"/>
      <c r="F4336" s="33"/>
      <c r="G4336" s="28"/>
      <c r="H4336" s="33"/>
      <c r="I4336" s="33"/>
    </row>
    <row r="4337" customFormat="1" spans="3:9">
      <c r="C4337" s="27"/>
      <c r="D4337" s="33"/>
      <c r="E4337" s="33"/>
      <c r="F4337" s="33"/>
      <c r="G4337" s="28"/>
      <c r="H4337" s="33"/>
      <c r="I4337" s="33"/>
    </row>
    <row r="4338" customFormat="1" spans="3:9">
      <c r="C4338" s="27"/>
      <c r="D4338" s="33"/>
      <c r="E4338" s="33"/>
      <c r="F4338" s="33"/>
      <c r="G4338" s="28"/>
      <c r="H4338" s="33"/>
      <c r="I4338" s="33"/>
    </row>
    <row r="4339" customFormat="1" spans="3:9">
      <c r="C4339" s="27"/>
      <c r="D4339" s="33"/>
      <c r="E4339" s="33"/>
      <c r="F4339" s="33"/>
      <c r="G4339" s="28"/>
      <c r="H4339" s="33"/>
      <c r="I4339" s="33"/>
    </row>
    <row r="4340" customFormat="1" spans="3:9">
      <c r="C4340" s="27"/>
      <c r="D4340" s="33"/>
      <c r="E4340" s="33"/>
      <c r="F4340" s="33"/>
      <c r="G4340" s="28"/>
      <c r="H4340" s="33"/>
      <c r="I4340" s="33"/>
    </row>
    <row r="4341" customFormat="1" spans="3:9">
      <c r="C4341" s="27"/>
      <c r="D4341" s="33"/>
      <c r="E4341" s="33"/>
      <c r="F4341" s="33"/>
      <c r="G4341" s="28"/>
      <c r="H4341" s="33"/>
      <c r="I4341" s="33"/>
    </row>
    <row r="4342" customFormat="1" spans="3:9">
      <c r="C4342" s="27"/>
      <c r="D4342" s="33"/>
      <c r="E4342" s="33"/>
      <c r="F4342" s="33"/>
      <c r="G4342" s="28"/>
      <c r="H4342" s="33"/>
      <c r="I4342" s="33"/>
    </row>
    <row r="4343" customFormat="1" spans="3:9">
      <c r="C4343" s="27"/>
      <c r="D4343" s="33"/>
      <c r="E4343" s="33"/>
      <c r="F4343" s="33"/>
      <c r="G4343" s="28"/>
      <c r="H4343" s="33"/>
      <c r="I4343" s="33"/>
    </row>
    <row r="4344" customFormat="1" spans="3:9">
      <c r="C4344" s="27"/>
      <c r="D4344" s="33"/>
      <c r="E4344" s="33"/>
      <c r="F4344" s="33"/>
      <c r="G4344" s="28"/>
      <c r="H4344" s="33"/>
      <c r="I4344" s="33"/>
    </row>
    <row r="4345" customFormat="1" spans="3:9">
      <c r="C4345" s="27"/>
      <c r="D4345" s="33"/>
      <c r="E4345" s="33"/>
      <c r="F4345" s="33"/>
      <c r="G4345" s="28"/>
      <c r="H4345" s="33"/>
      <c r="I4345" s="33"/>
    </row>
    <row r="4346" customFormat="1" spans="3:9">
      <c r="C4346" s="27"/>
      <c r="D4346" s="33"/>
      <c r="E4346" s="33"/>
      <c r="F4346" s="33"/>
      <c r="G4346" s="28"/>
      <c r="H4346" s="33"/>
      <c r="I4346" s="33"/>
    </row>
    <row r="4347" customFormat="1" spans="3:9">
      <c r="C4347" s="27"/>
      <c r="D4347" s="33"/>
      <c r="E4347" s="33"/>
      <c r="F4347" s="33"/>
      <c r="G4347" s="28"/>
      <c r="H4347" s="33"/>
      <c r="I4347" s="33"/>
    </row>
    <row r="4348" customFormat="1" spans="3:9">
      <c r="C4348" s="27"/>
      <c r="D4348" s="33"/>
      <c r="E4348" s="33"/>
      <c r="F4348" s="33"/>
      <c r="G4348" s="28"/>
      <c r="H4348" s="33"/>
      <c r="I4348" s="33"/>
    </row>
    <row r="4349" customFormat="1" spans="3:9">
      <c r="C4349" s="27"/>
      <c r="D4349" s="33"/>
      <c r="E4349" s="33"/>
      <c r="F4349" s="33"/>
      <c r="G4349" s="28"/>
      <c r="H4349" s="33"/>
      <c r="I4349" s="33"/>
    </row>
    <row r="4350" customFormat="1" spans="3:9">
      <c r="C4350" s="27"/>
      <c r="D4350" s="33"/>
      <c r="E4350" s="33"/>
      <c r="F4350" s="33"/>
      <c r="G4350" s="28"/>
      <c r="H4350" s="33"/>
      <c r="I4350" s="33"/>
    </row>
    <row r="4351" customFormat="1" spans="3:9">
      <c r="C4351" s="27"/>
      <c r="D4351" s="33"/>
      <c r="E4351" s="33"/>
      <c r="F4351" s="33"/>
      <c r="G4351" s="28"/>
      <c r="H4351" s="33"/>
      <c r="I4351" s="33"/>
    </row>
    <row r="4352" customFormat="1" spans="3:9">
      <c r="C4352" s="27"/>
      <c r="D4352" s="33"/>
      <c r="E4352" s="33"/>
      <c r="F4352" s="33"/>
      <c r="G4352" s="28"/>
      <c r="H4352" s="33"/>
      <c r="I4352" s="33"/>
    </row>
    <row r="4353" customFormat="1" spans="3:9">
      <c r="C4353" s="27"/>
      <c r="D4353" s="33"/>
      <c r="E4353" s="33"/>
      <c r="F4353" s="33"/>
      <c r="G4353" s="28"/>
      <c r="H4353" s="33"/>
      <c r="I4353" s="33"/>
    </row>
    <row r="4354" customFormat="1" spans="3:9">
      <c r="C4354" s="27"/>
      <c r="D4354" s="33"/>
      <c r="E4354" s="33"/>
      <c r="F4354" s="33"/>
      <c r="G4354" s="28"/>
      <c r="H4354" s="33"/>
      <c r="I4354" s="33"/>
    </row>
    <row r="4355" customFormat="1" spans="3:9">
      <c r="C4355" s="27"/>
      <c r="D4355" s="33"/>
      <c r="E4355" s="33"/>
      <c r="F4355" s="33"/>
      <c r="G4355" s="28"/>
      <c r="H4355" s="33"/>
      <c r="I4355" s="33"/>
    </row>
    <row r="4356" customFormat="1" spans="3:9">
      <c r="C4356" s="27"/>
      <c r="D4356" s="33"/>
      <c r="E4356" s="33"/>
      <c r="F4356" s="33"/>
      <c r="G4356" s="28"/>
      <c r="H4356" s="33"/>
      <c r="I4356" s="33"/>
    </row>
    <row r="4357" customFormat="1" spans="3:9">
      <c r="C4357" s="27"/>
      <c r="D4357" s="33"/>
      <c r="E4357" s="33"/>
      <c r="F4357" s="33"/>
      <c r="G4357" s="28"/>
      <c r="H4357" s="33"/>
      <c r="I4357" s="33"/>
    </row>
    <row r="4358" customFormat="1" spans="3:9">
      <c r="C4358" s="27"/>
      <c r="D4358" s="33"/>
      <c r="E4358" s="33"/>
      <c r="F4358" s="33"/>
      <c r="G4358" s="28"/>
      <c r="H4358" s="33"/>
      <c r="I4358" s="33"/>
    </row>
    <row r="4359" customFormat="1" spans="3:9">
      <c r="C4359" s="27"/>
      <c r="D4359" s="33"/>
      <c r="E4359" s="33"/>
      <c r="F4359" s="33"/>
      <c r="G4359" s="28"/>
      <c r="H4359" s="33"/>
      <c r="I4359" s="33"/>
    </row>
    <row r="4360" customFormat="1" spans="3:9">
      <c r="C4360" s="27"/>
      <c r="D4360" s="33"/>
      <c r="E4360" s="33"/>
      <c r="F4360" s="33"/>
      <c r="G4360" s="28"/>
      <c r="H4360" s="33"/>
      <c r="I4360" s="33"/>
    </row>
    <row r="4361" customFormat="1" spans="3:9">
      <c r="C4361" s="27"/>
      <c r="D4361" s="33"/>
      <c r="E4361" s="33"/>
      <c r="F4361" s="33"/>
      <c r="G4361" s="28"/>
      <c r="H4361" s="33"/>
      <c r="I4361" s="33"/>
    </row>
    <row r="4362" customFormat="1" spans="3:9">
      <c r="C4362" s="27"/>
      <c r="D4362" s="33"/>
      <c r="E4362" s="33"/>
      <c r="F4362" s="33"/>
      <c r="G4362" s="28"/>
      <c r="H4362" s="33"/>
      <c r="I4362" s="33"/>
    </row>
    <row r="4363" customFormat="1" spans="3:9">
      <c r="C4363" s="27"/>
      <c r="D4363" s="33"/>
      <c r="E4363" s="33"/>
      <c r="F4363" s="33"/>
      <c r="G4363" s="28"/>
      <c r="H4363" s="33"/>
      <c r="I4363" s="33"/>
    </row>
    <row r="4364" customFormat="1" spans="3:9">
      <c r="C4364" s="27"/>
      <c r="D4364" s="33"/>
      <c r="E4364" s="33"/>
      <c r="F4364" s="33"/>
      <c r="G4364" s="28"/>
      <c r="H4364" s="33"/>
      <c r="I4364" s="33"/>
    </row>
    <row r="4365" customFormat="1" spans="3:9">
      <c r="C4365" s="27"/>
      <c r="D4365" s="33"/>
      <c r="E4365" s="33"/>
      <c r="F4365" s="33"/>
      <c r="G4365" s="28"/>
      <c r="H4365" s="33"/>
      <c r="I4365" s="33"/>
    </row>
    <row r="4366" customFormat="1" spans="3:9">
      <c r="C4366" s="27"/>
      <c r="D4366" s="33"/>
      <c r="E4366" s="33"/>
      <c r="F4366" s="33"/>
      <c r="G4366" s="28"/>
      <c r="H4366" s="33"/>
      <c r="I4366" s="33"/>
    </row>
    <row r="4367" customFormat="1" spans="3:9">
      <c r="C4367" s="27"/>
      <c r="D4367" s="33"/>
      <c r="E4367" s="33"/>
      <c r="F4367" s="33"/>
      <c r="G4367" s="28"/>
      <c r="H4367" s="33"/>
      <c r="I4367" s="33"/>
    </row>
    <row r="4368" customFormat="1" spans="3:9">
      <c r="C4368" s="27"/>
      <c r="D4368" s="33"/>
      <c r="E4368" s="33"/>
      <c r="F4368" s="33"/>
      <c r="G4368" s="28"/>
      <c r="H4368" s="33"/>
      <c r="I4368" s="33"/>
    </row>
    <row r="4369" customFormat="1" spans="3:9">
      <c r="C4369" s="27"/>
      <c r="D4369" s="33"/>
      <c r="E4369" s="33"/>
      <c r="F4369" s="33"/>
      <c r="G4369" s="28"/>
      <c r="H4369" s="33"/>
      <c r="I4369" s="33"/>
    </row>
    <row r="4370" customFormat="1" spans="3:9">
      <c r="C4370" s="27"/>
      <c r="D4370" s="33"/>
      <c r="E4370" s="33"/>
      <c r="F4370" s="33"/>
      <c r="G4370" s="28"/>
      <c r="H4370" s="33"/>
      <c r="I4370" s="33"/>
    </row>
    <row r="4371" customFormat="1" spans="3:9">
      <c r="C4371" s="27"/>
      <c r="D4371" s="33"/>
      <c r="E4371" s="33"/>
      <c r="F4371" s="33"/>
      <c r="G4371" s="28"/>
      <c r="H4371" s="33"/>
      <c r="I4371" s="33"/>
    </row>
    <row r="4372" customFormat="1" spans="3:9">
      <c r="C4372" s="27"/>
      <c r="D4372" s="33"/>
      <c r="E4372" s="33"/>
      <c r="F4372" s="33"/>
      <c r="G4372" s="28"/>
      <c r="H4372" s="33"/>
      <c r="I4372" s="33"/>
    </row>
    <row r="4373" customFormat="1" spans="3:9">
      <c r="C4373" s="27"/>
      <c r="D4373" s="33"/>
      <c r="E4373" s="33"/>
      <c r="F4373" s="33"/>
      <c r="G4373" s="28"/>
      <c r="H4373" s="33"/>
      <c r="I4373" s="33"/>
    </row>
    <row r="4374" customFormat="1" spans="3:9">
      <c r="C4374" s="27"/>
      <c r="D4374" s="33"/>
      <c r="E4374" s="33"/>
      <c r="F4374" s="33"/>
      <c r="G4374" s="28"/>
      <c r="H4374" s="33"/>
      <c r="I4374" s="33"/>
    </row>
    <row r="4375" customFormat="1" spans="3:9">
      <c r="C4375" s="27"/>
      <c r="D4375" s="33"/>
      <c r="E4375" s="33"/>
      <c r="F4375" s="33"/>
      <c r="G4375" s="28"/>
      <c r="H4375" s="33"/>
      <c r="I4375" s="33"/>
    </row>
    <row r="4376" customFormat="1" spans="3:9">
      <c r="C4376" s="27"/>
      <c r="D4376" s="33"/>
      <c r="E4376" s="33"/>
      <c r="F4376" s="33"/>
      <c r="G4376" s="28"/>
      <c r="H4376" s="33"/>
      <c r="I4376" s="33"/>
    </row>
    <row r="4377" customFormat="1" spans="3:9">
      <c r="C4377" s="27"/>
      <c r="D4377" s="33"/>
      <c r="E4377" s="33"/>
      <c r="F4377" s="33"/>
      <c r="G4377" s="28"/>
      <c r="H4377" s="33"/>
      <c r="I4377" s="33"/>
    </row>
    <row r="4378" customFormat="1" spans="3:9">
      <c r="C4378" s="27"/>
      <c r="D4378" s="33"/>
      <c r="E4378" s="33"/>
      <c r="F4378" s="33"/>
      <c r="G4378" s="28"/>
      <c r="H4378" s="33"/>
      <c r="I4378" s="33"/>
    </row>
    <row r="4379" customFormat="1" spans="3:9">
      <c r="C4379" s="27"/>
      <c r="D4379" s="33"/>
      <c r="E4379" s="33"/>
      <c r="F4379" s="33"/>
      <c r="G4379" s="28"/>
      <c r="H4379" s="33"/>
      <c r="I4379" s="33"/>
    </row>
    <row r="4380" customFormat="1" spans="3:9">
      <c r="C4380" s="27"/>
      <c r="D4380" s="33"/>
      <c r="E4380" s="33"/>
      <c r="F4380" s="33"/>
      <c r="G4380" s="28"/>
      <c r="H4380" s="33"/>
      <c r="I4380" s="33"/>
    </row>
    <row r="4381" customFormat="1" spans="3:9">
      <c r="C4381" s="27"/>
      <c r="D4381" s="33"/>
      <c r="E4381" s="33"/>
      <c r="F4381" s="33"/>
      <c r="G4381" s="28"/>
      <c r="H4381" s="33"/>
      <c r="I4381" s="33"/>
    </row>
    <row r="4382" customFormat="1" spans="3:9">
      <c r="C4382" s="27"/>
      <c r="D4382" s="33"/>
      <c r="E4382" s="33"/>
      <c r="F4382" s="33"/>
      <c r="G4382" s="28"/>
      <c r="H4382" s="33"/>
      <c r="I4382" s="33"/>
    </row>
    <row r="4383" customFormat="1" spans="3:9">
      <c r="C4383" s="27"/>
      <c r="D4383" s="33"/>
      <c r="E4383" s="33"/>
      <c r="F4383" s="33"/>
      <c r="G4383" s="28"/>
      <c r="H4383" s="33"/>
      <c r="I4383" s="33"/>
    </row>
    <row r="4384" customFormat="1" spans="3:9">
      <c r="C4384" s="27"/>
      <c r="D4384" s="33"/>
      <c r="E4384" s="33"/>
      <c r="F4384" s="33"/>
      <c r="G4384" s="28"/>
      <c r="H4384" s="33"/>
      <c r="I4384" s="33"/>
    </row>
    <row r="4385" customFormat="1" spans="3:9">
      <c r="C4385" s="27"/>
      <c r="D4385" s="33"/>
      <c r="E4385" s="33"/>
      <c r="F4385" s="33"/>
      <c r="G4385" s="28"/>
      <c r="H4385" s="33"/>
      <c r="I4385" s="33"/>
    </row>
    <row r="4386" customFormat="1" spans="3:9">
      <c r="C4386" s="27"/>
      <c r="D4386" s="33"/>
      <c r="E4386" s="33"/>
      <c r="F4386" s="33"/>
      <c r="G4386" s="28"/>
      <c r="H4386" s="33"/>
      <c r="I4386" s="33"/>
    </row>
    <row r="4387" customFormat="1" spans="3:9">
      <c r="C4387" s="27"/>
      <c r="D4387" s="33"/>
      <c r="E4387" s="33"/>
      <c r="F4387" s="33"/>
      <c r="G4387" s="28"/>
      <c r="H4387" s="33"/>
      <c r="I4387" s="33"/>
    </row>
    <row r="4388" customFormat="1" spans="3:9">
      <c r="C4388" s="27"/>
      <c r="D4388" s="33"/>
      <c r="E4388" s="33"/>
      <c r="F4388" s="33"/>
      <c r="G4388" s="28"/>
      <c r="H4388" s="33"/>
      <c r="I4388" s="33"/>
    </row>
    <row r="4389" customFormat="1" spans="3:9">
      <c r="C4389" s="27"/>
      <c r="D4389" s="33"/>
      <c r="E4389" s="33"/>
      <c r="F4389" s="33"/>
      <c r="G4389" s="28"/>
      <c r="H4389" s="33"/>
      <c r="I4389" s="33"/>
    </row>
    <row r="4390" customFormat="1" spans="3:9">
      <c r="C4390" s="27"/>
      <c r="D4390" s="33"/>
      <c r="E4390" s="33"/>
      <c r="F4390" s="33"/>
      <c r="G4390" s="28"/>
      <c r="H4390" s="33"/>
      <c r="I4390" s="33"/>
    </row>
    <row r="4391" customFormat="1" spans="3:9">
      <c r="C4391" s="27"/>
      <c r="D4391" s="33"/>
      <c r="E4391" s="33"/>
      <c r="F4391" s="33"/>
      <c r="G4391" s="28"/>
      <c r="H4391" s="33"/>
      <c r="I4391" s="33"/>
    </row>
    <row r="4392" customFormat="1" spans="3:9">
      <c r="C4392" s="27"/>
      <c r="D4392" s="33"/>
      <c r="E4392" s="33"/>
      <c r="F4392" s="33"/>
      <c r="G4392" s="28"/>
      <c r="H4392" s="33"/>
      <c r="I4392" s="33"/>
    </row>
    <row r="4393" customFormat="1" spans="3:9">
      <c r="C4393" s="27"/>
      <c r="D4393" s="33"/>
      <c r="E4393" s="33"/>
      <c r="F4393" s="33"/>
      <c r="G4393" s="28"/>
      <c r="H4393" s="33"/>
      <c r="I4393" s="33"/>
    </row>
    <row r="4394" customFormat="1" spans="3:9">
      <c r="C4394" s="27"/>
      <c r="D4394" s="33"/>
      <c r="E4394" s="33"/>
      <c r="F4394" s="33"/>
      <c r="G4394" s="28"/>
      <c r="H4394" s="33"/>
      <c r="I4394" s="33"/>
    </row>
    <row r="4395" customFormat="1" spans="3:9">
      <c r="C4395" s="27"/>
      <c r="D4395" s="33"/>
      <c r="E4395" s="33"/>
      <c r="F4395" s="33"/>
      <c r="G4395" s="28"/>
      <c r="H4395" s="33"/>
      <c r="I4395" s="33"/>
    </row>
    <row r="4396" customFormat="1" spans="3:9">
      <c r="C4396" s="27"/>
      <c r="D4396" s="33"/>
      <c r="E4396" s="33"/>
      <c r="F4396" s="33"/>
      <c r="G4396" s="28"/>
      <c r="H4396" s="33"/>
      <c r="I4396" s="33"/>
    </row>
    <row r="4397" customFormat="1" spans="3:9">
      <c r="C4397" s="27"/>
      <c r="D4397" s="33"/>
      <c r="E4397" s="33"/>
      <c r="F4397" s="33"/>
      <c r="G4397" s="28"/>
      <c r="H4397" s="33"/>
      <c r="I4397" s="33"/>
    </row>
    <row r="4398" customFormat="1" spans="3:9">
      <c r="C4398" s="27"/>
      <c r="D4398" s="33"/>
      <c r="E4398" s="33"/>
      <c r="F4398" s="33"/>
      <c r="G4398" s="28"/>
      <c r="H4398" s="33"/>
      <c r="I4398" s="33"/>
    </row>
    <row r="4399" customFormat="1" spans="3:9">
      <c r="C4399" s="27"/>
      <c r="D4399" s="33"/>
      <c r="E4399" s="33"/>
      <c r="F4399" s="33"/>
      <c r="G4399" s="28"/>
      <c r="H4399" s="33"/>
      <c r="I4399" s="33"/>
    </row>
    <row r="4400" customFormat="1" spans="3:9">
      <c r="C4400" s="27"/>
      <c r="D4400" s="33"/>
      <c r="E4400" s="33"/>
      <c r="F4400" s="33"/>
      <c r="G4400" s="28"/>
      <c r="H4400" s="33"/>
      <c r="I4400" s="33"/>
    </row>
    <row r="4401" customFormat="1" spans="3:9">
      <c r="C4401" s="27"/>
      <c r="D4401" s="33"/>
      <c r="E4401" s="33"/>
      <c r="F4401" s="33"/>
      <c r="G4401" s="28"/>
      <c r="H4401" s="33"/>
      <c r="I4401" s="33"/>
    </row>
    <row r="4402" customFormat="1" spans="3:9">
      <c r="C4402" s="27"/>
      <c r="D4402" s="33"/>
      <c r="E4402" s="33"/>
      <c r="F4402" s="33"/>
      <c r="G4402" s="28"/>
      <c r="H4402" s="33"/>
      <c r="I4402" s="33"/>
    </row>
    <row r="4403" customFormat="1" spans="3:9">
      <c r="C4403" s="27"/>
      <c r="D4403" s="33"/>
      <c r="E4403" s="33"/>
      <c r="F4403" s="33"/>
      <c r="G4403" s="28"/>
      <c r="H4403" s="33"/>
      <c r="I4403" s="33"/>
    </row>
    <row r="4404" customFormat="1" spans="3:9">
      <c r="C4404" s="27"/>
      <c r="D4404" s="33"/>
      <c r="E4404" s="33"/>
      <c r="F4404" s="33"/>
      <c r="G4404" s="28"/>
      <c r="H4404" s="33"/>
      <c r="I4404" s="33"/>
    </row>
    <row r="4405" customFormat="1" spans="3:9">
      <c r="C4405" s="27"/>
      <c r="D4405" s="33"/>
      <c r="E4405" s="33"/>
      <c r="F4405" s="33"/>
      <c r="G4405" s="28"/>
      <c r="H4405" s="33"/>
      <c r="I4405" s="33"/>
    </row>
    <row r="4406" customFormat="1" spans="3:9">
      <c r="C4406" s="27"/>
      <c r="D4406" s="33"/>
      <c r="E4406" s="33"/>
      <c r="F4406" s="33"/>
      <c r="G4406" s="28"/>
      <c r="H4406" s="33"/>
      <c r="I4406" s="33"/>
    </row>
    <row r="4407" customFormat="1" spans="3:9">
      <c r="C4407" s="27"/>
      <c r="D4407" s="33"/>
      <c r="E4407" s="33"/>
      <c r="F4407" s="33"/>
      <c r="G4407" s="28"/>
      <c r="H4407" s="33"/>
      <c r="I4407" s="33"/>
    </row>
    <row r="4408" customFormat="1" spans="3:9">
      <c r="C4408" s="27"/>
      <c r="D4408" s="33"/>
      <c r="E4408" s="33"/>
      <c r="F4408" s="33"/>
      <c r="G4408" s="28"/>
      <c r="H4408" s="33"/>
      <c r="I4408" s="33"/>
    </row>
    <row r="4409" customFormat="1" spans="3:9">
      <c r="C4409" s="27"/>
      <c r="D4409" s="33"/>
      <c r="E4409" s="33"/>
      <c r="F4409" s="33"/>
      <c r="G4409" s="28"/>
      <c r="H4409" s="33"/>
      <c r="I4409" s="33"/>
    </row>
    <row r="4410" customFormat="1" spans="3:9">
      <c r="C4410" s="27"/>
      <c r="D4410" s="33"/>
      <c r="E4410" s="33"/>
      <c r="F4410" s="33"/>
      <c r="G4410" s="28"/>
      <c r="H4410" s="33"/>
      <c r="I4410" s="33"/>
    </row>
    <row r="4411" customFormat="1" spans="3:9">
      <c r="C4411" s="27"/>
      <c r="D4411" s="33"/>
      <c r="E4411" s="33"/>
      <c r="F4411" s="33"/>
      <c r="G4411" s="28"/>
      <c r="H4411" s="33"/>
      <c r="I4411" s="33"/>
    </row>
    <row r="4412" customFormat="1" spans="3:9">
      <c r="C4412" s="27"/>
      <c r="D4412" s="33"/>
      <c r="E4412" s="33"/>
      <c r="F4412" s="33"/>
      <c r="G4412" s="28"/>
      <c r="H4412" s="33"/>
      <c r="I4412" s="33"/>
    </row>
    <row r="4413" customFormat="1" spans="3:9">
      <c r="C4413" s="27"/>
      <c r="D4413" s="33"/>
      <c r="E4413" s="33"/>
      <c r="F4413" s="33"/>
      <c r="G4413" s="28"/>
      <c r="H4413" s="33"/>
      <c r="I4413" s="33"/>
    </row>
    <row r="4414" customFormat="1" spans="3:9">
      <c r="C4414" s="27"/>
      <c r="D4414" s="33"/>
      <c r="E4414" s="33"/>
      <c r="F4414" s="33"/>
      <c r="G4414" s="28"/>
      <c r="H4414" s="33"/>
      <c r="I4414" s="33"/>
    </row>
    <row r="4415" customFormat="1" spans="3:9">
      <c r="C4415" s="27"/>
      <c r="D4415" s="33"/>
      <c r="E4415" s="33"/>
      <c r="F4415" s="33"/>
      <c r="G4415" s="28"/>
      <c r="H4415" s="33"/>
      <c r="I4415" s="33"/>
    </row>
    <row r="4416" customFormat="1" spans="3:9">
      <c r="C4416" s="27"/>
      <c r="D4416" s="33"/>
      <c r="E4416" s="33"/>
      <c r="F4416" s="33"/>
      <c r="G4416" s="28"/>
      <c r="H4416" s="33"/>
      <c r="I4416" s="33"/>
    </row>
    <row r="4417" customFormat="1" spans="3:9">
      <c r="C4417" s="27"/>
      <c r="D4417" s="33"/>
      <c r="E4417" s="33"/>
      <c r="F4417" s="33"/>
      <c r="G4417" s="28"/>
      <c r="H4417" s="33"/>
      <c r="I4417" s="33"/>
    </row>
    <row r="4418" customFormat="1" spans="3:9">
      <c r="C4418" s="27"/>
      <c r="D4418" s="33"/>
      <c r="E4418" s="33"/>
      <c r="F4418" s="33"/>
      <c r="G4418" s="28"/>
      <c r="H4418" s="33"/>
      <c r="I4418" s="33"/>
    </row>
    <row r="4419" customFormat="1" spans="3:9">
      <c r="C4419" s="27"/>
      <c r="D4419" s="33"/>
      <c r="E4419" s="33"/>
      <c r="F4419" s="33"/>
      <c r="G4419" s="28"/>
      <c r="H4419" s="33"/>
      <c r="I4419" s="33"/>
    </row>
    <row r="4420" customFormat="1" spans="3:9">
      <c r="C4420" s="27"/>
      <c r="D4420" s="33"/>
      <c r="E4420" s="33"/>
      <c r="F4420" s="33"/>
      <c r="G4420" s="28"/>
      <c r="H4420" s="33"/>
      <c r="I4420" s="33"/>
    </row>
    <row r="4421" customFormat="1" spans="3:9">
      <c r="C4421" s="27"/>
      <c r="D4421" s="33"/>
      <c r="E4421" s="33"/>
      <c r="F4421" s="33"/>
      <c r="G4421" s="28"/>
      <c r="H4421" s="33"/>
      <c r="I4421" s="33"/>
    </row>
    <row r="4422" customFormat="1" spans="3:9">
      <c r="C4422" s="27"/>
      <c r="D4422" s="33"/>
      <c r="E4422" s="33"/>
      <c r="F4422" s="33"/>
      <c r="G4422" s="28"/>
      <c r="H4422" s="33"/>
      <c r="I4422" s="33"/>
    </row>
    <row r="4423" customFormat="1" spans="3:9">
      <c r="C4423" s="27"/>
      <c r="D4423" s="33"/>
      <c r="E4423" s="33"/>
      <c r="F4423" s="33"/>
      <c r="G4423" s="28"/>
      <c r="H4423" s="33"/>
      <c r="I4423" s="33"/>
    </row>
    <row r="4424" customFormat="1" spans="3:9">
      <c r="C4424" s="27"/>
      <c r="D4424" s="33"/>
      <c r="E4424" s="33"/>
      <c r="F4424" s="33"/>
      <c r="G4424" s="28"/>
      <c r="H4424" s="33"/>
      <c r="I4424" s="33"/>
    </row>
    <row r="4425" customFormat="1" spans="3:9">
      <c r="C4425" s="27"/>
      <c r="D4425" s="33"/>
      <c r="E4425" s="33"/>
      <c r="F4425" s="33"/>
      <c r="G4425" s="28"/>
      <c r="H4425" s="33"/>
      <c r="I4425" s="33"/>
    </row>
    <row r="4426" customFormat="1" spans="3:9">
      <c r="C4426" s="27"/>
      <c r="D4426" s="33"/>
      <c r="E4426" s="33"/>
      <c r="F4426" s="33"/>
      <c r="G4426" s="28"/>
      <c r="H4426" s="33"/>
      <c r="I4426" s="33"/>
    </row>
    <row r="4427" customFormat="1" spans="3:9">
      <c r="C4427" s="27"/>
      <c r="D4427" s="33"/>
      <c r="E4427" s="33"/>
      <c r="F4427" s="33"/>
      <c r="G4427" s="28"/>
      <c r="H4427" s="33"/>
      <c r="I4427" s="33"/>
    </row>
    <row r="4428" customFormat="1" spans="3:9">
      <c r="C4428" s="27"/>
      <c r="D4428" s="33"/>
      <c r="E4428" s="33"/>
      <c r="F4428" s="33"/>
      <c r="G4428" s="28"/>
      <c r="H4428" s="33"/>
      <c r="I4428" s="33"/>
    </row>
    <row r="4429" customFormat="1" spans="3:9">
      <c r="C4429" s="27"/>
      <c r="D4429" s="33"/>
      <c r="E4429" s="33"/>
      <c r="F4429" s="33"/>
      <c r="G4429" s="28"/>
      <c r="H4429" s="33"/>
      <c r="I4429" s="33"/>
    </row>
    <row r="4430" customFormat="1" spans="3:9">
      <c r="C4430" s="27"/>
      <c r="D4430" s="33"/>
      <c r="E4430" s="33"/>
      <c r="F4430" s="33"/>
      <c r="G4430" s="28"/>
      <c r="H4430" s="33"/>
      <c r="I4430" s="33"/>
    </row>
    <row r="4431" customFormat="1" spans="3:9">
      <c r="C4431" s="27"/>
      <c r="D4431" s="33"/>
      <c r="E4431" s="33"/>
      <c r="F4431" s="33"/>
      <c r="G4431" s="28"/>
      <c r="H4431" s="33"/>
      <c r="I4431" s="33"/>
    </row>
    <row r="4432" customFormat="1" spans="3:9">
      <c r="C4432" s="27"/>
      <c r="D4432" s="33"/>
      <c r="E4432" s="33"/>
      <c r="F4432" s="33"/>
      <c r="G4432" s="28"/>
      <c r="H4432" s="33"/>
      <c r="I4432" s="33"/>
    </row>
    <row r="4433" customFormat="1" spans="3:9">
      <c r="C4433" s="27"/>
      <c r="D4433" s="33"/>
      <c r="E4433" s="33"/>
      <c r="F4433" s="33"/>
      <c r="G4433" s="28"/>
      <c r="H4433" s="33"/>
      <c r="I4433" s="33"/>
    </row>
    <row r="4434" customFormat="1" spans="3:9">
      <c r="C4434" s="27"/>
      <c r="D4434" s="33"/>
      <c r="E4434" s="33"/>
      <c r="F4434" s="33"/>
      <c r="G4434" s="28"/>
      <c r="H4434" s="33"/>
      <c r="I4434" s="33"/>
    </row>
    <row r="4435" customFormat="1" spans="3:9">
      <c r="C4435" s="27"/>
      <c r="D4435" s="33"/>
      <c r="E4435" s="33"/>
      <c r="F4435" s="33"/>
      <c r="G4435" s="28"/>
      <c r="H4435" s="33"/>
      <c r="I4435" s="33"/>
    </row>
    <row r="4436" customFormat="1" spans="3:9">
      <c r="C4436" s="27"/>
      <c r="D4436" s="33"/>
      <c r="E4436" s="33"/>
      <c r="F4436" s="33"/>
      <c r="G4436" s="28"/>
      <c r="H4436" s="33"/>
      <c r="I4436" s="33"/>
    </row>
    <row r="4437" customFormat="1" spans="3:9">
      <c r="C4437" s="27"/>
      <c r="D4437" s="33"/>
      <c r="E4437" s="33"/>
      <c r="F4437" s="33"/>
      <c r="G4437" s="28"/>
      <c r="H4437" s="33"/>
      <c r="I4437" s="33"/>
    </row>
    <row r="4438" customFormat="1" spans="3:9">
      <c r="C4438" s="27"/>
      <c r="D4438" s="33"/>
      <c r="E4438" s="33"/>
      <c r="F4438" s="33"/>
      <c r="G4438" s="28"/>
      <c r="H4438" s="33"/>
      <c r="I4438" s="33"/>
    </row>
    <row r="4439" customFormat="1" spans="3:9">
      <c r="C4439" s="27"/>
      <c r="D4439" s="33"/>
      <c r="E4439" s="33"/>
      <c r="F4439" s="33"/>
      <c r="G4439" s="28"/>
      <c r="H4439" s="33"/>
      <c r="I4439" s="33"/>
    </row>
    <row r="4440" customFormat="1" spans="3:9">
      <c r="C4440" s="27"/>
      <c r="D4440" s="33"/>
      <c r="E4440" s="33"/>
      <c r="F4440" s="33"/>
      <c r="G4440" s="28"/>
      <c r="H4440" s="33"/>
      <c r="I4440" s="33"/>
    </row>
    <row r="4441" customFormat="1" spans="3:9">
      <c r="C4441" s="27"/>
      <c r="D4441" s="33"/>
      <c r="E4441" s="33"/>
      <c r="F4441" s="33"/>
      <c r="G4441" s="28"/>
      <c r="H4441" s="33"/>
      <c r="I4441" s="33"/>
    </row>
    <row r="4442" customFormat="1" spans="3:9">
      <c r="C4442" s="27"/>
      <c r="D4442" s="33"/>
      <c r="E4442" s="33"/>
      <c r="F4442" s="33"/>
      <c r="G4442" s="28"/>
      <c r="H4442" s="33"/>
      <c r="I4442" s="33"/>
    </row>
    <row r="4443" customFormat="1" spans="3:9">
      <c r="C4443" s="27"/>
      <c r="D4443" s="33"/>
      <c r="E4443" s="33"/>
      <c r="F4443" s="33"/>
      <c r="G4443" s="28"/>
      <c r="H4443" s="33"/>
      <c r="I4443" s="33"/>
    </row>
    <row r="4444" customFormat="1" spans="3:9">
      <c r="C4444" s="27"/>
      <c r="D4444" s="33"/>
      <c r="E4444" s="33"/>
      <c r="F4444" s="33"/>
      <c r="G4444" s="28"/>
      <c r="H4444" s="33"/>
      <c r="I4444" s="33"/>
    </row>
    <row r="4445" customFormat="1" spans="3:9">
      <c r="C4445" s="27"/>
      <c r="D4445" s="33"/>
      <c r="E4445" s="33"/>
      <c r="F4445" s="33"/>
      <c r="G4445" s="28"/>
      <c r="H4445" s="33"/>
      <c r="I4445" s="33"/>
    </row>
    <row r="4446" customFormat="1" spans="3:9">
      <c r="C4446" s="27"/>
      <c r="D4446" s="33"/>
      <c r="E4446" s="33"/>
      <c r="F4446" s="33"/>
      <c r="G4446" s="28"/>
      <c r="H4446" s="33"/>
      <c r="I4446" s="33"/>
    </row>
    <row r="4447" customFormat="1" spans="3:9">
      <c r="C4447" s="27"/>
      <c r="D4447" s="33"/>
      <c r="E4447" s="33"/>
      <c r="F4447" s="33"/>
      <c r="G4447" s="28"/>
      <c r="H4447" s="33"/>
      <c r="I4447" s="33"/>
    </row>
    <row r="4448" customFormat="1" spans="3:9">
      <c r="C4448" s="27"/>
      <c r="D4448" s="33"/>
      <c r="E4448" s="33"/>
      <c r="F4448" s="33"/>
      <c r="G4448" s="28"/>
      <c r="H4448" s="33"/>
      <c r="I4448" s="33"/>
    </row>
    <row r="4449" customFormat="1" spans="3:9">
      <c r="C4449" s="27"/>
      <c r="D4449" s="33"/>
      <c r="E4449" s="33"/>
      <c r="F4449" s="33"/>
      <c r="G4449" s="28"/>
      <c r="H4449" s="33"/>
      <c r="I4449" s="33"/>
    </row>
    <row r="4450" customFormat="1" spans="3:9">
      <c r="C4450" s="27"/>
      <c r="D4450" s="33"/>
      <c r="E4450" s="33"/>
      <c r="F4450" s="33"/>
      <c r="G4450" s="28"/>
      <c r="H4450" s="33"/>
      <c r="I4450" s="33"/>
    </row>
    <row r="4451" customFormat="1" spans="3:9">
      <c r="C4451" s="27"/>
      <c r="D4451" s="33"/>
      <c r="E4451" s="33"/>
      <c r="F4451" s="33"/>
      <c r="G4451" s="28"/>
      <c r="H4451" s="33"/>
      <c r="I4451" s="33"/>
    </row>
    <row r="4452" customFormat="1" spans="3:9">
      <c r="C4452" s="27"/>
      <c r="D4452" s="33"/>
      <c r="E4452" s="33"/>
      <c r="F4452" s="33"/>
      <c r="G4452" s="28"/>
      <c r="H4452" s="33"/>
      <c r="I4452" s="33"/>
    </row>
    <row r="4453" customFormat="1" spans="3:9">
      <c r="C4453" s="27"/>
      <c r="D4453" s="33"/>
      <c r="E4453" s="33"/>
      <c r="F4453" s="33"/>
      <c r="G4453" s="28"/>
      <c r="H4453" s="33"/>
      <c r="I4453" s="33"/>
    </row>
    <row r="4454" customFormat="1" spans="3:9">
      <c r="C4454" s="27"/>
      <c r="D4454" s="33"/>
      <c r="E4454" s="33"/>
      <c r="F4454" s="33"/>
      <c r="G4454" s="28"/>
      <c r="H4454" s="33"/>
      <c r="I4454" s="33"/>
    </row>
    <row r="4455" customFormat="1" spans="3:9">
      <c r="C4455" s="27"/>
      <c r="D4455" s="33"/>
      <c r="E4455" s="33"/>
      <c r="F4455" s="33"/>
      <c r="G4455" s="28"/>
      <c r="H4455" s="33"/>
      <c r="I4455" s="33"/>
    </row>
    <row r="4456" customFormat="1" spans="3:9">
      <c r="C4456" s="27"/>
      <c r="D4456" s="33"/>
      <c r="E4456" s="33"/>
      <c r="F4456" s="33"/>
      <c r="G4456" s="28"/>
      <c r="H4456" s="33"/>
      <c r="I4456" s="33"/>
    </row>
    <row r="4457" customFormat="1" spans="3:9">
      <c r="C4457" s="27"/>
      <c r="D4457" s="33"/>
      <c r="E4457" s="33"/>
      <c r="F4457" s="33"/>
      <c r="G4457" s="28"/>
      <c r="H4457" s="33"/>
      <c r="I4457" s="33"/>
    </row>
    <row r="4458" customFormat="1" spans="3:9">
      <c r="C4458" s="27"/>
      <c r="D4458" s="33"/>
      <c r="E4458" s="33"/>
      <c r="F4458" s="33"/>
      <c r="G4458" s="28"/>
      <c r="H4458" s="33"/>
      <c r="I4458" s="33"/>
    </row>
    <row r="4459" customFormat="1" spans="3:9">
      <c r="C4459" s="27"/>
      <c r="D4459" s="33"/>
      <c r="E4459" s="33"/>
      <c r="F4459" s="33"/>
      <c r="G4459" s="28"/>
      <c r="H4459" s="33"/>
      <c r="I4459" s="33"/>
    </row>
    <row r="4460" customFormat="1" spans="3:9">
      <c r="C4460" s="27"/>
      <c r="D4460" s="33"/>
      <c r="E4460" s="33"/>
      <c r="F4460" s="33"/>
      <c r="G4460" s="28"/>
      <c r="H4460" s="33"/>
      <c r="I4460" s="33"/>
    </row>
    <row r="4461" customFormat="1" spans="3:9">
      <c r="C4461" s="27"/>
      <c r="D4461" s="33"/>
      <c r="E4461" s="33"/>
      <c r="F4461" s="33"/>
      <c r="G4461" s="28"/>
      <c r="H4461" s="33"/>
      <c r="I4461" s="33"/>
    </row>
    <row r="4462" customFormat="1" spans="3:9">
      <c r="C4462" s="27"/>
      <c r="D4462" s="33"/>
      <c r="E4462" s="33"/>
      <c r="F4462" s="33"/>
      <c r="G4462" s="28"/>
      <c r="H4462" s="33"/>
      <c r="I4462" s="33"/>
    </row>
    <row r="4463" customFormat="1" spans="3:9">
      <c r="C4463" s="27"/>
      <c r="D4463" s="33"/>
      <c r="E4463" s="33"/>
      <c r="F4463" s="33"/>
      <c r="G4463" s="28"/>
      <c r="H4463" s="33"/>
      <c r="I4463" s="33"/>
    </row>
    <row r="4464" customFormat="1" spans="3:9">
      <c r="C4464" s="27"/>
      <c r="D4464" s="33"/>
      <c r="E4464" s="33"/>
      <c r="F4464" s="33"/>
      <c r="G4464" s="28"/>
      <c r="H4464" s="33"/>
      <c r="I4464" s="33"/>
    </row>
    <row r="4465" customFormat="1" spans="3:9">
      <c r="C4465" s="27"/>
      <c r="D4465" s="33"/>
      <c r="E4465" s="33"/>
      <c r="F4465" s="33"/>
      <c r="G4465" s="28"/>
      <c r="H4465" s="33"/>
      <c r="I4465" s="33"/>
    </row>
    <row r="4466" customFormat="1" spans="3:9">
      <c r="C4466" s="27"/>
      <c r="D4466" s="33"/>
      <c r="E4466" s="33"/>
      <c r="F4466" s="33"/>
      <c r="G4466" s="28"/>
      <c r="H4466" s="33"/>
      <c r="I4466" s="33"/>
    </row>
    <row r="4467" customFormat="1" spans="3:9">
      <c r="C4467" s="27"/>
      <c r="D4467" s="33"/>
      <c r="E4467" s="33"/>
      <c r="F4467" s="33"/>
      <c r="G4467" s="28"/>
      <c r="H4467" s="33"/>
      <c r="I4467" s="33"/>
    </row>
    <row r="4468" customFormat="1" spans="3:9">
      <c r="C4468" s="27"/>
      <c r="D4468" s="33"/>
      <c r="E4468" s="33"/>
      <c r="F4468" s="33"/>
      <c r="G4468" s="28"/>
      <c r="H4468" s="33"/>
      <c r="I4468" s="33"/>
    </row>
    <row r="4469" customFormat="1" spans="3:9">
      <c r="C4469" s="27"/>
      <c r="D4469" s="33"/>
      <c r="E4469" s="33"/>
      <c r="F4469" s="33"/>
      <c r="G4469" s="28"/>
      <c r="H4469" s="33"/>
      <c r="I4469" s="33"/>
    </row>
    <row r="4470" customFormat="1" spans="3:9">
      <c r="C4470" s="27"/>
      <c r="D4470" s="33"/>
      <c r="E4470" s="33"/>
      <c r="F4470" s="33"/>
      <c r="G4470" s="28"/>
      <c r="H4470" s="33"/>
      <c r="I4470" s="33"/>
    </row>
    <row r="4471" customFormat="1" spans="3:9">
      <c r="C4471" s="27"/>
      <c r="D4471" s="33"/>
      <c r="E4471" s="33"/>
      <c r="F4471" s="33"/>
      <c r="G4471" s="28"/>
      <c r="H4471" s="33"/>
      <c r="I4471" s="33"/>
    </row>
    <row r="4472" customFormat="1" spans="3:9">
      <c r="C4472" s="27"/>
      <c r="D4472" s="33"/>
      <c r="E4472" s="33"/>
      <c r="F4472" s="33"/>
      <c r="G4472" s="28"/>
      <c r="H4472" s="33"/>
      <c r="I4472" s="33"/>
    </row>
    <row r="4473" customFormat="1" spans="3:9">
      <c r="C4473" s="27"/>
      <c r="D4473" s="33"/>
      <c r="E4473" s="33"/>
      <c r="F4473" s="33"/>
      <c r="G4473" s="28"/>
      <c r="H4473" s="33"/>
      <c r="I4473" s="33"/>
    </row>
    <row r="4474" customFormat="1" spans="3:9">
      <c r="C4474" s="27"/>
      <c r="D4474" s="33"/>
      <c r="E4474" s="33"/>
      <c r="F4474" s="33"/>
      <c r="G4474" s="28"/>
      <c r="H4474" s="33"/>
      <c r="I4474" s="33"/>
    </row>
    <row r="4475" customFormat="1" spans="3:9">
      <c r="C4475" s="27"/>
      <c r="D4475" s="33"/>
      <c r="E4475" s="33"/>
      <c r="F4475" s="33"/>
      <c r="G4475" s="28"/>
      <c r="H4475" s="33"/>
      <c r="I4475" s="33"/>
    </row>
    <row r="4476" customFormat="1" spans="3:9">
      <c r="C4476" s="27"/>
      <c r="D4476" s="33"/>
      <c r="E4476" s="33"/>
      <c r="F4476" s="33"/>
      <c r="G4476" s="28"/>
      <c r="H4476" s="33"/>
      <c r="I4476" s="33"/>
    </row>
    <row r="4477" customFormat="1" spans="3:9">
      <c r="C4477" s="27"/>
      <c r="D4477" s="33"/>
      <c r="E4477" s="33"/>
      <c r="F4477" s="33"/>
      <c r="G4477" s="28"/>
      <c r="H4477" s="33"/>
      <c r="I4477" s="33"/>
    </row>
    <row r="4478" customFormat="1" spans="3:9">
      <c r="C4478" s="27"/>
      <c r="D4478" s="33"/>
      <c r="E4478" s="33"/>
      <c r="F4478" s="33"/>
      <c r="G4478" s="28"/>
      <c r="H4478" s="33"/>
      <c r="I4478" s="33"/>
    </row>
    <row r="4479" customFormat="1" spans="3:9">
      <c r="C4479" s="27"/>
      <c r="D4479" s="33"/>
      <c r="E4479" s="33"/>
      <c r="F4479" s="33"/>
      <c r="G4479" s="28"/>
      <c r="H4479" s="33"/>
      <c r="I4479" s="33"/>
    </row>
    <row r="4480" customFormat="1" spans="3:9">
      <c r="C4480" s="27"/>
      <c r="D4480" s="33"/>
      <c r="E4480" s="33"/>
      <c r="F4480" s="33"/>
      <c r="G4480" s="28"/>
      <c r="H4480" s="33"/>
      <c r="I4480" s="33"/>
    </row>
    <row r="4481" customFormat="1" spans="3:9">
      <c r="C4481" s="27"/>
      <c r="D4481" s="33"/>
      <c r="E4481" s="33"/>
      <c r="F4481" s="33"/>
      <c r="G4481" s="28"/>
      <c r="H4481" s="33"/>
      <c r="I4481" s="33"/>
    </row>
    <row r="4482" customFormat="1" spans="3:9">
      <c r="C4482" s="27"/>
      <c r="D4482" s="33"/>
      <c r="E4482" s="33"/>
      <c r="F4482" s="33"/>
      <c r="G4482" s="28"/>
      <c r="H4482" s="33"/>
      <c r="I4482" s="33"/>
    </row>
    <row r="4483" customFormat="1" spans="3:9">
      <c r="C4483" s="27"/>
      <c r="D4483" s="33"/>
      <c r="E4483" s="33"/>
      <c r="F4483" s="33"/>
      <c r="G4483" s="28"/>
      <c r="H4483" s="33"/>
      <c r="I4483" s="33"/>
    </row>
    <row r="4484" customFormat="1" spans="3:9">
      <c r="C4484" s="27"/>
      <c r="D4484" s="33"/>
      <c r="E4484" s="33"/>
      <c r="F4484" s="33"/>
      <c r="G4484" s="28"/>
      <c r="H4484" s="33"/>
      <c r="I4484" s="33"/>
    </row>
    <row r="4485" customFormat="1" spans="3:9">
      <c r="C4485" s="27"/>
      <c r="D4485" s="33"/>
      <c r="E4485" s="33"/>
      <c r="F4485" s="33"/>
      <c r="G4485" s="28"/>
      <c r="H4485" s="33"/>
      <c r="I4485" s="33"/>
    </row>
    <row r="4486" customFormat="1" spans="3:9">
      <c r="C4486" s="27"/>
      <c r="D4486" s="33"/>
      <c r="E4486" s="33"/>
      <c r="F4486" s="33"/>
      <c r="G4486" s="28"/>
      <c r="H4486" s="33"/>
      <c r="I4486" s="33"/>
    </row>
    <row r="4487" customFormat="1" spans="3:9">
      <c r="C4487" s="27"/>
      <c r="D4487" s="33"/>
      <c r="E4487" s="33"/>
      <c r="F4487" s="33"/>
      <c r="G4487" s="28"/>
      <c r="H4487" s="33"/>
      <c r="I4487" s="33"/>
    </row>
    <row r="4488" customFormat="1" spans="3:9">
      <c r="C4488" s="27"/>
      <c r="D4488" s="33"/>
      <c r="E4488" s="33"/>
      <c r="F4488" s="33"/>
      <c r="G4488" s="28"/>
      <c r="H4488" s="33"/>
      <c r="I4488" s="33"/>
    </row>
    <row r="4489" customFormat="1" spans="3:9">
      <c r="C4489" s="27"/>
      <c r="D4489" s="33"/>
      <c r="E4489" s="33"/>
      <c r="F4489" s="33"/>
      <c r="G4489" s="28"/>
      <c r="H4489" s="33"/>
      <c r="I4489" s="33"/>
    </row>
    <row r="4490" customFormat="1" spans="3:9">
      <c r="C4490" s="27"/>
      <c r="D4490" s="33"/>
      <c r="E4490" s="33"/>
      <c r="F4490" s="33"/>
      <c r="G4490" s="28"/>
      <c r="H4490" s="33"/>
      <c r="I4490" s="33"/>
    </row>
    <row r="4491" customFormat="1" spans="3:9">
      <c r="C4491" s="27"/>
      <c r="D4491" s="33"/>
      <c r="E4491" s="33"/>
      <c r="F4491" s="33"/>
      <c r="G4491" s="28"/>
      <c r="H4491" s="33"/>
      <c r="I4491" s="33"/>
    </row>
    <row r="4492" customFormat="1" spans="3:9">
      <c r="C4492" s="27"/>
      <c r="D4492" s="33"/>
      <c r="E4492" s="33"/>
      <c r="F4492" s="33"/>
      <c r="G4492" s="28"/>
      <c r="H4492" s="33"/>
      <c r="I4492" s="33"/>
    </row>
    <row r="4493" customFormat="1" spans="3:9">
      <c r="C4493" s="27"/>
      <c r="D4493" s="33"/>
      <c r="E4493" s="33"/>
      <c r="F4493" s="33"/>
      <c r="G4493" s="28"/>
      <c r="H4493" s="33"/>
      <c r="I4493" s="33"/>
    </row>
    <row r="4494" customFormat="1" spans="3:9">
      <c r="C4494" s="27"/>
      <c r="D4494" s="33"/>
      <c r="E4494" s="33"/>
      <c r="F4494" s="33"/>
      <c r="G4494" s="28"/>
      <c r="H4494" s="33"/>
      <c r="I4494" s="33"/>
    </row>
    <row r="4495" customFormat="1" spans="3:9">
      <c r="C4495" s="27"/>
      <c r="D4495" s="33"/>
      <c r="E4495" s="33"/>
      <c r="F4495" s="33"/>
      <c r="G4495" s="28"/>
      <c r="H4495" s="33"/>
      <c r="I4495" s="33"/>
    </row>
    <row r="4496" customFormat="1" spans="3:9">
      <c r="C4496" s="27"/>
      <c r="D4496" s="33"/>
      <c r="E4496" s="33"/>
      <c r="F4496" s="33"/>
      <c r="G4496" s="28"/>
      <c r="H4496" s="33"/>
      <c r="I4496" s="33"/>
    </row>
    <row r="4497" customFormat="1" spans="3:9">
      <c r="C4497" s="27"/>
      <c r="D4497" s="33"/>
      <c r="E4497" s="33"/>
      <c r="F4497" s="33"/>
      <c r="G4497" s="28"/>
      <c r="H4497" s="33"/>
      <c r="I4497" s="33"/>
    </row>
    <row r="4498" customFormat="1" spans="3:9">
      <c r="C4498" s="27"/>
      <c r="D4498" s="33"/>
      <c r="E4498" s="33"/>
      <c r="F4498" s="33"/>
      <c r="G4498" s="28"/>
      <c r="H4498" s="33"/>
      <c r="I4498" s="33"/>
    </row>
    <row r="4499" customFormat="1" spans="3:9">
      <c r="C4499" s="27"/>
      <c r="D4499" s="33"/>
      <c r="E4499" s="33"/>
      <c r="F4499" s="33"/>
      <c r="G4499" s="28"/>
      <c r="H4499" s="33"/>
      <c r="I4499" s="33"/>
    </row>
    <row r="4500" customFormat="1" spans="3:9">
      <c r="C4500" s="27"/>
      <c r="D4500" s="33"/>
      <c r="E4500" s="33"/>
      <c r="F4500" s="33"/>
      <c r="G4500" s="28"/>
      <c r="H4500" s="33"/>
      <c r="I4500" s="33"/>
    </row>
    <row r="4501" customFormat="1" spans="3:9">
      <c r="C4501" s="27"/>
      <c r="D4501" s="33"/>
      <c r="E4501" s="33"/>
      <c r="F4501" s="33"/>
      <c r="G4501" s="28"/>
      <c r="H4501" s="33"/>
      <c r="I4501" s="33"/>
    </row>
    <row r="4502" customFormat="1" spans="3:9">
      <c r="C4502" s="27"/>
      <c r="D4502" s="33"/>
      <c r="E4502" s="33"/>
      <c r="F4502" s="33"/>
      <c r="G4502" s="28"/>
      <c r="H4502" s="33"/>
      <c r="I4502" s="33"/>
    </row>
    <row r="4503" customFormat="1" spans="3:9">
      <c r="C4503" s="27"/>
      <c r="D4503" s="33"/>
      <c r="E4503" s="33"/>
      <c r="F4503" s="33"/>
      <c r="G4503" s="28"/>
      <c r="H4503" s="33"/>
      <c r="I4503" s="33"/>
    </row>
    <row r="4504" customFormat="1" spans="3:9">
      <c r="C4504" s="27"/>
      <c r="D4504" s="33"/>
      <c r="E4504" s="33"/>
      <c r="F4504" s="33"/>
      <c r="G4504" s="28"/>
      <c r="H4504" s="33"/>
      <c r="I4504" s="33"/>
    </row>
    <row r="4505" customFormat="1" spans="3:9">
      <c r="C4505" s="27"/>
      <c r="D4505" s="33"/>
      <c r="E4505" s="33"/>
      <c r="F4505" s="33"/>
      <c r="G4505" s="28"/>
      <c r="H4505" s="33"/>
      <c r="I4505" s="33"/>
    </row>
    <row r="4506" customFormat="1" spans="3:9">
      <c r="C4506" s="27"/>
      <c r="D4506" s="33"/>
      <c r="E4506" s="33"/>
      <c r="F4506" s="33"/>
      <c r="G4506" s="28"/>
      <c r="H4506" s="33"/>
      <c r="I4506" s="33"/>
    </row>
    <row r="4507" customFormat="1" spans="3:9">
      <c r="C4507" s="27"/>
      <c r="D4507" s="33"/>
      <c r="E4507" s="33"/>
      <c r="F4507" s="33"/>
      <c r="G4507" s="28"/>
      <c r="H4507" s="33"/>
      <c r="I4507" s="33"/>
    </row>
    <row r="4508" customFormat="1" spans="3:9">
      <c r="C4508" s="27"/>
      <c r="D4508" s="33"/>
      <c r="E4508" s="33"/>
      <c r="F4508" s="33"/>
      <c r="G4508" s="28"/>
      <c r="H4508" s="33"/>
      <c r="I4508" s="33"/>
    </row>
    <row r="4509" customFormat="1" spans="3:9">
      <c r="C4509" s="27"/>
      <c r="D4509" s="33"/>
      <c r="E4509" s="33"/>
      <c r="F4509" s="33"/>
      <c r="G4509" s="28"/>
      <c r="H4509" s="33"/>
      <c r="I4509" s="33"/>
    </row>
    <row r="4510" customFormat="1" spans="3:9">
      <c r="C4510" s="27"/>
      <c r="D4510" s="33"/>
      <c r="E4510" s="33"/>
      <c r="F4510" s="33"/>
      <c r="G4510" s="28"/>
      <c r="H4510" s="33"/>
      <c r="I4510" s="33"/>
    </row>
    <row r="4511" customFormat="1" spans="3:9">
      <c r="C4511" s="27"/>
      <c r="D4511" s="33"/>
      <c r="E4511" s="33"/>
      <c r="F4511" s="33"/>
      <c r="G4511" s="28"/>
      <c r="H4511" s="33"/>
      <c r="I4511" s="33"/>
    </row>
    <row r="4512" customFormat="1" spans="3:9">
      <c r="C4512" s="27"/>
      <c r="D4512" s="33"/>
      <c r="E4512" s="33"/>
      <c r="F4512" s="33"/>
      <c r="G4512" s="28"/>
      <c r="H4512" s="33"/>
      <c r="I4512" s="33"/>
    </row>
    <row r="4513" customFormat="1" spans="3:9">
      <c r="C4513" s="27"/>
      <c r="D4513" s="33"/>
      <c r="E4513" s="33"/>
      <c r="F4513" s="33"/>
      <c r="G4513" s="28"/>
      <c r="H4513" s="33"/>
      <c r="I4513" s="33"/>
    </row>
    <row r="4514" customFormat="1" spans="3:9">
      <c r="C4514" s="27"/>
      <c r="D4514" s="33"/>
      <c r="E4514" s="33"/>
      <c r="F4514" s="33"/>
      <c r="G4514" s="28"/>
      <c r="H4514" s="33"/>
      <c r="I4514" s="33"/>
    </row>
    <row r="4515" customFormat="1" spans="3:9">
      <c r="C4515" s="27"/>
      <c r="D4515" s="33"/>
      <c r="E4515" s="33"/>
      <c r="F4515" s="33"/>
      <c r="G4515" s="28"/>
      <c r="H4515" s="33"/>
      <c r="I4515" s="33"/>
    </row>
    <row r="4516" customFormat="1" spans="3:9">
      <c r="C4516" s="27"/>
      <c r="D4516" s="33"/>
      <c r="E4516" s="33"/>
      <c r="F4516" s="33"/>
      <c r="G4516" s="28"/>
      <c r="H4516" s="33"/>
      <c r="I4516" s="33"/>
    </row>
    <row r="4517" customFormat="1" spans="3:9">
      <c r="C4517" s="27"/>
      <c r="D4517" s="33"/>
      <c r="E4517" s="33"/>
      <c r="F4517" s="33"/>
      <c r="G4517" s="28"/>
      <c r="H4517" s="33"/>
      <c r="I4517" s="33"/>
    </row>
    <row r="4518" customFormat="1" spans="3:9">
      <c r="C4518" s="27"/>
      <c r="D4518" s="33"/>
      <c r="E4518" s="33"/>
      <c r="F4518" s="33"/>
      <c r="G4518" s="28"/>
      <c r="H4518" s="33"/>
      <c r="I4518" s="33"/>
    </row>
    <row r="4519" customFormat="1" spans="3:9">
      <c r="C4519" s="27"/>
      <c r="D4519" s="33"/>
      <c r="E4519" s="33"/>
      <c r="F4519" s="33"/>
      <c r="G4519" s="28"/>
      <c r="H4519" s="33"/>
      <c r="I4519" s="33"/>
    </row>
    <row r="4520" customFormat="1" spans="3:9">
      <c r="C4520" s="27"/>
      <c r="D4520" s="33"/>
      <c r="E4520" s="33"/>
      <c r="F4520" s="33"/>
      <c r="G4520" s="28"/>
      <c r="H4520" s="33"/>
      <c r="I4520" s="33"/>
    </row>
    <row r="4521" customFormat="1" spans="3:9">
      <c r="C4521" s="27"/>
      <c r="D4521" s="33"/>
      <c r="E4521" s="33"/>
      <c r="F4521" s="33"/>
      <c r="G4521" s="28"/>
      <c r="H4521" s="33"/>
      <c r="I4521" s="33"/>
    </row>
    <row r="4522" customFormat="1" spans="3:9">
      <c r="C4522" s="27"/>
      <c r="D4522" s="33"/>
      <c r="E4522" s="33"/>
      <c r="F4522" s="33"/>
      <c r="G4522" s="28"/>
      <c r="H4522" s="33"/>
      <c r="I4522" s="33"/>
    </row>
    <row r="4523" customFormat="1" spans="3:9">
      <c r="C4523" s="27"/>
      <c r="D4523" s="33"/>
      <c r="E4523" s="33"/>
      <c r="F4523" s="33"/>
      <c r="G4523" s="28"/>
      <c r="H4523" s="33"/>
      <c r="I4523" s="33"/>
    </row>
    <row r="4524" customFormat="1" spans="3:9">
      <c r="C4524" s="27"/>
      <c r="D4524" s="33"/>
      <c r="E4524" s="33"/>
      <c r="F4524" s="33"/>
      <c r="G4524" s="28"/>
      <c r="H4524" s="33"/>
      <c r="I4524" s="33"/>
    </row>
    <row r="4525" customFormat="1" spans="3:9">
      <c r="C4525" s="27"/>
      <c r="D4525" s="33"/>
      <c r="E4525" s="33"/>
      <c r="F4525" s="33"/>
      <c r="G4525" s="28"/>
      <c r="H4525" s="33"/>
      <c r="I4525" s="33"/>
    </row>
    <row r="4526" customFormat="1" spans="3:9">
      <c r="C4526" s="27"/>
      <c r="D4526" s="33"/>
      <c r="E4526" s="33"/>
      <c r="F4526" s="33"/>
      <c r="G4526" s="28"/>
      <c r="H4526" s="33"/>
      <c r="I4526" s="33"/>
    </row>
    <row r="4527" customFormat="1" spans="3:9">
      <c r="C4527" s="27"/>
      <c r="D4527" s="33"/>
      <c r="E4527" s="33"/>
      <c r="F4527" s="33"/>
      <c r="G4527" s="28"/>
      <c r="H4527" s="33"/>
      <c r="I4527" s="33"/>
    </row>
    <row r="4528" customFormat="1" spans="3:9">
      <c r="C4528" s="27"/>
      <c r="D4528" s="33"/>
      <c r="E4528" s="33"/>
      <c r="F4528" s="33"/>
      <c r="G4528" s="28"/>
      <c r="H4528" s="33"/>
      <c r="I4528" s="33"/>
    </row>
    <row r="4529" customFormat="1" spans="3:9">
      <c r="C4529" s="27"/>
      <c r="D4529" s="33"/>
      <c r="E4529" s="33"/>
      <c r="F4529" s="33"/>
      <c r="G4529" s="28"/>
      <c r="H4529" s="33"/>
      <c r="I4529" s="33"/>
    </row>
    <row r="4530" customFormat="1" spans="3:9">
      <c r="C4530" s="27"/>
      <c r="D4530" s="33"/>
      <c r="E4530" s="33"/>
      <c r="F4530" s="33"/>
      <c r="G4530" s="28"/>
      <c r="H4530" s="33"/>
      <c r="I4530" s="33"/>
    </row>
    <row r="4531" customFormat="1" spans="3:9">
      <c r="C4531" s="27"/>
      <c r="D4531" s="33"/>
      <c r="E4531" s="33"/>
      <c r="F4531" s="33"/>
      <c r="G4531" s="28"/>
      <c r="H4531" s="33"/>
      <c r="I4531" s="33"/>
    </row>
    <row r="4532" customFormat="1" spans="3:9">
      <c r="C4532" s="27"/>
      <c r="D4532" s="33"/>
      <c r="E4532" s="33"/>
      <c r="F4532" s="33"/>
      <c r="G4532" s="28"/>
      <c r="H4532" s="33"/>
      <c r="I4532" s="33"/>
    </row>
    <row r="4533" customFormat="1" spans="3:9">
      <c r="C4533" s="27"/>
      <c r="D4533" s="33"/>
      <c r="E4533" s="33"/>
      <c r="F4533" s="33"/>
      <c r="G4533" s="28"/>
      <c r="H4533" s="33"/>
      <c r="I4533" s="33"/>
    </row>
    <row r="4534" customFormat="1" spans="3:9">
      <c r="C4534" s="27"/>
      <c r="D4534" s="33"/>
      <c r="E4534" s="33"/>
      <c r="F4534" s="33"/>
      <c r="G4534" s="28"/>
      <c r="H4534" s="33"/>
      <c r="I4534" s="33"/>
    </row>
    <row r="4535" customFormat="1" spans="3:9">
      <c r="C4535" s="27"/>
      <c r="D4535" s="33"/>
      <c r="E4535" s="33"/>
      <c r="F4535" s="33"/>
      <c r="G4535" s="28"/>
      <c r="H4535" s="33"/>
      <c r="I4535" s="33"/>
    </row>
    <row r="4536" customFormat="1" spans="3:9">
      <c r="C4536" s="27"/>
      <c r="D4536" s="33"/>
      <c r="E4536" s="33"/>
      <c r="F4536" s="33"/>
      <c r="G4536" s="28"/>
      <c r="H4536" s="33"/>
      <c r="I4536" s="33"/>
    </row>
    <row r="4537" customFormat="1" spans="3:9">
      <c r="C4537" s="27"/>
      <c r="D4537" s="33"/>
      <c r="E4537" s="33"/>
      <c r="F4537" s="33"/>
      <c r="G4537" s="28"/>
      <c r="H4537" s="33"/>
      <c r="I4537" s="33"/>
    </row>
    <row r="4538" customFormat="1" spans="3:9">
      <c r="C4538" s="27"/>
      <c r="D4538" s="33"/>
      <c r="E4538" s="33"/>
      <c r="F4538" s="33"/>
      <c r="G4538" s="28"/>
      <c r="H4538" s="33"/>
      <c r="I4538" s="33"/>
    </row>
    <row r="4539" customFormat="1" spans="3:9">
      <c r="C4539" s="27"/>
      <c r="D4539" s="33"/>
      <c r="E4539" s="33"/>
      <c r="F4539" s="33"/>
      <c r="G4539" s="28"/>
      <c r="H4539" s="33"/>
      <c r="I4539" s="33"/>
    </row>
    <row r="4540" customFormat="1" spans="3:9">
      <c r="C4540" s="27"/>
      <c r="D4540" s="33"/>
      <c r="E4540" s="33"/>
      <c r="F4540" s="33"/>
      <c r="G4540" s="28"/>
      <c r="H4540" s="33"/>
      <c r="I4540" s="33"/>
    </row>
    <row r="4541" customFormat="1" spans="3:9">
      <c r="C4541" s="27"/>
      <c r="D4541" s="33"/>
      <c r="E4541" s="33"/>
      <c r="F4541" s="33"/>
      <c r="G4541" s="28"/>
      <c r="H4541" s="33"/>
      <c r="I4541" s="33"/>
    </row>
    <row r="4542" customFormat="1" spans="3:9">
      <c r="C4542" s="27"/>
      <c r="D4542" s="33"/>
      <c r="E4542" s="33"/>
      <c r="F4542" s="33"/>
      <c r="G4542" s="28"/>
      <c r="H4542" s="33"/>
      <c r="I4542" s="33"/>
    </row>
    <row r="4543" customFormat="1" spans="3:9">
      <c r="C4543" s="27"/>
      <c r="D4543" s="33"/>
      <c r="E4543" s="33"/>
      <c r="F4543" s="33"/>
      <c r="G4543" s="28"/>
      <c r="H4543" s="33"/>
      <c r="I4543" s="33"/>
    </row>
    <row r="4544" customFormat="1" spans="3:9">
      <c r="C4544" s="27"/>
      <c r="D4544" s="33"/>
      <c r="E4544" s="33"/>
      <c r="F4544" s="33"/>
      <c r="G4544" s="28"/>
      <c r="H4544" s="33"/>
      <c r="I4544" s="33"/>
    </row>
    <row r="4545" customFormat="1" spans="3:9">
      <c r="C4545" s="27"/>
      <c r="D4545" s="33"/>
      <c r="E4545" s="33"/>
      <c r="F4545" s="33"/>
      <c r="G4545" s="28"/>
      <c r="H4545" s="33"/>
      <c r="I4545" s="33"/>
    </row>
    <row r="4546" customFormat="1" spans="3:9">
      <c r="C4546" s="27"/>
      <c r="D4546" s="33"/>
      <c r="E4546" s="33"/>
      <c r="F4546" s="33"/>
      <c r="G4546" s="28"/>
      <c r="H4546" s="33"/>
      <c r="I4546" s="33"/>
    </row>
    <row r="4547" customFormat="1" spans="3:9">
      <c r="C4547" s="27"/>
      <c r="D4547" s="33"/>
      <c r="E4547" s="33"/>
      <c r="F4547" s="33"/>
      <c r="G4547" s="28"/>
      <c r="H4547" s="33"/>
      <c r="I4547" s="33"/>
    </row>
    <row r="4548" customFormat="1" spans="3:9">
      <c r="C4548" s="27"/>
      <c r="D4548" s="33"/>
      <c r="E4548" s="33"/>
      <c r="F4548" s="33"/>
      <c r="G4548" s="28"/>
      <c r="H4548" s="33"/>
      <c r="I4548" s="33"/>
    </row>
    <row r="4549" customFormat="1" spans="3:9">
      <c r="C4549" s="27"/>
      <c r="D4549" s="33"/>
      <c r="E4549" s="33"/>
      <c r="F4549" s="33"/>
      <c r="G4549" s="28"/>
      <c r="H4549" s="33"/>
      <c r="I4549" s="33"/>
    </row>
    <row r="4550" customFormat="1" spans="3:9">
      <c r="C4550" s="27"/>
      <c r="D4550" s="33"/>
      <c r="E4550" s="33"/>
      <c r="F4550" s="33"/>
      <c r="G4550" s="28"/>
      <c r="H4550" s="33"/>
      <c r="I4550" s="33"/>
    </row>
    <row r="4551" customFormat="1" spans="3:9">
      <c r="C4551" s="27"/>
      <c r="D4551" s="33"/>
      <c r="E4551" s="33"/>
      <c r="F4551" s="33"/>
      <c r="G4551" s="28"/>
      <c r="H4551" s="33"/>
      <c r="I4551" s="33"/>
    </row>
    <row r="4552" customFormat="1" spans="3:9">
      <c r="C4552" s="27"/>
      <c r="D4552" s="33"/>
      <c r="E4552" s="33"/>
      <c r="F4552" s="33"/>
      <c r="G4552" s="28"/>
      <c r="H4552" s="33"/>
      <c r="I4552" s="33"/>
    </row>
    <row r="4553" customFormat="1" spans="3:9">
      <c r="C4553" s="27"/>
      <c r="D4553" s="33"/>
      <c r="E4553" s="33"/>
      <c r="F4553" s="33"/>
      <c r="G4553" s="28"/>
      <c r="H4553" s="33"/>
      <c r="I4553" s="33"/>
    </row>
    <row r="4554" customFormat="1" spans="3:9">
      <c r="C4554" s="27"/>
      <c r="D4554" s="33"/>
      <c r="E4554" s="33"/>
      <c r="F4554" s="33"/>
      <c r="G4554" s="28"/>
      <c r="H4554" s="33"/>
      <c r="I4554" s="33"/>
    </row>
    <row r="4555" customFormat="1" spans="3:9">
      <c r="C4555" s="27"/>
      <c r="D4555" s="33"/>
      <c r="E4555" s="33"/>
      <c r="F4555" s="33"/>
      <c r="G4555" s="28"/>
      <c r="H4555" s="33"/>
      <c r="I4555" s="33"/>
    </row>
    <row r="4556" customFormat="1" spans="3:9">
      <c r="C4556" s="27"/>
      <c r="D4556" s="33"/>
      <c r="E4556" s="33"/>
      <c r="F4556" s="33"/>
      <c r="G4556" s="28"/>
      <c r="H4556" s="33"/>
      <c r="I4556" s="33"/>
    </row>
    <row r="4557" customFormat="1" spans="3:9">
      <c r="C4557" s="27"/>
      <c r="D4557" s="33"/>
      <c r="E4557" s="33"/>
      <c r="F4557" s="33"/>
      <c r="G4557" s="28"/>
      <c r="H4557" s="33"/>
      <c r="I4557" s="33"/>
    </row>
    <row r="4558" customFormat="1" spans="3:9">
      <c r="C4558" s="27"/>
      <c r="D4558" s="33"/>
      <c r="E4558" s="33"/>
      <c r="F4558" s="33"/>
      <c r="G4558" s="28"/>
      <c r="H4558" s="33"/>
      <c r="I4558" s="33"/>
    </row>
    <row r="4559" customFormat="1" spans="3:9">
      <c r="C4559" s="27"/>
      <c r="D4559" s="33"/>
      <c r="E4559" s="33"/>
      <c r="F4559" s="33"/>
      <c r="G4559" s="28"/>
      <c r="H4559" s="33"/>
      <c r="I4559" s="33"/>
    </row>
    <row r="4560" customFormat="1" spans="3:9">
      <c r="C4560" s="27"/>
      <c r="D4560" s="33"/>
      <c r="E4560" s="33"/>
      <c r="F4560" s="33"/>
      <c r="G4560" s="28"/>
      <c r="H4560" s="33"/>
      <c r="I4560" s="33"/>
    </row>
    <row r="4561" customFormat="1" spans="3:9">
      <c r="C4561" s="27"/>
      <c r="D4561" s="33"/>
      <c r="E4561" s="33"/>
      <c r="F4561" s="33"/>
      <c r="G4561" s="28"/>
      <c r="H4561" s="33"/>
      <c r="I4561" s="33"/>
    </row>
    <row r="4562" customFormat="1" spans="3:9">
      <c r="C4562" s="27"/>
      <c r="D4562" s="33"/>
      <c r="E4562" s="33"/>
      <c r="F4562" s="33"/>
      <c r="G4562" s="28"/>
      <c r="H4562" s="33"/>
      <c r="I4562" s="33"/>
    </row>
    <row r="4563" customFormat="1" spans="3:9">
      <c r="C4563" s="27"/>
      <c r="D4563" s="33"/>
      <c r="E4563" s="33"/>
      <c r="F4563" s="33"/>
      <c r="G4563" s="28"/>
      <c r="H4563" s="33"/>
      <c r="I4563" s="33"/>
    </row>
    <row r="4564" customFormat="1" spans="3:9">
      <c r="C4564" s="27"/>
      <c r="D4564" s="33"/>
      <c r="E4564" s="33"/>
      <c r="F4564" s="33"/>
      <c r="G4564" s="28"/>
      <c r="H4564" s="33"/>
      <c r="I4564" s="33"/>
    </row>
    <row r="4565" customFormat="1" spans="3:9">
      <c r="C4565" s="27"/>
      <c r="D4565" s="33"/>
      <c r="E4565" s="33"/>
      <c r="F4565" s="33"/>
      <c r="G4565" s="28"/>
      <c r="H4565" s="33"/>
      <c r="I4565" s="33"/>
    </row>
    <row r="4566" customFormat="1" spans="3:9">
      <c r="C4566" s="27"/>
      <c r="D4566" s="33"/>
      <c r="E4566" s="33"/>
      <c r="F4566" s="33"/>
      <c r="G4566" s="28"/>
      <c r="H4566" s="33"/>
      <c r="I4566" s="33"/>
    </row>
    <row r="4567" customFormat="1" spans="3:9">
      <c r="C4567" s="27"/>
      <c r="D4567" s="33"/>
      <c r="E4567" s="33"/>
      <c r="F4567" s="33"/>
      <c r="G4567" s="28"/>
      <c r="H4567" s="33"/>
      <c r="I4567" s="33"/>
    </row>
    <row r="4568" customFormat="1" spans="3:9">
      <c r="C4568" s="27"/>
      <c r="D4568" s="33"/>
      <c r="E4568" s="33"/>
      <c r="F4568" s="33"/>
      <c r="G4568" s="28"/>
      <c r="H4568" s="33"/>
      <c r="I4568" s="33"/>
    </row>
    <row r="4569" customFormat="1" spans="3:9">
      <c r="C4569" s="27"/>
      <c r="D4569" s="33"/>
      <c r="E4569" s="33"/>
      <c r="F4569" s="33"/>
      <c r="G4569" s="28"/>
      <c r="H4569" s="33"/>
      <c r="I4569" s="33"/>
    </row>
    <row r="4570" customFormat="1" spans="3:9">
      <c r="C4570" s="27"/>
      <c r="D4570" s="33"/>
      <c r="E4570" s="33"/>
      <c r="F4570" s="33"/>
      <c r="G4570" s="28"/>
      <c r="H4570" s="33"/>
      <c r="I4570" s="33"/>
    </row>
    <row r="4571" customFormat="1" spans="3:9">
      <c r="C4571" s="27"/>
      <c r="D4571" s="33"/>
      <c r="E4571" s="33"/>
      <c r="F4571" s="33"/>
      <c r="G4571" s="28"/>
      <c r="H4571" s="33"/>
      <c r="I4571" s="33"/>
    </row>
    <row r="4572" customFormat="1" spans="3:9">
      <c r="C4572" s="27"/>
      <c r="D4572" s="33"/>
      <c r="E4572" s="33"/>
      <c r="F4572" s="33"/>
      <c r="G4572" s="28"/>
      <c r="H4572" s="33"/>
      <c r="I4572" s="33"/>
    </row>
    <row r="4573" customFormat="1" spans="3:9">
      <c r="C4573" s="27"/>
      <c r="D4573" s="33"/>
      <c r="E4573" s="33"/>
      <c r="F4573" s="33"/>
      <c r="G4573" s="28"/>
      <c r="H4573" s="33"/>
      <c r="I4573" s="33"/>
    </row>
    <row r="4574" customFormat="1" spans="3:9">
      <c r="C4574" s="27"/>
      <c r="D4574" s="33"/>
      <c r="E4574" s="33"/>
      <c r="F4574" s="33"/>
      <c r="G4574" s="28"/>
      <c r="H4574" s="33"/>
      <c r="I4574" s="33"/>
    </row>
    <row r="4575" customFormat="1" spans="3:9">
      <c r="C4575" s="27"/>
      <c r="D4575" s="33"/>
      <c r="E4575" s="33"/>
      <c r="F4575" s="33"/>
      <c r="G4575" s="28"/>
      <c r="H4575" s="33"/>
      <c r="I4575" s="33"/>
    </row>
    <row r="4576" customFormat="1" spans="3:9">
      <c r="C4576" s="27"/>
      <c r="D4576" s="33"/>
      <c r="E4576" s="33"/>
      <c r="F4576" s="33"/>
      <c r="G4576" s="28"/>
      <c r="H4576" s="33"/>
      <c r="I4576" s="33"/>
    </row>
    <row r="4577" customFormat="1" spans="3:9">
      <c r="C4577" s="27"/>
      <c r="D4577" s="33"/>
      <c r="E4577" s="33"/>
      <c r="F4577" s="33"/>
      <c r="G4577" s="28"/>
      <c r="H4577" s="33"/>
      <c r="I4577" s="33"/>
    </row>
    <row r="4578" customFormat="1" spans="3:9">
      <c r="C4578" s="27"/>
      <c r="D4578" s="33"/>
      <c r="E4578" s="33"/>
      <c r="F4578" s="33"/>
      <c r="G4578" s="28"/>
      <c r="H4578" s="33"/>
      <c r="I4578" s="33"/>
    </row>
    <row r="4579" customFormat="1" spans="3:9">
      <c r="C4579" s="27"/>
      <c r="D4579" s="33"/>
      <c r="E4579" s="33"/>
      <c r="F4579" s="33"/>
      <c r="G4579" s="28"/>
      <c r="H4579" s="33"/>
      <c r="I4579" s="33"/>
    </row>
    <row r="4580" customFormat="1" spans="3:9">
      <c r="C4580" s="27"/>
      <c r="D4580" s="33"/>
      <c r="E4580" s="33"/>
      <c r="F4580" s="33"/>
      <c r="G4580" s="28"/>
      <c r="H4580" s="33"/>
      <c r="I4580" s="33"/>
    </row>
    <row r="4581" customFormat="1" spans="3:9">
      <c r="C4581" s="27"/>
      <c r="D4581" s="33"/>
      <c r="E4581" s="33"/>
      <c r="F4581" s="33"/>
      <c r="G4581" s="28"/>
      <c r="H4581" s="33"/>
      <c r="I4581" s="33"/>
    </row>
    <row r="4582" customFormat="1" spans="3:9">
      <c r="C4582" s="27"/>
      <c r="D4582" s="33"/>
      <c r="E4582" s="33"/>
      <c r="F4582" s="33"/>
      <c r="G4582" s="28"/>
      <c r="H4582" s="33"/>
      <c r="I4582" s="33"/>
    </row>
    <row r="4583" customFormat="1" spans="3:9">
      <c r="C4583" s="27"/>
      <c r="D4583" s="33"/>
      <c r="E4583" s="33"/>
      <c r="F4583" s="33"/>
      <c r="G4583" s="28"/>
      <c r="H4583" s="33"/>
      <c r="I4583" s="33"/>
    </row>
    <row r="4584" customFormat="1" spans="3:9">
      <c r="C4584" s="27"/>
      <c r="D4584" s="33"/>
      <c r="E4584" s="33"/>
      <c r="F4584" s="33"/>
      <c r="G4584" s="28"/>
      <c r="H4584" s="33"/>
      <c r="I4584" s="33"/>
    </row>
    <row r="4585" customFormat="1" spans="3:9">
      <c r="C4585" s="27"/>
      <c r="D4585" s="33"/>
      <c r="E4585" s="33"/>
      <c r="F4585" s="33"/>
      <c r="G4585" s="28"/>
      <c r="H4585" s="33"/>
      <c r="I4585" s="33"/>
    </row>
    <row r="4586" customFormat="1" spans="3:9">
      <c r="C4586" s="27"/>
      <c r="D4586" s="33"/>
      <c r="E4586" s="33"/>
      <c r="F4586" s="33"/>
      <c r="G4586" s="28"/>
      <c r="H4586" s="33"/>
      <c r="I4586" s="33"/>
    </row>
    <row r="4587" customFormat="1" spans="3:9">
      <c r="C4587" s="27"/>
      <c r="D4587" s="33"/>
      <c r="E4587" s="33"/>
      <c r="F4587" s="33"/>
      <c r="G4587" s="28"/>
      <c r="H4587" s="33"/>
      <c r="I4587" s="33"/>
    </row>
    <row r="4588" customFormat="1" spans="3:9">
      <c r="C4588" s="27"/>
      <c r="D4588" s="33"/>
      <c r="E4588" s="33"/>
      <c r="F4588" s="33"/>
      <c r="G4588" s="28"/>
      <c r="H4588" s="33"/>
      <c r="I4588" s="33"/>
    </row>
    <row r="4589" customFormat="1" spans="3:9">
      <c r="C4589" s="27"/>
      <c r="D4589" s="33"/>
      <c r="E4589" s="33"/>
      <c r="F4589" s="33"/>
      <c r="G4589" s="28"/>
      <c r="H4589" s="33"/>
      <c r="I4589" s="33"/>
    </row>
    <row r="4590" customFormat="1" spans="3:9">
      <c r="C4590" s="27"/>
      <c r="D4590" s="33"/>
      <c r="E4590" s="33"/>
      <c r="F4590" s="33"/>
      <c r="G4590" s="28"/>
      <c r="H4590" s="33"/>
      <c r="I4590" s="33"/>
    </row>
    <row r="4591" customFormat="1" spans="3:9">
      <c r="C4591" s="27"/>
      <c r="D4591" s="33"/>
      <c r="E4591" s="33"/>
      <c r="F4591" s="33"/>
      <c r="G4591" s="28"/>
      <c r="H4591" s="33"/>
      <c r="I4591" s="33"/>
    </row>
    <row r="4592" customFormat="1" spans="3:9">
      <c r="C4592" s="27"/>
      <c r="D4592" s="33"/>
      <c r="E4592" s="33"/>
      <c r="F4592" s="33"/>
      <c r="G4592" s="28"/>
      <c r="H4592" s="33"/>
      <c r="I4592" s="33"/>
    </row>
    <row r="4593" customFormat="1" spans="3:9">
      <c r="C4593" s="27"/>
      <c r="D4593" s="33"/>
      <c r="E4593" s="33"/>
      <c r="F4593" s="33"/>
      <c r="G4593" s="28"/>
      <c r="H4593" s="33"/>
      <c r="I4593" s="33"/>
    </row>
    <row r="4594" customFormat="1" spans="3:9">
      <c r="C4594" s="27"/>
      <c r="D4594" s="33"/>
      <c r="E4594" s="33"/>
      <c r="F4594" s="33"/>
      <c r="G4594" s="28"/>
      <c r="H4594" s="33"/>
      <c r="I4594" s="33"/>
    </row>
    <row r="4595" customFormat="1" spans="3:9">
      <c r="C4595" s="27"/>
      <c r="D4595" s="33"/>
      <c r="E4595" s="33"/>
      <c r="F4595" s="33"/>
      <c r="G4595" s="28"/>
      <c r="H4595" s="33"/>
      <c r="I4595" s="33"/>
    </row>
    <row r="4596" customFormat="1" spans="3:9">
      <c r="C4596" s="27"/>
      <c r="D4596" s="33"/>
      <c r="E4596" s="33"/>
      <c r="F4596" s="33"/>
      <c r="G4596" s="28"/>
      <c r="H4596" s="33"/>
      <c r="I4596" s="33"/>
    </row>
    <row r="4597" customFormat="1" spans="3:9">
      <c r="C4597" s="27"/>
      <c r="D4597" s="33"/>
      <c r="E4597" s="33"/>
      <c r="F4597" s="33"/>
      <c r="G4597" s="28"/>
      <c r="H4597" s="33"/>
      <c r="I4597" s="33"/>
    </row>
    <row r="4598" customFormat="1" spans="3:9">
      <c r="C4598" s="27"/>
      <c r="D4598" s="33"/>
      <c r="E4598" s="33"/>
      <c r="F4598" s="33"/>
      <c r="G4598" s="28"/>
      <c r="H4598" s="33"/>
      <c r="I4598" s="33"/>
    </row>
    <row r="4599" customFormat="1" spans="3:9">
      <c r="C4599" s="27"/>
      <c r="D4599" s="33"/>
      <c r="E4599" s="33"/>
      <c r="F4599" s="33"/>
      <c r="G4599" s="28"/>
      <c r="H4599" s="33"/>
      <c r="I4599" s="33"/>
    </row>
    <row r="4600" customFormat="1" spans="3:9">
      <c r="C4600" s="27"/>
      <c r="D4600" s="33"/>
      <c r="E4600" s="33"/>
      <c r="F4600" s="33"/>
      <c r="G4600" s="28"/>
      <c r="H4600" s="33"/>
      <c r="I4600" s="33"/>
    </row>
    <row r="4601" customFormat="1" spans="3:9">
      <c r="C4601" s="27"/>
      <c r="D4601" s="33"/>
      <c r="E4601" s="33"/>
      <c r="F4601" s="33"/>
      <c r="G4601" s="28"/>
      <c r="H4601" s="33"/>
      <c r="I4601" s="33"/>
    </row>
    <row r="4602" customFormat="1" spans="3:9">
      <c r="C4602" s="27"/>
      <c r="D4602" s="33"/>
      <c r="E4602" s="33"/>
      <c r="F4602" s="33"/>
      <c r="G4602" s="28"/>
      <c r="H4602" s="33"/>
      <c r="I4602" s="33"/>
    </row>
    <row r="4603" customFormat="1" spans="3:9">
      <c r="C4603" s="27"/>
      <c r="D4603" s="33"/>
      <c r="E4603" s="33"/>
      <c r="F4603" s="33"/>
      <c r="G4603" s="28"/>
      <c r="H4603" s="33"/>
      <c r="I4603" s="33"/>
    </row>
    <row r="4604" customFormat="1" spans="3:9">
      <c r="C4604" s="27"/>
      <c r="D4604" s="33"/>
      <c r="E4604" s="33"/>
      <c r="F4604" s="33"/>
      <c r="G4604" s="28"/>
      <c r="H4604" s="33"/>
      <c r="I4604" s="33"/>
    </row>
    <row r="4605" customFormat="1" spans="3:9">
      <c r="C4605" s="27"/>
      <c r="D4605" s="33"/>
      <c r="E4605" s="33"/>
      <c r="F4605" s="33"/>
      <c r="G4605" s="28"/>
      <c r="H4605" s="33"/>
      <c r="I4605" s="33"/>
    </row>
    <row r="4606" customFormat="1" spans="3:9">
      <c r="C4606" s="27"/>
      <c r="D4606" s="33"/>
      <c r="E4606" s="33"/>
      <c r="F4606" s="33"/>
      <c r="G4606" s="28"/>
      <c r="H4606" s="33"/>
      <c r="I4606" s="33"/>
    </row>
    <row r="4607" customFormat="1" spans="3:9">
      <c r="C4607" s="27"/>
      <c r="D4607" s="33"/>
      <c r="E4607" s="33"/>
      <c r="F4607" s="33"/>
      <c r="G4607" s="28"/>
      <c r="H4607" s="33"/>
      <c r="I4607" s="33"/>
    </row>
    <row r="4608" customFormat="1" spans="3:9">
      <c r="C4608" s="27"/>
      <c r="D4608" s="33"/>
      <c r="E4608" s="33"/>
      <c r="F4608" s="33"/>
      <c r="G4608" s="28"/>
      <c r="H4608" s="33"/>
      <c r="I4608" s="33"/>
    </row>
    <row r="4609" customFormat="1" spans="3:9">
      <c r="C4609" s="27"/>
      <c r="D4609" s="33"/>
      <c r="E4609" s="33"/>
      <c r="F4609" s="33"/>
      <c r="G4609" s="28"/>
      <c r="H4609" s="33"/>
      <c r="I4609" s="33"/>
    </row>
    <row r="4610" customFormat="1" spans="3:9">
      <c r="C4610" s="27"/>
      <c r="D4610" s="33"/>
      <c r="E4610" s="33"/>
      <c r="F4610" s="33"/>
      <c r="G4610" s="28"/>
      <c r="H4610" s="33"/>
      <c r="I4610" s="33"/>
    </row>
    <row r="4611" customFormat="1" spans="3:9">
      <c r="C4611" s="27"/>
      <c r="D4611" s="33"/>
      <c r="E4611" s="33"/>
      <c r="F4611" s="33"/>
      <c r="G4611" s="28"/>
      <c r="H4611" s="33"/>
      <c r="I4611" s="33"/>
    </row>
    <row r="4612" customFormat="1" spans="3:9">
      <c r="C4612" s="27"/>
      <c r="D4612" s="33"/>
      <c r="E4612" s="33"/>
      <c r="F4612" s="33"/>
      <c r="G4612" s="28"/>
      <c r="H4612" s="33"/>
      <c r="I4612" s="33"/>
    </row>
    <row r="4613" customFormat="1" spans="3:9">
      <c r="C4613" s="27"/>
      <c r="D4613" s="33"/>
      <c r="E4613" s="33"/>
      <c r="F4613" s="33"/>
      <c r="G4613" s="28"/>
      <c r="H4613" s="33"/>
      <c r="I4613" s="33"/>
    </row>
    <row r="4614" customFormat="1" spans="3:9">
      <c r="C4614" s="27"/>
      <c r="D4614" s="33"/>
      <c r="E4614" s="33"/>
      <c r="F4614" s="33"/>
      <c r="G4614" s="28"/>
      <c r="H4614" s="33"/>
      <c r="I4614" s="33"/>
    </row>
    <row r="4615" customFormat="1" spans="3:9">
      <c r="C4615" s="27"/>
      <c r="D4615" s="33"/>
      <c r="E4615" s="33"/>
      <c r="F4615" s="33"/>
      <c r="G4615" s="28"/>
      <c r="H4615" s="33"/>
      <c r="I4615" s="33"/>
    </row>
    <row r="4616" customFormat="1" spans="3:9">
      <c r="C4616" s="27"/>
      <c r="D4616" s="33"/>
      <c r="E4616" s="33"/>
      <c r="F4616" s="33"/>
      <c r="G4616" s="28"/>
      <c r="H4616" s="33"/>
      <c r="I4616" s="33"/>
    </row>
    <row r="4617" customFormat="1" spans="3:9">
      <c r="C4617" s="27"/>
      <c r="D4617" s="33"/>
      <c r="E4617" s="33"/>
      <c r="F4617" s="33"/>
      <c r="G4617" s="28"/>
      <c r="H4617" s="33"/>
      <c r="I4617" s="33"/>
    </row>
    <row r="4618" customFormat="1" spans="3:9">
      <c r="C4618" s="27"/>
      <c r="D4618" s="33"/>
      <c r="E4618" s="33"/>
      <c r="F4618" s="33"/>
      <c r="G4618" s="28"/>
      <c r="H4618" s="33"/>
      <c r="I4618" s="33"/>
    </row>
    <row r="4619" customFormat="1" spans="3:9">
      <c r="C4619" s="27"/>
      <c r="D4619" s="33"/>
      <c r="E4619" s="33"/>
      <c r="F4619" s="33"/>
      <c r="G4619" s="28"/>
      <c r="H4619" s="33"/>
      <c r="I4619" s="33"/>
    </row>
    <row r="4620" customFormat="1" spans="3:9">
      <c r="C4620" s="27"/>
      <c r="D4620" s="33"/>
      <c r="E4620" s="33"/>
      <c r="F4620" s="33"/>
      <c r="G4620" s="28"/>
      <c r="H4620" s="33"/>
      <c r="I4620" s="33"/>
    </row>
    <row r="4621" customFormat="1" spans="3:9">
      <c r="C4621" s="27"/>
      <c r="D4621" s="33"/>
      <c r="E4621" s="33"/>
      <c r="F4621" s="33"/>
      <c r="G4621" s="28"/>
      <c r="H4621" s="33"/>
      <c r="I4621" s="33"/>
    </row>
    <row r="4622" customFormat="1" spans="3:9">
      <c r="C4622" s="27"/>
      <c r="D4622" s="33"/>
      <c r="E4622" s="33"/>
      <c r="F4622" s="33"/>
      <c r="G4622" s="28"/>
      <c r="H4622" s="33"/>
      <c r="I4622" s="33"/>
    </row>
    <row r="4623" customFormat="1" spans="3:9">
      <c r="C4623" s="27"/>
      <c r="D4623" s="33"/>
      <c r="E4623" s="33"/>
      <c r="F4623" s="33"/>
      <c r="G4623" s="28"/>
      <c r="H4623" s="33"/>
      <c r="I4623" s="33"/>
    </row>
    <row r="4624" customFormat="1" spans="3:9">
      <c r="C4624" s="27"/>
      <c r="D4624" s="33"/>
      <c r="E4624" s="33"/>
      <c r="F4624" s="33"/>
      <c r="G4624" s="28"/>
      <c r="H4624" s="33"/>
      <c r="I4624" s="33"/>
    </row>
    <row r="4625" customFormat="1" spans="3:9">
      <c r="C4625" s="27"/>
      <c r="D4625" s="33"/>
      <c r="E4625" s="33"/>
      <c r="F4625" s="33"/>
      <c r="G4625" s="28"/>
      <c r="H4625" s="33"/>
      <c r="I4625" s="33"/>
    </row>
    <row r="4626" customFormat="1" spans="3:9">
      <c r="C4626" s="27"/>
      <c r="D4626" s="33"/>
      <c r="E4626" s="33"/>
      <c r="F4626" s="33"/>
      <c r="G4626" s="28"/>
      <c r="H4626" s="33"/>
      <c r="I4626" s="33"/>
    </row>
    <row r="4627" customFormat="1" spans="3:9">
      <c r="C4627" s="27"/>
      <c r="D4627" s="33"/>
      <c r="E4627" s="33"/>
      <c r="F4627" s="33"/>
      <c r="G4627" s="28"/>
      <c r="H4627" s="33"/>
      <c r="I4627" s="33"/>
    </row>
    <row r="4628" customFormat="1" spans="3:9">
      <c r="C4628" s="27"/>
      <c r="D4628" s="33"/>
      <c r="E4628" s="33"/>
      <c r="F4628" s="33"/>
      <c r="G4628" s="28"/>
      <c r="H4628" s="33"/>
      <c r="I4628" s="33"/>
    </row>
    <row r="4629" customFormat="1" spans="3:9">
      <c r="C4629" s="27"/>
      <c r="D4629" s="33"/>
      <c r="E4629" s="33"/>
      <c r="F4629" s="33"/>
      <c r="G4629" s="28"/>
      <c r="H4629" s="33"/>
      <c r="I4629" s="33"/>
    </row>
    <row r="4630" customFormat="1" spans="3:9">
      <c r="C4630" s="27"/>
      <c r="D4630" s="33"/>
      <c r="E4630" s="33"/>
      <c r="F4630" s="33"/>
      <c r="G4630" s="28"/>
      <c r="H4630" s="33"/>
      <c r="I4630" s="33"/>
    </row>
    <row r="4631" customFormat="1" spans="3:9">
      <c r="C4631" s="27"/>
      <c r="D4631" s="33"/>
      <c r="E4631" s="33"/>
      <c r="F4631" s="33"/>
      <c r="G4631" s="28"/>
      <c r="H4631" s="33"/>
      <c r="I4631" s="33"/>
    </row>
    <row r="4632" customFormat="1" spans="3:9">
      <c r="C4632" s="27"/>
      <c r="D4632" s="33"/>
      <c r="E4632" s="33"/>
      <c r="F4632" s="33"/>
      <c r="G4632" s="28"/>
      <c r="H4632" s="33"/>
      <c r="I4632" s="33"/>
    </row>
    <row r="4633" customFormat="1" spans="3:9">
      <c r="C4633" s="27"/>
      <c r="D4633" s="33"/>
      <c r="E4633" s="33"/>
      <c r="F4633" s="33"/>
      <c r="G4633" s="28"/>
      <c r="H4633" s="33"/>
      <c r="I4633" s="33"/>
    </row>
    <row r="4634" customFormat="1" spans="3:9">
      <c r="C4634" s="27"/>
      <c r="D4634" s="33"/>
      <c r="E4634" s="33"/>
      <c r="F4634" s="33"/>
      <c r="G4634" s="28"/>
      <c r="H4634" s="33"/>
      <c r="I4634" s="33"/>
    </row>
    <row r="4635" customFormat="1" spans="3:9">
      <c r="C4635" s="27"/>
      <c r="D4635" s="33"/>
      <c r="E4635" s="33"/>
      <c r="F4635" s="33"/>
      <c r="G4635" s="28"/>
      <c r="H4635" s="33"/>
      <c r="I4635" s="33"/>
    </row>
    <row r="4636" customFormat="1" spans="3:9">
      <c r="C4636" s="27"/>
      <c r="D4636" s="33"/>
      <c r="E4636" s="33"/>
      <c r="F4636" s="33"/>
      <c r="G4636" s="28"/>
      <c r="H4636" s="33"/>
      <c r="I4636" s="33"/>
    </row>
    <row r="4637" customFormat="1" spans="3:9">
      <c r="C4637" s="27"/>
      <c r="D4637" s="33"/>
      <c r="E4637" s="33"/>
      <c r="F4637" s="33"/>
      <c r="G4637" s="28"/>
      <c r="H4637" s="33"/>
      <c r="I4637" s="33"/>
    </row>
    <row r="4638" customFormat="1" spans="3:9">
      <c r="C4638" s="27"/>
      <c r="D4638" s="33"/>
      <c r="E4638" s="33"/>
      <c r="F4638" s="33"/>
      <c r="G4638" s="28"/>
      <c r="H4638" s="33"/>
      <c r="I4638" s="33"/>
    </row>
    <row r="4639" customFormat="1" spans="3:9">
      <c r="C4639" s="27"/>
      <c r="D4639" s="33"/>
      <c r="E4639" s="33"/>
      <c r="F4639" s="33"/>
      <c r="G4639" s="28"/>
      <c r="H4639" s="33"/>
      <c r="I4639" s="33"/>
    </row>
    <row r="4640" customFormat="1" spans="3:9">
      <c r="C4640" s="27"/>
      <c r="D4640" s="33"/>
      <c r="E4640" s="33"/>
      <c r="F4640" s="33"/>
      <c r="G4640" s="28"/>
      <c r="H4640" s="33"/>
      <c r="I4640" s="33"/>
    </row>
    <row r="4641" customFormat="1" spans="3:9">
      <c r="C4641" s="27"/>
      <c r="D4641" s="33"/>
      <c r="E4641" s="33"/>
      <c r="F4641" s="33"/>
      <c r="G4641" s="28"/>
      <c r="H4641" s="33"/>
      <c r="I4641" s="33"/>
    </row>
    <row r="4642" customFormat="1" spans="3:9">
      <c r="C4642" s="27"/>
      <c r="D4642" s="33"/>
      <c r="E4642" s="33"/>
      <c r="F4642" s="33"/>
      <c r="G4642" s="28"/>
      <c r="H4642" s="33"/>
      <c r="I4642" s="33"/>
    </row>
    <row r="4643" customFormat="1" spans="3:9">
      <c r="C4643" s="27"/>
      <c r="D4643" s="33"/>
      <c r="E4643" s="33"/>
      <c r="F4643" s="33"/>
      <c r="G4643" s="28"/>
      <c r="H4643" s="33"/>
      <c r="I4643" s="33"/>
    </row>
    <row r="4644" customFormat="1" spans="3:9">
      <c r="C4644" s="27"/>
      <c r="D4644" s="33"/>
      <c r="E4644" s="33"/>
      <c r="F4644" s="33"/>
      <c r="G4644" s="28"/>
      <c r="H4644" s="33"/>
      <c r="I4644" s="33"/>
    </row>
    <row r="4645" customFormat="1" spans="3:9">
      <c r="C4645" s="27"/>
      <c r="D4645" s="33"/>
      <c r="E4645" s="33"/>
      <c r="F4645" s="33"/>
      <c r="G4645" s="28"/>
      <c r="H4645" s="33"/>
      <c r="I4645" s="33"/>
    </row>
    <row r="4646" customFormat="1" spans="3:9">
      <c r="C4646" s="27"/>
      <c r="D4646" s="33"/>
      <c r="E4646" s="33"/>
      <c r="F4646" s="33"/>
      <c r="G4646" s="28"/>
      <c r="H4646" s="33"/>
      <c r="I4646" s="33"/>
    </row>
    <row r="4647" customFormat="1" spans="3:9">
      <c r="C4647" s="27"/>
      <c r="D4647" s="33"/>
      <c r="E4647" s="33"/>
      <c r="F4647" s="33"/>
      <c r="G4647" s="28"/>
      <c r="H4647" s="33"/>
      <c r="I4647" s="33"/>
    </row>
    <row r="4648" customFormat="1" spans="3:9">
      <c r="C4648" s="27"/>
      <c r="D4648" s="33"/>
      <c r="E4648" s="33"/>
      <c r="F4648" s="33"/>
      <c r="G4648" s="28"/>
      <c r="H4648" s="33"/>
      <c r="I4648" s="33"/>
    </row>
    <row r="4649" customFormat="1" spans="3:9">
      <c r="C4649" s="27"/>
      <c r="D4649" s="33"/>
      <c r="E4649" s="33"/>
      <c r="F4649" s="33"/>
      <c r="G4649" s="28"/>
      <c r="H4649" s="33"/>
      <c r="I4649" s="33"/>
    </row>
    <row r="4650" customFormat="1" spans="3:9">
      <c r="C4650" s="27"/>
      <c r="D4650" s="33"/>
      <c r="E4650" s="33"/>
      <c r="F4650" s="33"/>
      <c r="G4650" s="28"/>
      <c r="H4650" s="33"/>
      <c r="I4650" s="33"/>
    </row>
    <row r="4651" customFormat="1" spans="3:9">
      <c r="C4651" s="27"/>
      <c r="D4651" s="33"/>
      <c r="E4651" s="33"/>
      <c r="F4651" s="33"/>
      <c r="G4651" s="28"/>
      <c r="H4651" s="33"/>
      <c r="I4651" s="33"/>
    </row>
    <row r="4652" customFormat="1" spans="3:9">
      <c r="C4652" s="27"/>
      <c r="D4652" s="33"/>
      <c r="E4652" s="33"/>
      <c r="F4652" s="33"/>
      <c r="G4652" s="28"/>
      <c r="H4652" s="33"/>
      <c r="I4652" s="33"/>
    </row>
    <row r="4653" customFormat="1" spans="3:9">
      <c r="C4653" s="27"/>
      <c r="D4653" s="33"/>
      <c r="E4653" s="33"/>
      <c r="F4653" s="33"/>
      <c r="G4653" s="28"/>
      <c r="H4653" s="33"/>
      <c r="I4653" s="33"/>
    </row>
    <row r="4654" customFormat="1" spans="3:9">
      <c r="C4654" s="27"/>
      <c r="D4654" s="33"/>
      <c r="E4654" s="33"/>
      <c r="F4654" s="33"/>
      <c r="G4654" s="28"/>
      <c r="H4654" s="33"/>
      <c r="I4654" s="33"/>
    </row>
    <row r="4655" customFormat="1" spans="3:9">
      <c r="C4655" s="27"/>
      <c r="D4655" s="33"/>
      <c r="E4655" s="33"/>
      <c r="F4655" s="33"/>
      <c r="G4655" s="28"/>
      <c r="H4655" s="33"/>
      <c r="I4655" s="33"/>
    </row>
    <row r="4656" customFormat="1" spans="3:9">
      <c r="C4656" s="27"/>
      <c r="D4656" s="33"/>
      <c r="E4656" s="33"/>
      <c r="F4656" s="33"/>
      <c r="G4656" s="28"/>
      <c r="H4656" s="33"/>
      <c r="I4656" s="33"/>
    </row>
    <row r="4657" customFormat="1" spans="3:9">
      <c r="C4657" s="27"/>
      <c r="D4657" s="33"/>
      <c r="E4657" s="33"/>
      <c r="F4657" s="33"/>
      <c r="G4657" s="28"/>
      <c r="H4657" s="33"/>
      <c r="I4657" s="33"/>
    </row>
    <row r="4658" customFormat="1" spans="3:9">
      <c r="C4658" s="27"/>
      <c r="D4658" s="33"/>
      <c r="E4658" s="33"/>
      <c r="F4658" s="33"/>
      <c r="G4658" s="28"/>
      <c r="H4658" s="33"/>
      <c r="I4658" s="33"/>
    </row>
    <row r="4659" customFormat="1" spans="3:9">
      <c r="C4659" s="27"/>
      <c r="D4659" s="33"/>
      <c r="E4659" s="33"/>
      <c r="F4659" s="33"/>
      <c r="G4659" s="28"/>
      <c r="H4659" s="33"/>
      <c r="I4659" s="33"/>
    </row>
    <row r="4660" customFormat="1" spans="3:9">
      <c r="C4660" s="27"/>
      <c r="D4660" s="33"/>
      <c r="E4660" s="33"/>
      <c r="F4660" s="33"/>
      <c r="G4660" s="28"/>
      <c r="H4660" s="33"/>
      <c r="I4660" s="33"/>
    </row>
    <row r="4661" customFormat="1" spans="3:9">
      <c r="C4661" s="27"/>
      <c r="D4661" s="33"/>
      <c r="E4661" s="33"/>
      <c r="F4661" s="33"/>
      <c r="G4661" s="28"/>
      <c r="H4661" s="33"/>
      <c r="I4661" s="33"/>
    </row>
    <row r="4662" customFormat="1" spans="3:9">
      <c r="C4662" s="27"/>
      <c r="D4662" s="33"/>
      <c r="E4662" s="33"/>
      <c r="F4662" s="33"/>
      <c r="G4662" s="28"/>
      <c r="H4662" s="33"/>
      <c r="I4662" s="33"/>
    </row>
    <row r="4663" customFormat="1" spans="3:9">
      <c r="C4663" s="27"/>
      <c r="D4663" s="33"/>
      <c r="E4663" s="33"/>
      <c r="F4663" s="33"/>
      <c r="G4663" s="28"/>
      <c r="H4663" s="33"/>
      <c r="I4663" s="33"/>
    </row>
    <row r="4664" customFormat="1" spans="3:9">
      <c r="C4664" s="27"/>
      <c r="D4664" s="33"/>
      <c r="E4664" s="33"/>
      <c r="F4664" s="33"/>
      <c r="G4664" s="28"/>
      <c r="H4664" s="33"/>
      <c r="I4664" s="33"/>
    </row>
    <row r="4665" customFormat="1" spans="3:9">
      <c r="C4665" s="27"/>
      <c r="D4665" s="33"/>
      <c r="E4665" s="33"/>
      <c r="F4665" s="33"/>
      <c r="G4665" s="28"/>
      <c r="H4665" s="33"/>
      <c r="I4665" s="33"/>
    </row>
    <row r="4666" customFormat="1" spans="3:9">
      <c r="C4666" s="27"/>
      <c r="D4666" s="33"/>
      <c r="E4666" s="33"/>
      <c r="F4666" s="33"/>
      <c r="G4666" s="28"/>
      <c r="H4666" s="33"/>
      <c r="I4666" s="33"/>
    </row>
    <row r="4667" customFormat="1" spans="3:9">
      <c r="C4667" s="27"/>
      <c r="D4667" s="33"/>
      <c r="E4667" s="33"/>
      <c r="F4667" s="33"/>
      <c r="G4667" s="28"/>
      <c r="H4667" s="33"/>
      <c r="I4667" s="33"/>
    </row>
    <row r="4668" customFormat="1" spans="3:9">
      <c r="C4668" s="27"/>
      <c r="D4668" s="33"/>
      <c r="E4668" s="33"/>
      <c r="F4668" s="33"/>
      <c r="G4668" s="28"/>
      <c r="H4668" s="33"/>
      <c r="I4668" s="33"/>
    </row>
    <row r="4669" customFormat="1" spans="3:9">
      <c r="C4669" s="27"/>
      <c r="D4669" s="33"/>
      <c r="E4669" s="33"/>
      <c r="F4669" s="33"/>
      <c r="G4669" s="28"/>
      <c r="H4669" s="33"/>
      <c r="I4669" s="33"/>
    </row>
    <row r="4670" customFormat="1" spans="3:9">
      <c r="C4670" s="27"/>
      <c r="D4670" s="33"/>
      <c r="E4670" s="33"/>
      <c r="F4670" s="33"/>
      <c r="G4670" s="28"/>
      <c r="H4670" s="33"/>
      <c r="I4670" s="33"/>
    </row>
    <row r="4671" customFormat="1" spans="3:9">
      <c r="C4671" s="27"/>
      <c r="D4671" s="33"/>
      <c r="E4671" s="33"/>
      <c r="F4671" s="33"/>
      <c r="G4671" s="28"/>
      <c r="H4671" s="33"/>
      <c r="I4671" s="33"/>
    </row>
    <row r="4672" customFormat="1" spans="3:9">
      <c r="C4672" s="27"/>
      <c r="D4672" s="33"/>
      <c r="E4672" s="33"/>
      <c r="F4672" s="33"/>
      <c r="G4672" s="28"/>
      <c r="H4672" s="33"/>
      <c r="I4672" s="33"/>
    </row>
    <row r="4673" customFormat="1" spans="3:9">
      <c r="C4673" s="27"/>
      <c r="D4673" s="33"/>
      <c r="E4673" s="33"/>
      <c r="F4673" s="33"/>
      <c r="G4673" s="28"/>
      <c r="H4673" s="33"/>
      <c r="I4673" s="33"/>
    </row>
    <row r="4674" customFormat="1" spans="3:9">
      <c r="C4674" s="27"/>
      <c r="D4674" s="33"/>
      <c r="E4674" s="33"/>
      <c r="F4674" s="33"/>
      <c r="G4674" s="28"/>
      <c r="H4674" s="33"/>
      <c r="I4674" s="33"/>
    </row>
    <row r="4675" customFormat="1" spans="3:9">
      <c r="C4675" s="27"/>
      <c r="D4675" s="33"/>
      <c r="E4675" s="33"/>
      <c r="F4675" s="33"/>
      <c r="G4675" s="28"/>
      <c r="H4675" s="33"/>
      <c r="I4675" s="33"/>
    </row>
    <row r="4676" customFormat="1" spans="3:9">
      <c r="C4676" s="27"/>
      <c r="D4676" s="33"/>
      <c r="E4676" s="33"/>
      <c r="F4676" s="33"/>
      <c r="G4676" s="28"/>
      <c r="H4676" s="33"/>
      <c r="I4676" s="33"/>
    </row>
    <row r="4677" customFormat="1" spans="3:9">
      <c r="C4677" s="27"/>
      <c r="D4677" s="33"/>
      <c r="E4677" s="33"/>
      <c r="F4677" s="33"/>
      <c r="G4677" s="28"/>
      <c r="H4677" s="33"/>
      <c r="I4677" s="33"/>
    </row>
    <row r="4678" customFormat="1" spans="3:9">
      <c r="C4678" s="27"/>
      <c r="D4678" s="33"/>
      <c r="E4678" s="33"/>
      <c r="F4678" s="33"/>
      <c r="G4678" s="28"/>
      <c r="H4678" s="33"/>
      <c r="I4678" s="33"/>
    </row>
    <row r="4679" customFormat="1" spans="3:9">
      <c r="C4679" s="27"/>
      <c r="D4679" s="33"/>
      <c r="E4679" s="33"/>
      <c r="F4679" s="33"/>
      <c r="G4679" s="28"/>
      <c r="H4679" s="33"/>
      <c r="I4679" s="33"/>
    </row>
    <row r="4680" customFormat="1" spans="3:9">
      <c r="C4680" s="27"/>
      <c r="D4680" s="33"/>
      <c r="E4680" s="33"/>
      <c r="F4680" s="33"/>
      <c r="G4680" s="28"/>
      <c r="H4680" s="33"/>
      <c r="I4680" s="33"/>
    </row>
    <row r="4681" customFormat="1" spans="3:9">
      <c r="C4681" s="27"/>
      <c r="D4681" s="33"/>
      <c r="E4681" s="33"/>
      <c r="F4681" s="33"/>
      <c r="G4681" s="28"/>
      <c r="H4681" s="33"/>
      <c r="I4681" s="33"/>
    </row>
    <row r="4682" customFormat="1" spans="3:9">
      <c r="C4682" s="27"/>
      <c r="D4682" s="33"/>
      <c r="E4682" s="33"/>
      <c r="F4682" s="33"/>
      <c r="G4682" s="28"/>
      <c r="H4682" s="33"/>
      <c r="I4682" s="33"/>
    </row>
    <row r="4683" customFormat="1" spans="3:9">
      <c r="C4683" s="27"/>
      <c r="D4683" s="33"/>
      <c r="E4683" s="33"/>
      <c r="F4683" s="33"/>
      <c r="G4683" s="28"/>
      <c r="H4683" s="33"/>
      <c r="I4683" s="33"/>
    </row>
    <row r="4684" customFormat="1" spans="3:9">
      <c r="C4684" s="27"/>
      <c r="D4684" s="33"/>
      <c r="E4684" s="33"/>
      <c r="F4684" s="33"/>
      <c r="G4684" s="28"/>
      <c r="H4684" s="33"/>
      <c r="I4684" s="33"/>
    </row>
    <row r="4685" customFormat="1" spans="3:9">
      <c r="C4685" s="27"/>
      <c r="D4685" s="33"/>
      <c r="E4685" s="33"/>
      <c r="F4685" s="33"/>
      <c r="G4685" s="28"/>
      <c r="H4685" s="33"/>
      <c r="I4685" s="33"/>
    </row>
    <row r="4686" customFormat="1" spans="3:9">
      <c r="C4686" s="27"/>
      <c r="D4686" s="33"/>
      <c r="E4686" s="33"/>
      <c r="F4686" s="33"/>
      <c r="G4686" s="28"/>
      <c r="H4686" s="33"/>
      <c r="I4686" s="33"/>
    </row>
    <row r="4687" customFormat="1" spans="3:9">
      <c r="C4687" s="27"/>
      <c r="D4687" s="33"/>
      <c r="E4687" s="33"/>
      <c r="F4687" s="33"/>
      <c r="G4687" s="28"/>
      <c r="H4687" s="33"/>
      <c r="I4687" s="33"/>
    </row>
    <row r="4688" customFormat="1" spans="3:9">
      <c r="C4688" s="27"/>
      <c r="D4688" s="33"/>
      <c r="E4688" s="33"/>
      <c r="F4688" s="33"/>
      <c r="G4688" s="28"/>
      <c r="H4688" s="33"/>
      <c r="I4688" s="33"/>
    </row>
    <row r="4689" customFormat="1" spans="3:9">
      <c r="C4689" s="27"/>
      <c r="D4689" s="33"/>
      <c r="E4689" s="33"/>
      <c r="F4689" s="33"/>
      <c r="G4689" s="28"/>
      <c r="H4689" s="33"/>
      <c r="I4689" s="33"/>
    </row>
    <row r="4690" customFormat="1" spans="3:9">
      <c r="C4690" s="27"/>
      <c r="D4690" s="33"/>
      <c r="E4690" s="33"/>
      <c r="F4690" s="33"/>
      <c r="G4690" s="28"/>
      <c r="H4690" s="33"/>
      <c r="I4690" s="33"/>
    </row>
    <row r="4691" customFormat="1" spans="3:9">
      <c r="C4691" s="27"/>
      <c r="D4691" s="33"/>
      <c r="E4691" s="33"/>
      <c r="F4691" s="33"/>
      <c r="G4691" s="28"/>
      <c r="H4691" s="33"/>
      <c r="I4691" s="33"/>
    </row>
    <row r="4692" customFormat="1" spans="3:9">
      <c r="C4692" s="27"/>
      <c r="D4692" s="33"/>
      <c r="E4692" s="33"/>
      <c r="F4692" s="33"/>
      <c r="G4692" s="28"/>
      <c r="H4692" s="33"/>
      <c r="I4692" s="33"/>
    </row>
    <row r="4693" customFormat="1" spans="3:9">
      <c r="C4693" s="27"/>
      <c r="D4693" s="33"/>
      <c r="E4693" s="33"/>
      <c r="F4693" s="33"/>
      <c r="G4693" s="28"/>
      <c r="H4693" s="33"/>
      <c r="I4693" s="33"/>
    </row>
    <row r="4694" customFormat="1" spans="3:9">
      <c r="C4694" s="27"/>
      <c r="D4694" s="33"/>
      <c r="E4694" s="33"/>
      <c r="F4694" s="33"/>
      <c r="G4694" s="28"/>
      <c r="H4694" s="33"/>
      <c r="I4694" s="33"/>
    </row>
    <row r="4695" customFormat="1" spans="3:9">
      <c r="C4695" s="27"/>
      <c r="D4695" s="33"/>
      <c r="E4695" s="33"/>
      <c r="F4695" s="33"/>
      <c r="G4695" s="28"/>
      <c r="H4695" s="33"/>
      <c r="I4695" s="33"/>
    </row>
    <row r="4696" customFormat="1" spans="3:9">
      <c r="C4696" s="27"/>
      <c r="D4696" s="33"/>
      <c r="E4696" s="33"/>
      <c r="F4696" s="33"/>
      <c r="G4696" s="28"/>
      <c r="H4696" s="33"/>
      <c r="I4696" s="33"/>
    </row>
    <row r="4697" customFormat="1" spans="3:9">
      <c r="C4697" s="27"/>
      <c r="D4697" s="33"/>
      <c r="E4697" s="33"/>
      <c r="F4697" s="33"/>
      <c r="G4697" s="28"/>
      <c r="H4697" s="33"/>
      <c r="I4697" s="33"/>
    </row>
    <row r="4698" customFormat="1" spans="3:9">
      <c r="C4698" s="27"/>
      <c r="D4698" s="33"/>
      <c r="E4698" s="33"/>
      <c r="F4698" s="33"/>
      <c r="G4698" s="28"/>
      <c r="H4698" s="33"/>
      <c r="I4698" s="33"/>
    </row>
    <row r="4699" customFormat="1" spans="3:9">
      <c r="C4699" s="27"/>
      <c r="D4699" s="33"/>
      <c r="E4699" s="33"/>
      <c r="F4699" s="33"/>
      <c r="G4699" s="28"/>
      <c r="H4699" s="33"/>
      <c r="I4699" s="33"/>
    </row>
    <row r="4700" customFormat="1" spans="3:9">
      <c r="C4700" s="27"/>
      <c r="D4700" s="33"/>
      <c r="E4700" s="33"/>
      <c r="F4700" s="33"/>
      <c r="G4700" s="28"/>
      <c r="H4700" s="33"/>
      <c r="I4700" s="33"/>
    </row>
    <row r="4701" customFormat="1" spans="3:9">
      <c r="C4701" s="27"/>
      <c r="D4701" s="33"/>
      <c r="E4701" s="33"/>
      <c r="F4701" s="33"/>
      <c r="G4701" s="28"/>
      <c r="H4701" s="33"/>
      <c r="I4701" s="33"/>
    </row>
    <row r="4702" customFormat="1" spans="3:9">
      <c r="C4702" s="27"/>
      <c r="D4702" s="33"/>
      <c r="E4702" s="33"/>
      <c r="F4702" s="33"/>
      <c r="G4702" s="28"/>
      <c r="H4702" s="33"/>
      <c r="I4702" s="33"/>
    </row>
    <row r="4703" customFormat="1" spans="3:9">
      <c r="C4703" s="27"/>
      <c r="D4703" s="33"/>
      <c r="E4703" s="33"/>
      <c r="F4703" s="33"/>
      <c r="G4703" s="28"/>
      <c r="H4703" s="33"/>
      <c r="I4703" s="33"/>
    </row>
    <row r="4704" customFormat="1" spans="3:9">
      <c r="C4704" s="27"/>
      <c r="D4704" s="33"/>
      <c r="E4704" s="33"/>
      <c r="F4704" s="33"/>
      <c r="G4704" s="28"/>
      <c r="H4704" s="33"/>
      <c r="I4704" s="33"/>
    </row>
    <row r="4705" customFormat="1" spans="3:9">
      <c r="C4705" s="27"/>
      <c r="D4705" s="33"/>
      <c r="E4705" s="33"/>
      <c r="F4705" s="33"/>
      <c r="G4705" s="28"/>
      <c r="H4705" s="33"/>
      <c r="I4705" s="33"/>
    </row>
    <row r="4706" customFormat="1" spans="3:9">
      <c r="C4706" s="27"/>
      <c r="D4706" s="33"/>
      <c r="E4706" s="33"/>
      <c r="F4706" s="33"/>
      <c r="G4706" s="28"/>
      <c r="H4706" s="33"/>
      <c r="I4706" s="33"/>
    </row>
    <row r="4707" customFormat="1" spans="3:9">
      <c r="C4707" s="27"/>
      <c r="D4707" s="33"/>
      <c r="E4707" s="33"/>
      <c r="F4707" s="33"/>
      <c r="G4707" s="28"/>
      <c r="H4707" s="33"/>
      <c r="I4707" s="33"/>
    </row>
    <row r="4708" customFormat="1" spans="3:9">
      <c r="C4708" s="27"/>
      <c r="D4708" s="33"/>
      <c r="E4708" s="33"/>
      <c r="F4708" s="33"/>
      <c r="G4708" s="28"/>
      <c r="H4708" s="33"/>
      <c r="I4708" s="33"/>
    </row>
    <row r="4709" customFormat="1" spans="3:9">
      <c r="C4709" s="27"/>
      <c r="D4709" s="33"/>
      <c r="E4709" s="33"/>
      <c r="F4709" s="33"/>
      <c r="G4709" s="28"/>
      <c r="H4709" s="33"/>
      <c r="I4709" s="33"/>
    </row>
    <row r="4710" customFormat="1" spans="3:9">
      <c r="C4710" s="27"/>
      <c r="D4710" s="33"/>
      <c r="E4710" s="33"/>
      <c r="F4710" s="33"/>
      <c r="G4710" s="28"/>
      <c r="H4710" s="33"/>
      <c r="I4710" s="33"/>
    </row>
    <row r="4711" customFormat="1" spans="3:9">
      <c r="C4711" s="27"/>
      <c r="D4711" s="33"/>
      <c r="E4711" s="33"/>
      <c r="F4711" s="33"/>
      <c r="G4711" s="28"/>
      <c r="H4711" s="33"/>
      <c r="I4711" s="33"/>
    </row>
    <row r="4712" customFormat="1" spans="3:9">
      <c r="C4712" s="27"/>
      <c r="D4712" s="33"/>
      <c r="E4712" s="33"/>
      <c r="F4712" s="33"/>
      <c r="G4712" s="28"/>
      <c r="H4712" s="33"/>
      <c r="I4712" s="33"/>
    </row>
    <row r="4713" customFormat="1" spans="3:9">
      <c r="C4713" s="27"/>
      <c r="D4713" s="33"/>
      <c r="E4713" s="33"/>
      <c r="F4713" s="33"/>
      <c r="G4713" s="28"/>
      <c r="H4713" s="33"/>
      <c r="I4713" s="33"/>
    </row>
    <row r="4714" customFormat="1" spans="3:9">
      <c r="C4714" s="27"/>
      <c r="D4714" s="33"/>
      <c r="E4714" s="33"/>
      <c r="F4714" s="33"/>
      <c r="G4714" s="28"/>
      <c r="H4714" s="33"/>
      <c r="I4714" s="33"/>
    </row>
    <row r="4715" customFormat="1" spans="3:9">
      <c r="C4715" s="27"/>
      <c r="D4715" s="33"/>
      <c r="E4715" s="33"/>
      <c r="F4715" s="33"/>
      <c r="G4715" s="28"/>
      <c r="H4715" s="33"/>
      <c r="I4715" s="33"/>
    </row>
    <row r="4716" customFormat="1" spans="3:9">
      <c r="C4716" s="27"/>
      <c r="D4716" s="33"/>
      <c r="E4716" s="33"/>
      <c r="F4716" s="33"/>
      <c r="G4716" s="28"/>
      <c r="H4716" s="33"/>
      <c r="I4716" s="33"/>
    </row>
    <row r="4717" customFormat="1" spans="3:9">
      <c r="C4717" s="27"/>
      <c r="D4717" s="33"/>
      <c r="E4717" s="33"/>
      <c r="F4717" s="33"/>
      <c r="G4717" s="28"/>
      <c r="H4717" s="33"/>
      <c r="I4717" s="33"/>
    </row>
    <row r="4718" customFormat="1" spans="3:9">
      <c r="C4718" s="27"/>
      <c r="D4718" s="33"/>
      <c r="E4718" s="33"/>
      <c r="F4718" s="33"/>
      <c r="G4718" s="28"/>
      <c r="H4718" s="33"/>
      <c r="I4718" s="33"/>
    </row>
    <row r="4719" customFormat="1" spans="3:9">
      <c r="C4719" s="27"/>
      <c r="D4719" s="33"/>
      <c r="E4719" s="33"/>
      <c r="F4719" s="33"/>
      <c r="G4719" s="28"/>
      <c r="H4719" s="33"/>
      <c r="I4719" s="33"/>
    </row>
    <row r="4720" customFormat="1" spans="3:9">
      <c r="C4720" s="27"/>
      <c r="D4720" s="33"/>
      <c r="E4720" s="33"/>
      <c r="F4720" s="33"/>
      <c r="G4720" s="28"/>
      <c r="H4720" s="33"/>
      <c r="I4720" s="33"/>
    </row>
    <row r="4721" customFormat="1" spans="3:9">
      <c r="C4721" s="27"/>
      <c r="D4721" s="33"/>
      <c r="E4721" s="33"/>
      <c r="F4721" s="33"/>
      <c r="G4721" s="28"/>
      <c r="H4721" s="33"/>
      <c r="I4721" s="33"/>
    </row>
    <row r="4722" customFormat="1" spans="3:9">
      <c r="C4722" s="27"/>
      <c r="D4722" s="33"/>
      <c r="E4722" s="33"/>
      <c r="F4722" s="33"/>
      <c r="G4722" s="28"/>
      <c r="H4722" s="33"/>
      <c r="I4722" s="33"/>
    </row>
    <row r="4723" customFormat="1" spans="3:9">
      <c r="C4723" s="27"/>
      <c r="D4723" s="33"/>
      <c r="E4723" s="33"/>
      <c r="F4723" s="33"/>
      <c r="G4723" s="28"/>
      <c r="H4723" s="33"/>
      <c r="I4723" s="33"/>
    </row>
    <row r="4724" customFormat="1" spans="3:9">
      <c r="C4724" s="27"/>
      <c r="D4724" s="33"/>
      <c r="E4724" s="33"/>
      <c r="F4724" s="33"/>
      <c r="G4724" s="28"/>
      <c r="H4724" s="33"/>
      <c r="I4724" s="33"/>
    </row>
    <row r="4725" customFormat="1" spans="3:9">
      <c r="C4725" s="27"/>
      <c r="D4725" s="33"/>
      <c r="E4725" s="33"/>
      <c r="F4725" s="33"/>
      <c r="G4725" s="28"/>
      <c r="H4725" s="33"/>
      <c r="I4725" s="33"/>
    </row>
    <row r="4726" customFormat="1" spans="3:9">
      <c r="C4726" s="27"/>
      <c r="D4726" s="33"/>
      <c r="E4726" s="33"/>
      <c r="F4726" s="33"/>
      <c r="G4726" s="28"/>
      <c r="H4726" s="33"/>
      <c r="I4726" s="33"/>
    </row>
    <row r="4727" customFormat="1" spans="3:9">
      <c r="C4727" s="27"/>
      <c r="D4727" s="33"/>
      <c r="E4727" s="33"/>
      <c r="F4727" s="33"/>
      <c r="G4727" s="28"/>
      <c r="H4727" s="33"/>
      <c r="I4727" s="33"/>
    </row>
    <row r="4728" customFormat="1" spans="3:9">
      <c r="C4728" s="27"/>
      <c r="D4728" s="33"/>
      <c r="E4728" s="33"/>
      <c r="F4728" s="33"/>
      <c r="G4728" s="28"/>
      <c r="H4728" s="33"/>
      <c r="I4728" s="33"/>
    </row>
    <row r="4729" customFormat="1" spans="3:9">
      <c r="C4729" s="27"/>
      <c r="D4729" s="33"/>
      <c r="E4729" s="33"/>
      <c r="F4729" s="33"/>
      <c r="G4729" s="28"/>
      <c r="H4729" s="33"/>
      <c r="I4729" s="33"/>
    </row>
    <row r="4730" customFormat="1" spans="3:9">
      <c r="C4730" s="27"/>
      <c r="D4730" s="33"/>
      <c r="E4730" s="33"/>
      <c r="F4730" s="33"/>
      <c r="G4730" s="28"/>
      <c r="H4730" s="33"/>
      <c r="I4730" s="33"/>
    </row>
    <row r="4731" customFormat="1" spans="3:9">
      <c r="C4731" s="27"/>
      <c r="D4731" s="33"/>
      <c r="E4731" s="33"/>
      <c r="F4731" s="33"/>
      <c r="G4731" s="28"/>
      <c r="H4731" s="33"/>
      <c r="I4731" s="33"/>
    </row>
    <row r="4732" customFormat="1" spans="3:9">
      <c r="C4732" s="27"/>
      <c r="D4732" s="33"/>
      <c r="E4732" s="33"/>
      <c r="F4732" s="33"/>
      <c r="G4732" s="28"/>
      <c r="H4732" s="33"/>
      <c r="I4732" s="33"/>
    </row>
    <row r="4733" customFormat="1" spans="3:9">
      <c r="C4733" s="27"/>
      <c r="D4733" s="33"/>
      <c r="E4733" s="33"/>
      <c r="F4733" s="33"/>
      <c r="G4733" s="28"/>
      <c r="H4733" s="33"/>
      <c r="I4733" s="33"/>
    </row>
    <row r="4734" customFormat="1" spans="3:9">
      <c r="C4734" s="27"/>
      <c r="D4734" s="33"/>
      <c r="E4734" s="33"/>
      <c r="F4734" s="33"/>
      <c r="G4734" s="28"/>
      <c r="H4734" s="33"/>
      <c r="I4734" s="33"/>
    </row>
    <row r="4735" customFormat="1" spans="3:9">
      <c r="C4735" s="27"/>
      <c r="D4735" s="33"/>
      <c r="E4735" s="33"/>
      <c r="F4735" s="33"/>
      <c r="G4735" s="28"/>
      <c r="H4735" s="33"/>
      <c r="I4735" s="33"/>
    </row>
    <row r="4736" customFormat="1" spans="3:9">
      <c r="C4736" s="27"/>
      <c r="D4736" s="33"/>
      <c r="E4736" s="33"/>
      <c r="F4736" s="33"/>
      <c r="G4736" s="28"/>
      <c r="H4736" s="33"/>
      <c r="I4736" s="33"/>
    </row>
    <row r="4737" customFormat="1" spans="3:9">
      <c r="C4737" s="27"/>
      <c r="D4737" s="33"/>
      <c r="E4737" s="33"/>
      <c r="F4737" s="33"/>
      <c r="G4737" s="28"/>
      <c r="H4737" s="33"/>
      <c r="I4737" s="33"/>
    </row>
    <row r="4738" customFormat="1" spans="3:9">
      <c r="C4738" s="27"/>
      <c r="D4738" s="33"/>
      <c r="E4738" s="33"/>
      <c r="F4738" s="33"/>
      <c r="G4738" s="28"/>
      <c r="H4738" s="33"/>
      <c r="I4738" s="33"/>
    </row>
    <row r="4739" customFormat="1" spans="3:9">
      <c r="C4739" s="27"/>
      <c r="D4739" s="33"/>
      <c r="E4739" s="33"/>
      <c r="F4739" s="33"/>
      <c r="G4739" s="28"/>
      <c r="H4739" s="33"/>
      <c r="I4739" s="33"/>
    </row>
    <row r="4740" customFormat="1" spans="3:9">
      <c r="C4740" s="27"/>
      <c r="D4740" s="33"/>
      <c r="E4740" s="33"/>
      <c r="F4740" s="33"/>
      <c r="G4740" s="28"/>
      <c r="H4740" s="33"/>
      <c r="I4740" s="33"/>
    </row>
    <row r="4741" customFormat="1" spans="3:9">
      <c r="C4741" s="27"/>
      <c r="D4741" s="33"/>
      <c r="E4741" s="33"/>
      <c r="F4741" s="33"/>
      <c r="G4741" s="28"/>
      <c r="H4741" s="33"/>
      <c r="I4741" s="33"/>
    </row>
    <row r="4742" customFormat="1" spans="3:9">
      <c r="C4742" s="27"/>
      <c r="D4742" s="33"/>
      <c r="E4742" s="33"/>
      <c r="F4742" s="33"/>
      <c r="G4742" s="28"/>
      <c r="H4742" s="33"/>
      <c r="I4742" s="33"/>
    </row>
    <row r="4743" customFormat="1" spans="3:9">
      <c r="C4743" s="27"/>
      <c r="D4743" s="33"/>
      <c r="E4743" s="33"/>
      <c r="F4743" s="33"/>
      <c r="G4743" s="28"/>
      <c r="H4743" s="33"/>
      <c r="I4743" s="33"/>
    </row>
    <row r="4744" customFormat="1" spans="3:9">
      <c r="C4744" s="27"/>
      <c r="D4744" s="33"/>
      <c r="E4744" s="33"/>
      <c r="F4744" s="33"/>
      <c r="G4744" s="28"/>
      <c r="H4744" s="33"/>
      <c r="I4744" s="33"/>
    </row>
    <row r="4745" customFormat="1" spans="3:9">
      <c r="C4745" s="27"/>
      <c r="D4745" s="33"/>
      <c r="E4745" s="33"/>
      <c r="F4745" s="33"/>
      <c r="G4745" s="28"/>
      <c r="H4745" s="33"/>
      <c r="I4745" s="33"/>
    </row>
    <row r="4746" customFormat="1" spans="3:9">
      <c r="C4746" s="27"/>
      <c r="D4746" s="33"/>
      <c r="E4746" s="33"/>
      <c r="F4746" s="33"/>
      <c r="G4746" s="28"/>
      <c r="H4746" s="33"/>
      <c r="I4746" s="33"/>
    </row>
    <row r="4747" customFormat="1" spans="3:9">
      <c r="C4747" s="27"/>
      <c r="D4747" s="33"/>
      <c r="E4747" s="33"/>
      <c r="F4747" s="33"/>
      <c r="G4747" s="28"/>
      <c r="H4747" s="33"/>
      <c r="I4747" s="33"/>
    </row>
    <row r="4748" customFormat="1" spans="3:9">
      <c r="C4748" s="27"/>
      <c r="D4748" s="33"/>
      <c r="E4748" s="33"/>
      <c r="F4748" s="33"/>
      <c r="G4748" s="28"/>
      <c r="H4748" s="33"/>
      <c r="I4748" s="33"/>
    </row>
    <row r="4749" customFormat="1" spans="3:9">
      <c r="C4749" s="27"/>
      <c r="D4749" s="33"/>
      <c r="E4749" s="33"/>
      <c r="F4749" s="33"/>
      <c r="G4749" s="28"/>
      <c r="H4749" s="33"/>
      <c r="I4749" s="33"/>
    </row>
    <row r="4750" customFormat="1" spans="3:9">
      <c r="C4750" s="27"/>
      <c r="D4750" s="33"/>
      <c r="E4750" s="33"/>
      <c r="F4750" s="33"/>
      <c r="G4750" s="28"/>
      <c r="H4750" s="33"/>
      <c r="I4750" s="33"/>
    </row>
    <row r="4751" customFormat="1" spans="3:9">
      <c r="C4751" s="27"/>
      <c r="D4751" s="33"/>
      <c r="E4751" s="33"/>
      <c r="F4751" s="33"/>
      <c r="G4751" s="28"/>
      <c r="H4751" s="33"/>
      <c r="I4751" s="33"/>
    </row>
    <row r="4752" customFormat="1" spans="3:9">
      <c r="C4752" s="27"/>
      <c r="D4752" s="33"/>
      <c r="E4752" s="33"/>
      <c r="F4752" s="33"/>
      <c r="G4752" s="28"/>
      <c r="H4752" s="33"/>
      <c r="I4752" s="33"/>
    </row>
    <row r="4753" customFormat="1" spans="3:9">
      <c r="C4753" s="27"/>
      <c r="D4753" s="33"/>
      <c r="E4753" s="33"/>
      <c r="F4753" s="33"/>
      <c r="G4753" s="28"/>
      <c r="H4753" s="33"/>
      <c r="I4753" s="33"/>
    </row>
    <row r="4754" customFormat="1" spans="3:9">
      <c r="C4754" s="27"/>
      <c r="D4754" s="33"/>
      <c r="E4754" s="33"/>
      <c r="F4754" s="33"/>
      <c r="G4754" s="28"/>
      <c r="H4754" s="33"/>
      <c r="I4754" s="33"/>
    </row>
    <row r="4755" customFormat="1" spans="3:9">
      <c r="C4755" s="27"/>
      <c r="D4755" s="33"/>
      <c r="E4755" s="33"/>
      <c r="F4755" s="33"/>
      <c r="G4755" s="28"/>
      <c r="H4755" s="33"/>
      <c r="I4755" s="33"/>
    </row>
    <row r="4756" customFormat="1" spans="3:9">
      <c r="C4756" s="27"/>
      <c r="D4756" s="33"/>
      <c r="E4756" s="33"/>
      <c r="F4756" s="33"/>
      <c r="G4756" s="28"/>
      <c r="H4756" s="33"/>
      <c r="I4756" s="33"/>
    </row>
    <row r="4757" customFormat="1" spans="3:9">
      <c r="C4757" s="27"/>
      <c r="D4757" s="33"/>
      <c r="E4757" s="33"/>
      <c r="F4757" s="33"/>
      <c r="G4757" s="28"/>
      <c r="H4757" s="33"/>
      <c r="I4757" s="33"/>
    </row>
    <row r="4758" customFormat="1" spans="3:9">
      <c r="C4758" s="27"/>
      <c r="D4758" s="33"/>
      <c r="E4758" s="33"/>
      <c r="F4758" s="33"/>
      <c r="G4758" s="28"/>
      <c r="H4758" s="33"/>
      <c r="I4758" s="33"/>
    </row>
    <row r="4759" customFormat="1" spans="3:9">
      <c r="C4759" s="27"/>
      <c r="D4759" s="33"/>
      <c r="E4759" s="33"/>
      <c r="F4759" s="33"/>
      <c r="G4759" s="28"/>
      <c r="H4759" s="33"/>
      <c r="I4759" s="33"/>
    </row>
    <row r="4760" customFormat="1" spans="3:9">
      <c r="C4760" s="27"/>
      <c r="D4760" s="33"/>
      <c r="E4760" s="33"/>
      <c r="F4760" s="33"/>
      <c r="G4760" s="28"/>
      <c r="H4760" s="33"/>
      <c r="I4760" s="33"/>
    </row>
    <row r="4761" customFormat="1" spans="3:9">
      <c r="C4761" s="27"/>
      <c r="D4761" s="33"/>
      <c r="E4761" s="33"/>
      <c r="F4761" s="33"/>
      <c r="G4761" s="28"/>
      <c r="H4761" s="33"/>
      <c r="I4761" s="33"/>
    </row>
    <row r="4762" customFormat="1" spans="3:9">
      <c r="C4762" s="27"/>
      <c r="D4762" s="33"/>
      <c r="E4762" s="33"/>
      <c r="F4762" s="33"/>
      <c r="G4762" s="28"/>
      <c r="H4762" s="33"/>
      <c r="I4762" s="33"/>
    </row>
    <row r="4763" customFormat="1" spans="3:9">
      <c r="C4763" s="27"/>
      <c r="D4763" s="33"/>
      <c r="E4763" s="33"/>
      <c r="F4763" s="33"/>
      <c r="G4763" s="28"/>
      <c r="H4763" s="33"/>
      <c r="I4763" s="33"/>
    </row>
    <row r="4764" customFormat="1" spans="3:9">
      <c r="C4764" s="27"/>
      <c r="D4764" s="33"/>
      <c r="E4764" s="33"/>
      <c r="F4764" s="33"/>
      <c r="G4764" s="28"/>
      <c r="H4764" s="33"/>
      <c r="I4764" s="33"/>
    </row>
    <row r="4765" customFormat="1" spans="3:9">
      <c r="C4765" s="27"/>
      <c r="D4765" s="33"/>
      <c r="E4765" s="33"/>
      <c r="F4765" s="33"/>
      <c r="G4765" s="28"/>
      <c r="H4765" s="33"/>
      <c r="I4765" s="33"/>
    </row>
    <row r="4766" customFormat="1" spans="3:9">
      <c r="C4766" s="27"/>
      <c r="D4766" s="33"/>
      <c r="E4766" s="33"/>
      <c r="F4766" s="33"/>
      <c r="G4766" s="28"/>
      <c r="H4766" s="33"/>
      <c r="I4766" s="33"/>
    </row>
    <row r="4767" customFormat="1" spans="3:9">
      <c r="C4767" s="27"/>
      <c r="D4767" s="33"/>
      <c r="E4767" s="33"/>
      <c r="F4767" s="33"/>
      <c r="G4767" s="28"/>
      <c r="H4767" s="33"/>
      <c r="I4767" s="33"/>
    </row>
    <row r="4768" customFormat="1" spans="3:9">
      <c r="C4768" s="27"/>
      <c r="D4768" s="33"/>
      <c r="E4768" s="33"/>
      <c r="F4768" s="33"/>
      <c r="G4768" s="28"/>
      <c r="H4768" s="33"/>
      <c r="I4768" s="33"/>
    </row>
    <row r="4769" customFormat="1" spans="3:9">
      <c r="C4769" s="27"/>
      <c r="D4769" s="33"/>
      <c r="E4769" s="33"/>
      <c r="F4769" s="33"/>
      <c r="G4769" s="28"/>
      <c r="H4769" s="33"/>
      <c r="I4769" s="33"/>
    </row>
    <row r="4770" customFormat="1" spans="3:9">
      <c r="C4770" s="27"/>
      <c r="D4770" s="33"/>
      <c r="E4770" s="33"/>
      <c r="F4770" s="33"/>
      <c r="G4770" s="28"/>
      <c r="H4770" s="33"/>
      <c r="I4770" s="33"/>
    </row>
    <row r="4771" customFormat="1" spans="3:9">
      <c r="C4771" s="27"/>
      <c r="D4771" s="33"/>
      <c r="E4771" s="33"/>
      <c r="F4771" s="33"/>
      <c r="G4771" s="28"/>
      <c r="H4771" s="33"/>
      <c r="I4771" s="33"/>
    </row>
    <row r="4772" customFormat="1" spans="3:9">
      <c r="C4772" s="27"/>
      <c r="D4772" s="33"/>
      <c r="E4772" s="33"/>
      <c r="F4772" s="33"/>
      <c r="G4772" s="28"/>
      <c r="H4772" s="33"/>
      <c r="I4772" s="33"/>
    </row>
    <row r="4773" customFormat="1" spans="3:9">
      <c r="C4773" s="27"/>
      <c r="D4773" s="33"/>
      <c r="E4773" s="33"/>
      <c r="F4773" s="33"/>
      <c r="G4773" s="28"/>
      <c r="H4773" s="33"/>
      <c r="I4773" s="33"/>
    </row>
    <row r="4774" customFormat="1" spans="3:9">
      <c r="C4774" s="27"/>
      <c r="D4774" s="33"/>
      <c r="E4774" s="33"/>
      <c r="F4774" s="33"/>
      <c r="G4774" s="28"/>
      <c r="H4774" s="33"/>
      <c r="I4774" s="33"/>
    </row>
    <row r="4775" customFormat="1" spans="3:9">
      <c r="C4775" s="27"/>
      <c r="D4775" s="33"/>
      <c r="E4775" s="33"/>
      <c r="F4775" s="33"/>
      <c r="G4775" s="28"/>
      <c r="H4775" s="33"/>
      <c r="I4775" s="33"/>
    </row>
    <row r="4776" customFormat="1" spans="3:9">
      <c r="C4776" s="27"/>
      <c r="D4776" s="33"/>
      <c r="E4776" s="33"/>
      <c r="F4776" s="33"/>
      <c r="G4776" s="28"/>
      <c r="H4776" s="33"/>
      <c r="I4776" s="33"/>
    </row>
    <row r="4777" customFormat="1" spans="3:9">
      <c r="C4777" s="27"/>
      <c r="D4777" s="33"/>
      <c r="E4777" s="33"/>
      <c r="F4777" s="33"/>
      <c r="G4777" s="28"/>
      <c r="H4777" s="33"/>
      <c r="I4777" s="33"/>
    </row>
    <row r="4778" customFormat="1" spans="3:9">
      <c r="C4778" s="27"/>
      <c r="D4778" s="33"/>
      <c r="E4778" s="33"/>
      <c r="F4778" s="33"/>
      <c r="G4778" s="28"/>
      <c r="H4778" s="33"/>
      <c r="I4778" s="33"/>
    </row>
    <row r="4779" customFormat="1" spans="3:9">
      <c r="C4779" s="27"/>
      <c r="D4779" s="33"/>
      <c r="E4779" s="33"/>
      <c r="F4779" s="33"/>
      <c r="G4779" s="28"/>
      <c r="H4779" s="33"/>
      <c r="I4779" s="33"/>
    </row>
    <row r="4780" customFormat="1" spans="3:9">
      <c r="C4780" s="27"/>
      <c r="D4780" s="33"/>
      <c r="E4780" s="33"/>
      <c r="F4780" s="33"/>
      <c r="G4780" s="28"/>
      <c r="H4780" s="33"/>
      <c r="I4780" s="33"/>
    </row>
    <row r="4781" customFormat="1" spans="3:9">
      <c r="C4781" s="27"/>
      <c r="D4781" s="33"/>
      <c r="E4781" s="33"/>
      <c r="F4781" s="33"/>
      <c r="G4781" s="28"/>
      <c r="H4781" s="33"/>
      <c r="I4781" s="33"/>
    </row>
    <row r="4782" customFormat="1" spans="3:9">
      <c r="C4782" s="27"/>
      <c r="D4782" s="33"/>
      <c r="E4782" s="33"/>
      <c r="F4782" s="33"/>
      <c r="G4782" s="28"/>
      <c r="H4782" s="33"/>
      <c r="I4782" s="33"/>
    </row>
    <row r="4783" customFormat="1" spans="3:9">
      <c r="C4783" s="27"/>
      <c r="D4783" s="33"/>
      <c r="E4783" s="33"/>
      <c r="F4783" s="33"/>
      <c r="G4783" s="28"/>
      <c r="H4783" s="33"/>
      <c r="I4783" s="33"/>
    </row>
    <row r="4784" customFormat="1" spans="3:9">
      <c r="C4784" s="27"/>
      <c r="D4784" s="33"/>
      <c r="E4784" s="33"/>
      <c r="F4784" s="33"/>
      <c r="G4784" s="28"/>
      <c r="H4784" s="33"/>
      <c r="I4784" s="33"/>
    </row>
    <row r="4785" customFormat="1" spans="3:9">
      <c r="C4785" s="27"/>
      <c r="D4785" s="33"/>
      <c r="E4785" s="33"/>
      <c r="F4785" s="33"/>
      <c r="G4785" s="28"/>
      <c r="H4785" s="33"/>
      <c r="I4785" s="33"/>
    </row>
    <row r="4786" customFormat="1" spans="3:9">
      <c r="C4786" s="27"/>
      <c r="D4786" s="33"/>
      <c r="E4786" s="33"/>
      <c r="F4786" s="33"/>
      <c r="G4786" s="28"/>
      <c r="H4786" s="33"/>
      <c r="I4786" s="33"/>
    </row>
    <row r="4787" customFormat="1" spans="3:9">
      <c r="C4787" s="27"/>
      <c r="D4787" s="33"/>
      <c r="E4787" s="33"/>
      <c r="F4787" s="33"/>
      <c r="G4787" s="28"/>
      <c r="H4787" s="33"/>
      <c r="I4787" s="33"/>
    </row>
    <row r="4788" customFormat="1" spans="3:9">
      <c r="C4788" s="27"/>
      <c r="D4788" s="33"/>
      <c r="E4788" s="33"/>
      <c r="F4788" s="33"/>
      <c r="G4788" s="28"/>
      <c r="H4788" s="33"/>
      <c r="I4788" s="33"/>
    </row>
    <row r="4789" customFormat="1" spans="3:9">
      <c r="C4789" s="27"/>
      <c r="D4789" s="33"/>
      <c r="E4789" s="33"/>
      <c r="F4789" s="33"/>
      <c r="G4789" s="28"/>
      <c r="H4789" s="33"/>
      <c r="I4789" s="33"/>
    </row>
    <row r="4790" customFormat="1" spans="3:9">
      <c r="C4790" s="27"/>
      <c r="D4790" s="33"/>
      <c r="E4790" s="33"/>
      <c r="F4790" s="33"/>
      <c r="G4790" s="28"/>
      <c r="H4790" s="33"/>
      <c r="I4790" s="33"/>
    </row>
    <row r="4791" customFormat="1" spans="3:9">
      <c r="C4791" s="27"/>
      <c r="D4791" s="33"/>
      <c r="E4791" s="33"/>
      <c r="F4791" s="33"/>
      <c r="G4791" s="28"/>
      <c r="H4791" s="33"/>
      <c r="I4791" s="33"/>
    </row>
    <row r="4792" customFormat="1" spans="3:9">
      <c r="C4792" s="27"/>
      <c r="D4792" s="33"/>
      <c r="E4792" s="33"/>
      <c r="F4792" s="33"/>
      <c r="G4792" s="28"/>
      <c r="H4792" s="33"/>
      <c r="I4792" s="33"/>
    </row>
    <row r="4793" customFormat="1" spans="3:9">
      <c r="C4793" s="27"/>
      <c r="D4793" s="33"/>
      <c r="E4793" s="33"/>
      <c r="F4793" s="33"/>
      <c r="G4793" s="28"/>
      <c r="H4793" s="33"/>
      <c r="I4793" s="33"/>
    </row>
    <row r="4794" customFormat="1" spans="3:9">
      <c r="C4794" s="27"/>
      <c r="D4794" s="33"/>
      <c r="E4794" s="33"/>
      <c r="F4794" s="33"/>
      <c r="G4794" s="28"/>
      <c r="H4794" s="33"/>
      <c r="I4794" s="33"/>
    </row>
    <row r="4795" customFormat="1" spans="3:9">
      <c r="C4795" s="27"/>
      <c r="D4795" s="33"/>
      <c r="E4795" s="33"/>
      <c r="F4795" s="33"/>
      <c r="G4795" s="28"/>
      <c r="H4795" s="33"/>
      <c r="I4795" s="33"/>
    </row>
    <row r="4796" customFormat="1" spans="3:9">
      <c r="C4796" s="27"/>
      <c r="D4796" s="33"/>
      <c r="E4796" s="33"/>
      <c r="F4796" s="33"/>
      <c r="G4796" s="28"/>
      <c r="H4796" s="33"/>
      <c r="I4796" s="33"/>
    </row>
    <row r="4797" customFormat="1" spans="3:9">
      <c r="C4797" s="27"/>
      <c r="D4797" s="33"/>
      <c r="E4797" s="33"/>
      <c r="F4797" s="33"/>
      <c r="G4797" s="28"/>
      <c r="H4797" s="33"/>
      <c r="I4797" s="33"/>
    </row>
    <row r="4798" customFormat="1" spans="3:9">
      <c r="C4798" s="27"/>
      <c r="D4798" s="33"/>
      <c r="E4798" s="33"/>
      <c r="F4798" s="33"/>
      <c r="G4798" s="28"/>
      <c r="H4798" s="33"/>
      <c r="I4798" s="33"/>
    </row>
    <row r="4799" customFormat="1" spans="3:9">
      <c r="C4799" s="27"/>
      <c r="D4799" s="33"/>
      <c r="E4799" s="33"/>
      <c r="F4799" s="33"/>
      <c r="G4799" s="28"/>
      <c r="H4799" s="33"/>
      <c r="I4799" s="33"/>
    </row>
    <row r="4800" customFormat="1" spans="3:9">
      <c r="C4800" s="27"/>
      <c r="D4800" s="33"/>
      <c r="E4800" s="33"/>
      <c r="F4800" s="33"/>
      <c r="G4800" s="28"/>
      <c r="H4800" s="33"/>
      <c r="I4800" s="33"/>
    </row>
    <row r="4801" customFormat="1" spans="3:9">
      <c r="C4801" s="27"/>
      <c r="D4801" s="33"/>
      <c r="E4801" s="33"/>
      <c r="F4801" s="33"/>
      <c r="G4801" s="28"/>
      <c r="H4801" s="33"/>
      <c r="I4801" s="33"/>
    </row>
    <row r="4802" customFormat="1" spans="3:9">
      <c r="C4802" s="27"/>
      <c r="D4802" s="33"/>
      <c r="E4802" s="33"/>
      <c r="F4802" s="33"/>
      <c r="G4802" s="28"/>
      <c r="H4802" s="33"/>
      <c r="I4802" s="33"/>
    </row>
    <row r="4803" customFormat="1" spans="3:9">
      <c r="C4803" s="27"/>
      <c r="D4803" s="33"/>
      <c r="E4803" s="33"/>
      <c r="F4803" s="33"/>
      <c r="G4803" s="28"/>
      <c r="H4803" s="33"/>
      <c r="I4803" s="33"/>
    </row>
    <row r="4804" customFormat="1" spans="3:9">
      <c r="C4804" s="27"/>
      <c r="D4804" s="33"/>
      <c r="E4804" s="33"/>
      <c r="F4804" s="33"/>
      <c r="G4804" s="28"/>
      <c r="H4804" s="33"/>
      <c r="I4804" s="33"/>
    </row>
    <row r="4805" customFormat="1" spans="3:9">
      <c r="C4805" s="27"/>
      <c r="D4805" s="33"/>
      <c r="E4805" s="33"/>
      <c r="F4805" s="33"/>
      <c r="G4805" s="28"/>
      <c r="H4805" s="33"/>
      <c r="I4805" s="33"/>
    </row>
    <row r="4806" customFormat="1" spans="3:9">
      <c r="C4806" s="27"/>
      <c r="D4806" s="33"/>
      <c r="E4806" s="33"/>
      <c r="F4806" s="33"/>
      <c r="G4806" s="28"/>
      <c r="H4806" s="33"/>
      <c r="I4806" s="33"/>
    </row>
    <row r="4807" customFormat="1" spans="3:9">
      <c r="C4807" s="27"/>
      <c r="D4807" s="33"/>
      <c r="E4807" s="33"/>
      <c r="F4807" s="33"/>
      <c r="G4807" s="28"/>
      <c r="H4807" s="33"/>
      <c r="I4807" s="33"/>
    </row>
    <row r="4808" customFormat="1" spans="3:9">
      <c r="C4808" s="27"/>
      <c r="D4808" s="33"/>
      <c r="E4808" s="33"/>
      <c r="F4808" s="33"/>
      <c r="G4808" s="28"/>
      <c r="H4808" s="33"/>
      <c r="I4808" s="33"/>
    </row>
    <row r="4809" customFormat="1" spans="3:9">
      <c r="C4809" s="27"/>
      <c r="D4809" s="33"/>
      <c r="E4809" s="33"/>
      <c r="F4809" s="33"/>
      <c r="G4809" s="28"/>
      <c r="H4809" s="33"/>
      <c r="I4809" s="33"/>
    </row>
    <row r="4810" customFormat="1" spans="3:9">
      <c r="C4810" s="27"/>
      <c r="D4810" s="33"/>
      <c r="E4810" s="33"/>
      <c r="F4810" s="33"/>
      <c r="G4810" s="28"/>
      <c r="H4810" s="33"/>
      <c r="I4810" s="33"/>
    </row>
    <row r="4811" customFormat="1" spans="3:9">
      <c r="C4811" s="27"/>
      <c r="D4811" s="33"/>
      <c r="E4811" s="33"/>
      <c r="F4811" s="33"/>
      <c r="G4811" s="28"/>
      <c r="H4811" s="33"/>
      <c r="I4811" s="33"/>
    </row>
    <row r="4812" customFormat="1" spans="3:9">
      <c r="C4812" s="27"/>
      <c r="D4812" s="33"/>
      <c r="E4812" s="33"/>
      <c r="F4812" s="33"/>
      <c r="G4812" s="28"/>
      <c r="H4812" s="33"/>
      <c r="I4812" s="33"/>
    </row>
    <row r="4813" customFormat="1" spans="3:9">
      <c r="C4813" s="27"/>
      <c r="D4813" s="33"/>
      <c r="E4813" s="33"/>
      <c r="F4813" s="33"/>
      <c r="G4813" s="28"/>
      <c r="H4813" s="33"/>
      <c r="I4813" s="33"/>
    </row>
    <row r="4814" customFormat="1" spans="3:9">
      <c r="C4814" s="27"/>
      <c r="D4814" s="33"/>
      <c r="E4814" s="33"/>
      <c r="F4814" s="33"/>
      <c r="G4814" s="28"/>
      <c r="H4814" s="33"/>
      <c r="I4814" s="33"/>
    </row>
    <row r="4815" customFormat="1" spans="3:9">
      <c r="C4815" s="27"/>
      <c r="D4815" s="33"/>
      <c r="E4815" s="33"/>
      <c r="F4815" s="33"/>
      <c r="G4815" s="28"/>
      <c r="H4815" s="33"/>
      <c r="I4815" s="33"/>
    </row>
    <row r="4816" customFormat="1" spans="3:9">
      <c r="C4816" s="27"/>
      <c r="D4816" s="33"/>
      <c r="E4816" s="33"/>
      <c r="F4816" s="33"/>
      <c r="G4816" s="28"/>
      <c r="H4816" s="33"/>
      <c r="I4816" s="33"/>
    </row>
    <row r="4817" customFormat="1" spans="3:9">
      <c r="C4817" s="27"/>
      <c r="D4817" s="33"/>
      <c r="E4817" s="33"/>
      <c r="F4817" s="33"/>
      <c r="G4817" s="28"/>
      <c r="H4817" s="33"/>
      <c r="I4817" s="33"/>
    </row>
    <row r="4818" customFormat="1" spans="3:9">
      <c r="C4818" s="27"/>
      <c r="D4818" s="33"/>
      <c r="E4818" s="33"/>
      <c r="F4818" s="33"/>
      <c r="G4818" s="28"/>
      <c r="H4818" s="33"/>
      <c r="I4818" s="33"/>
    </row>
    <row r="4819" customFormat="1" spans="3:9">
      <c r="C4819" s="27"/>
      <c r="D4819" s="33"/>
      <c r="E4819" s="33"/>
      <c r="F4819" s="33"/>
      <c r="G4819" s="28"/>
      <c r="H4819" s="33"/>
      <c r="I4819" s="33"/>
    </row>
    <row r="4820" customFormat="1" spans="3:9">
      <c r="C4820" s="27"/>
      <c r="D4820" s="33"/>
      <c r="E4820" s="33"/>
      <c r="F4820" s="33"/>
      <c r="G4820" s="28"/>
      <c r="H4820" s="33"/>
      <c r="I4820" s="33"/>
    </row>
    <row r="4821" customFormat="1" spans="3:9">
      <c r="C4821" s="27"/>
      <c r="D4821" s="33"/>
      <c r="E4821" s="33"/>
      <c r="F4821" s="33"/>
      <c r="G4821" s="28"/>
      <c r="H4821" s="33"/>
      <c r="I4821" s="33"/>
    </row>
    <row r="4822" customFormat="1" spans="3:9">
      <c r="C4822" s="27"/>
      <c r="D4822" s="33"/>
      <c r="E4822" s="33"/>
      <c r="F4822" s="33"/>
      <c r="G4822" s="28"/>
      <c r="H4822" s="33"/>
      <c r="I4822" s="33"/>
    </row>
    <row r="4823" customFormat="1" spans="3:9">
      <c r="C4823" s="27"/>
      <c r="D4823" s="33"/>
      <c r="E4823" s="33"/>
      <c r="F4823" s="33"/>
      <c r="G4823" s="28"/>
      <c r="H4823" s="33"/>
      <c r="I4823" s="33"/>
    </row>
    <row r="4824" customFormat="1" spans="3:9">
      <c r="C4824" s="27"/>
      <c r="D4824" s="33"/>
      <c r="E4824" s="33"/>
      <c r="F4824" s="33"/>
      <c r="G4824" s="28"/>
      <c r="H4824" s="33"/>
      <c r="I4824" s="33"/>
    </row>
    <row r="4825" customFormat="1" spans="3:9">
      <c r="C4825" s="27"/>
      <c r="D4825" s="33"/>
      <c r="E4825" s="33"/>
      <c r="F4825" s="33"/>
      <c r="G4825" s="28"/>
      <c r="H4825" s="33"/>
      <c r="I4825" s="33"/>
    </row>
    <row r="4826" customFormat="1" spans="3:9">
      <c r="C4826" s="27"/>
      <c r="D4826" s="33"/>
      <c r="E4826" s="33"/>
      <c r="F4826" s="33"/>
      <c r="G4826" s="28"/>
      <c r="H4826" s="33"/>
      <c r="I4826" s="33"/>
    </row>
    <row r="4827" customFormat="1" spans="3:9">
      <c r="C4827" s="27"/>
      <c r="D4827" s="33"/>
      <c r="E4827" s="33"/>
      <c r="F4827" s="33"/>
      <c r="G4827" s="28"/>
      <c r="H4827" s="33"/>
      <c r="I4827" s="33"/>
    </row>
    <row r="4828" customFormat="1" spans="3:9">
      <c r="C4828" s="27"/>
      <c r="D4828" s="33"/>
      <c r="E4828" s="33"/>
      <c r="F4828" s="33"/>
      <c r="G4828" s="28"/>
      <c r="H4828" s="33"/>
      <c r="I4828" s="33"/>
    </row>
    <row r="4829" customFormat="1" spans="3:9">
      <c r="C4829" s="27"/>
      <c r="D4829" s="33"/>
      <c r="E4829" s="33"/>
      <c r="F4829" s="33"/>
      <c r="G4829" s="28"/>
      <c r="H4829" s="33"/>
      <c r="I4829" s="33"/>
    </row>
    <row r="4830" customFormat="1" spans="3:9">
      <c r="C4830" s="27"/>
      <c r="D4830" s="33"/>
      <c r="E4830" s="33"/>
      <c r="F4830" s="33"/>
      <c r="G4830" s="28"/>
      <c r="H4830" s="33"/>
      <c r="I4830" s="33"/>
    </row>
    <row r="4831" customFormat="1" spans="3:9">
      <c r="C4831" s="27"/>
      <c r="D4831" s="33"/>
      <c r="E4831" s="33"/>
      <c r="F4831" s="33"/>
      <c r="G4831" s="28"/>
      <c r="H4831" s="33"/>
      <c r="I4831" s="33"/>
    </row>
    <row r="4832" customFormat="1" spans="3:9">
      <c r="C4832" s="27"/>
      <c r="D4832" s="33"/>
      <c r="E4832" s="33"/>
      <c r="F4832" s="33"/>
      <c r="G4832" s="28"/>
      <c r="H4832" s="33"/>
      <c r="I4832" s="33"/>
    </row>
    <row r="4833" customFormat="1" spans="3:9">
      <c r="C4833" s="27"/>
      <c r="D4833" s="33"/>
      <c r="E4833" s="33"/>
      <c r="F4833" s="33"/>
      <c r="G4833" s="28"/>
      <c r="H4833" s="33"/>
      <c r="I4833" s="33"/>
    </row>
    <row r="4834" customFormat="1" spans="3:9">
      <c r="C4834" s="27"/>
      <c r="D4834" s="33"/>
      <c r="E4834" s="33"/>
      <c r="F4834" s="33"/>
      <c r="G4834" s="28"/>
      <c r="H4834" s="33"/>
      <c r="I4834" s="33"/>
    </row>
    <row r="4835" customFormat="1" spans="3:9">
      <c r="C4835" s="27"/>
      <c r="D4835" s="33"/>
      <c r="E4835" s="33"/>
      <c r="F4835" s="33"/>
      <c r="G4835" s="28"/>
      <c r="H4835" s="33"/>
      <c r="I4835" s="33"/>
    </row>
    <row r="4836" customFormat="1" spans="3:9">
      <c r="C4836" s="27"/>
      <c r="D4836" s="33"/>
      <c r="E4836" s="33"/>
      <c r="F4836" s="33"/>
      <c r="G4836" s="28"/>
      <c r="H4836" s="33"/>
      <c r="I4836" s="33"/>
    </row>
    <row r="4837" customFormat="1" spans="3:9">
      <c r="C4837" s="27"/>
      <c r="D4837" s="33"/>
      <c r="E4837" s="33"/>
      <c r="F4837" s="33"/>
      <c r="G4837" s="28"/>
      <c r="H4837" s="33"/>
      <c r="I4837" s="33"/>
    </row>
    <row r="4838" customFormat="1" spans="3:9">
      <c r="C4838" s="27"/>
      <c r="D4838" s="33"/>
      <c r="E4838" s="33"/>
      <c r="F4838" s="33"/>
      <c r="G4838" s="28"/>
      <c r="H4838" s="33"/>
      <c r="I4838" s="33"/>
    </row>
    <row r="4839" customFormat="1" spans="3:9">
      <c r="C4839" s="27"/>
      <c r="D4839" s="33"/>
      <c r="E4839" s="33"/>
      <c r="F4839" s="33"/>
      <c r="G4839" s="28"/>
      <c r="H4839" s="33"/>
      <c r="I4839" s="33"/>
    </row>
    <row r="4840" customFormat="1" spans="3:9">
      <c r="C4840" s="27"/>
      <c r="D4840" s="33"/>
      <c r="E4840" s="33"/>
      <c r="F4840" s="33"/>
      <c r="G4840" s="28"/>
      <c r="H4840" s="33"/>
      <c r="I4840" s="33"/>
    </row>
    <row r="4841" customFormat="1" spans="3:9">
      <c r="C4841" s="27"/>
      <c r="D4841" s="33"/>
      <c r="E4841" s="33"/>
      <c r="F4841" s="33"/>
      <c r="G4841" s="28"/>
      <c r="H4841" s="33"/>
      <c r="I4841" s="33"/>
    </row>
    <row r="4842" customFormat="1" spans="3:9">
      <c r="C4842" s="27"/>
      <c r="D4842" s="33"/>
      <c r="E4842" s="33"/>
      <c r="F4842" s="33"/>
      <c r="G4842" s="28"/>
      <c r="H4842" s="33"/>
      <c r="I4842" s="33"/>
    </row>
    <row r="4843" customFormat="1" spans="3:9">
      <c r="C4843" s="27"/>
      <c r="D4843" s="33"/>
      <c r="E4843" s="33"/>
      <c r="F4843" s="33"/>
      <c r="G4843" s="28"/>
      <c r="H4843" s="33"/>
      <c r="I4843" s="33"/>
    </row>
    <row r="4844" customFormat="1" spans="3:9">
      <c r="C4844" s="27"/>
      <c r="D4844" s="33"/>
      <c r="E4844" s="33"/>
      <c r="F4844" s="33"/>
      <c r="G4844" s="28"/>
      <c r="H4844" s="33"/>
      <c r="I4844" s="33"/>
    </row>
    <row r="4845" customFormat="1" spans="3:9">
      <c r="C4845" s="27"/>
      <c r="D4845" s="33"/>
      <c r="E4845" s="33"/>
      <c r="F4845" s="33"/>
      <c r="G4845" s="28"/>
      <c r="H4845" s="33"/>
      <c r="I4845" s="33"/>
    </row>
    <row r="4846" customFormat="1" spans="3:9">
      <c r="C4846" s="27"/>
      <c r="D4846" s="33"/>
      <c r="E4846" s="33"/>
      <c r="F4846" s="33"/>
      <c r="G4846" s="28"/>
      <c r="H4846" s="33"/>
      <c r="I4846" s="33"/>
    </row>
    <row r="4847" customFormat="1" spans="3:9">
      <c r="C4847" s="27"/>
      <c r="D4847" s="33"/>
      <c r="E4847" s="33"/>
      <c r="F4847" s="33"/>
      <c r="G4847" s="28"/>
      <c r="H4847" s="33"/>
      <c r="I4847" s="33"/>
    </row>
    <row r="4848" customFormat="1" spans="3:9">
      <c r="C4848" s="27"/>
      <c r="D4848" s="33"/>
      <c r="E4848" s="33"/>
      <c r="F4848" s="33"/>
      <c r="G4848" s="28"/>
      <c r="H4848" s="33"/>
      <c r="I4848" s="33"/>
    </row>
    <row r="4849" customFormat="1" spans="3:9">
      <c r="C4849" s="27"/>
      <c r="D4849" s="33"/>
      <c r="E4849" s="33"/>
      <c r="F4849" s="33"/>
      <c r="G4849" s="28"/>
      <c r="H4849" s="33"/>
      <c r="I4849" s="33"/>
    </row>
    <row r="4850" customFormat="1" spans="3:9">
      <c r="C4850" s="27"/>
      <c r="D4850" s="33"/>
      <c r="E4850" s="33"/>
      <c r="F4850" s="33"/>
      <c r="G4850" s="28"/>
      <c r="H4850" s="33"/>
      <c r="I4850" s="33"/>
    </row>
    <row r="4851" customFormat="1" spans="3:9">
      <c r="C4851" s="27"/>
      <c r="D4851" s="33"/>
      <c r="E4851" s="33"/>
      <c r="F4851" s="33"/>
      <c r="G4851" s="28"/>
      <c r="H4851" s="33"/>
      <c r="I4851" s="33"/>
    </row>
    <row r="4852" customFormat="1" spans="3:9">
      <c r="C4852" s="27"/>
      <c r="D4852" s="33"/>
      <c r="E4852" s="33"/>
      <c r="F4852" s="33"/>
      <c r="G4852" s="28"/>
      <c r="H4852" s="33"/>
      <c r="I4852" s="33"/>
    </row>
    <row r="4853" customFormat="1" spans="3:9">
      <c r="C4853" s="27"/>
      <c r="D4853" s="33"/>
      <c r="E4853" s="33"/>
      <c r="F4853" s="33"/>
      <c r="G4853" s="28"/>
      <c r="H4853" s="33"/>
      <c r="I4853" s="33"/>
    </row>
    <row r="4854" customFormat="1" spans="3:9">
      <c r="C4854" s="27"/>
      <c r="D4854" s="33"/>
      <c r="E4854" s="33"/>
      <c r="F4854" s="33"/>
      <c r="G4854" s="28"/>
      <c r="H4854" s="33"/>
      <c r="I4854" s="33"/>
    </row>
    <row r="4855" customFormat="1" spans="3:9">
      <c r="C4855" s="27"/>
      <c r="D4855" s="33"/>
      <c r="E4855" s="33"/>
      <c r="F4855" s="33"/>
      <c r="G4855" s="28"/>
      <c r="H4855" s="33"/>
      <c r="I4855" s="33"/>
    </row>
    <row r="4856" customFormat="1" spans="3:9">
      <c r="C4856" s="27"/>
      <c r="D4856" s="33"/>
      <c r="E4856" s="33"/>
      <c r="F4856" s="33"/>
      <c r="G4856" s="28"/>
      <c r="H4856" s="33"/>
      <c r="I4856" s="33"/>
    </row>
    <row r="4857" customFormat="1" spans="3:9">
      <c r="C4857" s="27"/>
      <c r="D4857" s="33"/>
      <c r="E4857" s="33"/>
      <c r="F4857" s="33"/>
      <c r="G4857" s="28"/>
      <c r="H4857" s="33"/>
      <c r="I4857" s="33"/>
    </row>
    <row r="4858" customFormat="1" spans="3:9">
      <c r="C4858" s="27"/>
      <c r="D4858" s="33"/>
      <c r="E4858" s="33"/>
      <c r="F4858" s="33"/>
      <c r="G4858" s="28"/>
      <c r="H4858" s="33"/>
      <c r="I4858" s="33"/>
    </row>
    <row r="4859" customFormat="1" spans="3:9">
      <c r="C4859" s="27"/>
      <c r="D4859" s="33"/>
      <c r="E4859" s="33"/>
      <c r="F4859" s="33"/>
      <c r="G4859" s="28"/>
      <c r="H4859" s="33"/>
      <c r="I4859" s="33"/>
    </row>
    <row r="4860" customFormat="1" spans="3:9">
      <c r="C4860" s="27"/>
      <c r="D4860" s="33"/>
      <c r="E4860" s="33"/>
      <c r="F4860" s="33"/>
      <c r="G4860" s="28"/>
      <c r="H4860" s="33"/>
      <c r="I4860" s="33"/>
    </row>
    <row r="4861" customFormat="1" spans="3:9">
      <c r="C4861" s="27"/>
      <c r="D4861" s="33"/>
      <c r="E4861" s="33"/>
      <c r="F4861" s="33"/>
      <c r="G4861" s="28"/>
      <c r="H4861" s="33"/>
      <c r="I4861" s="33"/>
    </row>
    <row r="4862" customFormat="1" spans="3:9">
      <c r="C4862" s="27"/>
      <c r="D4862" s="33"/>
      <c r="E4862" s="33"/>
      <c r="F4862" s="33"/>
      <c r="G4862" s="28"/>
      <c r="H4862" s="33"/>
      <c r="I4862" s="33"/>
    </row>
    <row r="4863" customFormat="1" spans="3:9">
      <c r="C4863" s="27"/>
      <c r="D4863" s="33"/>
      <c r="E4863" s="33"/>
      <c r="F4863" s="33"/>
      <c r="G4863" s="28"/>
      <c r="H4863" s="33"/>
      <c r="I4863" s="33"/>
    </row>
    <row r="4864" customFormat="1" spans="3:9">
      <c r="C4864" s="27"/>
      <c r="D4864" s="33"/>
      <c r="E4864" s="33"/>
      <c r="F4864" s="33"/>
      <c r="G4864" s="28"/>
      <c r="H4864" s="33"/>
      <c r="I4864" s="33"/>
    </row>
    <row r="4865" customFormat="1" spans="3:9">
      <c r="C4865" s="27"/>
      <c r="D4865" s="33"/>
      <c r="E4865" s="33"/>
      <c r="F4865" s="33"/>
      <c r="G4865" s="28"/>
      <c r="H4865" s="33"/>
      <c r="I4865" s="33"/>
    </row>
    <row r="4866" customFormat="1" spans="3:9">
      <c r="C4866" s="27"/>
      <c r="D4866" s="33"/>
      <c r="E4866" s="33"/>
      <c r="F4866" s="33"/>
      <c r="G4866" s="28"/>
      <c r="H4866" s="33"/>
      <c r="I4866" s="33"/>
    </row>
    <row r="4867" customFormat="1" spans="3:9">
      <c r="C4867" s="27"/>
      <c r="D4867" s="33"/>
      <c r="E4867" s="33"/>
      <c r="F4867" s="33"/>
      <c r="G4867" s="28"/>
      <c r="H4867" s="33"/>
      <c r="I4867" s="33"/>
    </row>
    <row r="4868" customFormat="1" spans="3:9">
      <c r="C4868" s="27"/>
      <c r="D4868" s="33"/>
      <c r="E4868" s="33"/>
      <c r="F4868" s="33"/>
      <c r="G4868" s="28"/>
      <c r="H4868" s="33"/>
      <c r="I4868" s="33"/>
    </row>
    <row r="4869" customFormat="1" spans="3:9">
      <c r="C4869" s="27"/>
      <c r="D4869" s="33"/>
      <c r="E4869" s="33"/>
      <c r="F4869" s="33"/>
      <c r="G4869" s="28"/>
      <c r="H4869" s="33"/>
      <c r="I4869" s="33"/>
    </row>
    <row r="4870" customFormat="1" spans="3:9">
      <c r="C4870" s="27"/>
      <c r="D4870" s="33"/>
      <c r="E4870" s="33"/>
      <c r="F4870" s="33"/>
      <c r="G4870" s="28"/>
      <c r="H4870" s="33"/>
      <c r="I4870" s="33"/>
    </row>
    <row r="4871" customFormat="1" spans="3:9">
      <c r="C4871" s="27"/>
      <c r="D4871" s="33"/>
      <c r="E4871" s="33"/>
      <c r="F4871" s="33"/>
      <c r="G4871" s="28"/>
      <c r="H4871" s="33"/>
      <c r="I4871" s="33"/>
    </row>
    <row r="4872" customFormat="1" spans="3:9">
      <c r="C4872" s="27"/>
      <c r="D4872" s="33"/>
      <c r="E4872" s="33"/>
      <c r="F4872" s="33"/>
      <c r="G4872" s="28"/>
      <c r="H4872" s="33"/>
      <c r="I4872" s="33"/>
    </row>
    <row r="4873" customFormat="1" spans="3:9">
      <c r="C4873" s="27"/>
      <c r="D4873" s="33"/>
      <c r="E4873" s="33"/>
      <c r="F4873" s="33"/>
      <c r="G4873" s="28"/>
      <c r="H4873" s="33"/>
      <c r="I4873" s="33"/>
    </row>
    <row r="4874" customFormat="1" spans="3:9">
      <c r="C4874" s="27"/>
      <c r="D4874" s="33"/>
      <c r="E4874" s="33"/>
      <c r="F4874" s="33"/>
      <c r="G4874" s="28"/>
      <c r="H4874" s="33"/>
      <c r="I4874" s="33"/>
    </row>
    <row r="4875" customFormat="1" spans="3:9">
      <c r="C4875" s="27"/>
      <c r="D4875" s="33"/>
      <c r="E4875" s="33"/>
      <c r="F4875" s="33"/>
      <c r="G4875" s="28"/>
      <c r="H4875" s="33"/>
      <c r="I4875" s="33"/>
    </row>
    <row r="4876" customFormat="1" spans="3:9">
      <c r="C4876" s="27"/>
      <c r="D4876" s="33"/>
      <c r="E4876" s="33"/>
      <c r="F4876" s="33"/>
      <c r="G4876" s="28"/>
      <c r="H4876" s="33"/>
      <c r="I4876" s="33"/>
    </row>
    <row r="4877" customFormat="1" spans="3:9">
      <c r="C4877" s="27"/>
      <c r="D4877" s="33"/>
      <c r="E4877" s="33"/>
      <c r="F4877" s="33"/>
      <c r="G4877" s="28"/>
      <c r="H4877" s="33"/>
      <c r="I4877" s="33"/>
    </row>
    <row r="4878" customFormat="1" spans="3:9">
      <c r="C4878" s="27"/>
      <c r="D4878" s="33"/>
      <c r="E4878" s="33"/>
      <c r="F4878" s="33"/>
      <c r="G4878" s="28"/>
      <c r="H4878" s="33"/>
      <c r="I4878" s="33"/>
    </row>
    <row r="4879" customFormat="1" spans="3:9">
      <c r="C4879" s="27"/>
      <c r="D4879" s="33"/>
      <c r="E4879" s="33"/>
      <c r="F4879" s="33"/>
      <c r="G4879" s="28"/>
      <c r="H4879" s="33"/>
      <c r="I4879" s="33"/>
    </row>
    <row r="4880" customFormat="1" spans="3:9">
      <c r="C4880" s="27"/>
      <c r="D4880" s="33"/>
      <c r="E4880" s="33"/>
      <c r="F4880" s="33"/>
      <c r="G4880" s="28"/>
      <c r="H4880" s="33"/>
      <c r="I4880" s="33"/>
    </row>
    <row r="4881" customFormat="1" spans="3:9">
      <c r="C4881" s="27"/>
      <c r="D4881" s="33"/>
      <c r="E4881" s="33"/>
      <c r="F4881" s="33"/>
      <c r="G4881" s="28"/>
      <c r="H4881" s="33"/>
      <c r="I4881" s="33"/>
    </row>
    <row r="4882" customFormat="1" spans="3:9">
      <c r="C4882" s="27"/>
      <c r="D4882" s="33"/>
      <c r="E4882" s="33"/>
      <c r="F4882" s="33"/>
      <c r="G4882" s="28"/>
      <c r="H4882" s="33"/>
      <c r="I4882" s="33"/>
    </row>
    <row r="4883" customFormat="1" spans="3:9">
      <c r="C4883" s="27"/>
      <c r="D4883" s="33"/>
      <c r="E4883" s="33"/>
      <c r="F4883" s="33"/>
      <c r="G4883" s="28"/>
      <c r="H4883" s="33"/>
      <c r="I4883" s="33"/>
    </row>
    <row r="4884" customFormat="1" spans="3:9">
      <c r="C4884" s="27"/>
      <c r="D4884" s="33"/>
      <c r="E4884" s="33"/>
      <c r="F4884" s="33"/>
      <c r="G4884" s="28"/>
      <c r="H4884" s="33"/>
      <c r="I4884" s="33"/>
    </row>
    <row r="4885" customFormat="1" spans="3:9">
      <c r="C4885" s="27"/>
      <c r="D4885" s="33"/>
      <c r="E4885" s="33"/>
      <c r="F4885" s="33"/>
      <c r="G4885" s="28"/>
      <c r="H4885" s="33"/>
      <c r="I4885" s="33"/>
    </row>
    <row r="4886" customFormat="1" spans="3:9">
      <c r="C4886" s="27"/>
      <c r="D4886" s="33"/>
      <c r="E4886" s="33"/>
      <c r="F4886" s="33"/>
      <c r="G4886" s="28"/>
      <c r="H4886" s="33"/>
      <c r="I4886" s="33"/>
    </row>
    <row r="4887" customFormat="1" spans="3:9">
      <c r="C4887" s="27"/>
      <c r="D4887" s="33"/>
      <c r="E4887" s="33"/>
      <c r="F4887" s="33"/>
      <c r="G4887" s="28"/>
      <c r="H4887" s="33"/>
      <c r="I4887" s="33"/>
    </row>
    <row r="4888" customFormat="1" spans="3:9">
      <c r="C4888" s="27"/>
      <c r="D4888" s="33"/>
      <c r="E4888" s="33"/>
      <c r="F4888" s="33"/>
      <c r="G4888" s="28"/>
      <c r="H4888" s="33"/>
      <c r="I4888" s="33"/>
    </row>
    <row r="4889" customFormat="1" spans="3:9">
      <c r="C4889" s="27"/>
      <c r="D4889" s="33"/>
      <c r="E4889" s="33"/>
      <c r="F4889" s="33"/>
      <c r="G4889" s="28"/>
      <c r="H4889" s="33"/>
      <c r="I4889" s="33"/>
    </row>
    <row r="4890" customFormat="1" spans="3:9">
      <c r="C4890" s="27"/>
      <c r="D4890" s="33"/>
      <c r="E4890" s="33"/>
      <c r="F4890" s="33"/>
      <c r="G4890" s="28"/>
      <c r="H4890" s="33"/>
      <c r="I4890" s="33"/>
    </row>
    <row r="4891" customFormat="1" spans="3:9">
      <c r="C4891" s="27"/>
      <c r="D4891" s="33"/>
      <c r="E4891" s="33"/>
      <c r="F4891" s="33"/>
      <c r="G4891" s="28"/>
      <c r="H4891" s="33"/>
      <c r="I4891" s="33"/>
    </row>
    <row r="4892" customFormat="1" spans="3:9">
      <c r="C4892" s="27"/>
      <c r="D4892" s="33"/>
      <c r="E4892" s="33"/>
      <c r="F4892" s="33"/>
      <c r="G4892" s="28"/>
      <c r="H4892" s="33"/>
      <c r="I4892" s="33"/>
    </row>
    <row r="4893" customFormat="1" spans="3:9">
      <c r="C4893" s="27"/>
      <c r="D4893" s="33"/>
      <c r="E4893" s="33"/>
      <c r="F4893" s="33"/>
      <c r="G4893" s="28"/>
      <c r="H4893" s="33"/>
      <c r="I4893" s="33"/>
    </row>
    <row r="4894" customFormat="1" spans="3:9">
      <c r="C4894" s="27"/>
      <c r="D4894" s="33"/>
      <c r="E4894" s="33"/>
      <c r="F4894" s="33"/>
      <c r="G4894" s="28"/>
      <c r="H4894" s="33"/>
      <c r="I4894" s="33"/>
    </row>
    <row r="4895" customFormat="1" spans="3:9">
      <c r="C4895" s="27"/>
      <c r="D4895" s="33"/>
      <c r="E4895" s="33"/>
      <c r="F4895" s="33"/>
      <c r="G4895" s="28"/>
      <c r="H4895" s="33"/>
      <c r="I4895" s="33"/>
    </row>
    <row r="4896" customFormat="1" spans="3:9">
      <c r="C4896" s="27"/>
      <c r="D4896" s="33"/>
      <c r="E4896" s="33"/>
      <c r="F4896" s="33"/>
      <c r="G4896" s="28"/>
      <c r="H4896" s="33"/>
      <c r="I4896" s="33"/>
    </row>
    <row r="4897" customFormat="1" spans="3:9">
      <c r="C4897" s="27"/>
      <c r="D4897" s="33"/>
      <c r="E4897" s="33"/>
      <c r="F4897" s="33"/>
      <c r="G4897" s="28"/>
      <c r="H4897" s="33"/>
      <c r="I4897" s="33"/>
    </row>
    <row r="4898" customFormat="1" spans="3:9">
      <c r="C4898" s="27"/>
      <c r="D4898" s="33"/>
      <c r="E4898" s="33"/>
      <c r="F4898" s="33"/>
      <c r="G4898" s="28"/>
      <c r="H4898" s="33"/>
      <c r="I4898" s="33"/>
    </row>
    <row r="4899" customFormat="1" spans="3:9">
      <c r="C4899" s="27"/>
      <c r="D4899" s="33"/>
      <c r="E4899" s="33"/>
      <c r="F4899" s="33"/>
      <c r="G4899" s="28"/>
      <c r="H4899" s="33"/>
      <c r="I4899" s="33"/>
    </row>
    <row r="4900" customFormat="1" spans="3:9">
      <c r="C4900" s="27"/>
      <c r="D4900" s="33"/>
      <c r="E4900" s="33"/>
      <c r="F4900" s="33"/>
      <c r="G4900" s="28"/>
      <c r="H4900" s="33"/>
      <c r="I4900" s="33"/>
    </row>
    <row r="4901" customFormat="1" spans="3:9">
      <c r="C4901" s="27"/>
      <c r="D4901" s="33"/>
      <c r="E4901" s="33"/>
      <c r="F4901" s="33"/>
      <c r="G4901" s="28"/>
      <c r="H4901" s="33"/>
      <c r="I4901" s="33"/>
    </row>
    <row r="4902" customFormat="1" spans="3:9">
      <c r="C4902" s="27"/>
      <c r="D4902" s="33"/>
      <c r="E4902" s="33"/>
      <c r="F4902" s="33"/>
      <c r="G4902" s="28"/>
      <c r="H4902" s="33"/>
      <c r="I4902" s="33"/>
    </row>
    <row r="4903" customFormat="1" spans="3:9">
      <c r="C4903" s="27"/>
      <c r="D4903" s="33"/>
      <c r="E4903" s="33"/>
      <c r="F4903" s="33"/>
      <c r="G4903" s="28"/>
      <c r="H4903" s="33"/>
      <c r="I4903" s="33"/>
    </row>
    <row r="4904" customFormat="1" spans="3:9">
      <c r="C4904" s="27"/>
      <c r="D4904" s="33"/>
      <c r="E4904" s="33"/>
      <c r="F4904" s="33"/>
      <c r="G4904" s="28"/>
      <c r="H4904" s="33"/>
      <c r="I4904" s="33"/>
    </row>
    <row r="4905" customFormat="1" spans="3:9">
      <c r="C4905" s="27"/>
      <c r="D4905" s="33"/>
      <c r="E4905" s="33"/>
      <c r="F4905" s="33"/>
      <c r="G4905" s="28"/>
      <c r="H4905" s="33"/>
      <c r="I4905" s="33"/>
    </row>
    <row r="4906" customFormat="1" spans="3:9">
      <c r="C4906" s="27"/>
      <c r="D4906" s="33"/>
      <c r="E4906" s="33"/>
      <c r="F4906" s="33"/>
      <c r="G4906" s="28"/>
      <c r="H4906" s="33"/>
      <c r="I4906" s="33"/>
    </row>
    <row r="4907" customFormat="1" spans="3:9">
      <c r="C4907" s="27"/>
      <c r="D4907" s="33"/>
      <c r="E4907" s="33"/>
      <c r="F4907" s="33"/>
      <c r="G4907" s="28"/>
      <c r="H4907" s="33"/>
      <c r="I4907" s="33"/>
    </row>
    <row r="4908" customFormat="1" spans="3:9">
      <c r="C4908" s="27"/>
      <c r="D4908" s="33"/>
      <c r="E4908" s="33"/>
      <c r="F4908" s="33"/>
      <c r="G4908" s="28"/>
      <c r="H4908" s="33"/>
      <c r="I4908" s="33"/>
    </row>
    <row r="4909" customFormat="1" spans="3:9">
      <c r="C4909" s="27"/>
      <c r="D4909" s="33"/>
      <c r="E4909" s="33"/>
      <c r="F4909" s="33"/>
      <c r="G4909" s="28"/>
      <c r="H4909" s="33"/>
      <c r="I4909" s="33"/>
    </row>
    <row r="4910" customFormat="1" spans="3:9">
      <c r="C4910" s="27"/>
      <c r="D4910" s="33"/>
      <c r="E4910" s="33"/>
      <c r="F4910" s="33"/>
      <c r="G4910" s="28"/>
      <c r="H4910" s="33"/>
      <c r="I4910" s="33"/>
    </row>
    <row r="4911" customFormat="1" spans="3:9">
      <c r="C4911" s="27"/>
      <c r="D4911" s="33"/>
      <c r="E4911" s="33"/>
      <c r="F4911" s="33"/>
      <c r="G4911" s="28"/>
      <c r="H4911" s="33"/>
      <c r="I4911" s="33"/>
    </row>
    <row r="4912" customFormat="1" spans="3:9">
      <c r="C4912" s="27"/>
      <c r="D4912" s="33"/>
      <c r="E4912" s="33"/>
      <c r="F4912" s="33"/>
      <c r="G4912" s="28"/>
      <c r="H4912" s="33"/>
      <c r="I4912" s="33"/>
    </row>
    <row r="4913" customFormat="1" spans="3:9">
      <c r="C4913" s="27"/>
      <c r="D4913" s="33"/>
      <c r="E4913" s="33"/>
      <c r="F4913" s="33"/>
      <c r="G4913" s="28"/>
      <c r="H4913" s="33"/>
      <c r="I4913" s="33"/>
    </row>
    <row r="4914" customFormat="1" spans="3:9">
      <c r="C4914" s="27"/>
      <c r="D4914" s="33"/>
      <c r="E4914" s="33"/>
      <c r="F4914" s="33"/>
      <c r="G4914" s="28"/>
      <c r="H4914" s="33"/>
      <c r="I4914" s="33"/>
    </row>
    <row r="4915" customFormat="1" spans="3:9">
      <c r="C4915" s="27"/>
      <c r="D4915" s="33"/>
      <c r="E4915" s="33"/>
      <c r="F4915" s="33"/>
      <c r="G4915" s="28"/>
      <c r="H4915" s="33"/>
      <c r="I4915" s="33"/>
    </row>
    <row r="4916" customFormat="1" spans="3:9">
      <c r="C4916" s="27"/>
      <c r="D4916" s="33"/>
      <c r="E4916" s="33"/>
      <c r="F4916" s="33"/>
      <c r="G4916" s="28"/>
      <c r="H4916" s="33"/>
      <c r="I4916" s="33"/>
    </row>
    <row r="4917" customFormat="1" spans="3:9">
      <c r="C4917" s="27"/>
      <c r="D4917" s="33"/>
      <c r="E4917" s="33"/>
      <c r="F4917" s="33"/>
      <c r="G4917" s="28"/>
      <c r="H4917" s="33"/>
      <c r="I4917" s="33"/>
    </row>
    <row r="4918" customFormat="1" spans="3:9">
      <c r="C4918" s="27"/>
      <c r="D4918" s="33"/>
      <c r="E4918" s="33"/>
      <c r="F4918" s="33"/>
      <c r="G4918" s="28"/>
      <c r="H4918" s="33"/>
      <c r="I4918" s="33"/>
    </row>
    <row r="4919" customFormat="1" spans="3:9">
      <c r="C4919" s="27"/>
      <c r="D4919" s="33"/>
      <c r="E4919" s="33"/>
      <c r="F4919" s="33"/>
      <c r="G4919" s="28"/>
      <c r="H4919" s="33"/>
      <c r="I4919" s="33"/>
    </row>
    <row r="4920" customFormat="1" spans="3:9">
      <c r="C4920" s="27"/>
      <c r="D4920" s="33"/>
      <c r="E4920" s="33"/>
      <c r="F4920" s="33"/>
      <c r="G4920" s="28"/>
      <c r="H4920" s="33"/>
      <c r="I4920" s="33"/>
    </row>
    <row r="4921" customFormat="1" spans="3:9">
      <c r="C4921" s="27"/>
      <c r="D4921" s="33"/>
      <c r="E4921" s="33"/>
      <c r="F4921" s="33"/>
      <c r="G4921" s="28"/>
      <c r="H4921" s="33"/>
      <c r="I4921" s="33"/>
    </row>
    <row r="4922" customFormat="1" spans="3:9">
      <c r="C4922" s="27"/>
      <c r="D4922" s="33"/>
      <c r="E4922" s="33"/>
      <c r="F4922" s="33"/>
      <c r="G4922" s="28"/>
      <c r="H4922" s="33"/>
      <c r="I4922" s="33"/>
    </row>
    <row r="4923" customFormat="1" spans="3:9">
      <c r="C4923" s="27"/>
      <c r="D4923" s="33"/>
      <c r="E4923" s="33"/>
      <c r="F4923" s="33"/>
      <c r="G4923" s="28"/>
      <c r="H4923" s="33"/>
      <c r="I4923" s="33"/>
    </row>
    <row r="4924" customFormat="1" spans="3:9">
      <c r="C4924" s="27"/>
      <c r="D4924" s="33"/>
      <c r="E4924" s="33"/>
      <c r="F4924" s="33"/>
      <c r="G4924" s="28"/>
      <c r="H4924" s="33"/>
      <c r="I4924" s="33"/>
    </row>
    <row r="4925" customFormat="1" spans="3:9">
      <c r="C4925" s="27"/>
      <c r="D4925" s="33"/>
      <c r="E4925" s="33"/>
      <c r="F4925" s="33"/>
      <c r="G4925" s="28"/>
      <c r="H4925" s="33"/>
      <c r="I4925" s="33"/>
    </row>
    <row r="4926" customFormat="1" spans="3:9">
      <c r="C4926" s="27"/>
      <c r="D4926" s="33"/>
      <c r="E4926" s="33"/>
      <c r="F4926" s="33"/>
      <c r="G4926" s="28"/>
      <c r="H4926" s="33"/>
      <c r="I4926" s="33"/>
    </row>
    <row r="4927" customFormat="1" spans="3:9">
      <c r="C4927" s="27"/>
      <c r="D4927" s="33"/>
      <c r="E4927" s="33"/>
      <c r="F4927" s="33"/>
      <c r="G4927" s="28"/>
      <c r="H4927" s="33"/>
      <c r="I4927" s="33"/>
    </row>
    <row r="4928" customFormat="1" spans="3:9">
      <c r="C4928" s="27"/>
      <c r="D4928" s="33"/>
      <c r="E4928" s="33"/>
      <c r="F4928" s="33"/>
      <c r="G4928" s="28"/>
      <c r="H4928" s="33"/>
      <c r="I4928" s="33"/>
    </row>
    <row r="4929" customFormat="1" spans="3:9">
      <c r="C4929" s="27"/>
      <c r="D4929" s="33"/>
      <c r="E4929" s="33"/>
      <c r="F4929" s="33"/>
      <c r="G4929" s="28"/>
      <c r="H4929" s="33"/>
      <c r="I4929" s="33"/>
    </row>
    <row r="4930" customFormat="1" spans="3:9">
      <c r="C4930" s="27"/>
      <c r="D4930" s="33"/>
      <c r="E4930" s="33"/>
      <c r="F4930" s="33"/>
      <c r="G4930" s="28"/>
      <c r="H4930" s="33"/>
      <c r="I4930" s="33"/>
    </row>
    <row r="4931" customFormat="1" spans="3:9">
      <c r="C4931" s="27"/>
      <c r="D4931" s="33"/>
      <c r="E4931" s="33"/>
      <c r="F4931" s="33"/>
      <c r="G4931" s="28"/>
      <c r="H4931" s="33"/>
      <c r="I4931" s="33"/>
    </row>
    <row r="4932" customFormat="1" spans="3:9">
      <c r="C4932" s="27"/>
      <c r="D4932" s="33"/>
      <c r="E4932" s="33"/>
      <c r="F4932" s="33"/>
      <c r="G4932" s="28"/>
      <c r="H4932" s="33"/>
      <c r="I4932" s="33"/>
    </row>
    <row r="4933" customFormat="1" spans="3:9">
      <c r="C4933" s="27"/>
      <c r="D4933" s="33"/>
      <c r="E4933" s="33"/>
      <c r="F4933" s="33"/>
      <c r="G4933" s="28"/>
      <c r="H4933" s="33"/>
      <c r="I4933" s="33"/>
    </row>
    <row r="4934" customFormat="1" spans="3:9">
      <c r="C4934" s="27"/>
      <c r="D4934" s="33"/>
      <c r="E4934" s="33"/>
      <c r="F4934" s="33"/>
      <c r="G4934" s="28"/>
      <c r="H4934" s="33"/>
      <c r="I4934" s="33"/>
    </row>
    <row r="4935" customFormat="1" spans="3:9">
      <c r="C4935" s="27"/>
      <c r="D4935" s="33"/>
      <c r="E4935" s="33"/>
      <c r="F4935" s="33"/>
      <c r="G4935" s="28"/>
      <c r="H4935" s="33"/>
      <c r="I4935" s="33"/>
    </row>
    <row r="4936" customFormat="1" spans="3:9">
      <c r="C4936" s="27"/>
      <c r="D4936" s="33"/>
      <c r="E4936" s="33"/>
      <c r="F4936" s="33"/>
      <c r="G4936" s="28"/>
      <c r="H4936" s="33"/>
      <c r="I4936" s="33"/>
    </row>
    <row r="4937" customFormat="1" spans="3:9">
      <c r="C4937" s="27"/>
      <c r="D4937" s="33"/>
      <c r="E4937" s="33"/>
      <c r="F4937" s="33"/>
      <c r="G4937" s="28"/>
      <c r="H4937" s="33"/>
      <c r="I4937" s="33"/>
    </row>
    <row r="4938" customFormat="1" spans="3:9">
      <c r="C4938" s="27"/>
      <c r="D4938" s="33"/>
      <c r="E4938" s="33"/>
      <c r="F4938" s="33"/>
      <c r="G4938" s="28"/>
      <c r="H4938" s="33"/>
      <c r="I4938" s="33"/>
    </row>
    <row r="4939" customFormat="1" spans="3:9">
      <c r="C4939" s="27"/>
      <c r="D4939" s="33"/>
      <c r="E4939" s="33"/>
      <c r="F4939" s="33"/>
      <c r="G4939" s="28"/>
      <c r="H4939" s="33"/>
      <c r="I4939" s="33"/>
    </row>
    <row r="4940" customFormat="1" spans="3:9">
      <c r="C4940" s="27"/>
      <c r="D4940" s="33"/>
      <c r="E4940" s="33"/>
      <c r="F4940" s="33"/>
      <c r="G4940" s="28"/>
      <c r="H4940" s="33"/>
      <c r="I4940" s="33"/>
    </row>
    <row r="4941" customFormat="1" spans="3:9">
      <c r="C4941" s="27"/>
      <c r="D4941" s="33"/>
      <c r="E4941" s="33"/>
      <c r="F4941" s="33"/>
      <c r="G4941" s="28"/>
      <c r="H4941" s="33"/>
      <c r="I4941" s="33"/>
    </row>
    <row r="4942" customFormat="1" spans="3:9">
      <c r="C4942" s="27"/>
      <c r="D4942" s="33"/>
      <c r="E4942" s="33"/>
      <c r="F4942" s="33"/>
      <c r="G4942" s="28"/>
      <c r="H4942" s="33"/>
      <c r="I4942" s="33"/>
    </row>
    <row r="4943" customFormat="1" spans="3:9">
      <c r="C4943" s="27"/>
      <c r="D4943" s="33"/>
      <c r="E4943" s="33"/>
      <c r="F4943" s="33"/>
      <c r="G4943" s="28"/>
      <c r="H4943" s="33"/>
      <c r="I4943" s="33"/>
    </row>
    <row r="4944" customFormat="1" spans="3:9">
      <c r="C4944" s="27"/>
      <c r="D4944" s="33"/>
      <c r="E4944" s="33"/>
      <c r="F4944" s="33"/>
      <c r="G4944" s="28"/>
      <c r="H4944" s="33"/>
      <c r="I4944" s="33"/>
    </row>
    <row r="4945" customFormat="1" spans="3:9">
      <c r="C4945" s="27"/>
      <c r="D4945" s="33"/>
      <c r="E4945" s="33"/>
      <c r="F4945" s="33"/>
      <c r="G4945" s="28"/>
      <c r="H4945" s="33"/>
      <c r="I4945" s="33"/>
    </row>
    <row r="4946" customFormat="1" spans="3:9">
      <c r="C4946" s="27"/>
      <c r="D4946" s="33"/>
      <c r="E4946" s="33"/>
      <c r="F4946" s="33"/>
      <c r="G4946" s="28"/>
      <c r="H4946" s="33"/>
      <c r="I4946" s="33"/>
    </row>
    <row r="4947" customFormat="1" spans="3:9">
      <c r="C4947" s="27"/>
      <c r="D4947" s="33"/>
      <c r="E4947" s="33"/>
      <c r="F4947" s="33"/>
      <c r="G4947" s="28"/>
      <c r="H4947" s="33"/>
      <c r="I4947" s="33"/>
    </row>
    <row r="4948" customFormat="1" spans="3:9">
      <c r="C4948" s="27"/>
      <c r="D4948" s="33"/>
      <c r="E4948" s="33"/>
      <c r="F4948" s="33"/>
      <c r="G4948" s="28"/>
      <c r="H4948" s="33"/>
      <c r="I4948" s="33"/>
    </row>
    <row r="4949" customFormat="1" spans="3:9">
      <c r="C4949" s="27"/>
      <c r="D4949" s="33"/>
      <c r="E4949" s="33"/>
      <c r="F4949" s="33"/>
      <c r="G4949" s="28"/>
      <c r="H4949" s="33"/>
      <c r="I4949" s="33"/>
    </row>
    <row r="4950" customFormat="1" spans="3:9">
      <c r="C4950" s="27"/>
      <c r="D4950" s="33"/>
      <c r="E4950" s="33"/>
      <c r="F4950" s="33"/>
      <c r="G4950" s="28"/>
      <c r="H4950" s="33"/>
      <c r="I4950" s="33"/>
    </row>
    <row r="4951" customFormat="1" spans="3:9">
      <c r="C4951" s="27"/>
      <c r="D4951" s="33"/>
      <c r="E4951" s="33"/>
      <c r="F4951" s="33"/>
      <c r="G4951" s="28"/>
      <c r="H4951" s="33"/>
      <c r="I4951" s="33"/>
    </row>
    <row r="4952" customFormat="1" spans="3:9">
      <c r="C4952" s="27"/>
      <c r="D4952" s="33"/>
      <c r="E4952" s="33"/>
      <c r="F4952" s="33"/>
      <c r="G4952" s="28"/>
      <c r="H4952" s="33"/>
      <c r="I4952" s="33"/>
    </row>
    <row r="4953" customFormat="1" spans="3:9">
      <c r="C4953" s="27"/>
      <c r="D4953" s="33"/>
      <c r="E4953" s="33"/>
      <c r="F4953" s="33"/>
      <c r="G4953" s="28"/>
      <c r="H4953" s="33"/>
      <c r="I4953" s="33"/>
    </row>
    <row r="4954" customFormat="1" spans="3:9">
      <c r="C4954" s="27"/>
      <c r="D4954" s="33"/>
      <c r="E4954" s="33"/>
      <c r="F4954" s="33"/>
      <c r="G4954" s="28"/>
      <c r="H4954" s="33"/>
      <c r="I4954" s="33"/>
    </row>
    <row r="4955" customFormat="1" spans="3:9">
      <c r="C4955" s="27"/>
      <c r="D4955" s="33"/>
      <c r="E4955" s="33"/>
      <c r="F4955" s="33"/>
      <c r="G4955" s="28"/>
      <c r="H4955" s="33"/>
      <c r="I4955" s="33"/>
    </row>
    <row r="4956" customFormat="1" spans="3:9">
      <c r="C4956" s="27"/>
      <c r="D4956" s="33"/>
      <c r="E4956" s="33"/>
      <c r="F4956" s="33"/>
      <c r="G4956" s="28"/>
      <c r="H4956" s="33"/>
      <c r="I4956" s="33"/>
    </row>
    <row r="4957" customFormat="1" spans="3:9">
      <c r="C4957" s="27"/>
      <c r="D4957" s="33"/>
      <c r="E4957" s="33"/>
      <c r="F4957" s="33"/>
      <c r="G4957" s="28"/>
      <c r="H4957" s="33"/>
      <c r="I4957" s="33"/>
    </row>
    <row r="4958" customFormat="1" spans="3:9">
      <c r="C4958" s="27"/>
      <c r="D4958" s="33"/>
      <c r="E4958" s="33"/>
      <c r="F4958" s="33"/>
      <c r="G4958" s="28"/>
      <c r="H4958" s="33"/>
      <c r="I4958" s="33"/>
    </row>
    <row r="4959" customFormat="1" spans="3:9">
      <c r="C4959" s="27"/>
      <c r="D4959" s="33"/>
      <c r="E4959" s="33"/>
      <c r="F4959" s="33"/>
      <c r="G4959" s="28"/>
      <c r="H4959" s="33"/>
      <c r="I4959" s="33"/>
    </row>
    <row r="4960" customFormat="1" spans="3:9">
      <c r="C4960" s="27"/>
      <c r="D4960" s="33"/>
      <c r="E4960" s="33"/>
      <c r="F4960" s="33"/>
      <c r="G4960" s="28"/>
      <c r="H4960" s="33"/>
      <c r="I4960" s="33"/>
    </row>
    <row r="4961" customFormat="1" spans="3:9">
      <c r="C4961" s="27"/>
      <c r="D4961" s="33"/>
      <c r="E4961" s="33"/>
      <c r="F4961" s="33"/>
      <c r="G4961" s="28"/>
      <c r="H4961" s="33"/>
      <c r="I4961" s="33"/>
    </row>
    <row r="4962" customFormat="1" spans="3:9">
      <c r="C4962" s="27"/>
      <c r="D4962" s="33"/>
      <c r="E4962" s="33"/>
      <c r="F4962" s="33"/>
      <c r="G4962" s="28"/>
      <c r="H4962" s="33"/>
      <c r="I4962" s="33"/>
    </row>
    <row r="4963" customFormat="1" spans="3:9">
      <c r="C4963" s="27"/>
      <c r="D4963" s="33"/>
      <c r="E4963" s="33"/>
      <c r="F4963" s="33"/>
      <c r="G4963" s="28"/>
      <c r="H4963" s="33"/>
      <c r="I4963" s="33"/>
    </row>
    <row r="4964" customFormat="1" spans="3:9">
      <c r="C4964" s="27"/>
      <c r="D4964" s="33"/>
      <c r="E4964" s="33"/>
      <c r="F4964" s="33"/>
      <c r="G4964" s="28"/>
      <c r="H4964" s="33"/>
      <c r="I4964" s="33"/>
    </row>
    <row r="4965" customFormat="1" spans="3:9">
      <c r="C4965" s="27"/>
      <c r="D4965" s="33"/>
      <c r="E4965" s="33"/>
      <c r="F4965" s="33"/>
      <c r="G4965" s="28"/>
      <c r="H4965" s="33"/>
      <c r="I4965" s="33"/>
    </row>
    <row r="4966" customFormat="1" spans="3:9">
      <c r="C4966" s="27"/>
      <c r="D4966" s="33"/>
      <c r="E4966" s="33"/>
      <c r="F4966" s="33"/>
      <c r="G4966" s="28"/>
      <c r="H4966" s="33"/>
      <c r="I4966" s="33"/>
    </row>
    <row r="4967" customFormat="1" spans="3:9">
      <c r="C4967" s="27"/>
      <c r="D4967" s="33"/>
      <c r="E4967" s="33"/>
      <c r="F4967" s="33"/>
      <c r="G4967" s="28"/>
      <c r="H4967" s="33"/>
      <c r="I4967" s="33"/>
    </row>
    <row r="4968" customFormat="1" spans="3:9">
      <c r="C4968" s="27"/>
      <c r="D4968" s="33"/>
      <c r="E4968" s="33"/>
      <c r="F4968" s="33"/>
      <c r="G4968" s="28"/>
      <c r="H4968" s="33"/>
      <c r="I4968" s="33"/>
    </row>
    <row r="4969" customFormat="1" spans="3:9">
      <c r="C4969" s="27"/>
      <c r="D4969" s="33"/>
      <c r="E4969" s="33"/>
      <c r="F4969" s="33"/>
      <c r="G4969" s="28"/>
      <c r="H4969" s="33"/>
      <c r="I4969" s="33"/>
    </row>
    <row r="4970" customFormat="1" spans="3:9">
      <c r="C4970" s="27"/>
      <c r="D4970" s="33"/>
      <c r="E4970" s="33"/>
      <c r="F4970" s="33"/>
      <c r="G4970" s="28"/>
      <c r="H4970" s="33"/>
      <c r="I4970" s="33"/>
    </row>
    <row r="4971" customFormat="1" spans="3:9">
      <c r="C4971" s="27"/>
      <c r="D4971" s="33"/>
      <c r="E4971" s="33"/>
      <c r="F4971" s="33"/>
      <c r="G4971" s="28"/>
      <c r="H4971" s="33"/>
      <c r="I4971" s="33"/>
    </row>
    <row r="4972" customFormat="1" spans="3:9">
      <c r="C4972" s="27"/>
      <c r="D4972" s="33"/>
      <c r="E4972" s="33"/>
      <c r="F4972" s="33"/>
      <c r="G4972" s="28"/>
      <c r="H4972" s="33"/>
      <c r="I4972" s="33"/>
    </row>
    <row r="4973" customFormat="1" spans="3:9">
      <c r="C4973" s="27"/>
      <c r="D4973" s="33"/>
      <c r="E4973" s="33"/>
      <c r="F4973" s="33"/>
      <c r="G4973" s="28"/>
      <c r="H4973" s="33"/>
      <c r="I4973" s="33"/>
    </row>
    <row r="4974" customFormat="1" spans="3:9">
      <c r="C4974" s="27"/>
      <c r="D4974" s="33"/>
      <c r="E4974" s="33"/>
      <c r="F4974" s="33"/>
      <c r="G4974" s="28"/>
      <c r="H4974" s="33"/>
      <c r="I4974" s="33"/>
    </row>
    <row r="4975" customFormat="1" spans="3:9">
      <c r="C4975" s="27"/>
      <c r="D4975" s="33"/>
      <c r="E4975" s="33"/>
      <c r="F4975" s="33"/>
      <c r="G4975" s="28"/>
      <c r="H4975" s="33"/>
      <c r="I4975" s="33"/>
    </row>
    <row r="4976" customFormat="1" spans="3:9">
      <c r="C4976" s="27"/>
      <c r="D4976" s="33"/>
      <c r="E4976" s="33"/>
      <c r="F4976" s="33"/>
      <c r="G4976" s="28"/>
      <c r="H4976" s="33"/>
      <c r="I4976" s="33"/>
    </row>
    <row r="4977" customFormat="1" spans="3:9">
      <c r="C4977" s="27"/>
      <c r="D4977" s="33"/>
      <c r="E4977" s="33"/>
      <c r="F4977" s="33"/>
      <c r="G4977" s="28"/>
      <c r="H4977" s="33"/>
      <c r="I4977" s="33"/>
    </row>
    <row r="4978" customFormat="1" spans="3:9">
      <c r="C4978" s="27"/>
      <c r="D4978" s="33"/>
      <c r="E4978" s="33"/>
      <c r="F4978" s="33"/>
      <c r="G4978" s="28"/>
      <c r="H4978" s="33"/>
      <c r="I4978" s="33"/>
    </row>
    <row r="4979" customFormat="1" spans="3:9">
      <c r="C4979" s="27"/>
      <c r="D4979" s="33"/>
      <c r="E4979" s="33"/>
      <c r="F4979" s="33"/>
      <c r="G4979" s="28"/>
      <c r="H4979" s="33"/>
      <c r="I4979" s="33"/>
    </row>
    <row r="4980" customFormat="1" spans="3:9">
      <c r="C4980" s="27"/>
      <c r="D4980" s="33"/>
      <c r="E4980" s="33"/>
      <c r="F4980" s="33"/>
      <c r="G4980" s="28"/>
      <c r="H4980" s="33"/>
      <c r="I4980" s="33"/>
    </row>
    <row r="4981" customFormat="1" spans="3:9">
      <c r="C4981" s="27"/>
      <c r="D4981" s="33"/>
      <c r="E4981" s="33"/>
      <c r="F4981" s="33"/>
      <c r="G4981" s="28"/>
      <c r="H4981" s="33"/>
      <c r="I4981" s="33"/>
    </row>
    <row r="4982" customFormat="1" spans="3:9">
      <c r="C4982" s="27"/>
      <c r="D4982" s="33"/>
      <c r="E4982" s="33"/>
      <c r="F4982" s="33"/>
      <c r="G4982" s="28"/>
      <c r="H4982" s="33"/>
      <c r="I4982" s="33"/>
    </row>
    <row r="4983" customFormat="1" spans="3:9">
      <c r="C4983" s="27"/>
      <c r="D4983" s="33"/>
      <c r="E4983" s="33"/>
      <c r="F4983" s="33"/>
      <c r="G4983" s="28"/>
      <c r="H4983" s="33"/>
      <c r="I4983" s="33"/>
    </row>
    <row r="4984" customFormat="1" spans="3:9">
      <c r="C4984" s="27"/>
      <c r="D4984" s="33"/>
      <c r="E4984" s="33"/>
      <c r="F4984" s="33"/>
      <c r="G4984" s="28"/>
      <c r="H4984" s="33"/>
      <c r="I4984" s="33"/>
    </row>
    <row r="4985" customFormat="1" spans="3:9">
      <c r="C4985" s="27"/>
      <c r="D4985" s="33"/>
      <c r="E4985" s="33"/>
      <c r="F4985" s="33"/>
      <c r="G4985" s="28"/>
      <c r="H4985" s="33"/>
      <c r="I4985" s="33"/>
    </row>
    <row r="4986" customFormat="1" spans="3:9">
      <c r="C4986" s="27"/>
      <c r="D4986" s="33"/>
      <c r="E4986" s="33"/>
      <c r="F4986" s="33"/>
      <c r="G4986" s="28"/>
      <c r="H4986" s="33"/>
      <c r="I4986" s="33"/>
    </row>
    <row r="4987" customFormat="1" spans="3:9">
      <c r="C4987" s="27"/>
      <c r="D4987" s="33"/>
      <c r="E4987" s="33"/>
      <c r="F4987" s="33"/>
      <c r="G4987" s="28"/>
      <c r="H4987" s="33"/>
      <c r="I4987" s="33"/>
    </row>
    <row r="4988" customFormat="1" spans="3:9">
      <c r="C4988" s="27"/>
      <c r="D4988" s="33"/>
      <c r="E4988" s="33"/>
      <c r="F4988" s="33"/>
      <c r="G4988" s="28"/>
      <c r="H4988" s="33"/>
      <c r="I4988" s="33"/>
    </row>
    <row r="4989" customFormat="1" spans="3:9">
      <c r="C4989" s="27"/>
      <c r="D4989" s="33"/>
      <c r="E4989" s="33"/>
      <c r="F4989" s="33"/>
      <c r="G4989" s="28"/>
      <c r="H4989" s="33"/>
      <c r="I4989" s="33"/>
    </row>
    <row r="4990" customFormat="1" spans="3:9">
      <c r="C4990" s="27"/>
      <c r="D4990" s="33"/>
      <c r="E4990" s="33"/>
      <c r="F4990" s="33"/>
      <c r="G4990" s="28"/>
      <c r="H4990" s="33"/>
      <c r="I4990" s="33"/>
    </row>
    <row r="4991" customFormat="1" spans="3:9">
      <c r="C4991" s="27"/>
      <c r="D4991" s="33"/>
      <c r="E4991" s="33"/>
      <c r="F4991" s="33"/>
      <c r="G4991" s="28"/>
      <c r="H4991" s="33"/>
      <c r="I4991" s="33"/>
    </row>
  </sheetData>
  <mergeCells count="4">
    <mergeCell ref="C1:I1"/>
    <mergeCell ref="D2:F2"/>
    <mergeCell ref="G2:I2"/>
    <mergeCell ref="C2:C3"/>
  </mergeCells>
  <conditionalFormatting sqref="C1">
    <cfRule type="duplicateValues" dxfId="1" priority="74"/>
  </conditionalFormatting>
  <conditionalFormatting sqref="E4">
    <cfRule type="duplicateValues" dxfId="2" priority="52"/>
  </conditionalFormatting>
  <conditionalFormatting sqref="E5">
    <cfRule type="duplicateValues" dxfId="2" priority="51"/>
  </conditionalFormatting>
  <conditionalFormatting sqref="E6">
    <cfRule type="duplicateValues" dxfId="2" priority="50"/>
  </conditionalFormatting>
  <conditionalFormatting sqref="E7">
    <cfRule type="duplicateValues" dxfId="2" priority="49"/>
  </conditionalFormatting>
  <conditionalFormatting sqref="E8">
    <cfRule type="duplicateValues" dxfId="2" priority="48"/>
  </conditionalFormatting>
  <conditionalFormatting sqref="E9">
    <cfRule type="duplicateValues" dxfId="2" priority="47"/>
  </conditionalFormatting>
  <conditionalFormatting sqref="E10">
    <cfRule type="duplicateValues" dxfId="2" priority="46"/>
  </conditionalFormatting>
  <conditionalFormatting sqref="E11">
    <cfRule type="duplicateValues" dxfId="2" priority="45"/>
  </conditionalFormatting>
  <conditionalFormatting sqref="E12">
    <cfRule type="duplicateValues" dxfId="2" priority="44"/>
  </conditionalFormatting>
  <conditionalFormatting sqref="E13">
    <cfRule type="duplicateValues" dxfId="2" priority="43"/>
  </conditionalFormatting>
  <conditionalFormatting sqref="E14">
    <cfRule type="duplicateValues" dxfId="2" priority="42"/>
  </conditionalFormatting>
  <conditionalFormatting sqref="E15">
    <cfRule type="duplicateValues" dxfId="2" priority="41"/>
  </conditionalFormatting>
  <conditionalFormatting sqref="E16">
    <cfRule type="duplicateValues" dxfId="2" priority="40"/>
  </conditionalFormatting>
  <conditionalFormatting sqref="E17">
    <cfRule type="duplicateValues" dxfId="2" priority="39"/>
  </conditionalFormatting>
  <conditionalFormatting sqref="E18">
    <cfRule type="duplicateValues" dxfId="2" priority="38"/>
  </conditionalFormatting>
  <conditionalFormatting sqref="E19">
    <cfRule type="duplicateValues" dxfId="2" priority="37"/>
  </conditionalFormatting>
  <conditionalFormatting sqref="E20">
    <cfRule type="duplicateValues" dxfId="2" priority="36"/>
  </conditionalFormatting>
  <conditionalFormatting sqref="E21">
    <cfRule type="duplicateValues" dxfId="2" priority="35"/>
  </conditionalFormatting>
  <conditionalFormatting sqref="E22">
    <cfRule type="duplicateValues" dxfId="2" priority="34"/>
  </conditionalFormatting>
  <conditionalFormatting sqref="E23">
    <cfRule type="duplicateValues" dxfId="2" priority="33"/>
  </conditionalFormatting>
  <conditionalFormatting sqref="E24">
    <cfRule type="duplicateValues" dxfId="2" priority="32"/>
  </conditionalFormatting>
  <conditionalFormatting sqref="E25">
    <cfRule type="duplicateValues" dxfId="2" priority="31"/>
  </conditionalFormatting>
  <conditionalFormatting sqref="E26">
    <cfRule type="duplicateValues" dxfId="2" priority="30"/>
  </conditionalFormatting>
  <conditionalFormatting sqref="E27">
    <cfRule type="duplicateValues" dxfId="2" priority="29"/>
  </conditionalFormatting>
  <conditionalFormatting sqref="E28">
    <cfRule type="duplicateValues" dxfId="2" priority="28"/>
  </conditionalFormatting>
  <conditionalFormatting sqref="E29">
    <cfRule type="duplicateValues" dxfId="2" priority="27"/>
  </conditionalFormatting>
  <conditionalFormatting sqref="E30">
    <cfRule type="duplicateValues" dxfId="2" priority="26"/>
  </conditionalFormatting>
  <conditionalFormatting sqref="E31">
    <cfRule type="duplicateValues" dxfId="2" priority="25"/>
  </conditionalFormatting>
  <conditionalFormatting sqref="E32">
    <cfRule type="duplicateValues" dxfId="2" priority="24"/>
  </conditionalFormatting>
  <conditionalFormatting sqref="E33">
    <cfRule type="duplicateValues" dxfId="2" priority="23"/>
  </conditionalFormatting>
  <conditionalFormatting sqref="E34">
    <cfRule type="duplicateValues" dxfId="2" priority="22"/>
  </conditionalFormatting>
  <conditionalFormatting sqref="E35">
    <cfRule type="duplicateValues" dxfId="2" priority="21"/>
  </conditionalFormatting>
  <conditionalFormatting sqref="E36">
    <cfRule type="duplicateValues" dxfId="2" priority="20"/>
  </conditionalFormatting>
  <conditionalFormatting sqref="E37">
    <cfRule type="duplicateValues" dxfId="2" priority="19"/>
  </conditionalFormatting>
  <conditionalFormatting sqref="E38">
    <cfRule type="duplicateValues" dxfId="2" priority="18"/>
  </conditionalFormatting>
  <conditionalFormatting sqref="E39">
    <cfRule type="duplicateValues" dxfId="2" priority="17"/>
  </conditionalFormatting>
  <conditionalFormatting sqref="E40">
    <cfRule type="duplicateValues" dxfId="2" priority="16"/>
  </conditionalFormatting>
  <conditionalFormatting sqref="E41">
    <cfRule type="duplicateValues" dxfId="2" priority="15"/>
  </conditionalFormatting>
  <conditionalFormatting sqref="E42">
    <cfRule type="duplicateValues" dxfId="2" priority="14"/>
  </conditionalFormatting>
  <conditionalFormatting sqref="E43">
    <cfRule type="duplicateValues" dxfId="2" priority="13"/>
  </conditionalFormatting>
  <conditionalFormatting sqref="E44">
    <cfRule type="duplicateValues" dxfId="2" priority="12"/>
  </conditionalFormatting>
  <conditionalFormatting sqref="E45">
    <cfRule type="duplicateValues" dxfId="2" priority="11"/>
  </conditionalFormatting>
  <conditionalFormatting sqref="E46">
    <cfRule type="duplicateValues" dxfId="2" priority="10"/>
  </conditionalFormatting>
  <conditionalFormatting sqref="E47">
    <cfRule type="duplicateValues" dxfId="2" priority="9"/>
  </conditionalFormatting>
  <conditionalFormatting sqref="E48">
    <cfRule type="duplicateValues" dxfId="2" priority="8"/>
  </conditionalFormatting>
  <conditionalFormatting sqref="E49">
    <cfRule type="duplicateValues" dxfId="2" priority="7"/>
  </conditionalFormatting>
  <conditionalFormatting sqref="E50">
    <cfRule type="duplicateValues" dxfId="2" priority="6"/>
  </conditionalFormatting>
  <conditionalFormatting sqref="E51">
    <cfRule type="duplicateValues" dxfId="2" priority="5"/>
  </conditionalFormatting>
  <conditionalFormatting sqref="E52">
    <cfRule type="duplicateValues" dxfId="2" priority="4"/>
  </conditionalFormatting>
  <conditionalFormatting sqref="E53">
    <cfRule type="duplicateValues" dxfId="2" priority="3"/>
  </conditionalFormatting>
  <conditionalFormatting sqref="E54">
    <cfRule type="duplicateValues" dxfId="2" priority="2"/>
  </conditionalFormatting>
  <conditionalFormatting sqref="E55">
    <cfRule type="duplicateValues" dxfId="2" priority="1"/>
  </conditionalFormatting>
  <conditionalFormatting sqref="D611">
    <cfRule type="duplicateValues" dxfId="2" priority="59"/>
  </conditionalFormatting>
  <conditionalFormatting sqref="D1612">
    <cfRule type="duplicateValues" dxfId="2" priority="71"/>
  </conditionalFormatting>
  <conditionalFormatting sqref="D2307">
    <cfRule type="duplicateValues" dxfId="2" priority="72"/>
  </conditionalFormatting>
  <conditionalFormatting sqref="G17395">
    <cfRule type="duplicateValues" dxfId="2" priority="64"/>
  </conditionalFormatting>
  <conditionalFormatting sqref="A2:A7">
    <cfRule type="duplicateValues" dxfId="2" priority="54"/>
  </conditionalFormatting>
  <conditionalFormatting sqref="D4:D1173">
    <cfRule type="duplicateValues" dxfId="2" priority="58"/>
  </conditionalFormatting>
  <conditionalFormatting sqref="D1174:D1175">
    <cfRule type="duplicateValues" dxfId="2" priority="62"/>
  </conditionalFormatting>
  <conditionalFormatting sqref="G4:G6955">
    <cfRule type="duplicateValues" dxfId="2" priority="56"/>
  </conditionalFormatting>
  <conditionalFormatting sqref="G6956:G11795">
    <cfRule type="duplicateValues" dxfId="2" priority="70"/>
  </conditionalFormatting>
  <conditionalFormatting sqref="G11796:G13599">
    <cfRule type="duplicateValues" dxfId="2" priority="69"/>
  </conditionalFormatting>
  <conditionalFormatting sqref="G13600:G15971">
    <cfRule type="duplicateValues" dxfId="2" priority="68"/>
  </conditionalFormatting>
  <conditionalFormatting sqref="G15972:G15974">
    <cfRule type="duplicateValues" dxfId="2" priority="67"/>
  </conditionalFormatting>
  <conditionalFormatting sqref="G15975:G16716">
    <cfRule type="duplicateValues" dxfId="2" priority="66"/>
  </conditionalFormatting>
  <conditionalFormatting sqref="H$1:H$1048576">
    <cfRule type="duplicateValues" dxfId="2" priority="63"/>
  </conditionalFormatting>
  <conditionalFormatting sqref="J4:J5">
    <cfRule type="duplicateValues" dxfId="2" priority="55"/>
  </conditionalFormatting>
  <conditionalFormatting sqref="A1 A24:A54">
    <cfRule type="duplicateValues" dxfId="2" priority="57"/>
  </conditionalFormatting>
  <conditionalFormatting sqref="D1:D3 D1174:D1048576">
    <cfRule type="duplicateValues" dxfId="2" priority="61"/>
  </conditionalFormatting>
  <conditionalFormatting sqref="A2:A17 A19:A20">
    <cfRule type="duplicateValues" dxfId="2" priority="53"/>
  </conditionalFormatting>
  <conditionalFormatting sqref="D4:D610 D612:D1173">
    <cfRule type="duplicateValues" dxfId="2" priority="60"/>
  </conditionalFormatting>
  <conditionalFormatting sqref="D2308:D2671 D1176:D1611 D1613:D2306">
    <cfRule type="duplicateValues" dxfId="2" priority="73"/>
  </conditionalFormatting>
  <conditionalFormatting sqref="G16717:G17394 G17396:G17619">
    <cfRule type="duplicateValues" dxfId="2" priority="65"/>
  </conditionalFormatting>
  <dataValidations count="1">
    <dataValidation type="custom" allowBlank="1" showErrorMessage="1" errorTitle="拒绝重复输入" error="当前输入的内容，与本区域的其他单元格内容重复。" sqref="C1" errorStyle="warning">
      <formula1>COUNTIF($A:$A,C1)&lt;2</formula1>
    </dataValidation>
  </dataValidation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AZ13"/>
  <sheetViews>
    <sheetView topLeftCell="Z4" workbookViewId="0">
      <selection activeCell="Z4" sqref="Z4:Z16"/>
    </sheetView>
  </sheetViews>
  <sheetFormatPr defaultColWidth="9" defaultRowHeight="14.4"/>
  <cols>
    <col min="28" max="28" width="9" hidden="1" customWidth="1"/>
    <col min="29" max="29" width="48.4537037037037" customWidth="1"/>
  </cols>
  <sheetData>
    <row r="1" spans="1:52">
      <c r="A1" t="s">
        <v>5912</v>
      </c>
      <c r="B1" t="s">
        <v>5913</v>
      </c>
      <c r="C1" t="s">
        <v>5914</v>
      </c>
      <c r="D1" t="s">
        <v>5915</v>
      </c>
      <c r="E1" t="s">
        <v>5916</v>
      </c>
      <c r="F1" t="s">
        <v>5917</v>
      </c>
      <c r="G1" t="s">
        <v>5918</v>
      </c>
      <c r="H1" t="s">
        <v>5919</v>
      </c>
      <c r="I1" t="s">
        <v>5920</v>
      </c>
      <c r="J1" t="s">
        <v>5921</v>
      </c>
      <c r="K1" t="s">
        <v>5922</v>
      </c>
      <c r="L1" t="s">
        <v>5923</v>
      </c>
      <c r="M1" t="s">
        <v>5924</v>
      </c>
      <c r="N1" t="s">
        <v>5925</v>
      </c>
      <c r="O1" t="s">
        <v>5926</v>
      </c>
      <c r="P1" t="s">
        <v>5927</v>
      </c>
      <c r="Q1" t="s">
        <v>5928</v>
      </c>
      <c r="R1" t="s">
        <v>5929</v>
      </c>
      <c r="S1" t="s">
        <v>5930</v>
      </c>
      <c r="T1" t="s">
        <v>5931</v>
      </c>
      <c r="U1" t="s">
        <v>5932</v>
      </c>
      <c r="V1" t="s">
        <v>5933</v>
      </c>
      <c r="W1" t="s">
        <v>5934</v>
      </c>
      <c r="X1" t="s">
        <v>5935</v>
      </c>
      <c r="Y1" t="s">
        <v>5936</v>
      </c>
      <c r="Z1" t="s">
        <v>5937</v>
      </c>
      <c r="AA1" t="s">
        <v>5938</v>
      </c>
      <c r="AB1" t="s">
        <v>5939</v>
      </c>
      <c r="AC1" t="s">
        <v>5940</v>
      </c>
      <c r="AD1" t="s">
        <v>5941</v>
      </c>
      <c r="AE1" t="s">
        <v>5942</v>
      </c>
      <c r="AF1" t="s">
        <v>5943</v>
      </c>
      <c r="AG1" t="s">
        <v>5944</v>
      </c>
      <c r="AH1" t="s">
        <v>5945</v>
      </c>
      <c r="AI1" t="s">
        <v>5946</v>
      </c>
      <c r="AJ1" t="s">
        <v>5947</v>
      </c>
      <c r="AK1" t="s">
        <v>5948</v>
      </c>
      <c r="AL1" t="s">
        <v>5949</v>
      </c>
      <c r="AM1" t="s">
        <v>5950</v>
      </c>
      <c r="AN1" t="s">
        <v>5951</v>
      </c>
      <c r="AO1" t="s">
        <v>5952</v>
      </c>
      <c r="AP1" t="s">
        <v>5953</v>
      </c>
      <c r="AQ1" t="s">
        <v>5954</v>
      </c>
      <c r="AR1" t="s">
        <v>5955</v>
      </c>
      <c r="AS1" t="s">
        <v>5956</v>
      </c>
      <c r="AT1" t="s">
        <v>5957</v>
      </c>
      <c r="AU1" t="s">
        <v>5958</v>
      </c>
      <c r="AV1" t="s">
        <v>5959</v>
      </c>
      <c r="AW1" t="s">
        <v>5960</v>
      </c>
      <c r="AX1" t="s">
        <v>5961</v>
      </c>
      <c r="AY1" t="s">
        <v>5962</v>
      </c>
      <c r="AZ1" t="s">
        <v>5963</v>
      </c>
    </row>
    <row r="2" spans="1:52">
      <c r="A2" t="s">
        <v>5964</v>
      </c>
      <c r="B2" t="s">
        <v>5964</v>
      </c>
      <c r="C2" t="s">
        <v>5965</v>
      </c>
      <c r="D2" t="s">
        <v>5966</v>
      </c>
      <c r="E2" t="s">
        <v>5967</v>
      </c>
      <c r="F2" t="s">
        <v>5968</v>
      </c>
      <c r="G2" s="19" t="s">
        <v>5969</v>
      </c>
      <c r="J2" t="s">
        <v>5970</v>
      </c>
      <c r="K2" t="s">
        <v>5971</v>
      </c>
      <c r="L2" t="s">
        <v>5972</v>
      </c>
      <c r="M2" t="s">
        <v>5973</v>
      </c>
      <c r="N2" t="s">
        <v>5974</v>
      </c>
      <c r="O2">
        <v>1</v>
      </c>
      <c r="P2" t="s">
        <v>5975</v>
      </c>
      <c r="Q2">
        <v>79.99</v>
      </c>
      <c r="Y2" t="s">
        <v>5976</v>
      </c>
      <c r="Z2" t="s">
        <v>5977</v>
      </c>
      <c r="AA2" t="s">
        <v>5978</v>
      </c>
      <c r="AB2" t="s">
        <v>387</v>
      </c>
      <c r="AC2" t="s">
        <v>5979</v>
      </c>
      <c r="AD2" t="b">
        <v>0</v>
      </c>
      <c r="AW2" t="b">
        <v>0</v>
      </c>
      <c r="AZ2" t="b">
        <v>0</v>
      </c>
    </row>
    <row r="3" spans="1:52">
      <c r="A3" t="s">
        <v>5980</v>
      </c>
      <c r="B3" t="s">
        <v>5980</v>
      </c>
      <c r="C3" t="s">
        <v>5981</v>
      </c>
      <c r="D3" t="s">
        <v>5982</v>
      </c>
      <c r="E3" t="s">
        <v>5983</v>
      </c>
      <c r="F3" t="s">
        <v>5968</v>
      </c>
      <c r="G3" s="19" t="s">
        <v>5969</v>
      </c>
      <c r="J3" t="s">
        <v>5970</v>
      </c>
      <c r="K3" t="s">
        <v>5984</v>
      </c>
      <c r="L3" t="s">
        <v>5985</v>
      </c>
      <c r="M3" t="s">
        <v>5986</v>
      </c>
      <c r="N3" t="s">
        <v>5983</v>
      </c>
      <c r="O3">
        <v>1</v>
      </c>
      <c r="P3" t="s">
        <v>5975</v>
      </c>
      <c r="Q3">
        <v>99.99</v>
      </c>
      <c r="R3">
        <v>1.89</v>
      </c>
      <c r="W3">
        <v>72.99</v>
      </c>
      <c r="Y3" t="s">
        <v>5987</v>
      </c>
      <c r="Z3" t="s">
        <v>5988</v>
      </c>
      <c r="AA3" t="s">
        <v>5989</v>
      </c>
      <c r="AB3" t="s">
        <v>387</v>
      </c>
      <c r="AC3" t="s">
        <v>5990</v>
      </c>
      <c r="AD3" t="b">
        <v>0</v>
      </c>
      <c r="AW3" t="b">
        <v>0</v>
      </c>
      <c r="AZ3" t="b">
        <v>0</v>
      </c>
    </row>
    <row r="4" spans="1:52">
      <c r="A4" t="s">
        <v>5991</v>
      </c>
      <c r="B4" t="s">
        <v>5991</v>
      </c>
      <c r="C4" t="s">
        <v>5992</v>
      </c>
      <c r="D4" t="s">
        <v>5993</v>
      </c>
      <c r="E4" t="s">
        <v>5967</v>
      </c>
      <c r="F4" t="s">
        <v>5968</v>
      </c>
      <c r="G4" s="19" t="s">
        <v>5969</v>
      </c>
      <c r="J4" t="s">
        <v>5970</v>
      </c>
      <c r="K4" t="s">
        <v>5971</v>
      </c>
      <c r="L4" t="s">
        <v>5972</v>
      </c>
      <c r="M4" t="s">
        <v>5973</v>
      </c>
      <c r="N4" t="s">
        <v>5974</v>
      </c>
      <c r="O4">
        <v>1</v>
      </c>
      <c r="P4" t="s">
        <v>5975</v>
      </c>
      <c r="Q4">
        <v>79.99</v>
      </c>
      <c r="Y4" t="s">
        <v>5994</v>
      </c>
      <c r="Z4" t="s">
        <v>5995</v>
      </c>
      <c r="AA4" t="s">
        <v>5996</v>
      </c>
      <c r="AB4" t="s">
        <v>387</v>
      </c>
      <c r="AC4" t="s">
        <v>5997</v>
      </c>
      <c r="AD4" t="b">
        <v>0</v>
      </c>
      <c r="AW4" t="b">
        <v>0</v>
      </c>
      <c r="AZ4" t="b">
        <v>0</v>
      </c>
    </row>
    <row r="5" spans="1:52">
      <c r="A5" t="s">
        <v>5998</v>
      </c>
      <c r="B5" t="s">
        <v>5998</v>
      </c>
      <c r="C5" t="s">
        <v>5999</v>
      </c>
      <c r="D5" t="s">
        <v>6000</v>
      </c>
      <c r="E5" t="s">
        <v>5983</v>
      </c>
      <c r="F5" t="s">
        <v>5968</v>
      </c>
      <c r="G5" s="19" t="s">
        <v>5969</v>
      </c>
      <c r="J5" t="s">
        <v>5970</v>
      </c>
      <c r="K5" t="s">
        <v>5971</v>
      </c>
      <c r="L5" t="s">
        <v>5972</v>
      </c>
      <c r="M5" t="s">
        <v>5973</v>
      </c>
      <c r="N5" t="s">
        <v>5983</v>
      </c>
      <c r="O5">
        <v>1</v>
      </c>
      <c r="P5" t="s">
        <v>5975</v>
      </c>
      <c r="Q5">
        <v>79.99</v>
      </c>
      <c r="R5">
        <v>1.85</v>
      </c>
      <c r="W5">
        <v>59.99</v>
      </c>
      <c r="Y5" t="s">
        <v>6001</v>
      </c>
      <c r="Z5" t="s">
        <v>6002</v>
      </c>
      <c r="AA5" t="s">
        <v>6003</v>
      </c>
      <c r="AB5" t="s">
        <v>387</v>
      </c>
      <c r="AC5" t="s">
        <v>6004</v>
      </c>
      <c r="AD5" t="b">
        <v>0</v>
      </c>
      <c r="AW5" t="b">
        <v>0</v>
      </c>
      <c r="AZ5" t="b">
        <v>0</v>
      </c>
    </row>
    <row r="6" spans="1:52">
      <c r="A6" t="s">
        <v>6005</v>
      </c>
      <c r="B6" t="s">
        <v>6005</v>
      </c>
      <c r="C6" t="s">
        <v>6006</v>
      </c>
      <c r="D6" t="s">
        <v>6007</v>
      </c>
      <c r="E6" t="s">
        <v>5967</v>
      </c>
      <c r="F6" t="s">
        <v>5968</v>
      </c>
      <c r="G6" s="19" t="s">
        <v>5969</v>
      </c>
      <c r="J6" t="s">
        <v>6008</v>
      </c>
      <c r="K6" t="s">
        <v>6009</v>
      </c>
      <c r="L6" t="s">
        <v>6010</v>
      </c>
      <c r="M6" t="s">
        <v>6011</v>
      </c>
      <c r="N6" t="s">
        <v>5974</v>
      </c>
      <c r="O6">
        <v>1</v>
      </c>
      <c r="P6" t="s">
        <v>5975</v>
      </c>
      <c r="Q6">
        <v>79.99</v>
      </c>
      <c r="Y6" t="s">
        <v>6012</v>
      </c>
      <c r="Z6" t="s">
        <v>6013</v>
      </c>
      <c r="AA6" t="s">
        <v>6014</v>
      </c>
      <c r="AB6" t="s">
        <v>387</v>
      </c>
      <c r="AC6" t="s">
        <v>6015</v>
      </c>
      <c r="AD6" t="b">
        <v>0</v>
      </c>
      <c r="AW6" t="b">
        <v>0</v>
      </c>
      <c r="AZ6" t="b">
        <v>0</v>
      </c>
    </row>
    <row r="7" spans="1:52">
      <c r="A7" t="s">
        <v>6016</v>
      </c>
      <c r="B7" t="s">
        <v>6016</v>
      </c>
      <c r="C7" t="s">
        <v>6017</v>
      </c>
      <c r="D7" t="s">
        <v>6018</v>
      </c>
      <c r="E7" t="s">
        <v>5967</v>
      </c>
      <c r="F7" t="s">
        <v>5968</v>
      </c>
      <c r="G7" s="19" t="s">
        <v>5969</v>
      </c>
      <c r="J7" t="s">
        <v>5970</v>
      </c>
      <c r="K7" t="s">
        <v>5971</v>
      </c>
      <c r="L7" t="s">
        <v>5972</v>
      </c>
      <c r="M7" t="s">
        <v>5973</v>
      </c>
      <c r="N7" t="s">
        <v>5974</v>
      </c>
      <c r="O7">
        <v>1</v>
      </c>
      <c r="P7" t="s">
        <v>5975</v>
      </c>
      <c r="Q7">
        <v>79.99</v>
      </c>
      <c r="Y7" t="s">
        <v>6019</v>
      </c>
      <c r="Z7" t="s">
        <v>6020</v>
      </c>
      <c r="AA7" t="s">
        <v>6021</v>
      </c>
      <c r="AB7" t="s">
        <v>387</v>
      </c>
      <c r="AC7" t="s">
        <v>5997</v>
      </c>
      <c r="AD7" t="b">
        <v>0</v>
      </c>
      <c r="AW7" t="b">
        <v>0</v>
      </c>
      <c r="AZ7" t="b">
        <v>0</v>
      </c>
    </row>
    <row r="8" spans="1:52">
      <c r="A8" t="s">
        <v>6022</v>
      </c>
      <c r="B8" t="s">
        <v>6022</v>
      </c>
      <c r="C8" t="s">
        <v>6023</v>
      </c>
      <c r="D8" t="s">
        <v>6024</v>
      </c>
      <c r="E8" t="s">
        <v>5967</v>
      </c>
      <c r="F8" t="s">
        <v>5968</v>
      </c>
      <c r="G8" s="19" t="s">
        <v>5969</v>
      </c>
      <c r="J8" t="s">
        <v>5970</v>
      </c>
      <c r="K8" t="s">
        <v>6009</v>
      </c>
      <c r="L8" t="s">
        <v>6010</v>
      </c>
      <c r="M8" t="s">
        <v>6011</v>
      </c>
      <c r="N8" t="s">
        <v>5974</v>
      </c>
      <c r="O8">
        <v>1</v>
      </c>
      <c r="P8" t="s">
        <v>5975</v>
      </c>
      <c r="Q8">
        <v>79.99</v>
      </c>
      <c r="Y8" t="s">
        <v>6025</v>
      </c>
      <c r="Z8" t="s">
        <v>6026</v>
      </c>
      <c r="AA8" t="s">
        <v>6027</v>
      </c>
      <c r="AB8" t="s">
        <v>387</v>
      </c>
      <c r="AC8" t="s">
        <v>6028</v>
      </c>
      <c r="AD8" t="b">
        <v>0</v>
      </c>
      <c r="AW8" t="b">
        <v>0</v>
      </c>
      <c r="AZ8" t="b">
        <v>0</v>
      </c>
    </row>
    <row r="9" spans="1:52">
      <c r="A9" t="s">
        <v>6029</v>
      </c>
      <c r="B9" t="s">
        <v>6029</v>
      </c>
      <c r="C9" t="s">
        <v>6030</v>
      </c>
      <c r="D9" t="s">
        <v>6031</v>
      </c>
      <c r="E9" t="s">
        <v>5983</v>
      </c>
      <c r="F9" t="s">
        <v>5968</v>
      </c>
      <c r="G9" s="19" t="s">
        <v>5969</v>
      </c>
      <c r="J9" t="s">
        <v>5970</v>
      </c>
      <c r="K9" t="s">
        <v>6009</v>
      </c>
      <c r="L9" t="s">
        <v>6010</v>
      </c>
      <c r="M9" t="s">
        <v>6011</v>
      </c>
      <c r="N9" t="s">
        <v>5983</v>
      </c>
      <c r="O9">
        <v>1</v>
      </c>
      <c r="P9" t="s">
        <v>5975</v>
      </c>
      <c r="Q9">
        <v>79.99</v>
      </c>
      <c r="R9">
        <v>3.12</v>
      </c>
      <c r="W9">
        <v>47.99</v>
      </c>
      <c r="Y9" t="s">
        <v>6032</v>
      </c>
      <c r="Z9" t="s">
        <v>6002</v>
      </c>
      <c r="AA9" t="s">
        <v>6033</v>
      </c>
      <c r="AB9" t="s">
        <v>387</v>
      </c>
      <c r="AC9" t="s">
        <v>6028</v>
      </c>
      <c r="AD9" t="b">
        <v>0</v>
      </c>
      <c r="AW9" t="b">
        <v>0</v>
      </c>
      <c r="AZ9" t="b">
        <v>0</v>
      </c>
    </row>
    <row r="10" spans="1:52">
      <c r="A10" t="s">
        <v>6034</v>
      </c>
      <c r="B10" t="s">
        <v>6034</v>
      </c>
      <c r="C10" t="s">
        <v>6035</v>
      </c>
      <c r="D10" t="s">
        <v>6036</v>
      </c>
      <c r="E10" t="s">
        <v>5983</v>
      </c>
      <c r="F10" t="s">
        <v>5968</v>
      </c>
      <c r="G10" s="19" t="s">
        <v>5969</v>
      </c>
      <c r="J10" t="s">
        <v>5970</v>
      </c>
      <c r="K10" t="s">
        <v>5971</v>
      </c>
      <c r="L10" t="s">
        <v>5972</v>
      </c>
      <c r="M10" t="s">
        <v>5973</v>
      </c>
      <c r="N10" t="s">
        <v>5983</v>
      </c>
      <c r="O10">
        <v>1</v>
      </c>
      <c r="P10" t="s">
        <v>5975</v>
      </c>
      <c r="Q10">
        <v>79.99</v>
      </c>
      <c r="R10">
        <v>1.25</v>
      </c>
      <c r="S10">
        <v>2.99</v>
      </c>
      <c r="W10">
        <v>59.99</v>
      </c>
      <c r="X10">
        <v>2.99</v>
      </c>
      <c r="Y10" t="s">
        <v>6037</v>
      </c>
      <c r="Z10" t="s">
        <v>6038</v>
      </c>
      <c r="AA10" t="s">
        <v>6039</v>
      </c>
      <c r="AB10" t="s">
        <v>387</v>
      </c>
      <c r="AC10" t="s">
        <v>6040</v>
      </c>
      <c r="AD10" t="b">
        <v>0</v>
      </c>
      <c r="AW10" t="b">
        <v>0</v>
      </c>
      <c r="AZ10" t="b">
        <v>0</v>
      </c>
    </row>
    <row r="11" spans="1:52">
      <c r="A11" t="s">
        <v>6041</v>
      </c>
      <c r="B11" t="s">
        <v>6041</v>
      </c>
      <c r="C11" t="s">
        <v>6042</v>
      </c>
      <c r="D11" t="s">
        <v>6043</v>
      </c>
      <c r="E11" t="s">
        <v>5983</v>
      </c>
      <c r="F11" t="s">
        <v>5968</v>
      </c>
      <c r="G11" s="19" t="s">
        <v>5969</v>
      </c>
      <c r="J11" t="s">
        <v>6008</v>
      </c>
      <c r="K11" t="s">
        <v>5984</v>
      </c>
      <c r="L11" t="s">
        <v>5985</v>
      </c>
      <c r="M11" t="s">
        <v>5986</v>
      </c>
      <c r="N11" t="s">
        <v>5983</v>
      </c>
      <c r="O11">
        <v>1</v>
      </c>
      <c r="P11" t="s">
        <v>5975</v>
      </c>
      <c r="Q11">
        <v>99.99</v>
      </c>
      <c r="R11">
        <v>2.84</v>
      </c>
      <c r="W11">
        <v>67.99</v>
      </c>
      <c r="Y11" t="s">
        <v>6044</v>
      </c>
      <c r="Z11" t="s">
        <v>6045</v>
      </c>
      <c r="AA11">
        <v>11235</v>
      </c>
      <c r="AB11" t="s">
        <v>387</v>
      </c>
      <c r="AC11" t="s">
        <v>6046</v>
      </c>
      <c r="AD11" t="b">
        <v>0</v>
      </c>
      <c r="AW11" t="b">
        <v>0</v>
      </c>
      <c r="AZ11" t="b">
        <v>0</v>
      </c>
    </row>
    <row r="12" spans="1:52">
      <c r="A12" t="s">
        <v>6047</v>
      </c>
      <c r="B12" t="s">
        <v>6047</v>
      </c>
      <c r="C12" t="s">
        <v>6048</v>
      </c>
      <c r="D12" t="s">
        <v>6049</v>
      </c>
      <c r="E12" t="s">
        <v>5967</v>
      </c>
      <c r="F12" t="s">
        <v>5968</v>
      </c>
      <c r="G12" s="19" t="s">
        <v>5969</v>
      </c>
      <c r="J12" t="s">
        <v>5970</v>
      </c>
      <c r="K12" t="s">
        <v>5971</v>
      </c>
      <c r="L12" t="s">
        <v>5972</v>
      </c>
      <c r="M12" t="s">
        <v>5973</v>
      </c>
      <c r="N12" t="s">
        <v>5974</v>
      </c>
      <c r="O12">
        <v>1</v>
      </c>
      <c r="P12" t="s">
        <v>5975</v>
      </c>
      <c r="Q12">
        <v>79.99</v>
      </c>
      <c r="Y12" t="s">
        <v>6050</v>
      </c>
      <c r="Z12" t="s">
        <v>6045</v>
      </c>
      <c r="AA12">
        <v>10461</v>
      </c>
      <c r="AB12" t="s">
        <v>387</v>
      </c>
      <c r="AC12" t="s">
        <v>5979</v>
      </c>
      <c r="AD12" t="b">
        <v>0</v>
      </c>
      <c r="AW12" t="b">
        <v>0</v>
      </c>
      <c r="AZ12" t="b">
        <v>0</v>
      </c>
    </row>
    <row r="13" spans="1:52">
      <c r="A13" t="s">
        <v>6051</v>
      </c>
      <c r="B13" t="s">
        <v>6051</v>
      </c>
      <c r="C13" t="s">
        <v>6052</v>
      </c>
      <c r="D13" t="s">
        <v>6053</v>
      </c>
      <c r="E13" t="s">
        <v>5983</v>
      </c>
      <c r="F13" t="s">
        <v>5968</v>
      </c>
      <c r="G13" s="19" t="s">
        <v>5969</v>
      </c>
      <c r="J13" t="s">
        <v>5970</v>
      </c>
      <c r="K13" t="s">
        <v>6009</v>
      </c>
      <c r="L13" t="s">
        <v>6010</v>
      </c>
      <c r="M13" t="s">
        <v>6011</v>
      </c>
      <c r="N13" t="s">
        <v>5983</v>
      </c>
      <c r="O13">
        <v>1</v>
      </c>
      <c r="P13" t="s">
        <v>5975</v>
      </c>
      <c r="Q13">
        <v>79.99</v>
      </c>
      <c r="R13">
        <v>3.8</v>
      </c>
      <c r="W13">
        <v>40</v>
      </c>
      <c r="Y13" t="s">
        <v>6054</v>
      </c>
      <c r="Z13" t="s">
        <v>6020</v>
      </c>
      <c r="AA13" t="s">
        <v>6055</v>
      </c>
      <c r="AB13" t="s">
        <v>387</v>
      </c>
      <c r="AC13" t="s">
        <v>6056</v>
      </c>
      <c r="AD13" t="b">
        <v>0</v>
      </c>
      <c r="AW13" t="b">
        <v>0</v>
      </c>
      <c r="AZ13" t="b">
        <v>0</v>
      </c>
    </row>
  </sheetData>
  <sheetProtection formatCells="0" insertHyperlinks="0" autoFilter="0"/>
  <autoFilter xmlns:etc="http://www.wps.cn/officeDocument/2017/etCustomData" ref="A1:AZ13" etc:filterBottomFollowUsedRange="0">
    <extLst/>
  </autoFilter>
  <hyperlinks>
    <hyperlink ref="G2" r:id="rId1" display="Amazon.com" tooltip="Amazon.com"/>
    <hyperlink ref="G3" r:id="rId1" display="Amazon.com" tooltip="Amazon.com"/>
    <hyperlink ref="G4" r:id="rId1" display="Amazon.com" tooltip="Amazon.com"/>
    <hyperlink ref="G5" r:id="rId1" display="Amazon.com" tooltip="Amazon.com"/>
    <hyperlink ref="G6" r:id="rId1" display="Amazon.com" tooltip="Amazon.com"/>
    <hyperlink ref="G7" r:id="rId1" display="Amazon.com" tooltip="Amazon.com"/>
    <hyperlink ref="G8" r:id="rId1" display="Amazon.com" tooltip="Amazon.com"/>
    <hyperlink ref="G9" r:id="rId1" display="Amazon.com" tooltip="Amazon.com"/>
    <hyperlink ref="G10" r:id="rId1" display="Amazon.com" tooltip="Amazon.com"/>
    <hyperlink ref="G11" r:id="rId1" display="Amazon.com" tooltip="Amazon.com"/>
    <hyperlink ref="G12" r:id="rId1" display="Amazon.com" tooltip="Amazon.com"/>
    <hyperlink ref="G13" r:id="rId1" display="Amazon.com" tooltip="Amazon.com"/>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S3550"/>
  <sheetViews>
    <sheetView workbookViewId="0">
      <selection activeCell="A1" sqref="A1"/>
    </sheetView>
  </sheetViews>
  <sheetFormatPr defaultColWidth="9" defaultRowHeight="12.45" customHeight="1"/>
  <cols>
    <col min="11" max="11" width="9" style="7"/>
    <col min="16" max="16" width="28.25" customWidth="1"/>
  </cols>
  <sheetData>
    <row r="1" customFormat="1" ht="24" customHeight="1" spans="1:19">
      <c r="A1" t="s">
        <v>246</v>
      </c>
      <c r="B1" t="s">
        <v>6057</v>
      </c>
      <c r="C1" t="s">
        <v>303</v>
      </c>
      <c r="D1" t="s">
        <v>6058</v>
      </c>
      <c r="E1" t="s">
        <v>1032</v>
      </c>
      <c r="F1" t="s">
        <v>6059</v>
      </c>
      <c r="G1" t="s">
        <v>6060</v>
      </c>
      <c r="H1" t="s">
        <v>6061</v>
      </c>
      <c r="I1" t="s">
        <v>6062</v>
      </c>
      <c r="J1" t="s">
        <v>6063</v>
      </c>
      <c r="K1" s="7" t="s">
        <v>6064</v>
      </c>
      <c r="L1" t="s">
        <v>6065</v>
      </c>
      <c r="M1" t="s">
        <v>6066</v>
      </c>
      <c r="N1" t="s">
        <v>6067</v>
      </c>
      <c r="O1" t="s">
        <v>6068</v>
      </c>
      <c r="P1" t="s">
        <v>6069</v>
      </c>
      <c r="Q1" t="s">
        <v>6070</v>
      </c>
      <c r="R1" t="s">
        <v>6071</v>
      </c>
      <c r="S1" t="s">
        <v>6072</v>
      </c>
    </row>
    <row r="2" customFormat="1" ht="24" customHeight="1" spans="1:18">
      <c r="A2" t="s">
        <v>6073</v>
      </c>
      <c r="B2" t="s">
        <v>6074</v>
      </c>
      <c r="C2" t="s">
        <v>5986</v>
      </c>
      <c r="D2" t="s">
        <v>6075</v>
      </c>
      <c r="E2" t="s">
        <v>6076</v>
      </c>
      <c r="F2" t="s">
        <v>6077</v>
      </c>
      <c r="G2">
        <v>68</v>
      </c>
      <c r="I2" t="s">
        <v>6078</v>
      </c>
      <c r="J2" t="s">
        <v>6079</v>
      </c>
      <c r="K2" s="7">
        <v>37</v>
      </c>
      <c r="L2" t="s">
        <v>6080</v>
      </c>
      <c r="M2" t="s">
        <v>6081</v>
      </c>
      <c r="P2" t="s">
        <v>6082</v>
      </c>
      <c r="Q2" t="s">
        <v>6083</v>
      </c>
      <c r="R2" t="s">
        <v>6084</v>
      </c>
    </row>
    <row r="3" customFormat="1" customHeight="1" spans="1:18">
      <c r="A3" t="s">
        <v>6073</v>
      </c>
      <c r="B3" t="s">
        <v>6074</v>
      </c>
      <c r="C3" t="s">
        <v>5986</v>
      </c>
      <c r="D3" t="s">
        <v>6075</v>
      </c>
      <c r="E3" t="s">
        <v>6076</v>
      </c>
      <c r="F3" t="s">
        <v>6077</v>
      </c>
      <c r="G3">
        <v>68</v>
      </c>
      <c r="I3" t="s">
        <v>6085</v>
      </c>
      <c r="J3" t="s">
        <v>6079</v>
      </c>
      <c r="K3" s="7">
        <v>14</v>
      </c>
      <c r="L3" t="s">
        <v>6080</v>
      </c>
      <c r="M3" t="s">
        <v>6081</v>
      </c>
      <c r="P3" t="s">
        <v>6082</v>
      </c>
      <c r="Q3" t="s">
        <v>6086</v>
      </c>
      <c r="R3" t="s">
        <v>6087</v>
      </c>
    </row>
    <row r="4" customFormat="1" customHeight="1" spans="1:18">
      <c r="A4" t="s">
        <v>6073</v>
      </c>
      <c r="B4" t="s">
        <v>6074</v>
      </c>
      <c r="C4" t="s">
        <v>5986</v>
      </c>
      <c r="D4" t="s">
        <v>6075</v>
      </c>
      <c r="E4" t="s">
        <v>6076</v>
      </c>
      <c r="F4" t="s">
        <v>6077</v>
      </c>
      <c r="G4">
        <v>68</v>
      </c>
      <c r="I4" t="s">
        <v>6088</v>
      </c>
      <c r="J4" t="s">
        <v>6079</v>
      </c>
      <c r="K4" s="7">
        <v>30</v>
      </c>
      <c r="L4" t="s">
        <v>6080</v>
      </c>
      <c r="M4" t="s">
        <v>6081</v>
      </c>
      <c r="P4" t="s">
        <v>6082</v>
      </c>
      <c r="Q4" t="s">
        <v>6089</v>
      </c>
      <c r="R4" t="s">
        <v>6090</v>
      </c>
    </row>
    <row r="5" customFormat="1" customHeight="1" spans="1:18">
      <c r="A5" t="s">
        <v>6073</v>
      </c>
      <c r="B5" t="s">
        <v>6074</v>
      </c>
      <c r="C5" t="s">
        <v>5986</v>
      </c>
      <c r="D5" t="s">
        <v>6075</v>
      </c>
      <c r="E5" t="s">
        <v>6076</v>
      </c>
      <c r="F5" t="s">
        <v>6077</v>
      </c>
      <c r="G5">
        <v>68</v>
      </c>
      <c r="I5" t="s">
        <v>6091</v>
      </c>
      <c r="J5" t="s">
        <v>6079</v>
      </c>
      <c r="K5" s="7">
        <v>63</v>
      </c>
      <c r="L5" t="s">
        <v>6080</v>
      </c>
      <c r="M5" t="s">
        <v>6081</v>
      </c>
      <c r="P5" t="s">
        <v>6082</v>
      </c>
      <c r="Q5" t="s">
        <v>6092</v>
      </c>
      <c r="R5" t="s">
        <v>6093</v>
      </c>
    </row>
    <row r="6" customFormat="1" customHeight="1" spans="1:19">
      <c r="A6" t="s">
        <v>6073</v>
      </c>
      <c r="B6" t="s">
        <v>6074</v>
      </c>
      <c r="C6" t="s">
        <v>5986</v>
      </c>
      <c r="D6" t="s">
        <v>6075</v>
      </c>
      <c r="E6" t="s">
        <v>6076</v>
      </c>
      <c r="F6" t="s">
        <v>6077</v>
      </c>
      <c r="G6">
        <v>68</v>
      </c>
      <c r="I6" t="s">
        <v>6094</v>
      </c>
      <c r="J6" t="s">
        <v>6079</v>
      </c>
      <c r="K6" s="7">
        <v>32</v>
      </c>
      <c r="L6" t="s">
        <v>6095</v>
      </c>
      <c r="O6" t="s">
        <v>6096</v>
      </c>
      <c r="P6" t="s">
        <v>6082</v>
      </c>
      <c r="Q6" t="s">
        <v>6097</v>
      </c>
      <c r="S6" t="s">
        <v>6098</v>
      </c>
    </row>
    <row r="7" customFormat="1" customHeight="1" spans="1:18">
      <c r="A7" t="s">
        <v>6073</v>
      </c>
      <c r="B7" t="s">
        <v>6074</v>
      </c>
      <c r="C7" t="s">
        <v>5986</v>
      </c>
      <c r="D7" t="s">
        <v>6075</v>
      </c>
      <c r="E7" t="s">
        <v>6076</v>
      </c>
      <c r="F7" t="s">
        <v>6077</v>
      </c>
      <c r="G7">
        <v>68</v>
      </c>
      <c r="I7" t="s">
        <v>6099</v>
      </c>
      <c r="J7" t="s">
        <v>6079</v>
      </c>
      <c r="K7" s="7">
        <v>32</v>
      </c>
      <c r="L7" t="s">
        <v>6080</v>
      </c>
      <c r="M7" t="s">
        <v>6081</v>
      </c>
      <c r="P7" t="s">
        <v>6082</v>
      </c>
      <c r="Q7" t="s">
        <v>6100</v>
      </c>
      <c r="R7" t="s">
        <v>6101</v>
      </c>
    </row>
    <row r="8" customFormat="1" customHeight="1" spans="1:18">
      <c r="A8" t="s">
        <v>6073</v>
      </c>
      <c r="B8" t="s">
        <v>6074</v>
      </c>
      <c r="C8" t="s">
        <v>5986</v>
      </c>
      <c r="D8" t="s">
        <v>6075</v>
      </c>
      <c r="E8" t="s">
        <v>6076</v>
      </c>
      <c r="F8" t="s">
        <v>6077</v>
      </c>
      <c r="G8">
        <v>68</v>
      </c>
      <c r="I8" t="s">
        <v>6102</v>
      </c>
      <c r="J8" t="s">
        <v>6079</v>
      </c>
      <c r="K8" s="7">
        <v>49</v>
      </c>
      <c r="L8" t="s">
        <v>6080</v>
      </c>
      <c r="N8" t="s">
        <v>6103</v>
      </c>
      <c r="P8" t="s">
        <v>6082</v>
      </c>
      <c r="Q8" t="s">
        <v>6104</v>
      </c>
      <c r="R8" t="s">
        <v>6105</v>
      </c>
    </row>
    <row r="9" customFormat="1" customHeight="1" spans="1:18">
      <c r="A9" t="s">
        <v>6073</v>
      </c>
      <c r="B9" t="s">
        <v>6074</v>
      </c>
      <c r="C9" t="s">
        <v>5986</v>
      </c>
      <c r="D9" t="s">
        <v>6075</v>
      </c>
      <c r="E9" t="s">
        <v>6076</v>
      </c>
      <c r="F9" t="s">
        <v>6077</v>
      </c>
      <c r="G9">
        <v>68</v>
      </c>
      <c r="I9" t="s">
        <v>6106</v>
      </c>
      <c r="J9" t="s">
        <v>6079</v>
      </c>
      <c r="K9" s="7">
        <v>24</v>
      </c>
      <c r="L9" t="s">
        <v>6080</v>
      </c>
      <c r="M9" t="s">
        <v>6081</v>
      </c>
      <c r="P9" t="s">
        <v>6082</v>
      </c>
      <c r="Q9" t="s">
        <v>6107</v>
      </c>
      <c r="R9" t="s">
        <v>6108</v>
      </c>
    </row>
    <row r="10" customFormat="1" customHeight="1" spans="1:19">
      <c r="A10" t="s">
        <v>6073</v>
      </c>
      <c r="B10" t="s">
        <v>6074</v>
      </c>
      <c r="C10" t="s">
        <v>5986</v>
      </c>
      <c r="D10" t="s">
        <v>6075</v>
      </c>
      <c r="E10" t="s">
        <v>6076</v>
      </c>
      <c r="F10" t="s">
        <v>6077</v>
      </c>
      <c r="G10">
        <v>68</v>
      </c>
      <c r="I10" t="s">
        <v>6109</v>
      </c>
      <c r="J10" t="s">
        <v>6079</v>
      </c>
      <c r="K10" s="7">
        <v>14</v>
      </c>
      <c r="L10" t="s">
        <v>6095</v>
      </c>
      <c r="O10" t="s">
        <v>6096</v>
      </c>
      <c r="P10" t="s">
        <v>6082</v>
      </c>
      <c r="Q10" t="s">
        <v>6110</v>
      </c>
      <c r="S10" t="s">
        <v>6111</v>
      </c>
    </row>
    <row r="11" customFormat="1" customHeight="1" spans="1:18">
      <c r="A11" t="s">
        <v>6073</v>
      </c>
      <c r="B11" t="s">
        <v>6074</v>
      </c>
      <c r="C11" t="s">
        <v>5986</v>
      </c>
      <c r="D11" t="s">
        <v>6075</v>
      </c>
      <c r="E11" t="s">
        <v>6076</v>
      </c>
      <c r="F11" t="s">
        <v>6077</v>
      </c>
      <c r="G11">
        <v>68</v>
      </c>
      <c r="I11" t="s">
        <v>6112</v>
      </c>
      <c r="J11" t="s">
        <v>6079</v>
      </c>
      <c r="K11" s="7">
        <v>28</v>
      </c>
      <c r="L11" t="s">
        <v>6080</v>
      </c>
      <c r="M11" t="s">
        <v>6081</v>
      </c>
      <c r="P11" t="s">
        <v>6082</v>
      </c>
      <c r="Q11" t="s">
        <v>6113</v>
      </c>
      <c r="R11" t="s">
        <v>6114</v>
      </c>
    </row>
    <row r="12" customFormat="1" customHeight="1" spans="1:19">
      <c r="A12" t="s">
        <v>6073</v>
      </c>
      <c r="B12" t="s">
        <v>6115</v>
      </c>
      <c r="C12" t="s">
        <v>5796</v>
      </c>
      <c r="D12" t="s">
        <v>6075</v>
      </c>
      <c r="E12" t="s">
        <v>6076</v>
      </c>
      <c r="F12" t="s">
        <v>6116</v>
      </c>
      <c r="G12">
        <v>68</v>
      </c>
      <c r="I12" t="s">
        <v>6117</v>
      </c>
      <c r="J12" t="s">
        <v>6079</v>
      </c>
      <c r="K12" s="7">
        <v>22</v>
      </c>
      <c r="L12" t="s">
        <v>6095</v>
      </c>
      <c r="O12" t="s">
        <v>6118</v>
      </c>
      <c r="P12" t="s">
        <v>6119</v>
      </c>
      <c r="S12" t="s">
        <v>6120</v>
      </c>
    </row>
    <row r="13" customFormat="1" customHeight="1" spans="1:18">
      <c r="A13" t="s">
        <v>6073</v>
      </c>
      <c r="B13" t="s">
        <v>6115</v>
      </c>
      <c r="C13" t="s">
        <v>5796</v>
      </c>
      <c r="D13" t="s">
        <v>6075</v>
      </c>
      <c r="E13" t="s">
        <v>6076</v>
      </c>
      <c r="F13" t="s">
        <v>6116</v>
      </c>
      <c r="G13">
        <v>68</v>
      </c>
      <c r="I13" t="s">
        <v>6121</v>
      </c>
      <c r="J13" t="s">
        <v>6079</v>
      </c>
      <c r="K13" s="7">
        <v>25</v>
      </c>
      <c r="L13" t="s">
        <v>6080</v>
      </c>
      <c r="N13" t="s">
        <v>6103</v>
      </c>
      <c r="P13" t="s">
        <v>6119</v>
      </c>
      <c r="Q13" t="s">
        <v>6122</v>
      </c>
      <c r="R13" t="s">
        <v>6123</v>
      </c>
    </row>
    <row r="14" customFormat="1" customHeight="1" spans="1:19">
      <c r="A14" t="s">
        <v>6073</v>
      </c>
      <c r="B14" t="s">
        <v>6115</v>
      </c>
      <c r="C14" t="s">
        <v>5796</v>
      </c>
      <c r="D14" t="s">
        <v>6075</v>
      </c>
      <c r="E14" t="s">
        <v>6076</v>
      </c>
      <c r="F14" t="s">
        <v>6116</v>
      </c>
      <c r="G14">
        <v>68</v>
      </c>
      <c r="I14" t="s">
        <v>6124</v>
      </c>
      <c r="J14" t="s">
        <v>6079</v>
      </c>
      <c r="K14" s="7">
        <v>17</v>
      </c>
      <c r="L14" t="s">
        <v>6095</v>
      </c>
      <c r="O14" t="s">
        <v>6096</v>
      </c>
      <c r="P14" t="s">
        <v>6119</v>
      </c>
      <c r="Q14" t="s">
        <v>6125</v>
      </c>
      <c r="S14" t="s">
        <v>6126</v>
      </c>
    </row>
    <row r="15" customFormat="1" customHeight="1" spans="1:18">
      <c r="A15" t="s">
        <v>6073</v>
      </c>
      <c r="B15" t="s">
        <v>6115</v>
      </c>
      <c r="C15" t="s">
        <v>5796</v>
      </c>
      <c r="D15" t="s">
        <v>6075</v>
      </c>
      <c r="E15" t="s">
        <v>6076</v>
      </c>
      <c r="F15" t="s">
        <v>6116</v>
      </c>
      <c r="G15">
        <v>68</v>
      </c>
      <c r="I15" t="s">
        <v>6127</v>
      </c>
      <c r="J15" t="s">
        <v>6079</v>
      </c>
      <c r="K15" s="7">
        <v>80</v>
      </c>
      <c r="L15" t="s">
        <v>6080</v>
      </c>
      <c r="M15" t="s">
        <v>6081</v>
      </c>
      <c r="P15" t="s">
        <v>6119</v>
      </c>
      <c r="Q15" t="s">
        <v>6128</v>
      </c>
      <c r="R15" t="s">
        <v>6129</v>
      </c>
    </row>
    <row r="16" customFormat="1" customHeight="1" spans="1:19">
      <c r="A16" t="s">
        <v>6073</v>
      </c>
      <c r="B16" t="s">
        <v>6115</v>
      </c>
      <c r="C16" t="s">
        <v>5796</v>
      </c>
      <c r="D16" t="s">
        <v>6075</v>
      </c>
      <c r="E16" t="s">
        <v>6076</v>
      </c>
      <c r="F16" t="s">
        <v>6116</v>
      </c>
      <c r="G16">
        <v>68</v>
      </c>
      <c r="I16" t="s">
        <v>6130</v>
      </c>
      <c r="J16" t="s">
        <v>6079</v>
      </c>
      <c r="K16" s="7">
        <v>51</v>
      </c>
      <c r="L16" t="s">
        <v>6095</v>
      </c>
      <c r="O16" t="s">
        <v>6096</v>
      </c>
      <c r="P16" t="s">
        <v>6119</v>
      </c>
      <c r="Q16" t="s">
        <v>6131</v>
      </c>
      <c r="S16" t="s">
        <v>6132</v>
      </c>
    </row>
    <row r="17" customFormat="1" customHeight="1" spans="1:18">
      <c r="A17" t="s">
        <v>6073</v>
      </c>
      <c r="B17" t="s">
        <v>6115</v>
      </c>
      <c r="C17" t="s">
        <v>5796</v>
      </c>
      <c r="D17" t="s">
        <v>6075</v>
      </c>
      <c r="E17" t="s">
        <v>6076</v>
      </c>
      <c r="F17" t="s">
        <v>6116</v>
      </c>
      <c r="G17">
        <v>68</v>
      </c>
      <c r="I17" t="s">
        <v>6133</v>
      </c>
      <c r="J17" t="s">
        <v>6079</v>
      </c>
      <c r="K17" s="7">
        <v>13</v>
      </c>
      <c r="L17" t="s">
        <v>6080</v>
      </c>
      <c r="M17" t="s">
        <v>6081</v>
      </c>
      <c r="P17" t="s">
        <v>6119</v>
      </c>
      <c r="Q17" t="s">
        <v>6134</v>
      </c>
      <c r="R17" t="s">
        <v>6135</v>
      </c>
    </row>
    <row r="18" customFormat="1" customHeight="1" spans="1:19">
      <c r="A18" t="s">
        <v>6073</v>
      </c>
      <c r="B18" t="s">
        <v>6115</v>
      </c>
      <c r="C18" t="s">
        <v>5796</v>
      </c>
      <c r="D18" t="s">
        <v>6075</v>
      </c>
      <c r="E18" t="s">
        <v>6076</v>
      </c>
      <c r="F18" t="s">
        <v>6116</v>
      </c>
      <c r="G18">
        <v>68</v>
      </c>
      <c r="I18" t="s">
        <v>6136</v>
      </c>
      <c r="J18" t="s">
        <v>6079</v>
      </c>
      <c r="K18" s="7">
        <v>30</v>
      </c>
      <c r="L18" t="s">
        <v>6095</v>
      </c>
      <c r="O18" t="s">
        <v>6096</v>
      </c>
      <c r="P18" t="s">
        <v>6119</v>
      </c>
      <c r="Q18" t="s">
        <v>6137</v>
      </c>
      <c r="S18" t="s">
        <v>6138</v>
      </c>
    </row>
    <row r="19" customFormat="1" customHeight="1" spans="1:19">
      <c r="A19" t="s">
        <v>6073</v>
      </c>
      <c r="B19" t="s">
        <v>6115</v>
      </c>
      <c r="C19" t="s">
        <v>5796</v>
      </c>
      <c r="D19" t="s">
        <v>6075</v>
      </c>
      <c r="E19" t="s">
        <v>6076</v>
      </c>
      <c r="F19" t="s">
        <v>6116</v>
      </c>
      <c r="G19">
        <v>68</v>
      </c>
      <c r="I19" t="s">
        <v>6139</v>
      </c>
      <c r="J19" t="s">
        <v>6079</v>
      </c>
      <c r="K19" s="7">
        <v>47</v>
      </c>
      <c r="L19" t="s">
        <v>6095</v>
      </c>
      <c r="O19" t="s">
        <v>6140</v>
      </c>
      <c r="P19" t="s">
        <v>6119</v>
      </c>
      <c r="S19" t="s">
        <v>6141</v>
      </c>
    </row>
    <row r="20" customFormat="1" customHeight="1" spans="1:19">
      <c r="A20" t="s">
        <v>6073</v>
      </c>
      <c r="B20" t="s">
        <v>6115</v>
      </c>
      <c r="C20" t="s">
        <v>5796</v>
      </c>
      <c r="D20" t="s">
        <v>6075</v>
      </c>
      <c r="E20" t="s">
        <v>6076</v>
      </c>
      <c r="F20" t="s">
        <v>6116</v>
      </c>
      <c r="G20">
        <v>68</v>
      </c>
      <c r="I20" t="s">
        <v>6142</v>
      </c>
      <c r="J20" t="s">
        <v>6079</v>
      </c>
      <c r="K20" s="7">
        <v>15</v>
      </c>
      <c r="L20" t="s">
        <v>6095</v>
      </c>
      <c r="O20" t="s">
        <v>6143</v>
      </c>
      <c r="P20" t="s">
        <v>6119</v>
      </c>
      <c r="Q20" t="s">
        <v>6144</v>
      </c>
      <c r="S20" t="s">
        <v>6145</v>
      </c>
    </row>
    <row r="21" customFormat="1" customHeight="1" spans="1:18">
      <c r="A21" t="s">
        <v>6073</v>
      </c>
      <c r="B21" t="s">
        <v>6115</v>
      </c>
      <c r="C21" t="s">
        <v>5796</v>
      </c>
      <c r="D21" t="s">
        <v>6075</v>
      </c>
      <c r="E21" t="s">
        <v>6076</v>
      </c>
      <c r="F21" t="s">
        <v>6116</v>
      </c>
      <c r="G21">
        <v>68</v>
      </c>
      <c r="I21" t="s">
        <v>6146</v>
      </c>
      <c r="J21" t="s">
        <v>6079</v>
      </c>
      <c r="K21" s="7">
        <v>47</v>
      </c>
      <c r="L21" t="s">
        <v>6080</v>
      </c>
      <c r="M21" t="s">
        <v>6081</v>
      </c>
      <c r="P21" t="s">
        <v>6119</v>
      </c>
      <c r="Q21" t="s">
        <v>6147</v>
      </c>
      <c r="R21" t="s">
        <v>6148</v>
      </c>
    </row>
    <row r="22" customFormat="1" customHeight="1" spans="1:19">
      <c r="A22" t="s">
        <v>6073</v>
      </c>
      <c r="B22" t="s">
        <v>6115</v>
      </c>
      <c r="C22" t="s">
        <v>5796</v>
      </c>
      <c r="D22" t="s">
        <v>6075</v>
      </c>
      <c r="E22" t="s">
        <v>6076</v>
      </c>
      <c r="F22" t="s">
        <v>6116</v>
      </c>
      <c r="G22">
        <v>68</v>
      </c>
      <c r="I22" t="s">
        <v>6149</v>
      </c>
      <c r="J22" t="s">
        <v>6079</v>
      </c>
      <c r="K22" s="7">
        <v>28</v>
      </c>
      <c r="L22" t="s">
        <v>6095</v>
      </c>
      <c r="O22" t="s">
        <v>6096</v>
      </c>
      <c r="P22" t="s">
        <v>6119</v>
      </c>
      <c r="Q22" t="s">
        <v>6150</v>
      </c>
      <c r="S22" t="s">
        <v>6151</v>
      </c>
    </row>
    <row r="23" customFormat="1" customHeight="1" spans="1:18">
      <c r="A23" t="s">
        <v>6073</v>
      </c>
      <c r="B23" t="s">
        <v>6115</v>
      </c>
      <c r="C23" t="s">
        <v>5796</v>
      </c>
      <c r="D23" t="s">
        <v>6075</v>
      </c>
      <c r="E23" t="s">
        <v>6076</v>
      </c>
      <c r="F23" t="s">
        <v>6116</v>
      </c>
      <c r="G23">
        <v>68</v>
      </c>
      <c r="I23" t="s">
        <v>6152</v>
      </c>
      <c r="J23" t="s">
        <v>6079</v>
      </c>
      <c r="K23" s="7">
        <v>39</v>
      </c>
      <c r="L23" t="s">
        <v>6080</v>
      </c>
      <c r="M23" t="s">
        <v>6081</v>
      </c>
      <c r="P23" t="s">
        <v>6119</v>
      </c>
      <c r="Q23" t="s">
        <v>6153</v>
      </c>
      <c r="R23" t="s">
        <v>6154</v>
      </c>
    </row>
    <row r="24" customFormat="1" customHeight="1" spans="1:19">
      <c r="A24" t="s">
        <v>6073</v>
      </c>
      <c r="B24" t="s">
        <v>6155</v>
      </c>
      <c r="C24" t="s">
        <v>5986</v>
      </c>
      <c r="D24" t="s">
        <v>6075</v>
      </c>
      <c r="E24" t="s">
        <v>6076</v>
      </c>
      <c r="F24" t="s">
        <v>6156</v>
      </c>
      <c r="G24">
        <v>68</v>
      </c>
      <c r="I24" t="s">
        <v>6139</v>
      </c>
      <c r="J24" t="s">
        <v>6079</v>
      </c>
      <c r="K24" s="7">
        <v>37</v>
      </c>
      <c r="L24" t="s">
        <v>6095</v>
      </c>
      <c r="O24" t="s">
        <v>6096</v>
      </c>
      <c r="P24" t="s">
        <v>6157</v>
      </c>
      <c r="Q24" t="s">
        <v>6158</v>
      </c>
      <c r="S24" t="s">
        <v>6159</v>
      </c>
    </row>
    <row r="25" customFormat="1" customHeight="1" spans="1:18">
      <c r="A25" t="s">
        <v>6073</v>
      </c>
      <c r="B25" t="s">
        <v>6155</v>
      </c>
      <c r="C25" t="s">
        <v>5986</v>
      </c>
      <c r="D25" t="s">
        <v>6075</v>
      </c>
      <c r="E25" t="s">
        <v>6076</v>
      </c>
      <c r="F25" t="s">
        <v>6156</v>
      </c>
      <c r="G25">
        <v>68</v>
      </c>
      <c r="I25" t="s">
        <v>6160</v>
      </c>
      <c r="J25" t="s">
        <v>6079</v>
      </c>
      <c r="K25" s="7">
        <v>36</v>
      </c>
      <c r="L25" t="s">
        <v>6080</v>
      </c>
      <c r="M25" t="s">
        <v>6081</v>
      </c>
      <c r="P25" t="s">
        <v>6157</v>
      </c>
      <c r="Q25" t="s">
        <v>6161</v>
      </c>
      <c r="R25" t="s">
        <v>6162</v>
      </c>
    </row>
    <row r="26" customFormat="1" customHeight="1" spans="1:19">
      <c r="A26" t="s">
        <v>6073</v>
      </c>
      <c r="B26" t="s">
        <v>6155</v>
      </c>
      <c r="C26" t="s">
        <v>5986</v>
      </c>
      <c r="D26" t="s">
        <v>6075</v>
      </c>
      <c r="E26" t="s">
        <v>6076</v>
      </c>
      <c r="F26" t="s">
        <v>6156</v>
      </c>
      <c r="G26">
        <v>68</v>
      </c>
      <c r="I26" t="s">
        <v>6124</v>
      </c>
      <c r="J26" t="s">
        <v>6079</v>
      </c>
      <c r="K26" s="7">
        <v>17</v>
      </c>
      <c r="L26" t="s">
        <v>6095</v>
      </c>
      <c r="O26" t="s">
        <v>6096</v>
      </c>
      <c r="P26" t="s">
        <v>6157</v>
      </c>
      <c r="Q26" t="s">
        <v>6163</v>
      </c>
      <c r="S26" t="s">
        <v>6164</v>
      </c>
    </row>
    <row r="27" customFormat="1" customHeight="1" spans="1:19">
      <c r="A27" t="s">
        <v>6073</v>
      </c>
      <c r="B27" t="s">
        <v>6155</v>
      </c>
      <c r="C27" t="s">
        <v>5986</v>
      </c>
      <c r="D27" t="s">
        <v>6075</v>
      </c>
      <c r="E27" t="s">
        <v>6076</v>
      </c>
      <c r="F27" t="s">
        <v>6156</v>
      </c>
      <c r="G27">
        <v>68</v>
      </c>
      <c r="I27" t="s">
        <v>6117</v>
      </c>
      <c r="J27" t="s">
        <v>6079</v>
      </c>
      <c r="K27" s="7">
        <v>28</v>
      </c>
      <c r="L27" t="s">
        <v>6095</v>
      </c>
      <c r="O27" t="s">
        <v>6096</v>
      </c>
      <c r="P27" t="s">
        <v>6157</v>
      </c>
      <c r="Q27" t="s">
        <v>6165</v>
      </c>
      <c r="S27" t="s">
        <v>6166</v>
      </c>
    </row>
    <row r="28" customFormat="1" customHeight="1" spans="1:19">
      <c r="A28" t="s">
        <v>6073</v>
      </c>
      <c r="B28" t="s">
        <v>6155</v>
      </c>
      <c r="C28" t="s">
        <v>5986</v>
      </c>
      <c r="D28" t="s">
        <v>6075</v>
      </c>
      <c r="E28" t="s">
        <v>6076</v>
      </c>
      <c r="F28" t="s">
        <v>6156</v>
      </c>
      <c r="G28">
        <v>68</v>
      </c>
      <c r="I28" t="s">
        <v>6136</v>
      </c>
      <c r="J28" t="s">
        <v>6079</v>
      </c>
      <c r="K28" s="7">
        <v>30</v>
      </c>
      <c r="L28" t="s">
        <v>6095</v>
      </c>
      <c r="O28" t="s">
        <v>6096</v>
      </c>
      <c r="P28" t="s">
        <v>6157</v>
      </c>
      <c r="Q28" t="s">
        <v>6167</v>
      </c>
      <c r="S28" t="s">
        <v>6168</v>
      </c>
    </row>
    <row r="29" customFormat="1" customHeight="1" spans="1:19">
      <c r="A29" t="s">
        <v>6073</v>
      </c>
      <c r="B29" t="s">
        <v>6155</v>
      </c>
      <c r="C29" t="s">
        <v>5986</v>
      </c>
      <c r="D29" t="s">
        <v>6075</v>
      </c>
      <c r="E29" t="s">
        <v>6076</v>
      </c>
      <c r="F29" t="s">
        <v>6156</v>
      </c>
      <c r="G29">
        <v>68</v>
      </c>
      <c r="I29" t="s">
        <v>6169</v>
      </c>
      <c r="J29" t="s">
        <v>6079</v>
      </c>
      <c r="K29" s="7">
        <v>77</v>
      </c>
      <c r="L29" t="s">
        <v>6095</v>
      </c>
      <c r="O29" t="s">
        <v>6096</v>
      </c>
      <c r="P29" t="s">
        <v>6157</v>
      </c>
      <c r="Q29" t="s">
        <v>6170</v>
      </c>
      <c r="S29" t="s">
        <v>6171</v>
      </c>
    </row>
    <row r="30" customFormat="1" customHeight="1" spans="1:18">
      <c r="A30" t="s">
        <v>6073</v>
      </c>
      <c r="B30" t="s">
        <v>6155</v>
      </c>
      <c r="C30" t="s">
        <v>5986</v>
      </c>
      <c r="D30" t="s">
        <v>6075</v>
      </c>
      <c r="E30" t="s">
        <v>6076</v>
      </c>
      <c r="F30" t="s">
        <v>6156</v>
      </c>
      <c r="G30">
        <v>68</v>
      </c>
      <c r="I30" t="s">
        <v>6172</v>
      </c>
      <c r="J30" t="s">
        <v>6079</v>
      </c>
      <c r="K30" s="7">
        <v>48</v>
      </c>
      <c r="L30" t="s">
        <v>6080</v>
      </c>
      <c r="M30" t="s">
        <v>6081</v>
      </c>
      <c r="P30" t="s">
        <v>6157</v>
      </c>
      <c r="Q30" t="s">
        <v>6173</v>
      </c>
      <c r="R30" t="s">
        <v>6174</v>
      </c>
    </row>
    <row r="31" customFormat="1" customHeight="1" spans="1:18">
      <c r="A31" t="s">
        <v>6073</v>
      </c>
      <c r="B31" t="s">
        <v>6155</v>
      </c>
      <c r="C31" t="s">
        <v>5986</v>
      </c>
      <c r="D31" t="s">
        <v>6075</v>
      </c>
      <c r="E31" t="s">
        <v>6076</v>
      </c>
      <c r="F31" t="s">
        <v>6156</v>
      </c>
      <c r="G31">
        <v>68</v>
      </c>
      <c r="I31" t="s">
        <v>6175</v>
      </c>
      <c r="J31" t="s">
        <v>6079</v>
      </c>
      <c r="K31" s="7">
        <v>28</v>
      </c>
      <c r="L31" t="s">
        <v>6080</v>
      </c>
      <c r="M31" t="s">
        <v>6081</v>
      </c>
      <c r="P31" t="s">
        <v>6157</v>
      </c>
      <c r="Q31" t="s">
        <v>6176</v>
      </c>
      <c r="R31" t="s">
        <v>6177</v>
      </c>
    </row>
    <row r="32" customFormat="1" customHeight="1" spans="1:19">
      <c r="A32" t="s">
        <v>6073</v>
      </c>
      <c r="B32" t="s">
        <v>6155</v>
      </c>
      <c r="C32" t="s">
        <v>5986</v>
      </c>
      <c r="D32" t="s">
        <v>6075</v>
      </c>
      <c r="E32" t="s">
        <v>6076</v>
      </c>
      <c r="F32" t="s">
        <v>6156</v>
      </c>
      <c r="G32">
        <v>68</v>
      </c>
      <c r="I32" t="s">
        <v>6178</v>
      </c>
      <c r="J32" t="s">
        <v>6079</v>
      </c>
      <c r="K32" s="7">
        <v>30</v>
      </c>
      <c r="L32" t="s">
        <v>6095</v>
      </c>
      <c r="O32" t="s">
        <v>6096</v>
      </c>
      <c r="P32" t="s">
        <v>6157</v>
      </c>
      <c r="Q32" t="s">
        <v>6179</v>
      </c>
      <c r="S32" t="s">
        <v>6180</v>
      </c>
    </row>
    <row r="33" customFormat="1" customHeight="1" spans="1:17">
      <c r="A33" t="s">
        <v>6073</v>
      </c>
      <c r="B33" t="s">
        <v>6155</v>
      </c>
      <c r="C33" t="s">
        <v>5986</v>
      </c>
      <c r="D33" t="s">
        <v>6075</v>
      </c>
      <c r="E33" t="s">
        <v>6076</v>
      </c>
      <c r="F33" t="s">
        <v>6156</v>
      </c>
      <c r="G33">
        <v>68</v>
      </c>
      <c r="I33" t="s">
        <v>6181</v>
      </c>
      <c r="J33" t="s">
        <v>6079</v>
      </c>
      <c r="K33" s="7">
        <v>48</v>
      </c>
      <c r="L33" t="s">
        <v>6182</v>
      </c>
      <c r="P33" t="s">
        <v>6157</v>
      </c>
      <c r="Q33" t="s">
        <v>6183</v>
      </c>
    </row>
    <row r="34" customFormat="1" customHeight="1" spans="1:18">
      <c r="A34" t="s">
        <v>6073</v>
      </c>
      <c r="B34" t="s">
        <v>6155</v>
      </c>
      <c r="C34" t="s">
        <v>5986</v>
      </c>
      <c r="D34" t="s">
        <v>6075</v>
      </c>
      <c r="E34" t="s">
        <v>6076</v>
      </c>
      <c r="F34" t="s">
        <v>6156</v>
      </c>
      <c r="G34">
        <v>68</v>
      </c>
      <c r="I34" t="s">
        <v>6184</v>
      </c>
      <c r="J34" t="s">
        <v>6079</v>
      </c>
      <c r="K34" s="7">
        <v>26</v>
      </c>
      <c r="L34" t="s">
        <v>6080</v>
      </c>
      <c r="M34" t="s">
        <v>6081</v>
      </c>
      <c r="P34" t="s">
        <v>6157</v>
      </c>
      <c r="Q34" t="s">
        <v>6185</v>
      </c>
      <c r="R34" t="s">
        <v>6186</v>
      </c>
    </row>
    <row r="35" customFormat="1" customHeight="1" spans="1:19">
      <c r="A35" s="8"/>
      <c r="B35" s="9"/>
      <c r="C35" s="10"/>
      <c r="D35" s="10"/>
      <c r="E35" s="11"/>
      <c r="F35" s="12"/>
      <c r="G35" s="13"/>
      <c r="H35" s="8"/>
      <c r="I35" s="14"/>
      <c r="J35" s="15"/>
      <c r="K35" s="16"/>
      <c r="L35" s="8"/>
      <c r="M35" s="15"/>
      <c r="N35" s="8"/>
      <c r="O35" s="8"/>
      <c r="P35" s="17"/>
      <c r="Q35" s="18"/>
      <c r="R35" s="8"/>
      <c r="S35" s="8"/>
    </row>
    <row r="36" customFormat="1" customHeight="1" spans="1:19">
      <c r="A36" s="8"/>
      <c r="B36" s="9"/>
      <c r="C36" s="10"/>
      <c r="D36" s="10"/>
      <c r="E36" s="11"/>
      <c r="F36" s="12"/>
      <c r="G36" s="13"/>
      <c r="H36" s="8"/>
      <c r="I36" s="14"/>
      <c r="J36" s="15"/>
      <c r="K36" s="16"/>
      <c r="L36" s="8"/>
      <c r="M36" s="15"/>
      <c r="N36" s="8"/>
      <c r="O36" s="8"/>
      <c r="P36" s="17"/>
      <c r="Q36" s="18"/>
      <c r="R36" s="8"/>
      <c r="S36" s="8"/>
    </row>
    <row r="37" customFormat="1" customHeight="1" spans="1:19">
      <c r="A37" s="8"/>
      <c r="B37" s="9"/>
      <c r="C37" s="10"/>
      <c r="D37" s="10"/>
      <c r="E37" s="11"/>
      <c r="F37" s="12"/>
      <c r="G37" s="13"/>
      <c r="H37" s="8"/>
      <c r="I37" s="14"/>
      <c r="J37" s="15"/>
      <c r="K37" s="16"/>
      <c r="L37" s="8"/>
      <c r="M37" s="15"/>
      <c r="N37" s="8"/>
      <c r="O37" s="8"/>
      <c r="P37" s="17"/>
      <c r="Q37" s="18"/>
      <c r="R37" s="8"/>
      <c r="S37" s="8"/>
    </row>
    <row r="38" customFormat="1" customHeight="1" spans="1:19">
      <c r="A38" s="8"/>
      <c r="B38" s="9"/>
      <c r="C38" s="10"/>
      <c r="D38" s="10"/>
      <c r="E38" s="11"/>
      <c r="F38" s="12"/>
      <c r="G38" s="13"/>
      <c r="H38" s="8"/>
      <c r="I38" s="14"/>
      <c r="J38" s="15"/>
      <c r="K38" s="16"/>
      <c r="L38" s="8"/>
      <c r="M38" s="15"/>
      <c r="N38" s="8"/>
      <c r="O38" s="8"/>
      <c r="P38" s="17"/>
      <c r="Q38" s="18"/>
      <c r="R38" s="8"/>
      <c r="S38" s="8"/>
    </row>
    <row r="39" customFormat="1" customHeight="1" spans="1:19">
      <c r="A39" s="8"/>
      <c r="B39" s="9"/>
      <c r="C39" s="10"/>
      <c r="D39" s="10"/>
      <c r="E39" s="11"/>
      <c r="F39" s="12"/>
      <c r="G39" s="13"/>
      <c r="H39" s="8"/>
      <c r="I39" s="14"/>
      <c r="J39" s="15"/>
      <c r="K39" s="16"/>
      <c r="L39" s="8"/>
      <c r="M39" s="15"/>
      <c r="N39" s="8"/>
      <c r="O39" s="8"/>
      <c r="P39" s="17"/>
      <c r="Q39" s="18"/>
      <c r="R39" s="8"/>
      <c r="S39" s="8"/>
    </row>
    <row r="40" customFormat="1" customHeight="1" spans="1:19">
      <c r="A40" s="8"/>
      <c r="B40" s="9"/>
      <c r="C40" s="10"/>
      <c r="D40" s="10"/>
      <c r="E40" s="11"/>
      <c r="F40" s="12"/>
      <c r="G40" s="13"/>
      <c r="H40" s="8"/>
      <c r="I40" s="14"/>
      <c r="J40" s="15"/>
      <c r="K40" s="16"/>
      <c r="L40" s="8"/>
      <c r="M40" s="15"/>
      <c r="N40" s="8"/>
      <c r="O40" s="8"/>
      <c r="P40" s="17"/>
      <c r="Q40" s="18"/>
      <c r="R40" s="8"/>
      <c r="S40" s="8"/>
    </row>
    <row r="41" customFormat="1" customHeight="1" spans="1:19">
      <c r="A41" s="8"/>
      <c r="B41" s="9"/>
      <c r="C41" s="10"/>
      <c r="D41" s="10"/>
      <c r="E41" s="11"/>
      <c r="F41" s="12"/>
      <c r="G41" s="13"/>
      <c r="H41" s="8"/>
      <c r="I41" s="14"/>
      <c r="J41" s="15"/>
      <c r="K41" s="16"/>
      <c r="L41" s="8"/>
      <c r="M41" s="15"/>
      <c r="N41" s="8"/>
      <c r="O41" s="8"/>
      <c r="P41" s="17"/>
      <c r="Q41" s="18"/>
      <c r="R41" s="8"/>
      <c r="S41" s="8"/>
    </row>
    <row r="42" customFormat="1" customHeight="1" spans="1:19">
      <c r="A42" s="8"/>
      <c r="B42" s="9"/>
      <c r="C42" s="10"/>
      <c r="D42" s="10"/>
      <c r="E42" s="11"/>
      <c r="F42" s="12"/>
      <c r="G42" s="13"/>
      <c r="H42" s="8"/>
      <c r="I42" s="14"/>
      <c r="J42" s="15"/>
      <c r="K42" s="16"/>
      <c r="L42" s="8"/>
      <c r="M42" s="15"/>
      <c r="N42" s="8"/>
      <c r="O42" s="8"/>
      <c r="P42" s="17"/>
      <c r="Q42" s="18"/>
      <c r="R42" s="8"/>
      <c r="S42" s="8"/>
    </row>
    <row r="43" customFormat="1" customHeight="1" spans="1:19">
      <c r="A43" s="8"/>
      <c r="B43" s="9"/>
      <c r="C43" s="10"/>
      <c r="D43" s="10"/>
      <c r="E43" s="11"/>
      <c r="F43" s="12"/>
      <c r="G43" s="13"/>
      <c r="H43" s="8"/>
      <c r="I43" s="14"/>
      <c r="J43" s="15"/>
      <c r="K43" s="16"/>
      <c r="L43" s="8"/>
      <c r="M43" s="15"/>
      <c r="N43" s="8"/>
      <c r="O43" s="8"/>
      <c r="P43" s="17"/>
      <c r="Q43" s="18"/>
      <c r="R43" s="8"/>
      <c r="S43" s="8"/>
    </row>
    <row r="44" customFormat="1" customHeight="1" spans="1:19">
      <c r="A44" s="8"/>
      <c r="B44" s="9"/>
      <c r="C44" s="10"/>
      <c r="D44" s="10"/>
      <c r="E44" s="11"/>
      <c r="F44" s="12"/>
      <c r="G44" s="13"/>
      <c r="H44" s="8"/>
      <c r="I44" s="14"/>
      <c r="J44" s="15"/>
      <c r="K44" s="16"/>
      <c r="L44" s="8"/>
      <c r="M44" s="15"/>
      <c r="N44" s="8"/>
      <c r="O44" s="8"/>
      <c r="P44" s="17"/>
      <c r="Q44" s="18"/>
      <c r="R44" s="8"/>
      <c r="S44" s="8"/>
    </row>
    <row r="45" customFormat="1" customHeight="1" spans="1:19">
      <c r="A45" s="8"/>
      <c r="B45" s="9"/>
      <c r="C45" s="10"/>
      <c r="D45" s="10"/>
      <c r="E45" s="11"/>
      <c r="F45" s="12"/>
      <c r="G45" s="13"/>
      <c r="H45" s="8"/>
      <c r="I45" s="14"/>
      <c r="J45" s="15"/>
      <c r="K45" s="16"/>
      <c r="L45" s="8"/>
      <c r="M45" s="15"/>
      <c r="N45" s="8"/>
      <c r="O45" s="8"/>
      <c r="P45" s="17"/>
      <c r="Q45" s="18"/>
      <c r="R45" s="8"/>
      <c r="S45" s="8"/>
    </row>
    <row r="46" customFormat="1" customHeight="1" spans="1:19">
      <c r="A46" s="8"/>
      <c r="B46" s="9"/>
      <c r="C46" s="10"/>
      <c r="D46" s="10"/>
      <c r="E46" s="11"/>
      <c r="F46" s="12"/>
      <c r="G46" s="13"/>
      <c r="H46" s="8"/>
      <c r="I46" s="14"/>
      <c r="J46" s="15"/>
      <c r="K46" s="16"/>
      <c r="L46" s="8"/>
      <c r="M46" s="15"/>
      <c r="N46" s="8"/>
      <c r="O46" s="8"/>
      <c r="P46" s="17"/>
      <c r="Q46" s="18"/>
      <c r="R46" s="8"/>
      <c r="S46" s="8"/>
    </row>
    <row r="47" customFormat="1" customHeight="1" spans="1:19">
      <c r="A47" s="8"/>
      <c r="B47" s="9"/>
      <c r="C47" s="10"/>
      <c r="D47" s="10"/>
      <c r="E47" s="11"/>
      <c r="F47" s="12"/>
      <c r="G47" s="13"/>
      <c r="H47" s="8"/>
      <c r="I47" s="14"/>
      <c r="J47" s="15"/>
      <c r="K47" s="16"/>
      <c r="L47" s="8"/>
      <c r="M47" s="15"/>
      <c r="N47" s="8"/>
      <c r="O47" s="8"/>
      <c r="P47" s="17"/>
      <c r="Q47" s="18"/>
      <c r="R47" s="8"/>
      <c r="S47" s="8"/>
    </row>
    <row r="48" customFormat="1" customHeight="1" spans="1:19">
      <c r="A48" s="8"/>
      <c r="B48" s="9"/>
      <c r="C48" s="10"/>
      <c r="D48" s="10"/>
      <c r="E48" s="11"/>
      <c r="F48" s="12"/>
      <c r="G48" s="13"/>
      <c r="H48" s="8"/>
      <c r="I48" s="14"/>
      <c r="J48" s="15"/>
      <c r="K48" s="16"/>
      <c r="L48" s="8"/>
      <c r="M48" s="15"/>
      <c r="N48" s="8"/>
      <c r="O48" s="8"/>
      <c r="P48" s="17"/>
      <c r="Q48" s="18"/>
      <c r="R48" s="8"/>
      <c r="S48" s="8"/>
    </row>
    <row r="49" customFormat="1" customHeight="1" spans="1:19">
      <c r="A49" s="8"/>
      <c r="B49" s="9"/>
      <c r="C49" s="10"/>
      <c r="D49" s="10"/>
      <c r="E49" s="11"/>
      <c r="F49" s="12"/>
      <c r="G49" s="13"/>
      <c r="H49" s="8"/>
      <c r="I49" s="14"/>
      <c r="J49" s="15"/>
      <c r="K49" s="16"/>
      <c r="L49" s="8"/>
      <c r="M49" s="15"/>
      <c r="N49" s="8"/>
      <c r="O49" s="8"/>
      <c r="P49" s="17"/>
      <c r="Q49" s="18"/>
      <c r="R49" s="8"/>
      <c r="S49" s="8"/>
    </row>
    <row r="50" customFormat="1" customHeight="1" spans="1:19">
      <c r="A50" s="8"/>
      <c r="B50" s="9"/>
      <c r="C50" s="10"/>
      <c r="D50" s="10"/>
      <c r="E50" s="11"/>
      <c r="F50" s="12"/>
      <c r="G50" s="13"/>
      <c r="H50" s="8"/>
      <c r="I50" s="14"/>
      <c r="J50" s="15"/>
      <c r="K50" s="16"/>
      <c r="L50" s="8"/>
      <c r="M50" s="15"/>
      <c r="N50" s="8"/>
      <c r="O50" s="8"/>
      <c r="P50" s="17"/>
      <c r="Q50" s="18"/>
      <c r="R50" s="8"/>
      <c r="S50" s="8"/>
    </row>
    <row r="51" customFormat="1" customHeight="1" spans="1:19">
      <c r="A51" s="8"/>
      <c r="B51" s="9"/>
      <c r="C51" s="10"/>
      <c r="D51" s="10"/>
      <c r="E51" s="11"/>
      <c r="F51" s="12"/>
      <c r="G51" s="13"/>
      <c r="H51" s="8"/>
      <c r="I51" s="14"/>
      <c r="J51" s="15"/>
      <c r="K51" s="16"/>
      <c r="L51" s="8"/>
      <c r="M51" s="15"/>
      <c r="N51" s="8"/>
      <c r="O51" s="8"/>
      <c r="P51" s="17"/>
      <c r="Q51" s="18"/>
      <c r="R51" s="8"/>
      <c r="S51" s="8"/>
    </row>
    <row r="52" customFormat="1" customHeight="1" spans="1:19">
      <c r="A52" s="8"/>
      <c r="B52" s="9"/>
      <c r="C52" s="10"/>
      <c r="D52" s="10"/>
      <c r="E52" s="11"/>
      <c r="F52" s="12"/>
      <c r="G52" s="13"/>
      <c r="H52" s="8"/>
      <c r="I52" s="14"/>
      <c r="J52" s="15"/>
      <c r="K52" s="16"/>
      <c r="L52" s="8"/>
      <c r="M52" s="15"/>
      <c r="N52" s="8"/>
      <c r="O52" s="8"/>
      <c r="P52" s="17"/>
      <c r="Q52" s="18"/>
      <c r="R52" s="8"/>
      <c r="S52" s="8"/>
    </row>
    <row r="53" customFormat="1" customHeight="1" spans="1:19">
      <c r="A53" s="8"/>
      <c r="B53" s="9"/>
      <c r="C53" s="10"/>
      <c r="D53" s="10"/>
      <c r="E53" s="11"/>
      <c r="F53" s="12"/>
      <c r="G53" s="13"/>
      <c r="H53" s="8"/>
      <c r="I53" s="14"/>
      <c r="J53" s="15"/>
      <c r="K53" s="16"/>
      <c r="L53" s="8"/>
      <c r="M53" s="15"/>
      <c r="N53" s="8"/>
      <c r="O53" s="8"/>
      <c r="P53" s="17"/>
      <c r="Q53" s="18"/>
      <c r="R53" s="8"/>
      <c r="S53" s="8"/>
    </row>
    <row r="54" customFormat="1" customHeight="1" spans="1:19">
      <c r="A54" s="8"/>
      <c r="B54" s="9"/>
      <c r="C54" s="10"/>
      <c r="D54" s="10"/>
      <c r="E54" s="11"/>
      <c r="F54" s="12"/>
      <c r="G54" s="13"/>
      <c r="H54" s="8"/>
      <c r="I54" s="14"/>
      <c r="J54" s="15"/>
      <c r="K54" s="16"/>
      <c r="L54" s="8"/>
      <c r="M54" s="15"/>
      <c r="N54" s="8"/>
      <c r="O54" s="8"/>
      <c r="P54" s="17"/>
      <c r="Q54" s="18"/>
      <c r="R54" s="8"/>
      <c r="S54" s="8"/>
    </row>
    <row r="55" customFormat="1" customHeight="1" spans="1:19">
      <c r="A55" s="8"/>
      <c r="B55" s="9"/>
      <c r="C55" s="10"/>
      <c r="D55" s="10"/>
      <c r="E55" s="11"/>
      <c r="F55" s="12"/>
      <c r="G55" s="13"/>
      <c r="H55" s="8"/>
      <c r="I55" s="14"/>
      <c r="J55" s="15"/>
      <c r="K55" s="16"/>
      <c r="L55" s="8"/>
      <c r="M55" s="15"/>
      <c r="N55" s="8"/>
      <c r="O55" s="8"/>
      <c r="P55" s="17"/>
      <c r="Q55" s="18"/>
      <c r="R55" s="8"/>
      <c r="S55" s="8"/>
    </row>
    <row r="56" customFormat="1" customHeight="1" spans="1:19">
      <c r="A56" s="8"/>
      <c r="B56" s="9"/>
      <c r="C56" s="10"/>
      <c r="D56" s="10"/>
      <c r="E56" s="11"/>
      <c r="F56" s="12"/>
      <c r="G56" s="13"/>
      <c r="H56" s="8"/>
      <c r="I56" s="14"/>
      <c r="J56" s="15"/>
      <c r="K56" s="16"/>
      <c r="L56" s="8"/>
      <c r="M56" s="15"/>
      <c r="N56" s="8"/>
      <c r="O56" s="8"/>
      <c r="P56" s="17"/>
      <c r="Q56" s="18"/>
      <c r="R56" s="8"/>
      <c r="S56" s="8"/>
    </row>
    <row r="57" customFormat="1" customHeight="1" spans="1:19">
      <c r="A57" s="8"/>
      <c r="B57" s="9"/>
      <c r="C57" s="10"/>
      <c r="D57" s="10"/>
      <c r="E57" s="11"/>
      <c r="F57" s="12"/>
      <c r="G57" s="13"/>
      <c r="H57" s="8"/>
      <c r="I57" s="14"/>
      <c r="J57" s="15"/>
      <c r="K57" s="16"/>
      <c r="L57" s="8"/>
      <c r="M57" s="15"/>
      <c r="N57" s="8"/>
      <c r="O57" s="8"/>
      <c r="P57" s="17"/>
      <c r="Q57" s="18"/>
      <c r="R57" s="8"/>
      <c r="S57" s="8"/>
    </row>
    <row r="58" customFormat="1" customHeight="1" spans="1:19">
      <c r="A58" s="8"/>
      <c r="B58" s="9"/>
      <c r="C58" s="10"/>
      <c r="D58" s="10"/>
      <c r="E58" s="11"/>
      <c r="F58" s="12"/>
      <c r="G58" s="13"/>
      <c r="H58" s="8"/>
      <c r="I58" s="14"/>
      <c r="J58" s="15"/>
      <c r="K58" s="16"/>
      <c r="L58" s="8"/>
      <c r="M58" s="15"/>
      <c r="N58" s="8"/>
      <c r="O58" s="8"/>
      <c r="P58" s="17"/>
      <c r="Q58" s="18"/>
      <c r="R58" s="8"/>
      <c r="S58" s="8"/>
    </row>
    <row r="59" customFormat="1" customHeight="1" spans="1:19">
      <c r="A59" s="8"/>
      <c r="B59" s="9"/>
      <c r="C59" s="10"/>
      <c r="D59" s="10"/>
      <c r="E59" s="11"/>
      <c r="F59" s="12"/>
      <c r="G59" s="13"/>
      <c r="H59" s="8"/>
      <c r="I59" s="14"/>
      <c r="J59" s="15"/>
      <c r="K59" s="16"/>
      <c r="L59" s="8"/>
      <c r="M59" s="15"/>
      <c r="N59" s="8"/>
      <c r="O59" s="8"/>
      <c r="P59" s="17"/>
      <c r="Q59" s="18"/>
      <c r="R59" s="8"/>
      <c r="S59" s="8"/>
    </row>
    <row r="60" customFormat="1" customHeight="1" spans="1:19">
      <c r="A60" s="8"/>
      <c r="B60" s="9"/>
      <c r="C60" s="10"/>
      <c r="D60" s="10"/>
      <c r="E60" s="11"/>
      <c r="F60" s="12"/>
      <c r="G60" s="13"/>
      <c r="H60" s="8"/>
      <c r="I60" s="14"/>
      <c r="J60" s="15"/>
      <c r="K60" s="16"/>
      <c r="L60" s="8"/>
      <c r="M60" s="15"/>
      <c r="N60" s="8"/>
      <c r="O60" s="8"/>
      <c r="P60" s="17"/>
      <c r="Q60" s="18"/>
      <c r="R60" s="8"/>
      <c r="S60" s="8"/>
    </row>
    <row r="61" customFormat="1" customHeight="1" spans="1:19">
      <c r="A61" s="8"/>
      <c r="B61" s="9"/>
      <c r="C61" s="10"/>
      <c r="D61" s="10"/>
      <c r="E61" s="11"/>
      <c r="F61" s="12"/>
      <c r="G61" s="13"/>
      <c r="H61" s="8"/>
      <c r="I61" s="14"/>
      <c r="J61" s="15"/>
      <c r="K61" s="16"/>
      <c r="L61" s="8"/>
      <c r="M61" s="15"/>
      <c r="N61" s="8"/>
      <c r="O61" s="8"/>
      <c r="P61" s="17"/>
      <c r="Q61" s="18"/>
      <c r="R61" s="8"/>
      <c r="S61" s="8"/>
    </row>
    <row r="62" customFormat="1" customHeight="1" spans="1:19">
      <c r="A62" s="8"/>
      <c r="B62" s="9"/>
      <c r="C62" s="10"/>
      <c r="D62" s="10"/>
      <c r="E62" s="11"/>
      <c r="F62" s="12"/>
      <c r="G62" s="13"/>
      <c r="H62" s="8"/>
      <c r="I62" s="14"/>
      <c r="J62" s="15"/>
      <c r="K62" s="16"/>
      <c r="L62" s="8"/>
      <c r="M62" s="15"/>
      <c r="N62" s="8"/>
      <c r="O62" s="8"/>
      <c r="P62" s="17"/>
      <c r="Q62" s="18"/>
      <c r="R62" s="8"/>
      <c r="S62" s="8"/>
    </row>
    <row r="63" customFormat="1" customHeight="1" spans="1:19">
      <c r="A63" s="8"/>
      <c r="B63" s="9"/>
      <c r="C63" s="10"/>
      <c r="D63" s="10"/>
      <c r="E63" s="11"/>
      <c r="F63" s="12"/>
      <c r="G63" s="13"/>
      <c r="H63" s="8"/>
      <c r="I63" s="14"/>
      <c r="J63" s="15"/>
      <c r="K63" s="16"/>
      <c r="L63" s="8"/>
      <c r="M63" s="15"/>
      <c r="N63" s="8"/>
      <c r="O63" s="8"/>
      <c r="P63" s="17"/>
      <c r="Q63" s="18"/>
      <c r="R63" s="8"/>
      <c r="S63" s="8"/>
    </row>
    <row r="64" customFormat="1" customHeight="1" spans="1:19">
      <c r="A64" s="8"/>
      <c r="B64" s="9"/>
      <c r="C64" s="10"/>
      <c r="D64" s="10"/>
      <c r="E64" s="11"/>
      <c r="F64" s="12"/>
      <c r="G64" s="13"/>
      <c r="H64" s="8"/>
      <c r="I64" s="14"/>
      <c r="J64" s="15"/>
      <c r="K64" s="16"/>
      <c r="L64" s="8"/>
      <c r="M64" s="15"/>
      <c r="N64" s="8"/>
      <c r="O64" s="8"/>
      <c r="P64" s="17"/>
      <c r="Q64" s="18"/>
      <c r="R64" s="8"/>
      <c r="S64" s="8"/>
    </row>
    <row r="65" customFormat="1" customHeight="1" spans="1:19">
      <c r="A65" s="8"/>
      <c r="B65" s="9"/>
      <c r="C65" s="10"/>
      <c r="D65" s="10"/>
      <c r="E65" s="11"/>
      <c r="F65" s="12"/>
      <c r="G65" s="13"/>
      <c r="H65" s="8"/>
      <c r="I65" s="14"/>
      <c r="J65" s="15"/>
      <c r="K65" s="16"/>
      <c r="L65" s="8"/>
      <c r="M65" s="15"/>
      <c r="N65" s="8"/>
      <c r="O65" s="8"/>
      <c r="P65" s="17"/>
      <c r="Q65" s="18"/>
      <c r="R65" s="8"/>
      <c r="S65" s="8"/>
    </row>
    <row r="66" customFormat="1" customHeight="1" spans="1:19">
      <c r="A66" s="8"/>
      <c r="B66" s="9"/>
      <c r="C66" s="10"/>
      <c r="D66" s="10"/>
      <c r="E66" s="11"/>
      <c r="F66" s="12"/>
      <c r="G66" s="13"/>
      <c r="H66" s="8"/>
      <c r="I66" s="14"/>
      <c r="J66" s="15"/>
      <c r="K66" s="16"/>
      <c r="L66" s="8"/>
      <c r="M66" s="15"/>
      <c r="N66" s="8"/>
      <c r="O66" s="8"/>
      <c r="P66" s="17"/>
      <c r="Q66" s="18"/>
      <c r="R66" s="8"/>
      <c r="S66" s="8"/>
    </row>
    <row r="67" customFormat="1" customHeight="1" spans="1:19">
      <c r="A67" s="8"/>
      <c r="B67" s="9"/>
      <c r="C67" s="10"/>
      <c r="D67" s="10"/>
      <c r="E67" s="11"/>
      <c r="F67" s="12"/>
      <c r="G67" s="13"/>
      <c r="H67" s="8"/>
      <c r="I67" s="14"/>
      <c r="J67" s="15"/>
      <c r="K67" s="16"/>
      <c r="L67" s="8"/>
      <c r="M67" s="15"/>
      <c r="N67" s="8"/>
      <c r="O67" s="8"/>
      <c r="P67" s="17"/>
      <c r="Q67" s="18"/>
      <c r="R67" s="8"/>
      <c r="S67" s="8"/>
    </row>
    <row r="68" customFormat="1" customHeight="1" spans="1:19">
      <c r="A68" s="8"/>
      <c r="B68" s="9"/>
      <c r="C68" s="10"/>
      <c r="D68" s="10"/>
      <c r="E68" s="11"/>
      <c r="F68" s="12"/>
      <c r="G68" s="13"/>
      <c r="H68" s="8"/>
      <c r="I68" s="14"/>
      <c r="J68" s="15"/>
      <c r="K68" s="16"/>
      <c r="L68" s="8"/>
      <c r="M68" s="15"/>
      <c r="N68" s="8"/>
      <c r="O68" s="8"/>
      <c r="P68" s="17"/>
      <c r="Q68" s="18"/>
      <c r="R68" s="8"/>
      <c r="S68" s="8"/>
    </row>
    <row r="69" customFormat="1" customHeight="1" spans="1:19">
      <c r="A69" s="8"/>
      <c r="B69" s="9"/>
      <c r="C69" s="10"/>
      <c r="D69" s="10"/>
      <c r="E69" s="11"/>
      <c r="F69" s="12"/>
      <c r="G69" s="13"/>
      <c r="H69" s="8"/>
      <c r="I69" s="14"/>
      <c r="J69" s="15"/>
      <c r="K69" s="16"/>
      <c r="L69" s="8"/>
      <c r="M69" s="15"/>
      <c r="N69" s="8"/>
      <c r="O69" s="8"/>
      <c r="P69" s="17"/>
      <c r="Q69" s="18"/>
      <c r="R69" s="8"/>
      <c r="S69" s="8"/>
    </row>
    <row r="70" customFormat="1" customHeight="1" spans="1:19">
      <c r="A70" s="8"/>
      <c r="B70" s="9"/>
      <c r="C70" s="10"/>
      <c r="D70" s="10"/>
      <c r="E70" s="11"/>
      <c r="F70" s="12"/>
      <c r="G70" s="13"/>
      <c r="H70" s="8"/>
      <c r="I70" s="14"/>
      <c r="J70" s="15"/>
      <c r="K70" s="16"/>
      <c r="L70" s="8"/>
      <c r="M70" s="15"/>
      <c r="N70" s="8"/>
      <c r="O70" s="8"/>
      <c r="P70" s="17"/>
      <c r="Q70" s="18"/>
      <c r="R70" s="8"/>
      <c r="S70" s="8"/>
    </row>
    <row r="71" customFormat="1" customHeight="1" spans="1:19">
      <c r="A71" s="8"/>
      <c r="B71" s="9"/>
      <c r="C71" s="10"/>
      <c r="D71" s="10"/>
      <c r="E71" s="11"/>
      <c r="F71" s="12"/>
      <c r="G71" s="13"/>
      <c r="H71" s="8"/>
      <c r="I71" s="14"/>
      <c r="J71" s="15"/>
      <c r="K71" s="16"/>
      <c r="L71" s="8"/>
      <c r="M71" s="15"/>
      <c r="N71" s="8"/>
      <c r="O71" s="8"/>
      <c r="P71" s="17"/>
      <c r="Q71" s="18"/>
      <c r="R71" s="8"/>
      <c r="S71" s="8"/>
    </row>
    <row r="72" customFormat="1" customHeight="1" spans="1:19">
      <c r="A72" s="8"/>
      <c r="B72" s="9"/>
      <c r="C72" s="10"/>
      <c r="D72" s="10"/>
      <c r="E72" s="11"/>
      <c r="F72" s="12"/>
      <c r="G72" s="13"/>
      <c r="H72" s="8"/>
      <c r="I72" s="14"/>
      <c r="J72" s="15"/>
      <c r="K72" s="16"/>
      <c r="L72" s="8"/>
      <c r="M72" s="15"/>
      <c r="N72" s="8"/>
      <c r="O72" s="8"/>
      <c r="P72" s="17"/>
      <c r="Q72" s="18"/>
      <c r="R72" s="8"/>
      <c r="S72" s="8"/>
    </row>
    <row r="73" customFormat="1" customHeight="1" spans="1:19">
      <c r="A73" s="8"/>
      <c r="B73" s="9"/>
      <c r="C73" s="10"/>
      <c r="D73" s="10"/>
      <c r="E73" s="11"/>
      <c r="F73" s="12"/>
      <c r="G73" s="13"/>
      <c r="H73" s="8"/>
      <c r="I73" s="14"/>
      <c r="J73" s="15"/>
      <c r="K73" s="16"/>
      <c r="L73" s="8"/>
      <c r="M73" s="15"/>
      <c r="N73" s="8"/>
      <c r="O73" s="8"/>
      <c r="P73" s="17"/>
      <c r="Q73" s="18"/>
      <c r="R73" s="8"/>
      <c r="S73" s="8"/>
    </row>
    <row r="74" customFormat="1" customHeight="1" spans="1:19">
      <c r="A74" s="8"/>
      <c r="B74" s="9"/>
      <c r="C74" s="10"/>
      <c r="D74" s="10"/>
      <c r="E74" s="11"/>
      <c r="F74" s="12"/>
      <c r="G74" s="13"/>
      <c r="H74" s="8"/>
      <c r="I74" s="14"/>
      <c r="J74" s="15"/>
      <c r="K74" s="16"/>
      <c r="L74" s="8"/>
      <c r="M74" s="15"/>
      <c r="N74" s="8"/>
      <c r="O74" s="8"/>
      <c r="P74" s="17"/>
      <c r="Q74" s="18"/>
      <c r="R74" s="8"/>
      <c r="S74" s="8"/>
    </row>
    <row r="75" customFormat="1" customHeight="1" spans="1:19">
      <c r="A75" s="8"/>
      <c r="B75" s="9"/>
      <c r="C75" s="10"/>
      <c r="D75" s="10"/>
      <c r="E75" s="11"/>
      <c r="F75" s="12"/>
      <c r="G75" s="13"/>
      <c r="H75" s="8"/>
      <c r="I75" s="14"/>
      <c r="J75" s="15"/>
      <c r="K75" s="16"/>
      <c r="L75" s="8"/>
      <c r="M75" s="15"/>
      <c r="N75" s="8"/>
      <c r="O75" s="8"/>
      <c r="P75" s="17"/>
      <c r="Q75" s="18"/>
      <c r="R75" s="8"/>
      <c r="S75" s="8"/>
    </row>
    <row r="76" customFormat="1" customHeight="1" spans="1:19">
      <c r="A76" s="8"/>
      <c r="B76" s="9"/>
      <c r="C76" s="10"/>
      <c r="D76" s="10"/>
      <c r="E76" s="11"/>
      <c r="F76" s="12"/>
      <c r="G76" s="13"/>
      <c r="H76" s="8"/>
      <c r="I76" s="14"/>
      <c r="J76" s="15"/>
      <c r="K76" s="16"/>
      <c r="L76" s="8"/>
      <c r="M76" s="15"/>
      <c r="N76" s="8"/>
      <c r="O76" s="8"/>
      <c r="P76" s="17"/>
      <c r="Q76" s="18"/>
      <c r="R76" s="8"/>
      <c r="S76" s="8"/>
    </row>
    <row r="77" customFormat="1" customHeight="1" spans="1:19">
      <c r="A77" s="8"/>
      <c r="B77" s="9"/>
      <c r="C77" s="10"/>
      <c r="D77" s="10"/>
      <c r="E77" s="11"/>
      <c r="F77" s="12"/>
      <c r="G77" s="13"/>
      <c r="H77" s="8"/>
      <c r="I77" s="14"/>
      <c r="J77" s="15"/>
      <c r="K77" s="16"/>
      <c r="L77" s="8"/>
      <c r="M77" s="15"/>
      <c r="N77" s="8"/>
      <c r="O77" s="8"/>
      <c r="P77" s="17"/>
      <c r="Q77" s="18"/>
      <c r="R77" s="8"/>
      <c r="S77" s="8"/>
    </row>
    <row r="78" customFormat="1" customHeight="1" spans="1:19">
      <c r="A78" s="8"/>
      <c r="B78" s="9"/>
      <c r="C78" s="10"/>
      <c r="D78" s="10"/>
      <c r="E78" s="11"/>
      <c r="F78" s="12"/>
      <c r="G78" s="13"/>
      <c r="H78" s="8"/>
      <c r="I78" s="14"/>
      <c r="J78" s="15"/>
      <c r="K78" s="16"/>
      <c r="L78" s="8"/>
      <c r="M78" s="15"/>
      <c r="N78" s="8"/>
      <c r="O78" s="8"/>
      <c r="P78" s="17"/>
      <c r="Q78" s="18"/>
      <c r="R78" s="8"/>
      <c r="S78" s="8"/>
    </row>
    <row r="79" customFormat="1" customHeight="1" spans="1:19">
      <c r="A79" s="8"/>
      <c r="B79" s="9"/>
      <c r="C79" s="10"/>
      <c r="D79" s="10"/>
      <c r="E79" s="11"/>
      <c r="F79" s="12"/>
      <c r="G79" s="13"/>
      <c r="H79" s="8"/>
      <c r="I79" s="14"/>
      <c r="J79" s="15"/>
      <c r="K79" s="16"/>
      <c r="L79" s="8"/>
      <c r="M79" s="15"/>
      <c r="N79" s="8"/>
      <c r="O79" s="8"/>
      <c r="P79" s="17"/>
      <c r="Q79" s="18"/>
      <c r="R79" s="8"/>
      <c r="S79" s="8"/>
    </row>
    <row r="80" customFormat="1" customHeight="1" spans="1:19">
      <c r="A80" s="8"/>
      <c r="B80" s="9"/>
      <c r="C80" s="10"/>
      <c r="D80" s="10"/>
      <c r="E80" s="11"/>
      <c r="F80" s="12"/>
      <c r="G80" s="13"/>
      <c r="H80" s="8"/>
      <c r="I80" s="14"/>
      <c r="J80" s="15"/>
      <c r="K80" s="16"/>
      <c r="L80" s="8"/>
      <c r="M80" s="15"/>
      <c r="N80" s="8"/>
      <c r="O80" s="8"/>
      <c r="P80" s="17"/>
      <c r="Q80" s="18"/>
      <c r="R80" s="8"/>
      <c r="S80" s="8"/>
    </row>
    <row r="81" customFormat="1" customHeight="1" spans="1:19">
      <c r="A81" s="8"/>
      <c r="B81" s="9"/>
      <c r="C81" s="10"/>
      <c r="D81" s="10"/>
      <c r="E81" s="11"/>
      <c r="F81" s="12"/>
      <c r="G81" s="13"/>
      <c r="H81" s="8"/>
      <c r="I81" s="14"/>
      <c r="J81" s="15"/>
      <c r="K81" s="16"/>
      <c r="L81" s="8"/>
      <c r="M81" s="15"/>
      <c r="N81" s="8"/>
      <c r="O81" s="8"/>
      <c r="P81" s="17"/>
      <c r="Q81" s="18"/>
      <c r="R81" s="8"/>
      <c r="S81" s="8"/>
    </row>
    <row r="82" customFormat="1" customHeight="1" spans="1:19">
      <c r="A82" s="8"/>
      <c r="B82" s="9"/>
      <c r="C82" s="10"/>
      <c r="D82" s="10"/>
      <c r="E82" s="11"/>
      <c r="F82" s="12"/>
      <c r="G82" s="13"/>
      <c r="H82" s="8"/>
      <c r="I82" s="14"/>
      <c r="J82" s="15"/>
      <c r="K82" s="16"/>
      <c r="L82" s="8"/>
      <c r="M82" s="15"/>
      <c r="N82" s="8"/>
      <c r="O82" s="8"/>
      <c r="P82" s="17"/>
      <c r="Q82" s="18"/>
      <c r="R82" s="8"/>
      <c r="S82" s="8"/>
    </row>
    <row r="83" customFormat="1" customHeight="1" spans="1:19">
      <c r="A83" s="8"/>
      <c r="B83" s="9"/>
      <c r="C83" s="10"/>
      <c r="D83" s="10"/>
      <c r="E83" s="11"/>
      <c r="F83" s="12"/>
      <c r="G83" s="13"/>
      <c r="H83" s="8"/>
      <c r="I83" s="14"/>
      <c r="J83" s="15"/>
      <c r="K83" s="16"/>
      <c r="L83" s="8"/>
      <c r="M83" s="15"/>
      <c r="N83" s="8"/>
      <c r="O83" s="8"/>
      <c r="P83" s="17"/>
      <c r="Q83" s="18"/>
      <c r="R83" s="8"/>
      <c r="S83" s="8"/>
    </row>
    <row r="84" customFormat="1" customHeight="1" spans="1:19">
      <c r="A84" s="8"/>
      <c r="B84" s="9"/>
      <c r="C84" s="10"/>
      <c r="D84" s="10"/>
      <c r="E84" s="11"/>
      <c r="F84" s="12"/>
      <c r="G84" s="13"/>
      <c r="H84" s="8"/>
      <c r="I84" s="14"/>
      <c r="J84" s="15"/>
      <c r="K84" s="16"/>
      <c r="L84" s="8"/>
      <c r="M84" s="15"/>
      <c r="N84" s="8"/>
      <c r="O84" s="8"/>
      <c r="P84" s="17"/>
      <c r="Q84" s="18"/>
      <c r="R84" s="8"/>
      <c r="S84" s="8"/>
    </row>
    <row r="85" customFormat="1" customHeight="1" spans="1:19">
      <c r="A85" s="8"/>
      <c r="B85" s="9"/>
      <c r="C85" s="10"/>
      <c r="D85" s="10"/>
      <c r="E85" s="11"/>
      <c r="F85" s="12"/>
      <c r="G85" s="13"/>
      <c r="H85" s="8"/>
      <c r="I85" s="14"/>
      <c r="J85" s="15"/>
      <c r="K85" s="16"/>
      <c r="L85" s="8"/>
      <c r="M85" s="15"/>
      <c r="N85" s="8"/>
      <c r="O85" s="8"/>
      <c r="P85" s="17"/>
      <c r="Q85" s="18"/>
      <c r="R85" s="8"/>
      <c r="S85" s="8"/>
    </row>
    <row r="86" customFormat="1" customHeight="1" spans="1:19">
      <c r="A86" s="8"/>
      <c r="B86" s="9"/>
      <c r="C86" s="10"/>
      <c r="D86" s="10"/>
      <c r="E86" s="11"/>
      <c r="F86" s="12"/>
      <c r="G86" s="13"/>
      <c r="H86" s="8"/>
      <c r="I86" s="14"/>
      <c r="J86" s="15"/>
      <c r="K86" s="16"/>
      <c r="L86" s="8"/>
      <c r="M86" s="15"/>
      <c r="N86" s="8"/>
      <c r="O86" s="8"/>
      <c r="P86" s="17"/>
      <c r="Q86" s="18"/>
      <c r="R86" s="8"/>
      <c r="S86" s="8"/>
    </row>
    <row r="87" customFormat="1" customHeight="1" spans="1:19">
      <c r="A87" s="8"/>
      <c r="B87" s="9"/>
      <c r="C87" s="10"/>
      <c r="D87" s="10"/>
      <c r="E87" s="11"/>
      <c r="F87" s="12"/>
      <c r="G87" s="13"/>
      <c r="H87" s="8"/>
      <c r="I87" s="14"/>
      <c r="J87" s="15"/>
      <c r="K87" s="16"/>
      <c r="L87" s="8"/>
      <c r="M87" s="15"/>
      <c r="N87" s="8"/>
      <c r="O87" s="8"/>
      <c r="P87" s="17"/>
      <c r="Q87" s="18"/>
      <c r="R87" s="8"/>
      <c r="S87" s="8"/>
    </row>
    <row r="88" customFormat="1" customHeight="1" spans="1:19">
      <c r="A88" s="8"/>
      <c r="B88" s="9"/>
      <c r="C88" s="10"/>
      <c r="D88" s="10"/>
      <c r="E88" s="11"/>
      <c r="F88" s="12"/>
      <c r="G88" s="13"/>
      <c r="H88" s="8"/>
      <c r="I88" s="14"/>
      <c r="J88" s="15"/>
      <c r="K88" s="16"/>
      <c r="L88" s="8"/>
      <c r="M88" s="15"/>
      <c r="N88" s="8"/>
      <c r="O88" s="8"/>
      <c r="P88" s="17"/>
      <c r="Q88" s="18"/>
      <c r="R88" s="8"/>
      <c r="S88" s="8"/>
    </row>
    <row r="89" customFormat="1" customHeight="1" spans="1:19">
      <c r="A89" s="8"/>
      <c r="B89" s="9"/>
      <c r="C89" s="10"/>
      <c r="D89" s="10"/>
      <c r="E89" s="11"/>
      <c r="F89" s="12"/>
      <c r="G89" s="13"/>
      <c r="H89" s="8"/>
      <c r="I89" s="14"/>
      <c r="J89" s="15"/>
      <c r="K89" s="16"/>
      <c r="L89" s="8"/>
      <c r="M89" s="15"/>
      <c r="N89" s="8"/>
      <c r="O89" s="8"/>
      <c r="P89" s="17"/>
      <c r="Q89" s="18"/>
      <c r="R89" s="8"/>
      <c r="S89" s="8"/>
    </row>
    <row r="90" customFormat="1" customHeight="1" spans="1:19">
      <c r="A90" s="8"/>
      <c r="B90" s="9"/>
      <c r="C90" s="10"/>
      <c r="D90" s="10"/>
      <c r="E90" s="11"/>
      <c r="F90" s="12"/>
      <c r="G90" s="13"/>
      <c r="H90" s="8"/>
      <c r="I90" s="14"/>
      <c r="J90" s="15"/>
      <c r="K90" s="16"/>
      <c r="L90" s="8"/>
      <c r="M90" s="15"/>
      <c r="N90" s="8"/>
      <c r="O90" s="8"/>
      <c r="P90" s="17"/>
      <c r="Q90" s="18"/>
      <c r="R90" s="8"/>
      <c r="S90" s="8"/>
    </row>
    <row r="91" customFormat="1" customHeight="1" spans="1:19">
      <c r="A91" s="8"/>
      <c r="B91" s="9"/>
      <c r="C91" s="10"/>
      <c r="D91" s="10"/>
      <c r="E91" s="11"/>
      <c r="F91" s="12"/>
      <c r="G91" s="13"/>
      <c r="H91" s="8"/>
      <c r="I91" s="14"/>
      <c r="J91" s="15"/>
      <c r="K91" s="16"/>
      <c r="L91" s="8"/>
      <c r="M91" s="15"/>
      <c r="N91" s="8"/>
      <c r="O91" s="8"/>
      <c r="P91" s="17"/>
      <c r="Q91" s="18"/>
      <c r="R91" s="8"/>
      <c r="S91" s="8"/>
    </row>
    <row r="92" customFormat="1" customHeight="1" spans="1:19">
      <c r="A92" s="8"/>
      <c r="B92" s="9"/>
      <c r="C92" s="10"/>
      <c r="D92" s="10"/>
      <c r="E92" s="11"/>
      <c r="F92" s="12"/>
      <c r="G92" s="13"/>
      <c r="H92" s="8"/>
      <c r="I92" s="14"/>
      <c r="J92" s="15"/>
      <c r="K92" s="16"/>
      <c r="L92" s="8"/>
      <c r="M92" s="15"/>
      <c r="N92" s="8"/>
      <c r="O92" s="8"/>
      <c r="P92" s="17"/>
      <c r="Q92" s="18"/>
      <c r="R92" s="8"/>
      <c r="S92" s="8"/>
    </row>
    <row r="93" customFormat="1" customHeight="1" spans="1:19">
      <c r="A93" s="8"/>
      <c r="B93" s="9"/>
      <c r="C93" s="10"/>
      <c r="D93" s="10"/>
      <c r="E93" s="11"/>
      <c r="F93" s="12"/>
      <c r="G93" s="13"/>
      <c r="H93" s="8"/>
      <c r="I93" s="14"/>
      <c r="J93" s="15"/>
      <c r="K93" s="16"/>
      <c r="L93" s="8"/>
      <c r="M93" s="15"/>
      <c r="N93" s="8"/>
      <c r="O93" s="8"/>
      <c r="P93" s="17"/>
      <c r="Q93" s="18"/>
      <c r="R93" s="8"/>
      <c r="S93" s="8"/>
    </row>
    <row r="94" customFormat="1" customHeight="1" spans="1:19">
      <c r="A94" s="8"/>
      <c r="B94" s="9"/>
      <c r="C94" s="10"/>
      <c r="D94" s="10"/>
      <c r="E94" s="11"/>
      <c r="F94" s="12"/>
      <c r="G94" s="13"/>
      <c r="H94" s="8"/>
      <c r="I94" s="14"/>
      <c r="J94" s="15"/>
      <c r="K94" s="16"/>
      <c r="L94" s="8"/>
      <c r="M94" s="15"/>
      <c r="N94" s="8"/>
      <c r="O94" s="8"/>
      <c r="P94" s="17"/>
      <c r="Q94" s="18"/>
      <c r="R94" s="8"/>
      <c r="S94" s="8"/>
    </row>
    <row r="95" customFormat="1" customHeight="1" spans="1:19">
      <c r="A95" s="8"/>
      <c r="B95" s="9"/>
      <c r="C95" s="10"/>
      <c r="D95" s="10"/>
      <c r="E95" s="11"/>
      <c r="F95" s="12"/>
      <c r="G95" s="13"/>
      <c r="H95" s="8"/>
      <c r="I95" s="14"/>
      <c r="J95" s="15"/>
      <c r="K95" s="16"/>
      <c r="L95" s="8"/>
      <c r="M95" s="15"/>
      <c r="N95" s="8"/>
      <c r="O95" s="8"/>
      <c r="P95" s="17"/>
      <c r="Q95" s="18"/>
      <c r="R95" s="8"/>
      <c r="S95" s="8"/>
    </row>
    <row r="96" customFormat="1" customHeight="1" spans="1:19">
      <c r="A96" s="8"/>
      <c r="B96" s="9"/>
      <c r="C96" s="10"/>
      <c r="D96" s="10"/>
      <c r="E96" s="11"/>
      <c r="F96" s="12"/>
      <c r="G96" s="13"/>
      <c r="H96" s="8"/>
      <c r="I96" s="14"/>
      <c r="J96" s="15"/>
      <c r="K96" s="16"/>
      <c r="L96" s="8"/>
      <c r="M96" s="15"/>
      <c r="N96" s="8"/>
      <c r="O96" s="8"/>
      <c r="P96" s="17"/>
      <c r="Q96" s="18"/>
      <c r="R96" s="8"/>
      <c r="S96" s="8"/>
    </row>
    <row r="97" customFormat="1" customHeight="1" spans="1:19">
      <c r="A97" s="8"/>
      <c r="B97" s="9"/>
      <c r="C97" s="10"/>
      <c r="D97" s="10"/>
      <c r="E97" s="11"/>
      <c r="F97" s="12"/>
      <c r="G97" s="13"/>
      <c r="H97" s="8"/>
      <c r="I97" s="14"/>
      <c r="J97" s="15"/>
      <c r="K97" s="16"/>
      <c r="L97" s="8"/>
      <c r="M97" s="15"/>
      <c r="N97" s="8"/>
      <c r="O97" s="8"/>
      <c r="P97" s="17"/>
      <c r="Q97" s="18"/>
      <c r="R97" s="8"/>
      <c r="S97" s="8"/>
    </row>
    <row r="98" customFormat="1" customHeight="1" spans="1:19">
      <c r="A98" s="8"/>
      <c r="B98" s="9"/>
      <c r="C98" s="10"/>
      <c r="D98" s="10"/>
      <c r="E98" s="11"/>
      <c r="F98" s="12"/>
      <c r="G98" s="13"/>
      <c r="H98" s="8"/>
      <c r="I98" s="14"/>
      <c r="J98" s="15"/>
      <c r="K98" s="16"/>
      <c r="L98" s="8"/>
      <c r="M98" s="15"/>
      <c r="N98" s="8"/>
      <c r="O98" s="8"/>
      <c r="P98" s="17"/>
      <c r="Q98" s="18"/>
      <c r="R98" s="8"/>
      <c r="S98" s="8"/>
    </row>
    <row r="99" customFormat="1" customHeight="1" spans="1:19">
      <c r="A99" s="8"/>
      <c r="B99" s="9"/>
      <c r="C99" s="10"/>
      <c r="D99" s="10"/>
      <c r="E99" s="11"/>
      <c r="F99" s="12"/>
      <c r="G99" s="13"/>
      <c r="H99" s="8"/>
      <c r="I99" s="14"/>
      <c r="J99" s="15"/>
      <c r="K99" s="16"/>
      <c r="L99" s="8"/>
      <c r="M99" s="15"/>
      <c r="N99" s="8"/>
      <c r="O99" s="8"/>
      <c r="P99" s="17"/>
      <c r="Q99" s="18"/>
      <c r="R99" s="8"/>
      <c r="S99" s="8"/>
    </row>
    <row r="100" customFormat="1" customHeight="1" spans="1:19">
      <c r="A100" s="8"/>
      <c r="B100" s="9"/>
      <c r="C100" s="10"/>
      <c r="D100" s="10"/>
      <c r="E100" s="11"/>
      <c r="F100" s="12"/>
      <c r="G100" s="13"/>
      <c r="H100" s="8"/>
      <c r="I100" s="14"/>
      <c r="J100" s="15"/>
      <c r="K100" s="16"/>
      <c r="L100" s="8"/>
      <c r="M100" s="15"/>
      <c r="N100" s="8"/>
      <c r="O100" s="8"/>
      <c r="P100" s="17"/>
      <c r="Q100" s="18"/>
      <c r="R100" s="8"/>
      <c r="S100" s="8"/>
    </row>
    <row r="101" customFormat="1" customHeight="1" spans="1:19">
      <c r="A101" s="8"/>
      <c r="B101" s="9"/>
      <c r="C101" s="10"/>
      <c r="D101" s="10"/>
      <c r="E101" s="11"/>
      <c r="F101" s="12"/>
      <c r="G101" s="13"/>
      <c r="H101" s="8"/>
      <c r="I101" s="14"/>
      <c r="J101" s="15"/>
      <c r="K101" s="16"/>
      <c r="L101" s="8"/>
      <c r="M101" s="15"/>
      <c r="N101" s="8"/>
      <c r="O101" s="8"/>
      <c r="P101" s="17"/>
      <c r="Q101" s="18"/>
      <c r="R101" s="8"/>
      <c r="S101" s="8"/>
    </row>
    <row r="102" customFormat="1" customHeight="1" spans="1:19">
      <c r="A102" s="8"/>
      <c r="B102" s="9"/>
      <c r="C102" s="10"/>
      <c r="D102" s="10"/>
      <c r="E102" s="11"/>
      <c r="F102" s="12"/>
      <c r="G102" s="13"/>
      <c r="H102" s="8"/>
      <c r="I102" s="14"/>
      <c r="J102" s="15"/>
      <c r="K102" s="16"/>
      <c r="L102" s="8"/>
      <c r="M102" s="15"/>
      <c r="N102" s="8"/>
      <c r="O102" s="8"/>
      <c r="P102" s="17"/>
      <c r="Q102" s="18"/>
      <c r="R102" s="8"/>
      <c r="S102" s="8"/>
    </row>
    <row r="103" customFormat="1" customHeight="1" spans="1:19">
      <c r="A103" s="8"/>
      <c r="B103" s="9"/>
      <c r="C103" s="10"/>
      <c r="D103" s="10"/>
      <c r="E103" s="11"/>
      <c r="F103" s="12"/>
      <c r="G103" s="13"/>
      <c r="H103" s="8"/>
      <c r="I103" s="14"/>
      <c r="J103" s="15"/>
      <c r="K103" s="16"/>
      <c r="L103" s="8"/>
      <c r="M103" s="15"/>
      <c r="N103" s="8"/>
      <c r="O103" s="8"/>
      <c r="P103" s="17"/>
      <c r="Q103" s="18"/>
      <c r="R103" s="8"/>
      <c r="S103" s="8"/>
    </row>
    <row r="104" customFormat="1" customHeight="1" spans="1:19">
      <c r="A104" s="8"/>
      <c r="B104" s="9"/>
      <c r="C104" s="10"/>
      <c r="D104" s="10"/>
      <c r="E104" s="11"/>
      <c r="F104" s="12"/>
      <c r="G104" s="13"/>
      <c r="H104" s="8"/>
      <c r="I104" s="14"/>
      <c r="J104" s="15"/>
      <c r="K104" s="16"/>
      <c r="L104" s="8"/>
      <c r="M104" s="15"/>
      <c r="N104" s="8"/>
      <c r="O104" s="8"/>
      <c r="P104" s="17"/>
      <c r="Q104" s="18"/>
      <c r="R104" s="8"/>
      <c r="S104" s="8"/>
    </row>
    <row r="105" customFormat="1" customHeight="1" spans="1:19">
      <c r="A105" s="8"/>
      <c r="B105" s="9"/>
      <c r="C105" s="10"/>
      <c r="D105" s="10"/>
      <c r="E105" s="11"/>
      <c r="F105" s="12"/>
      <c r="G105" s="13"/>
      <c r="H105" s="8"/>
      <c r="I105" s="14"/>
      <c r="J105" s="15"/>
      <c r="K105" s="16"/>
      <c r="L105" s="8"/>
      <c r="M105" s="15"/>
      <c r="N105" s="8"/>
      <c r="O105" s="8"/>
      <c r="P105" s="17"/>
      <c r="Q105" s="18"/>
      <c r="R105" s="8"/>
      <c r="S105" s="8"/>
    </row>
    <row r="106" customFormat="1" customHeight="1" spans="1:19">
      <c r="A106" s="8"/>
      <c r="B106" s="9"/>
      <c r="C106" s="10"/>
      <c r="D106" s="10"/>
      <c r="E106" s="11"/>
      <c r="F106" s="12"/>
      <c r="G106" s="13"/>
      <c r="H106" s="8"/>
      <c r="I106" s="14"/>
      <c r="J106" s="15"/>
      <c r="K106" s="16"/>
      <c r="L106" s="8"/>
      <c r="M106" s="15"/>
      <c r="N106" s="8"/>
      <c r="O106" s="8"/>
      <c r="P106" s="17"/>
      <c r="Q106" s="18"/>
      <c r="R106" s="8"/>
      <c r="S106" s="8"/>
    </row>
    <row r="107" customFormat="1" customHeight="1" spans="1:19">
      <c r="A107" s="8"/>
      <c r="B107" s="9"/>
      <c r="C107" s="10"/>
      <c r="D107" s="10"/>
      <c r="E107" s="11"/>
      <c r="F107" s="12"/>
      <c r="G107" s="13"/>
      <c r="H107" s="8"/>
      <c r="I107" s="14"/>
      <c r="J107" s="15"/>
      <c r="K107" s="16"/>
      <c r="L107" s="8"/>
      <c r="M107" s="15"/>
      <c r="N107" s="8"/>
      <c r="O107" s="8"/>
      <c r="P107" s="17"/>
      <c r="Q107" s="18"/>
      <c r="R107" s="8"/>
      <c r="S107" s="8"/>
    </row>
    <row r="108" customFormat="1" customHeight="1" spans="1:19">
      <c r="A108" s="8"/>
      <c r="B108" s="9"/>
      <c r="C108" s="10"/>
      <c r="D108" s="10"/>
      <c r="E108" s="11"/>
      <c r="F108" s="12"/>
      <c r="G108" s="13"/>
      <c r="H108" s="8"/>
      <c r="I108" s="14"/>
      <c r="J108" s="15"/>
      <c r="K108" s="16"/>
      <c r="L108" s="8"/>
      <c r="M108" s="15"/>
      <c r="N108" s="8"/>
      <c r="O108" s="8"/>
      <c r="P108" s="17"/>
      <c r="Q108" s="18"/>
      <c r="R108" s="8"/>
      <c r="S108" s="8"/>
    </row>
    <row r="109" customFormat="1" customHeight="1" spans="1:19">
      <c r="A109" s="8"/>
      <c r="B109" s="9"/>
      <c r="C109" s="10"/>
      <c r="D109" s="10"/>
      <c r="E109" s="11"/>
      <c r="F109" s="12"/>
      <c r="G109" s="13"/>
      <c r="H109" s="8"/>
      <c r="I109" s="14"/>
      <c r="J109" s="15"/>
      <c r="K109" s="16"/>
      <c r="L109" s="8"/>
      <c r="M109" s="15"/>
      <c r="N109" s="8"/>
      <c r="O109" s="8"/>
      <c r="P109" s="17"/>
      <c r="Q109" s="18"/>
      <c r="R109" s="8"/>
      <c r="S109" s="8"/>
    </row>
    <row r="110" customFormat="1" customHeight="1" spans="1:19">
      <c r="A110" s="8"/>
      <c r="B110" s="9"/>
      <c r="C110" s="10"/>
      <c r="D110" s="10"/>
      <c r="E110" s="11"/>
      <c r="F110" s="12"/>
      <c r="G110" s="13"/>
      <c r="H110" s="8"/>
      <c r="I110" s="14"/>
      <c r="J110" s="15"/>
      <c r="K110" s="16"/>
      <c r="L110" s="8"/>
      <c r="M110" s="15"/>
      <c r="N110" s="8"/>
      <c r="O110" s="8"/>
      <c r="P110" s="17"/>
      <c r="Q110" s="18"/>
      <c r="R110" s="8"/>
      <c r="S110" s="8"/>
    </row>
    <row r="111" customFormat="1" customHeight="1" spans="1:19">
      <c r="A111" s="8"/>
      <c r="B111" s="9"/>
      <c r="C111" s="10"/>
      <c r="D111" s="10"/>
      <c r="E111" s="11"/>
      <c r="F111" s="12"/>
      <c r="G111" s="13"/>
      <c r="H111" s="8"/>
      <c r="I111" s="14"/>
      <c r="J111" s="15"/>
      <c r="K111" s="16"/>
      <c r="L111" s="8"/>
      <c r="M111" s="15"/>
      <c r="N111" s="8"/>
      <c r="O111" s="8"/>
      <c r="P111" s="17"/>
      <c r="Q111" s="18"/>
      <c r="R111" s="8"/>
      <c r="S111" s="8"/>
    </row>
    <row r="112" customFormat="1" customHeight="1" spans="1:19">
      <c r="A112" s="8"/>
      <c r="B112" s="9"/>
      <c r="C112" s="10"/>
      <c r="D112" s="10"/>
      <c r="E112" s="11"/>
      <c r="F112" s="12"/>
      <c r="G112" s="13"/>
      <c r="H112" s="8"/>
      <c r="I112" s="14"/>
      <c r="J112" s="15"/>
      <c r="K112" s="16"/>
      <c r="L112" s="8"/>
      <c r="M112" s="15"/>
      <c r="N112" s="8"/>
      <c r="O112" s="8"/>
      <c r="P112" s="17"/>
      <c r="Q112" s="18"/>
      <c r="R112" s="8"/>
      <c r="S112" s="8"/>
    </row>
    <row r="113" customFormat="1" customHeight="1" spans="1:19">
      <c r="A113" s="8"/>
      <c r="B113" s="9"/>
      <c r="C113" s="10"/>
      <c r="D113" s="10"/>
      <c r="E113" s="11"/>
      <c r="F113" s="12"/>
      <c r="G113" s="13"/>
      <c r="H113" s="8"/>
      <c r="I113" s="14"/>
      <c r="J113" s="15"/>
      <c r="K113" s="16"/>
      <c r="L113" s="8"/>
      <c r="M113" s="15"/>
      <c r="N113" s="8"/>
      <c r="O113" s="8"/>
      <c r="P113" s="17"/>
      <c r="Q113" s="18"/>
      <c r="R113" s="8"/>
      <c r="S113" s="8"/>
    </row>
    <row r="114" customFormat="1" customHeight="1" spans="1:19">
      <c r="A114" s="8"/>
      <c r="B114" s="9"/>
      <c r="C114" s="10"/>
      <c r="D114" s="10"/>
      <c r="E114" s="11"/>
      <c r="F114" s="12"/>
      <c r="G114" s="13"/>
      <c r="H114" s="8"/>
      <c r="I114" s="14"/>
      <c r="J114" s="15"/>
      <c r="K114" s="16"/>
      <c r="L114" s="8"/>
      <c r="M114" s="15"/>
      <c r="N114" s="8"/>
      <c r="O114" s="8"/>
      <c r="P114" s="17"/>
      <c r="Q114" s="18"/>
      <c r="R114" s="8"/>
      <c r="S114" s="8"/>
    </row>
    <row r="115" customFormat="1" customHeight="1" spans="1:19">
      <c r="A115" s="8"/>
      <c r="B115" s="9"/>
      <c r="C115" s="10"/>
      <c r="D115" s="10"/>
      <c r="E115" s="11"/>
      <c r="F115" s="12"/>
      <c r="G115" s="13"/>
      <c r="H115" s="8"/>
      <c r="I115" s="14"/>
      <c r="J115" s="15"/>
      <c r="K115" s="16"/>
      <c r="L115" s="8"/>
      <c r="M115" s="15"/>
      <c r="N115" s="8"/>
      <c r="O115" s="8"/>
      <c r="P115" s="17"/>
      <c r="Q115" s="18"/>
      <c r="R115" s="8"/>
      <c r="S115" s="8"/>
    </row>
    <row r="116" customFormat="1" customHeight="1" spans="1:19">
      <c r="A116" s="8"/>
      <c r="B116" s="9"/>
      <c r="C116" s="10"/>
      <c r="D116" s="10"/>
      <c r="E116" s="11"/>
      <c r="F116" s="12"/>
      <c r="G116" s="13"/>
      <c r="H116" s="8"/>
      <c r="I116" s="14"/>
      <c r="J116" s="15"/>
      <c r="K116" s="16"/>
      <c r="L116" s="8"/>
      <c r="M116" s="15"/>
      <c r="N116" s="8"/>
      <c r="O116" s="8"/>
      <c r="P116" s="17"/>
      <c r="Q116" s="18"/>
      <c r="R116" s="8"/>
      <c r="S116" s="8"/>
    </row>
    <row r="117" customFormat="1" customHeight="1" spans="1:19">
      <c r="A117" s="8"/>
      <c r="B117" s="9"/>
      <c r="C117" s="10"/>
      <c r="D117" s="10"/>
      <c r="E117" s="11"/>
      <c r="F117" s="12"/>
      <c r="G117" s="13"/>
      <c r="H117" s="8"/>
      <c r="I117" s="14"/>
      <c r="J117" s="15"/>
      <c r="K117" s="16"/>
      <c r="L117" s="8"/>
      <c r="M117" s="15"/>
      <c r="N117" s="8"/>
      <c r="O117" s="8"/>
      <c r="P117" s="17"/>
      <c r="Q117" s="18"/>
      <c r="R117" s="8"/>
      <c r="S117" s="8"/>
    </row>
    <row r="118" customFormat="1" customHeight="1" spans="1:19">
      <c r="A118" s="8"/>
      <c r="B118" s="9"/>
      <c r="C118" s="10"/>
      <c r="D118" s="10"/>
      <c r="E118" s="11"/>
      <c r="F118" s="12"/>
      <c r="G118" s="13"/>
      <c r="H118" s="8"/>
      <c r="I118" s="14"/>
      <c r="J118" s="15"/>
      <c r="K118" s="16"/>
      <c r="L118" s="8"/>
      <c r="M118" s="15"/>
      <c r="N118" s="8"/>
      <c r="O118" s="8"/>
      <c r="P118" s="17"/>
      <c r="Q118" s="18"/>
      <c r="R118" s="8"/>
      <c r="S118" s="8"/>
    </row>
    <row r="119" customFormat="1" customHeight="1" spans="1:19">
      <c r="A119" s="8"/>
      <c r="B119" s="9"/>
      <c r="C119" s="10"/>
      <c r="D119" s="10"/>
      <c r="E119" s="11"/>
      <c r="F119" s="12"/>
      <c r="G119" s="13"/>
      <c r="H119" s="8"/>
      <c r="I119" s="14"/>
      <c r="J119" s="15"/>
      <c r="K119" s="16"/>
      <c r="L119" s="8"/>
      <c r="M119" s="15"/>
      <c r="N119" s="8"/>
      <c r="O119" s="8"/>
      <c r="P119" s="17"/>
      <c r="Q119" s="18"/>
      <c r="R119" s="8"/>
      <c r="S119" s="8"/>
    </row>
    <row r="120" customFormat="1" customHeight="1" spans="1:19">
      <c r="A120" s="8"/>
      <c r="B120" s="9"/>
      <c r="C120" s="10"/>
      <c r="D120" s="10"/>
      <c r="E120" s="11"/>
      <c r="F120" s="12"/>
      <c r="G120" s="13"/>
      <c r="H120" s="8"/>
      <c r="I120" s="14"/>
      <c r="J120" s="15"/>
      <c r="K120" s="16"/>
      <c r="L120" s="8"/>
      <c r="M120" s="15"/>
      <c r="N120" s="8"/>
      <c r="O120" s="8"/>
      <c r="P120" s="17"/>
      <c r="Q120" s="18"/>
      <c r="R120" s="8"/>
      <c r="S120" s="8"/>
    </row>
    <row r="121" customFormat="1" customHeight="1" spans="1:19">
      <c r="A121" s="8"/>
      <c r="B121" s="9"/>
      <c r="C121" s="10"/>
      <c r="D121" s="10"/>
      <c r="E121" s="11"/>
      <c r="F121" s="12"/>
      <c r="G121" s="13"/>
      <c r="H121" s="8"/>
      <c r="I121" s="14"/>
      <c r="J121" s="15"/>
      <c r="K121" s="16"/>
      <c r="L121" s="8"/>
      <c r="M121" s="15"/>
      <c r="N121" s="8"/>
      <c r="O121" s="8"/>
      <c r="P121" s="17"/>
      <c r="Q121" s="18"/>
      <c r="R121" s="8"/>
      <c r="S121" s="8"/>
    </row>
    <row r="122" customFormat="1" customHeight="1" spans="1:19">
      <c r="A122" s="8"/>
      <c r="B122" s="9"/>
      <c r="C122" s="10"/>
      <c r="D122" s="10"/>
      <c r="E122" s="11"/>
      <c r="F122" s="12"/>
      <c r="G122" s="13"/>
      <c r="H122" s="8"/>
      <c r="I122" s="14"/>
      <c r="J122" s="15"/>
      <c r="K122" s="16"/>
      <c r="L122" s="8"/>
      <c r="M122" s="15"/>
      <c r="N122" s="8"/>
      <c r="O122" s="8"/>
      <c r="P122" s="17"/>
      <c r="Q122" s="18"/>
      <c r="R122" s="8"/>
      <c r="S122" s="8"/>
    </row>
    <row r="123" customFormat="1" customHeight="1" spans="1:19">
      <c r="A123" s="8"/>
      <c r="B123" s="9"/>
      <c r="C123" s="10"/>
      <c r="D123" s="10"/>
      <c r="E123" s="11"/>
      <c r="F123" s="12"/>
      <c r="G123" s="13"/>
      <c r="H123" s="8"/>
      <c r="I123" s="14"/>
      <c r="J123" s="15"/>
      <c r="K123" s="16"/>
      <c r="L123" s="8"/>
      <c r="M123" s="15"/>
      <c r="N123" s="8"/>
      <c r="O123" s="8"/>
      <c r="P123" s="17"/>
      <c r="Q123" s="18"/>
      <c r="R123" s="8"/>
      <c r="S123" s="8"/>
    </row>
    <row r="124" customFormat="1" customHeight="1" spans="1:19">
      <c r="A124" s="8"/>
      <c r="B124" s="9"/>
      <c r="C124" s="10"/>
      <c r="D124" s="10"/>
      <c r="E124" s="11"/>
      <c r="F124" s="12"/>
      <c r="G124" s="13"/>
      <c r="H124" s="8"/>
      <c r="I124" s="14"/>
      <c r="J124" s="15"/>
      <c r="K124" s="16"/>
      <c r="L124" s="8"/>
      <c r="M124" s="15"/>
      <c r="N124" s="8"/>
      <c r="O124" s="8"/>
      <c r="P124" s="17"/>
      <c r="Q124" s="18"/>
      <c r="R124" s="8"/>
      <c r="S124" s="8"/>
    </row>
    <row r="125" customFormat="1" customHeight="1" spans="1:19">
      <c r="A125" s="8"/>
      <c r="B125" s="9"/>
      <c r="C125" s="10"/>
      <c r="D125" s="10"/>
      <c r="E125" s="11"/>
      <c r="F125" s="12"/>
      <c r="G125" s="13"/>
      <c r="H125" s="8"/>
      <c r="I125" s="14"/>
      <c r="J125" s="15"/>
      <c r="K125" s="16"/>
      <c r="L125" s="8"/>
      <c r="M125" s="15"/>
      <c r="N125" s="8"/>
      <c r="O125" s="8"/>
      <c r="P125" s="17"/>
      <c r="Q125" s="18"/>
      <c r="R125" s="8"/>
      <c r="S125" s="8"/>
    </row>
    <row r="126" customFormat="1" customHeight="1" spans="1:19">
      <c r="A126" s="8"/>
      <c r="B126" s="9"/>
      <c r="C126" s="10"/>
      <c r="D126" s="10"/>
      <c r="E126" s="11"/>
      <c r="F126" s="12"/>
      <c r="G126" s="13"/>
      <c r="H126" s="8"/>
      <c r="I126" s="14"/>
      <c r="J126" s="15"/>
      <c r="K126" s="16"/>
      <c r="L126" s="8"/>
      <c r="M126" s="15"/>
      <c r="N126" s="8"/>
      <c r="O126" s="8"/>
      <c r="P126" s="17"/>
      <c r="Q126" s="18"/>
      <c r="R126" s="8"/>
      <c r="S126" s="8"/>
    </row>
    <row r="127" customFormat="1" customHeight="1" spans="1:19">
      <c r="A127" s="8"/>
      <c r="B127" s="9"/>
      <c r="C127" s="10"/>
      <c r="D127" s="10"/>
      <c r="E127" s="11"/>
      <c r="F127" s="12"/>
      <c r="G127" s="13"/>
      <c r="H127" s="8"/>
      <c r="I127" s="14"/>
      <c r="J127" s="15"/>
      <c r="K127" s="16"/>
      <c r="L127" s="8"/>
      <c r="M127" s="15"/>
      <c r="N127" s="8"/>
      <c r="O127" s="8"/>
      <c r="P127" s="17"/>
      <c r="Q127" s="18"/>
      <c r="R127" s="8"/>
      <c r="S127" s="8"/>
    </row>
    <row r="128" customFormat="1" customHeight="1" spans="1:19">
      <c r="A128" s="8"/>
      <c r="B128" s="9"/>
      <c r="C128" s="10"/>
      <c r="D128" s="10"/>
      <c r="E128" s="11"/>
      <c r="F128" s="12"/>
      <c r="G128" s="13"/>
      <c r="H128" s="8"/>
      <c r="I128" s="14"/>
      <c r="J128" s="15"/>
      <c r="K128" s="16"/>
      <c r="L128" s="8"/>
      <c r="M128" s="15"/>
      <c r="N128" s="8"/>
      <c r="O128" s="8"/>
      <c r="P128" s="17"/>
      <c r="Q128" s="18"/>
      <c r="R128" s="8"/>
      <c r="S128" s="8"/>
    </row>
    <row r="129" customFormat="1" customHeight="1" spans="1:19">
      <c r="A129" s="8"/>
      <c r="B129" s="9"/>
      <c r="C129" s="10"/>
      <c r="D129" s="10"/>
      <c r="E129" s="11"/>
      <c r="F129" s="12"/>
      <c r="G129" s="13"/>
      <c r="H129" s="8"/>
      <c r="I129" s="14"/>
      <c r="J129" s="15"/>
      <c r="K129" s="16"/>
      <c r="L129" s="8"/>
      <c r="M129" s="15"/>
      <c r="N129" s="8"/>
      <c r="O129" s="8"/>
      <c r="P129" s="17"/>
      <c r="Q129" s="18"/>
      <c r="R129" s="8"/>
      <c r="S129" s="8"/>
    </row>
    <row r="130" customFormat="1" customHeight="1" spans="1:19">
      <c r="A130" s="8"/>
      <c r="B130" s="9"/>
      <c r="C130" s="10"/>
      <c r="D130" s="10"/>
      <c r="E130" s="11"/>
      <c r="F130" s="12"/>
      <c r="G130" s="13"/>
      <c r="H130" s="8"/>
      <c r="I130" s="14"/>
      <c r="J130" s="15"/>
      <c r="K130" s="16"/>
      <c r="L130" s="8"/>
      <c r="M130" s="15"/>
      <c r="N130" s="8"/>
      <c r="O130" s="8"/>
      <c r="P130" s="17"/>
      <c r="Q130" s="18"/>
      <c r="R130" s="8"/>
      <c r="S130" s="8"/>
    </row>
    <row r="131" customFormat="1" customHeight="1" spans="1:19">
      <c r="A131" s="8"/>
      <c r="B131" s="9"/>
      <c r="C131" s="10"/>
      <c r="D131" s="10"/>
      <c r="E131" s="11"/>
      <c r="F131" s="12"/>
      <c r="G131" s="13"/>
      <c r="H131" s="8"/>
      <c r="I131" s="14"/>
      <c r="J131" s="15"/>
      <c r="K131" s="16"/>
      <c r="L131" s="8"/>
      <c r="M131" s="15"/>
      <c r="N131" s="8"/>
      <c r="O131" s="8"/>
      <c r="P131" s="17"/>
      <c r="Q131" s="18"/>
      <c r="R131" s="8"/>
      <c r="S131" s="8"/>
    </row>
    <row r="132" customFormat="1" customHeight="1" spans="1:19">
      <c r="A132" s="8"/>
      <c r="B132" s="9"/>
      <c r="C132" s="10"/>
      <c r="D132" s="10"/>
      <c r="E132" s="11"/>
      <c r="F132" s="12"/>
      <c r="G132" s="13"/>
      <c r="H132" s="8"/>
      <c r="I132" s="14"/>
      <c r="J132" s="15"/>
      <c r="K132" s="16"/>
      <c r="L132" s="8"/>
      <c r="M132" s="15"/>
      <c r="N132" s="8"/>
      <c r="O132" s="8"/>
      <c r="P132" s="17"/>
      <c r="Q132" s="18"/>
      <c r="R132" s="8"/>
      <c r="S132" s="8"/>
    </row>
    <row r="133" customFormat="1" customHeight="1" spans="1:19">
      <c r="A133" s="8"/>
      <c r="B133" s="9"/>
      <c r="C133" s="10"/>
      <c r="D133" s="10"/>
      <c r="E133" s="11"/>
      <c r="F133" s="12"/>
      <c r="G133" s="13"/>
      <c r="H133" s="8"/>
      <c r="I133" s="14"/>
      <c r="J133" s="15"/>
      <c r="K133" s="16"/>
      <c r="L133" s="8"/>
      <c r="M133" s="15"/>
      <c r="N133" s="8"/>
      <c r="O133" s="8"/>
      <c r="P133" s="17"/>
      <c r="Q133" s="18"/>
      <c r="R133" s="8"/>
      <c r="S133" s="8"/>
    </row>
    <row r="134" customFormat="1" customHeight="1" spans="1:19">
      <c r="A134" s="8"/>
      <c r="B134" s="9"/>
      <c r="C134" s="10"/>
      <c r="D134" s="10"/>
      <c r="E134" s="11"/>
      <c r="F134" s="12"/>
      <c r="G134" s="13"/>
      <c r="H134" s="8"/>
      <c r="I134" s="14"/>
      <c r="J134" s="15"/>
      <c r="K134" s="16"/>
      <c r="L134" s="8"/>
      <c r="M134" s="15"/>
      <c r="N134" s="8"/>
      <c r="O134" s="8"/>
      <c r="P134" s="17"/>
      <c r="Q134" s="18"/>
      <c r="R134" s="8"/>
      <c r="S134" s="8"/>
    </row>
    <row r="135" customFormat="1" customHeight="1" spans="1:19">
      <c r="A135" s="8"/>
      <c r="B135" s="9"/>
      <c r="C135" s="10"/>
      <c r="D135" s="10"/>
      <c r="E135" s="11"/>
      <c r="F135" s="12"/>
      <c r="G135" s="13"/>
      <c r="H135" s="8"/>
      <c r="I135" s="14"/>
      <c r="J135" s="15"/>
      <c r="K135" s="16"/>
      <c r="L135" s="8"/>
      <c r="M135" s="15"/>
      <c r="N135" s="8"/>
      <c r="O135" s="8"/>
      <c r="P135" s="17"/>
      <c r="Q135" s="18"/>
      <c r="R135" s="8"/>
      <c r="S135" s="8"/>
    </row>
    <row r="136" customFormat="1" customHeight="1" spans="1:19">
      <c r="A136" s="8"/>
      <c r="B136" s="9"/>
      <c r="C136" s="10"/>
      <c r="D136" s="10"/>
      <c r="E136" s="11"/>
      <c r="F136" s="12"/>
      <c r="G136" s="13"/>
      <c r="H136" s="8"/>
      <c r="I136" s="14"/>
      <c r="J136" s="15"/>
      <c r="K136" s="16"/>
      <c r="L136" s="8"/>
      <c r="M136" s="15"/>
      <c r="N136" s="8"/>
      <c r="O136" s="8"/>
      <c r="P136" s="17"/>
      <c r="Q136" s="18"/>
      <c r="R136" s="8"/>
      <c r="S136" s="8"/>
    </row>
    <row r="137" customFormat="1" customHeight="1" spans="1:19">
      <c r="A137" s="8"/>
      <c r="B137" s="9"/>
      <c r="C137" s="10"/>
      <c r="D137" s="10"/>
      <c r="E137" s="11"/>
      <c r="F137" s="12"/>
      <c r="G137" s="13"/>
      <c r="H137" s="8"/>
      <c r="I137" s="14"/>
      <c r="J137" s="15"/>
      <c r="K137" s="16"/>
      <c r="L137" s="8"/>
      <c r="M137" s="15"/>
      <c r="N137" s="8"/>
      <c r="O137" s="8"/>
      <c r="P137" s="17"/>
      <c r="Q137" s="18"/>
      <c r="R137" s="8"/>
      <c r="S137" s="8"/>
    </row>
    <row r="138" customFormat="1" customHeight="1" spans="1:19">
      <c r="A138" s="8"/>
      <c r="B138" s="9"/>
      <c r="C138" s="10"/>
      <c r="D138" s="10"/>
      <c r="E138" s="11"/>
      <c r="F138" s="12"/>
      <c r="G138" s="13"/>
      <c r="H138" s="8"/>
      <c r="I138" s="14"/>
      <c r="J138" s="15"/>
      <c r="K138" s="16"/>
      <c r="L138" s="8"/>
      <c r="M138" s="15"/>
      <c r="N138" s="8"/>
      <c r="O138" s="8"/>
      <c r="P138" s="17"/>
      <c r="Q138" s="18"/>
      <c r="R138" s="8"/>
      <c r="S138" s="8"/>
    </row>
    <row r="139" customFormat="1" customHeight="1" spans="1:19">
      <c r="A139" s="8"/>
      <c r="B139" s="9"/>
      <c r="C139" s="10"/>
      <c r="D139" s="10"/>
      <c r="E139" s="11"/>
      <c r="F139" s="12"/>
      <c r="G139" s="13"/>
      <c r="H139" s="8"/>
      <c r="I139" s="14"/>
      <c r="J139" s="15"/>
      <c r="K139" s="16"/>
      <c r="L139" s="8"/>
      <c r="M139" s="15"/>
      <c r="N139" s="8"/>
      <c r="O139" s="8"/>
      <c r="P139" s="17"/>
      <c r="Q139" s="18"/>
      <c r="R139" s="8"/>
      <c r="S139" s="8"/>
    </row>
    <row r="140" customFormat="1" customHeight="1" spans="1:19">
      <c r="A140" s="8"/>
      <c r="B140" s="9"/>
      <c r="C140" s="10"/>
      <c r="D140" s="10"/>
      <c r="E140" s="11"/>
      <c r="F140" s="12"/>
      <c r="G140" s="13"/>
      <c r="H140" s="8"/>
      <c r="I140" s="14"/>
      <c r="J140" s="15"/>
      <c r="K140" s="16"/>
      <c r="L140" s="8"/>
      <c r="M140" s="15"/>
      <c r="N140" s="8"/>
      <c r="O140" s="8"/>
      <c r="P140" s="17"/>
      <c r="Q140" s="18"/>
      <c r="R140" s="8"/>
      <c r="S140" s="8"/>
    </row>
    <row r="141" customFormat="1" customHeight="1" spans="1:19">
      <c r="A141" s="8"/>
      <c r="B141" s="9"/>
      <c r="C141" s="10"/>
      <c r="D141" s="10"/>
      <c r="E141" s="11"/>
      <c r="F141" s="12"/>
      <c r="G141" s="13"/>
      <c r="H141" s="8"/>
      <c r="I141" s="14"/>
      <c r="J141" s="15"/>
      <c r="K141" s="16"/>
      <c r="L141" s="8"/>
      <c r="M141" s="15"/>
      <c r="N141" s="8"/>
      <c r="O141" s="8"/>
      <c r="P141" s="17"/>
      <c r="Q141" s="18"/>
      <c r="R141" s="8"/>
      <c r="S141" s="8"/>
    </row>
    <row r="142" customFormat="1" customHeight="1" spans="1:19">
      <c r="A142" s="8"/>
      <c r="B142" s="9"/>
      <c r="C142" s="10"/>
      <c r="D142" s="10"/>
      <c r="E142" s="11"/>
      <c r="F142" s="12"/>
      <c r="G142" s="13"/>
      <c r="H142" s="8"/>
      <c r="I142" s="14"/>
      <c r="J142" s="15"/>
      <c r="K142" s="16"/>
      <c r="L142" s="8"/>
      <c r="M142" s="15"/>
      <c r="N142" s="8"/>
      <c r="O142" s="8"/>
      <c r="P142" s="17"/>
      <c r="Q142" s="18"/>
      <c r="R142" s="8"/>
      <c r="S142" s="8"/>
    </row>
    <row r="143" customFormat="1" customHeight="1" spans="1:19">
      <c r="A143" s="8"/>
      <c r="B143" s="9"/>
      <c r="C143" s="10"/>
      <c r="D143" s="10"/>
      <c r="E143" s="11"/>
      <c r="F143" s="12"/>
      <c r="G143" s="13"/>
      <c r="H143" s="8"/>
      <c r="I143" s="14"/>
      <c r="J143" s="15"/>
      <c r="K143" s="16"/>
      <c r="L143" s="8"/>
      <c r="M143" s="15"/>
      <c r="N143" s="8"/>
      <c r="O143" s="8"/>
      <c r="P143" s="17"/>
      <c r="Q143" s="18"/>
      <c r="R143" s="8"/>
      <c r="S143" s="8"/>
    </row>
    <row r="144" customFormat="1" customHeight="1" spans="1:19">
      <c r="A144" s="8"/>
      <c r="B144" s="9"/>
      <c r="C144" s="10"/>
      <c r="D144" s="10"/>
      <c r="E144" s="11"/>
      <c r="F144" s="12"/>
      <c r="G144" s="13"/>
      <c r="H144" s="8"/>
      <c r="I144" s="14"/>
      <c r="J144" s="15"/>
      <c r="K144" s="16"/>
      <c r="L144" s="8"/>
      <c r="M144" s="15"/>
      <c r="N144" s="8"/>
      <c r="O144" s="8"/>
      <c r="P144" s="17"/>
      <c r="Q144" s="18"/>
      <c r="R144" s="8"/>
      <c r="S144" s="8"/>
    </row>
    <row r="145" customFormat="1" customHeight="1" spans="1:19">
      <c r="A145" s="8"/>
      <c r="B145" s="9"/>
      <c r="C145" s="10"/>
      <c r="D145" s="10"/>
      <c r="E145" s="11"/>
      <c r="F145" s="12"/>
      <c r="G145" s="13"/>
      <c r="H145" s="8"/>
      <c r="I145" s="14"/>
      <c r="J145" s="15"/>
      <c r="K145" s="16"/>
      <c r="L145" s="8"/>
      <c r="M145" s="15"/>
      <c r="N145" s="8"/>
      <c r="O145" s="8"/>
      <c r="P145" s="17"/>
      <c r="Q145" s="18"/>
      <c r="R145" s="8"/>
      <c r="S145" s="8"/>
    </row>
    <row r="146" customFormat="1" customHeight="1" spans="1:19">
      <c r="A146" s="8"/>
      <c r="B146" s="9"/>
      <c r="C146" s="10"/>
      <c r="D146" s="10"/>
      <c r="E146" s="11"/>
      <c r="F146" s="12"/>
      <c r="G146" s="13"/>
      <c r="H146" s="8"/>
      <c r="I146" s="14"/>
      <c r="J146" s="15"/>
      <c r="K146" s="16"/>
      <c r="L146" s="8"/>
      <c r="M146" s="15"/>
      <c r="N146" s="8"/>
      <c r="O146" s="8"/>
      <c r="P146" s="17"/>
      <c r="Q146" s="18"/>
      <c r="R146" s="8"/>
      <c r="S146" s="8"/>
    </row>
    <row r="147" customFormat="1" customHeight="1" spans="1:19">
      <c r="A147" s="8"/>
      <c r="B147" s="9"/>
      <c r="C147" s="10"/>
      <c r="D147" s="10"/>
      <c r="E147" s="11"/>
      <c r="F147" s="12"/>
      <c r="G147" s="13"/>
      <c r="H147" s="8"/>
      <c r="I147" s="14"/>
      <c r="J147" s="15"/>
      <c r="K147" s="16"/>
      <c r="L147" s="8"/>
      <c r="M147" s="15"/>
      <c r="N147" s="8"/>
      <c r="O147" s="8"/>
      <c r="P147" s="17"/>
      <c r="Q147" s="18"/>
      <c r="R147" s="8"/>
      <c r="S147" s="8"/>
    </row>
    <row r="148" customFormat="1" customHeight="1" spans="1:19">
      <c r="A148" s="8"/>
      <c r="B148" s="9"/>
      <c r="C148" s="10"/>
      <c r="D148" s="10"/>
      <c r="E148" s="11"/>
      <c r="F148" s="12"/>
      <c r="G148" s="13"/>
      <c r="H148" s="8"/>
      <c r="I148" s="14"/>
      <c r="J148" s="15"/>
      <c r="K148" s="16"/>
      <c r="L148" s="8"/>
      <c r="M148" s="15"/>
      <c r="N148" s="8"/>
      <c r="O148" s="8"/>
      <c r="P148" s="17"/>
      <c r="Q148" s="18"/>
      <c r="R148" s="8"/>
      <c r="S148" s="8"/>
    </row>
    <row r="149" customFormat="1" customHeight="1" spans="1:19">
      <c r="A149" s="8"/>
      <c r="B149" s="9"/>
      <c r="C149" s="10"/>
      <c r="D149" s="10"/>
      <c r="E149" s="11"/>
      <c r="F149" s="12"/>
      <c r="G149" s="13"/>
      <c r="H149" s="8"/>
      <c r="I149" s="14"/>
      <c r="J149" s="15"/>
      <c r="K149" s="16"/>
      <c r="L149" s="8"/>
      <c r="M149" s="15"/>
      <c r="N149" s="8"/>
      <c r="O149" s="8"/>
      <c r="P149" s="17"/>
      <c r="Q149" s="18"/>
      <c r="R149" s="8"/>
      <c r="S149" s="8"/>
    </row>
    <row r="150" customFormat="1" customHeight="1" spans="1:19">
      <c r="A150" s="8"/>
      <c r="B150" s="9"/>
      <c r="C150" s="10"/>
      <c r="D150" s="10"/>
      <c r="E150" s="11"/>
      <c r="F150" s="12"/>
      <c r="G150" s="13"/>
      <c r="H150" s="8"/>
      <c r="I150" s="14"/>
      <c r="J150" s="15"/>
      <c r="K150" s="16"/>
      <c r="L150" s="8"/>
      <c r="M150" s="15"/>
      <c r="N150" s="8"/>
      <c r="O150" s="8"/>
      <c r="P150" s="17"/>
      <c r="Q150" s="18"/>
      <c r="R150" s="8"/>
      <c r="S150" s="8"/>
    </row>
    <row r="151" customFormat="1" customHeight="1" spans="1:19">
      <c r="A151" s="8"/>
      <c r="B151" s="9"/>
      <c r="C151" s="10"/>
      <c r="D151" s="10"/>
      <c r="E151" s="11"/>
      <c r="F151" s="12"/>
      <c r="G151" s="13"/>
      <c r="H151" s="8"/>
      <c r="I151" s="14"/>
      <c r="J151" s="15"/>
      <c r="K151" s="16"/>
      <c r="L151" s="8"/>
      <c r="M151" s="15"/>
      <c r="N151" s="8"/>
      <c r="O151" s="8"/>
      <c r="P151" s="17"/>
      <c r="Q151" s="18"/>
      <c r="R151" s="8"/>
      <c r="S151" s="8"/>
    </row>
    <row r="152" customFormat="1" customHeight="1" spans="1:19">
      <c r="A152" s="8"/>
      <c r="B152" s="9"/>
      <c r="C152" s="10"/>
      <c r="D152" s="10"/>
      <c r="E152" s="11"/>
      <c r="F152" s="12"/>
      <c r="G152" s="13"/>
      <c r="H152" s="8"/>
      <c r="I152" s="14"/>
      <c r="J152" s="15"/>
      <c r="K152" s="16"/>
      <c r="L152" s="8"/>
      <c r="M152" s="15"/>
      <c r="N152" s="8"/>
      <c r="O152" s="8"/>
      <c r="P152" s="17"/>
      <c r="Q152" s="18"/>
      <c r="R152" s="8"/>
      <c r="S152" s="8"/>
    </row>
    <row r="153" customFormat="1" customHeight="1" spans="1:19">
      <c r="A153" s="8"/>
      <c r="B153" s="9"/>
      <c r="C153" s="10"/>
      <c r="D153" s="10"/>
      <c r="E153" s="11"/>
      <c r="F153" s="12"/>
      <c r="G153" s="13"/>
      <c r="H153" s="8"/>
      <c r="I153" s="14"/>
      <c r="J153" s="15"/>
      <c r="K153" s="16"/>
      <c r="L153" s="8"/>
      <c r="M153" s="15"/>
      <c r="N153" s="8"/>
      <c r="O153" s="8"/>
      <c r="P153" s="17"/>
      <c r="Q153" s="18"/>
      <c r="R153" s="8"/>
      <c r="S153" s="8"/>
    </row>
    <row r="154" customFormat="1" customHeight="1" spans="1:19">
      <c r="A154" s="8"/>
      <c r="B154" s="9"/>
      <c r="C154" s="10"/>
      <c r="D154" s="10"/>
      <c r="E154" s="11"/>
      <c r="F154" s="12"/>
      <c r="G154" s="13"/>
      <c r="H154" s="8"/>
      <c r="I154" s="14"/>
      <c r="J154" s="15"/>
      <c r="K154" s="16"/>
      <c r="L154" s="8"/>
      <c r="M154" s="15"/>
      <c r="N154" s="8"/>
      <c r="O154" s="8"/>
      <c r="P154" s="17"/>
      <c r="Q154" s="18"/>
      <c r="R154" s="8"/>
      <c r="S154" s="8"/>
    </row>
    <row r="155" customFormat="1" customHeight="1" spans="1:19">
      <c r="A155" s="8"/>
      <c r="B155" s="9"/>
      <c r="C155" s="10"/>
      <c r="D155" s="10"/>
      <c r="E155" s="11"/>
      <c r="F155" s="12"/>
      <c r="G155" s="13"/>
      <c r="H155" s="8"/>
      <c r="I155" s="14"/>
      <c r="J155" s="15"/>
      <c r="K155" s="16"/>
      <c r="L155" s="8"/>
      <c r="M155" s="15"/>
      <c r="N155" s="8"/>
      <c r="O155" s="8"/>
      <c r="P155" s="17"/>
      <c r="Q155" s="18"/>
      <c r="R155" s="8"/>
      <c r="S155" s="8"/>
    </row>
    <row r="156" customFormat="1" customHeight="1" spans="1:19">
      <c r="A156" s="8"/>
      <c r="B156" s="9"/>
      <c r="C156" s="10"/>
      <c r="D156" s="10"/>
      <c r="E156" s="11"/>
      <c r="F156" s="12"/>
      <c r="G156" s="13"/>
      <c r="H156" s="8"/>
      <c r="I156" s="14"/>
      <c r="J156" s="15"/>
      <c r="K156" s="16"/>
      <c r="L156" s="8"/>
      <c r="M156" s="15"/>
      <c r="N156" s="8"/>
      <c r="O156" s="8"/>
      <c r="P156" s="17"/>
      <c r="Q156" s="18"/>
      <c r="R156" s="8"/>
      <c r="S156" s="8"/>
    </row>
    <row r="157" customFormat="1" customHeight="1" spans="1:19">
      <c r="A157" s="8"/>
      <c r="B157" s="9"/>
      <c r="C157" s="10"/>
      <c r="D157" s="10"/>
      <c r="E157" s="11"/>
      <c r="F157" s="12"/>
      <c r="G157" s="13"/>
      <c r="H157" s="8"/>
      <c r="I157" s="14"/>
      <c r="J157" s="15"/>
      <c r="K157" s="16"/>
      <c r="L157" s="8"/>
      <c r="M157" s="15"/>
      <c r="N157" s="8"/>
      <c r="O157" s="8"/>
      <c r="P157" s="17"/>
      <c r="Q157" s="18"/>
      <c r="R157" s="8"/>
      <c r="S157" s="8"/>
    </row>
    <row r="158" customFormat="1" customHeight="1" spans="1:19">
      <c r="A158" s="8"/>
      <c r="B158" s="9"/>
      <c r="C158" s="10"/>
      <c r="D158" s="10"/>
      <c r="E158" s="11"/>
      <c r="F158" s="12"/>
      <c r="G158" s="13"/>
      <c r="H158" s="8"/>
      <c r="I158" s="14"/>
      <c r="J158" s="15"/>
      <c r="K158" s="16"/>
      <c r="L158" s="8"/>
      <c r="M158" s="15"/>
      <c r="N158" s="8"/>
      <c r="O158" s="8"/>
      <c r="P158" s="17"/>
      <c r="Q158" s="18"/>
      <c r="R158" s="8"/>
      <c r="S158" s="8"/>
    </row>
    <row r="159" customFormat="1" customHeight="1" spans="1:19">
      <c r="A159" s="8"/>
      <c r="B159" s="9"/>
      <c r="C159" s="10"/>
      <c r="D159" s="10"/>
      <c r="E159" s="11"/>
      <c r="F159" s="12"/>
      <c r="G159" s="13"/>
      <c r="H159" s="8"/>
      <c r="I159" s="14"/>
      <c r="J159" s="15"/>
      <c r="K159" s="16"/>
      <c r="L159" s="8"/>
      <c r="M159" s="15"/>
      <c r="N159" s="8"/>
      <c r="O159" s="8"/>
      <c r="P159" s="17"/>
      <c r="Q159" s="18"/>
      <c r="R159" s="8"/>
      <c r="S159" s="8"/>
    </row>
    <row r="160" customFormat="1" customHeight="1" spans="1:19">
      <c r="A160" s="8"/>
      <c r="B160" s="9"/>
      <c r="C160" s="10"/>
      <c r="D160" s="10"/>
      <c r="E160" s="11"/>
      <c r="F160" s="12"/>
      <c r="G160" s="13"/>
      <c r="H160" s="8"/>
      <c r="I160" s="14"/>
      <c r="J160" s="15"/>
      <c r="K160" s="16"/>
      <c r="L160" s="8"/>
      <c r="M160" s="15"/>
      <c r="N160" s="8"/>
      <c r="O160" s="8"/>
      <c r="P160" s="17"/>
      <c r="Q160" s="18"/>
      <c r="R160" s="8"/>
      <c r="S160" s="8"/>
    </row>
    <row r="161" customFormat="1" customHeight="1" spans="1:19">
      <c r="A161" s="8"/>
      <c r="B161" s="9"/>
      <c r="C161" s="10"/>
      <c r="D161" s="10"/>
      <c r="E161" s="11"/>
      <c r="F161" s="12"/>
      <c r="G161" s="13"/>
      <c r="H161" s="8"/>
      <c r="I161" s="14"/>
      <c r="J161" s="15"/>
      <c r="K161" s="16"/>
      <c r="L161" s="8"/>
      <c r="M161" s="15"/>
      <c r="N161" s="8"/>
      <c r="O161" s="8"/>
      <c r="P161" s="17"/>
      <c r="Q161" s="18"/>
      <c r="R161" s="8"/>
      <c r="S161" s="8"/>
    </row>
    <row r="162" customFormat="1" customHeight="1" spans="1:19">
      <c r="A162" s="8"/>
      <c r="B162" s="9"/>
      <c r="C162" s="10"/>
      <c r="D162" s="10"/>
      <c r="E162" s="11"/>
      <c r="F162" s="12"/>
      <c r="G162" s="13"/>
      <c r="H162" s="8"/>
      <c r="I162" s="14"/>
      <c r="J162" s="15"/>
      <c r="K162" s="16"/>
      <c r="L162" s="8"/>
      <c r="M162" s="15"/>
      <c r="N162" s="8"/>
      <c r="O162" s="8"/>
      <c r="P162" s="17"/>
      <c r="Q162" s="18"/>
      <c r="R162" s="8"/>
      <c r="S162" s="8"/>
    </row>
    <row r="163" customFormat="1" customHeight="1" spans="1:19">
      <c r="A163" s="8"/>
      <c r="B163" s="9"/>
      <c r="C163" s="10"/>
      <c r="D163" s="10"/>
      <c r="E163" s="11"/>
      <c r="F163" s="12"/>
      <c r="G163" s="13"/>
      <c r="H163" s="8"/>
      <c r="I163" s="14"/>
      <c r="J163" s="15"/>
      <c r="K163" s="16"/>
      <c r="L163" s="8"/>
      <c r="M163" s="15"/>
      <c r="N163" s="8"/>
      <c r="O163" s="8"/>
      <c r="P163" s="17"/>
      <c r="Q163" s="18"/>
      <c r="R163" s="8"/>
      <c r="S163" s="8"/>
    </row>
    <row r="164" customFormat="1" customHeight="1" spans="1:19">
      <c r="A164" s="8"/>
      <c r="B164" s="9"/>
      <c r="C164" s="10"/>
      <c r="D164" s="10"/>
      <c r="E164" s="11"/>
      <c r="F164" s="12"/>
      <c r="G164" s="13"/>
      <c r="H164" s="8"/>
      <c r="I164" s="14"/>
      <c r="J164" s="15"/>
      <c r="K164" s="16"/>
      <c r="L164" s="8"/>
      <c r="M164" s="15"/>
      <c r="N164" s="8"/>
      <c r="O164" s="8"/>
      <c r="P164" s="17"/>
      <c r="Q164" s="18"/>
      <c r="R164" s="8"/>
      <c r="S164" s="8"/>
    </row>
    <row r="165" customFormat="1" customHeight="1" spans="1:19">
      <c r="A165" s="8"/>
      <c r="B165" s="9"/>
      <c r="C165" s="10"/>
      <c r="D165" s="10"/>
      <c r="E165" s="11"/>
      <c r="F165" s="12"/>
      <c r="G165" s="13"/>
      <c r="H165" s="8"/>
      <c r="I165" s="14"/>
      <c r="J165" s="15"/>
      <c r="K165" s="16"/>
      <c r="L165" s="8"/>
      <c r="M165" s="15"/>
      <c r="N165" s="8"/>
      <c r="O165" s="8"/>
      <c r="P165" s="17"/>
      <c r="Q165" s="18"/>
      <c r="R165" s="8"/>
      <c r="S165" s="8"/>
    </row>
    <row r="166" customFormat="1" customHeight="1" spans="1:19">
      <c r="A166" s="8"/>
      <c r="B166" s="9"/>
      <c r="C166" s="10"/>
      <c r="D166" s="10"/>
      <c r="E166" s="11"/>
      <c r="F166" s="12"/>
      <c r="G166" s="13"/>
      <c r="H166" s="8"/>
      <c r="I166" s="14"/>
      <c r="J166" s="15"/>
      <c r="K166" s="16"/>
      <c r="L166" s="8"/>
      <c r="M166" s="15"/>
      <c r="N166" s="8"/>
      <c r="O166" s="8"/>
      <c r="P166" s="17"/>
      <c r="Q166" s="18"/>
      <c r="R166" s="8"/>
      <c r="S166" s="8"/>
    </row>
    <row r="167" customFormat="1" customHeight="1" spans="1:19">
      <c r="A167" s="8"/>
      <c r="B167" s="9"/>
      <c r="C167" s="10"/>
      <c r="D167" s="10"/>
      <c r="E167" s="11"/>
      <c r="F167" s="12"/>
      <c r="G167" s="13"/>
      <c r="H167" s="8"/>
      <c r="I167" s="14"/>
      <c r="J167" s="15"/>
      <c r="K167" s="16"/>
      <c r="L167" s="8"/>
      <c r="M167" s="15"/>
      <c r="N167" s="8"/>
      <c r="O167" s="8"/>
      <c r="P167" s="17"/>
      <c r="Q167" s="18"/>
      <c r="R167" s="8"/>
      <c r="S167" s="8"/>
    </row>
    <row r="168" customFormat="1" customHeight="1" spans="1:19">
      <c r="A168" s="8"/>
      <c r="B168" s="9"/>
      <c r="C168" s="10"/>
      <c r="D168" s="10"/>
      <c r="E168" s="11"/>
      <c r="F168" s="12"/>
      <c r="G168" s="13"/>
      <c r="H168" s="8"/>
      <c r="I168" s="14"/>
      <c r="J168" s="15"/>
      <c r="K168" s="16"/>
      <c r="L168" s="8"/>
      <c r="M168" s="15"/>
      <c r="N168" s="8"/>
      <c r="O168" s="8"/>
      <c r="P168" s="17"/>
      <c r="Q168" s="18"/>
      <c r="R168" s="8"/>
      <c r="S168" s="8"/>
    </row>
    <row r="169" customFormat="1" customHeight="1" spans="1:19">
      <c r="A169" s="8"/>
      <c r="B169" s="9"/>
      <c r="C169" s="10"/>
      <c r="D169" s="10"/>
      <c r="E169" s="11"/>
      <c r="F169" s="12"/>
      <c r="G169" s="13"/>
      <c r="H169" s="8"/>
      <c r="I169" s="14"/>
      <c r="J169" s="15"/>
      <c r="K169" s="16"/>
      <c r="L169" s="8"/>
      <c r="M169" s="15"/>
      <c r="N169" s="8"/>
      <c r="O169" s="8"/>
      <c r="P169" s="17"/>
      <c r="Q169" s="18"/>
      <c r="R169" s="8"/>
      <c r="S169" s="8"/>
    </row>
    <row r="170" customFormat="1" customHeight="1" spans="1:19">
      <c r="A170" s="8"/>
      <c r="B170" s="9"/>
      <c r="C170" s="10"/>
      <c r="D170" s="10"/>
      <c r="E170" s="11"/>
      <c r="F170" s="12"/>
      <c r="G170" s="13"/>
      <c r="H170" s="8"/>
      <c r="I170" s="14"/>
      <c r="J170" s="15"/>
      <c r="K170" s="16"/>
      <c r="L170" s="8"/>
      <c r="M170" s="15"/>
      <c r="N170" s="8"/>
      <c r="O170" s="8"/>
      <c r="P170" s="17"/>
      <c r="Q170" s="18"/>
      <c r="R170" s="8"/>
      <c r="S170" s="8"/>
    </row>
    <row r="171" customFormat="1" customHeight="1" spans="1:19">
      <c r="A171" s="8"/>
      <c r="B171" s="9"/>
      <c r="C171" s="10"/>
      <c r="D171" s="10"/>
      <c r="E171" s="11"/>
      <c r="F171" s="12"/>
      <c r="G171" s="13"/>
      <c r="H171" s="8"/>
      <c r="I171" s="14"/>
      <c r="J171" s="15"/>
      <c r="K171" s="16"/>
      <c r="L171" s="8"/>
      <c r="M171" s="15"/>
      <c r="N171" s="8"/>
      <c r="O171" s="8"/>
      <c r="P171" s="17"/>
      <c r="Q171" s="18"/>
      <c r="R171" s="8"/>
      <c r="S171" s="8"/>
    </row>
    <row r="172" customFormat="1" customHeight="1" spans="1:19">
      <c r="A172" s="8"/>
      <c r="B172" s="9"/>
      <c r="C172" s="10"/>
      <c r="D172" s="10"/>
      <c r="E172" s="11"/>
      <c r="F172" s="12"/>
      <c r="G172" s="13"/>
      <c r="H172" s="8"/>
      <c r="I172" s="14"/>
      <c r="J172" s="15"/>
      <c r="K172" s="16"/>
      <c r="L172" s="8"/>
      <c r="M172" s="15"/>
      <c r="N172" s="8"/>
      <c r="O172" s="8"/>
      <c r="P172" s="17"/>
      <c r="Q172" s="18"/>
      <c r="R172" s="8"/>
      <c r="S172" s="8"/>
    </row>
    <row r="173" customFormat="1" customHeight="1" spans="1:19">
      <c r="A173" s="8"/>
      <c r="B173" s="9"/>
      <c r="C173" s="10"/>
      <c r="D173" s="10"/>
      <c r="E173" s="11"/>
      <c r="F173" s="12"/>
      <c r="G173" s="13"/>
      <c r="H173" s="8"/>
      <c r="I173" s="14"/>
      <c r="J173" s="15"/>
      <c r="K173" s="16"/>
      <c r="L173" s="8"/>
      <c r="M173" s="15"/>
      <c r="N173" s="8"/>
      <c r="O173" s="8"/>
      <c r="P173" s="17"/>
      <c r="Q173" s="18"/>
      <c r="R173" s="8"/>
      <c r="S173" s="8"/>
    </row>
    <row r="174" customFormat="1" customHeight="1" spans="1:19">
      <c r="A174" s="8"/>
      <c r="B174" s="9"/>
      <c r="C174" s="10"/>
      <c r="D174" s="10"/>
      <c r="E174" s="11"/>
      <c r="F174" s="12"/>
      <c r="G174" s="13"/>
      <c r="H174" s="8"/>
      <c r="I174" s="14"/>
      <c r="J174" s="15"/>
      <c r="K174" s="16"/>
      <c r="L174" s="8"/>
      <c r="M174" s="15"/>
      <c r="N174" s="8"/>
      <c r="O174" s="8"/>
      <c r="P174" s="17"/>
      <c r="Q174" s="18"/>
      <c r="R174" s="8"/>
      <c r="S174" s="8"/>
    </row>
    <row r="175" customFormat="1" customHeight="1" spans="1:19">
      <c r="A175" s="8"/>
      <c r="B175" s="9"/>
      <c r="C175" s="10"/>
      <c r="D175" s="10"/>
      <c r="E175" s="11"/>
      <c r="F175" s="12"/>
      <c r="G175" s="13"/>
      <c r="H175" s="8"/>
      <c r="I175" s="14"/>
      <c r="J175" s="15"/>
      <c r="K175" s="16"/>
      <c r="L175" s="8"/>
      <c r="M175" s="15"/>
      <c r="N175" s="8"/>
      <c r="O175" s="8"/>
      <c r="P175" s="17"/>
      <c r="Q175" s="18"/>
      <c r="R175" s="8"/>
      <c r="S175" s="8"/>
    </row>
    <row r="176" customFormat="1" customHeight="1" spans="1:19">
      <c r="A176" s="8"/>
      <c r="B176" s="9"/>
      <c r="C176" s="10"/>
      <c r="D176" s="10"/>
      <c r="E176" s="11"/>
      <c r="F176" s="12"/>
      <c r="G176" s="13"/>
      <c r="H176" s="8"/>
      <c r="I176" s="14"/>
      <c r="J176" s="15"/>
      <c r="K176" s="16"/>
      <c r="L176" s="8"/>
      <c r="M176" s="15"/>
      <c r="N176" s="8"/>
      <c r="O176" s="8"/>
      <c r="P176" s="17"/>
      <c r="Q176" s="18"/>
      <c r="R176" s="8"/>
      <c r="S176" s="8"/>
    </row>
    <row r="177" customFormat="1" customHeight="1" spans="1:19">
      <c r="A177" s="8"/>
      <c r="B177" s="9"/>
      <c r="C177" s="10"/>
      <c r="D177" s="10"/>
      <c r="E177" s="11"/>
      <c r="F177" s="12"/>
      <c r="G177" s="13"/>
      <c r="H177" s="8"/>
      <c r="I177" s="14"/>
      <c r="J177" s="15"/>
      <c r="K177" s="16"/>
      <c r="L177" s="8"/>
      <c r="M177" s="15"/>
      <c r="N177" s="8"/>
      <c r="O177" s="8"/>
      <c r="P177" s="17"/>
      <c r="Q177" s="18"/>
      <c r="R177" s="8"/>
      <c r="S177" s="8"/>
    </row>
    <row r="178" customFormat="1" customHeight="1" spans="1:19">
      <c r="A178" s="8"/>
      <c r="B178" s="9"/>
      <c r="C178" s="10"/>
      <c r="D178" s="10"/>
      <c r="E178" s="11"/>
      <c r="F178" s="12"/>
      <c r="G178" s="13"/>
      <c r="H178" s="8"/>
      <c r="I178" s="14"/>
      <c r="J178" s="15"/>
      <c r="K178" s="16"/>
      <c r="L178" s="8"/>
      <c r="M178" s="15"/>
      <c r="N178" s="8"/>
      <c r="O178" s="8"/>
      <c r="P178" s="17"/>
      <c r="Q178" s="18"/>
      <c r="R178" s="8"/>
      <c r="S178" s="8"/>
    </row>
    <row r="179" customFormat="1" customHeight="1" spans="1:19">
      <c r="A179" s="8"/>
      <c r="B179" s="9"/>
      <c r="C179" s="10"/>
      <c r="D179" s="10"/>
      <c r="E179" s="11"/>
      <c r="F179" s="12"/>
      <c r="G179" s="13"/>
      <c r="H179" s="8"/>
      <c r="I179" s="14"/>
      <c r="J179" s="15"/>
      <c r="K179" s="16"/>
      <c r="L179" s="8"/>
      <c r="M179" s="15"/>
      <c r="N179" s="8"/>
      <c r="O179" s="8"/>
      <c r="P179" s="17"/>
      <c r="Q179" s="18"/>
      <c r="R179" s="8"/>
      <c r="S179" s="8"/>
    </row>
    <row r="180" customFormat="1" customHeight="1" spans="1:19">
      <c r="A180" s="8"/>
      <c r="B180" s="9"/>
      <c r="C180" s="10"/>
      <c r="D180" s="10"/>
      <c r="E180" s="11"/>
      <c r="F180" s="12"/>
      <c r="G180" s="13"/>
      <c r="H180" s="8"/>
      <c r="I180" s="14"/>
      <c r="J180" s="15"/>
      <c r="K180" s="16"/>
      <c r="L180" s="8"/>
      <c r="M180" s="15"/>
      <c r="N180" s="8"/>
      <c r="O180" s="8"/>
      <c r="P180" s="17"/>
      <c r="Q180" s="18"/>
      <c r="R180" s="8"/>
      <c r="S180" s="8"/>
    </row>
    <row r="181" customFormat="1" customHeight="1" spans="1:19">
      <c r="A181" s="8"/>
      <c r="B181" s="9"/>
      <c r="C181" s="10"/>
      <c r="D181" s="10"/>
      <c r="E181" s="11"/>
      <c r="F181" s="12"/>
      <c r="G181" s="13"/>
      <c r="H181" s="8"/>
      <c r="I181" s="14"/>
      <c r="J181" s="15"/>
      <c r="K181" s="16"/>
      <c r="L181" s="8"/>
      <c r="M181" s="15"/>
      <c r="N181" s="8"/>
      <c r="O181" s="8"/>
      <c r="P181" s="17"/>
      <c r="Q181" s="18"/>
      <c r="R181" s="8"/>
      <c r="S181" s="8"/>
    </row>
    <row r="182" customFormat="1" customHeight="1" spans="1:19">
      <c r="A182" s="8"/>
      <c r="B182" s="9"/>
      <c r="C182" s="10"/>
      <c r="D182" s="10"/>
      <c r="E182" s="11"/>
      <c r="F182" s="12"/>
      <c r="G182" s="13"/>
      <c r="H182" s="8"/>
      <c r="I182" s="14"/>
      <c r="J182" s="15"/>
      <c r="K182" s="16"/>
      <c r="L182" s="8"/>
      <c r="M182" s="15"/>
      <c r="N182" s="8"/>
      <c r="O182" s="8"/>
      <c r="P182" s="17"/>
      <c r="Q182" s="18"/>
      <c r="R182" s="8"/>
      <c r="S182" s="8"/>
    </row>
    <row r="183" customFormat="1" customHeight="1" spans="1:19">
      <c r="A183" s="8"/>
      <c r="B183" s="9"/>
      <c r="C183" s="10"/>
      <c r="D183" s="10"/>
      <c r="E183" s="11"/>
      <c r="F183" s="12"/>
      <c r="G183" s="13"/>
      <c r="H183" s="8"/>
      <c r="I183" s="14"/>
      <c r="J183" s="15"/>
      <c r="K183" s="16"/>
      <c r="L183" s="8"/>
      <c r="M183" s="15"/>
      <c r="N183" s="8"/>
      <c r="O183" s="8"/>
      <c r="P183" s="17"/>
      <c r="Q183" s="18"/>
      <c r="R183" s="8"/>
      <c r="S183" s="8"/>
    </row>
    <row r="184" customFormat="1" customHeight="1" spans="1:19">
      <c r="A184" s="8"/>
      <c r="B184" s="9"/>
      <c r="C184" s="10"/>
      <c r="D184" s="10"/>
      <c r="E184" s="11"/>
      <c r="F184" s="12"/>
      <c r="G184" s="13"/>
      <c r="H184" s="8"/>
      <c r="I184" s="14"/>
      <c r="J184" s="15"/>
      <c r="K184" s="16"/>
      <c r="L184" s="8"/>
      <c r="M184" s="15"/>
      <c r="N184" s="8"/>
      <c r="O184" s="8"/>
      <c r="P184" s="17"/>
      <c r="Q184" s="18"/>
      <c r="R184" s="8"/>
      <c r="S184" s="8"/>
    </row>
    <row r="185" customFormat="1" customHeight="1" spans="1:19">
      <c r="A185" s="8"/>
      <c r="B185" s="9"/>
      <c r="C185" s="10"/>
      <c r="D185" s="10"/>
      <c r="E185" s="11"/>
      <c r="F185" s="12"/>
      <c r="G185" s="13"/>
      <c r="H185" s="8"/>
      <c r="I185" s="14"/>
      <c r="J185" s="15"/>
      <c r="K185" s="16"/>
      <c r="L185" s="8"/>
      <c r="M185" s="15"/>
      <c r="N185" s="8"/>
      <c r="O185" s="8"/>
      <c r="P185" s="17"/>
      <c r="Q185" s="18"/>
      <c r="R185" s="8"/>
      <c r="S185" s="8"/>
    </row>
    <row r="186" customFormat="1" customHeight="1" spans="1:19">
      <c r="A186" s="8"/>
      <c r="B186" s="9"/>
      <c r="C186" s="10"/>
      <c r="D186" s="10"/>
      <c r="E186" s="11"/>
      <c r="F186" s="12"/>
      <c r="G186" s="13"/>
      <c r="H186" s="8"/>
      <c r="I186" s="14"/>
      <c r="J186" s="15"/>
      <c r="K186" s="16"/>
      <c r="L186" s="8"/>
      <c r="M186" s="15"/>
      <c r="N186" s="8"/>
      <c r="O186" s="8"/>
      <c r="P186" s="17"/>
      <c r="Q186" s="18"/>
      <c r="R186" s="8"/>
      <c r="S186" s="8"/>
    </row>
    <row r="187" customFormat="1" customHeight="1" spans="1:19">
      <c r="A187" s="8"/>
      <c r="B187" s="9"/>
      <c r="C187" s="10"/>
      <c r="D187" s="10"/>
      <c r="E187" s="11"/>
      <c r="F187" s="12"/>
      <c r="G187" s="13"/>
      <c r="H187" s="8"/>
      <c r="I187" s="14"/>
      <c r="J187" s="15"/>
      <c r="K187" s="16"/>
      <c r="L187" s="8"/>
      <c r="M187" s="15"/>
      <c r="N187" s="8"/>
      <c r="O187" s="8"/>
      <c r="P187" s="17"/>
      <c r="Q187" s="18"/>
      <c r="R187" s="8"/>
      <c r="S187" s="8"/>
    </row>
    <row r="188" customFormat="1" customHeight="1" spans="1:19">
      <c r="A188" s="8"/>
      <c r="B188" s="9"/>
      <c r="C188" s="10"/>
      <c r="D188" s="10"/>
      <c r="E188" s="11"/>
      <c r="F188" s="12"/>
      <c r="G188" s="13"/>
      <c r="H188" s="8"/>
      <c r="I188" s="14"/>
      <c r="J188" s="15"/>
      <c r="K188" s="16"/>
      <c r="L188" s="8"/>
      <c r="M188" s="15"/>
      <c r="N188" s="8"/>
      <c r="O188" s="8"/>
      <c r="P188" s="17"/>
      <c r="Q188" s="18"/>
      <c r="R188" s="8"/>
      <c r="S188" s="8"/>
    </row>
    <row r="189" customFormat="1" customHeight="1" spans="1:19">
      <c r="A189" s="8"/>
      <c r="B189" s="9"/>
      <c r="C189" s="10"/>
      <c r="D189" s="10"/>
      <c r="E189" s="11"/>
      <c r="F189" s="12"/>
      <c r="G189" s="13"/>
      <c r="H189" s="8"/>
      <c r="I189" s="14"/>
      <c r="J189" s="15"/>
      <c r="K189" s="16"/>
      <c r="L189" s="8"/>
      <c r="M189" s="15"/>
      <c r="N189" s="8"/>
      <c r="O189" s="8"/>
      <c r="P189" s="17"/>
      <c r="Q189" s="18"/>
      <c r="R189" s="8"/>
      <c r="S189" s="8"/>
    </row>
    <row r="190" customFormat="1" customHeight="1" spans="1:19">
      <c r="A190" s="8"/>
      <c r="B190" s="9"/>
      <c r="C190" s="10"/>
      <c r="D190" s="10"/>
      <c r="E190" s="11"/>
      <c r="F190" s="12"/>
      <c r="G190" s="13"/>
      <c r="H190" s="8"/>
      <c r="I190" s="14"/>
      <c r="J190" s="15"/>
      <c r="K190" s="16"/>
      <c r="L190" s="8"/>
      <c r="M190" s="15"/>
      <c r="N190" s="8"/>
      <c r="O190" s="8"/>
      <c r="P190" s="17"/>
      <c r="Q190" s="18"/>
      <c r="R190" s="8"/>
      <c r="S190" s="8"/>
    </row>
    <row r="191" customFormat="1" customHeight="1" spans="1:19">
      <c r="A191" s="8"/>
      <c r="B191" s="9"/>
      <c r="C191" s="10"/>
      <c r="D191" s="10"/>
      <c r="E191" s="11"/>
      <c r="F191" s="12"/>
      <c r="G191" s="13"/>
      <c r="H191" s="8"/>
      <c r="I191" s="14"/>
      <c r="J191" s="15"/>
      <c r="K191" s="16"/>
      <c r="L191" s="8"/>
      <c r="M191" s="15"/>
      <c r="N191" s="8"/>
      <c r="O191" s="8"/>
      <c r="P191" s="17"/>
      <c r="Q191" s="18"/>
      <c r="R191" s="8"/>
      <c r="S191" s="8"/>
    </row>
    <row r="192" customFormat="1" customHeight="1" spans="1:19">
      <c r="A192" s="8"/>
      <c r="B192" s="9"/>
      <c r="C192" s="10"/>
      <c r="D192" s="10"/>
      <c r="E192" s="11"/>
      <c r="F192" s="12"/>
      <c r="G192" s="13"/>
      <c r="H192" s="8"/>
      <c r="I192" s="14"/>
      <c r="J192" s="15"/>
      <c r="K192" s="16"/>
      <c r="L192" s="8"/>
      <c r="M192" s="15"/>
      <c r="N192" s="8"/>
      <c r="O192" s="8"/>
      <c r="P192" s="17"/>
      <c r="Q192" s="18"/>
      <c r="R192" s="8"/>
      <c r="S192" s="8"/>
    </row>
    <row r="193" customFormat="1" customHeight="1" spans="1:19">
      <c r="A193" s="8"/>
      <c r="B193" s="9"/>
      <c r="C193" s="10"/>
      <c r="D193" s="10"/>
      <c r="E193" s="11"/>
      <c r="F193" s="12"/>
      <c r="G193" s="13"/>
      <c r="H193" s="8"/>
      <c r="I193" s="14"/>
      <c r="J193" s="15"/>
      <c r="K193" s="16"/>
      <c r="L193" s="8"/>
      <c r="M193" s="15"/>
      <c r="N193" s="8"/>
      <c r="O193" s="8"/>
      <c r="P193" s="17"/>
      <c r="Q193" s="18"/>
      <c r="R193" s="8"/>
      <c r="S193" s="8"/>
    </row>
    <row r="194" customFormat="1" customHeight="1" spans="1:19">
      <c r="A194" s="8"/>
      <c r="B194" s="9"/>
      <c r="C194" s="10"/>
      <c r="D194" s="10"/>
      <c r="E194" s="11"/>
      <c r="F194" s="12"/>
      <c r="G194" s="13"/>
      <c r="H194" s="8"/>
      <c r="I194" s="14"/>
      <c r="J194" s="15"/>
      <c r="K194" s="16"/>
      <c r="L194" s="8"/>
      <c r="M194" s="15"/>
      <c r="N194" s="8"/>
      <c r="O194" s="8"/>
      <c r="P194" s="17"/>
      <c r="Q194" s="18"/>
      <c r="R194" s="8"/>
      <c r="S194" s="8"/>
    </row>
    <row r="195" customFormat="1" customHeight="1" spans="1:19">
      <c r="A195" s="8"/>
      <c r="B195" s="9"/>
      <c r="C195" s="10"/>
      <c r="D195" s="10"/>
      <c r="E195" s="11"/>
      <c r="F195" s="12"/>
      <c r="G195" s="13"/>
      <c r="H195" s="8"/>
      <c r="I195" s="14"/>
      <c r="J195" s="15"/>
      <c r="K195" s="16"/>
      <c r="L195" s="8"/>
      <c r="M195" s="15"/>
      <c r="N195" s="8"/>
      <c r="O195" s="8"/>
      <c r="P195" s="17"/>
      <c r="Q195" s="18"/>
      <c r="R195" s="8"/>
      <c r="S195" s="8"/>
    </row>
    <row r="196" customFormat="1" customHeight="1" spans="1:19">
      <c r="A196" s="8"/>
      <c r="B196" s="9"/>
      <c r="C196" s="10"/>
      <c r="D196" s="10"/>
      <c r="E196" s="11"/>
      <c r="F196" s="12"/>
      <c r="G196" s="13"/>
      <c r="H196" s="8"/>
      <c r="I196" s="14"/>
      <c r="J196" s="15"/>
      <c r="K196" s="16"/>
      <c r="L196" s="8"/>
      <c r="M196" s="15"/>
      <c r="N196" s="8"/>
      <c r="O196" s="8"/>
      <c r="P196" s="17"/>
      <c r="Q196" s="18"/>
      <c r="R196" s="8"/>
      <c r="S196" s="8"/>
    </row>
    <row r="197" customFormat="1" customHeight="1" spans="1:19">
      <c r="A197" s="8"/>
      <c r="B197" s="9"/>
      <c r="C197" s="10"/>
      <c r="D197" s="10"/>
      <c r="E197" s="11"/>
      <c r="F197" s="12"/>
      <c r="G197" s="13"/>
      <c r="H197" s="8"/>
      <c r="I197" s="14"/>
      <c r="J197" s="15"/>
      <c r="K197" s="16"/>
      <c r="L197" s="8"/>
      <c r="M197" s="15"/>
      <c r="N197" s="8"/>
      <c r="O197" s="8"/>
      <c r="P197" s="17"/>
      <c r="Q197" s="18"/>
      <c r="R197" s="8"/>
      <c r="S197" s="8"/>
    </row>
    <row r="198" customFormat="1" customHeight="1" spans="1:19">
      <c r="A198" s="8"/>
      <c r="B198" s="9"/>
      <c r="C198" s="10"/>
      <c r="D198" s="10"/>
      <c r="E198" s="11"/>
      <c r="F198" s="12"/>
      <c r="G198" s="13"/>
      <c r="H198" s="8"/>
      <c r="I198" s="14"/>
      <c r="J198" s="15"/>
      <c r="K198" s="16"/>
      <c r="L198" s="8"/>
      <c r="M198" s="15"/>
      <c r="N198" s="8"/>
      <c r="O198" s="8"/>
      <c r="P198" s="17"/>
      <c r="Q198" s="18"/>
      <c r="R198" s="8"/>
      <c r="S198" s="8"/>
    </row>
    <row r="199" customFormat="1" customHeight="1" spans="1:19">
      <c r="A199" s="8"/>
      <c r="B199" s="9"/>
      <c r="C199" s="10"/>
      <c r="D199" s="10"/>
      <c r="E199" s="11"/>
      <c r="F199" s="12"/>
      <c r="G199" s="13"/>
      <c r="H199" s="8"/>
      <c r="I199" s="14"/>
      <c r="J199" s="15"/>
      <c r="K199" s="16"/>
      <c r="L199" s="8"/>
      <c r="M199" s="15"/>
      <c r="N199" s="8"/>
      <c r="O199" s="8"/>
      <c r="P199" s="17"/>
      <c r="Q199" s="18"/>
      <c r="R199" s="8"/>
      <c r="S199" s="8"/>
    </row>
    <row r="200" customFormat="1" customHeight="1" spans="1:19">
      <c r="A200" s="8"/>
      <c r="B200" s="9"/>
      <c r="C200" s="10"/>
      <c r="D200" s="10"/>
      <c r="E200" s="11"/>
      <c r="F200" s="12"/>
      <c r="G200" s="13"/>
      <c r="H200" s="8"/>
      <c r="I200" s="14"/>
      <c r="J200" s="15"/>
      <c r="K200" s="16"/>
      <c r="L200" s="8"/>
      <c r="M200" s="15"/>
      <c r="N200" s="8"/>
      <c r="O200" s="8"/>
      <c r="P200" s="17"/>
      <c r="Q200" s="18"/>
      <c r="R200" s="8"/>
      <c r="S200" s="8"/>
    </row>
    <row r="201" customFormat="1" customHeight="1" spans="1:19">
      <c r="A201" s="8"/>
      <c r="B201" s="9"/>
      <c r="C201" s="10"/>
      <c r="D201" s="10"/>
      <c r="E201" s="11"/>
      <c r="F201" s="12"/>
      <c r="G201" s="13"/>
      <c r="H201" s="8"/>
      <c r="I201" s="14"/>
      <c r="J201" s="15"/>
      <c r="K201" s="16"/>
      <c r="L201" s="8"/>
      <c r="M201" s="15"/>
      <c r="N201" s="8"/>
      <c r="O201" s="8"/>
      <c r="P201" s="17"/>
      <c r="Q201" s="18"/>
      <c r="R201" s="8"/>
      <c r="S201" s="8"/>
    </row>
    <row r="202" customFormat="1" customHeight="1" spans="1:19">
      <c r="A202" s="8"/>
      <c r="B202" s="9"/>
      <c r="C202" s="10"/>
      <c r="D202" s="10"/>
      <c r="E202" s="11"/>
      <c r="F202" s="12"/>
      <c r="G202" s="13"/>
      <c r="H202" s="8"/>
      <c r="I202" s="14"/>
      <c r="J202" s="15"/>
      <c r="K202" s="16"/>
      <c r="L202" s="8"/>
      <c r="M202" s="15"/>
      <c r="N202" s="8"/>
      <c r="O202" s="8"/>
      <c r="P202" s="17"/>
      <c r="Q202" s="18"/>
      <c r="R202" s="8"/>
      <c r="S202" s="8"/>
    </row>
    <row r="203" customFormat="1" customHeight="1" spans="1:19">
      <c r="A203" s="8"/>
      <c r="B203" s="9"/>
      <c r="C203" s="10"/>
      <c r="D203" s="10"/>
      <c r="E203" s="11"/>
      <c r="F203" s="12"/>
      <c r="G203" s="13"/>
      <c r="H203" s="8"/>
      <c r="I203" s="14"/>
      <c r="J203" s="15"/>
      <c r="K203" s="16"/>
      <c r="L203" s="8"/>
      <c r="M203" s="15"/>
      <c r="N203" s="8"/>
      <c r="O203" s="8"/>
      <c r="P203" s="17"/>
      <c r="Q203" s="18"/>
      <c r="R203" s="8"/>
      <c r="S203" s="8"/>
    </row>
    <row r="204" customFormat="1" customHeight="1" spans="1:19">
      <c r="A204" s="8"/>
      <c r="B204" s="9"/>
      <c r="C204" s="10"/>
      <c r="D204" s="10"/>
      <c r="E204" s="11"/>
      <c r="F204" s="12"/>
      <c r="G204" s="13"/>
      <c r="H204" s="8"/>
      <c r="I204" s="14"/>
      <c r="J204" s="15"/>
      <c r="K204" s="16"/>
      <c r="L204" s="8"/>
      <c r="M204" s="15"/>
      <c r="N204" s="8"/>
      <c r="O204" s="8"/>
      <c r="P204" s="17"/>
      <c r="Q204" s="18"/>
      <c r="R204" s="8"/>
      <c r="S204" s="8"/>
    </row>
    <row r="205" customFormat="1" customHeight="1" spans="1:19">
      <c r="A205" s="8"/>
      <c r="B205" s="9"/>
      <c r="C205" s="10"/>
      <c r="D205" s="10"/>
      <c r="E205" s="11"/>
      <c r="F205" s="12"/>
      <c r="G205" s="13"/>
      <c r="H205" s="8"/>
      <c r="I205" s="14"/>
      <c r="J205" s="15"/>
      <c r="K205" s="16"/>
      <c r="L205" s="8"/>
      <c r="M205" s="15"/>
      <c r="N205" s="8"/>
      <c r="O205" s="8"/>
      <c r="P205" s="17"/>
      <c r="Q205" s="18"/>
      <c r="R205" s="8"/>
      <c r="S205" s="8"/>
    </row>
    <row r="206" customFormat="1" customHeight="1" spans="1:19">
      <c r="A206" s="8"/>
      <c r="B206" s="9"/>
      <c r="C206" s="10"/>
      <c r="D206" s="10"/>
      <c r="E206" s="11"/>
      <c r="F206" s="12"/>
      <c r="G206" s="13"/>
      <c r="H206" s="8"/>
      <c r="I206" s="14"/>
      <c r="J206" s="15"/>
      <c r="K206" s="16"/>
      <c r="L206" s="8"/>
      <c r="M206" s="15"/>
      <c r="N206" s="8"/>
      <c r="O206" s="8"/>
      <c r="P206" s="17"/>
      <c r="Q206" s="18"/>
      <c r="R206" s="8"/>
      <c r="S206" s="8"/>
    </row>
    <row r="207" customFormat="1" customHeight="1" spans="1:19">
      <c r="A207" s="8"/>
      <c r="B207" s="9"/>
      <c r="C207" s="10"/>
      <c r="D207" s="10"/>
      <c r="E207" s="11"/>
      <c r="F207" s="12"/>
      <c r="G207" s="13"/>
      <c r="H207" s="8"/>
      <c r="I207" s="14"/>
      <c r="J207" s="15"/>
      <c r="K207" s="16"/>
      <c r="L207" s="8"/>
      <c r="M207" s="15"/>
      <c r="N207" s="8"/>
      <c r="O207" s="8"/>
      <c r="P207" s="17"/>
      <c r="Q207" s="18"/>
      <c r="R207" s="8"/>
      <c r="S207" s="8"/>
    </row>
    <row r="208" customFormat="1" customHeight="1" spans="1:19">
      <c r="A208" s="8"/>
      <c r="B208" s="9"/>
      <c r="C208" s="10"/>
      <c r="D208" s="10"/>
      <c r="E208" s="11"/>
      <c r="F208" s="12"/>
      <c r="G208" s="13"/>
      <c r="H208" s="8"/>
      <c r="I208" s="14"/>
      <c r="J208" s="15"/>
      <c r="K208" s="16"/>
      <c r="L208" s="8"/>
      <c r="M208" s="15"/>
      <c r="N208" s="8"/>
      <c r="O208" s="8"/>
      <c r="P208" s="17"/>
      <c r="Q208" s="18"/>
      <c r="R208" s="8"/>
      <c r="S208" s="8"/>
    </row>
    <row r="209" customFormat="1" customHeight="1" spans="1:19">
      <c r="A209" s="8"/>
      <c r="B209" s="9"/>
      <c r="C209" s="10"/>
      <c r="D209" s="10"/>
      <c r="E209" s="11"/>
      <c r="F209" s="12"/>
      <c r="G209" s="13"/>
      <c r="H209" s="8"/>
      <c r="I209" s="14"/>
      <c r="J209" s="15"/>
      <c r="K209" s="16"/>
      <c r="L209" s="8"/>
      <c r="M209" s="15"/>
      <c r="N209" s="8"/>
      <c r="O209" s="8"/>
      <c r="P209" s="17"/>
      <c r="Q209" s="18"/>
      <c r="R209" s="8"/>
      <c r="S209" s="8"/>
    </row>
    <row r="210" customFormat="1" customHeight="1" spans="1:19">
      <c r="A210" s="8"/>
      <c r="B210" s="9"/>
      <c r="C210" s="10"/>
      <c r="D210" s="10"/>
      <c r="E210" s="11"/>
      <c r="F210" s="12"/>
      <c r="G210" s="13"/>
      <c r="H210" s="8"/>
      <c r="I210" s="14"/>
      <c r="J210" s="15"/>
      <c r="K210" s="16"/>
      <c r="L210" s="8"/>
      <c r="M210" s="15"/>
      <c r="N210" s="8"/>
      <c r="O210" s="8"/>
      <c r="P210" s="17"/>
      <c r="Q210" s="18"/>
      <c r="R210" s="8"/>
      <c r="S210" s="8"/>
    </row>
    <row r="211" customFormat="1" customHeight="1" spans="1:19">
      <c r="A211" s="8"/>
      <c r="B211" s="9"/>
      <c r="C211" s="10"/>
      <c r="D211" s="10"/>
      <c r="E211" s="11"/>
      <c r="F211" s="12"/>
      <c r="G211" s="13"/>
      <c r="H211" s="8"/>
      <c r="I211" s="14"/>
      <c r="J211" s="15"/>
      <c r="K211" s="16"/>
      <c r="L211" s="8"/>
      <c r="M211" s="15"/>
      <c r="N211" s="8"/>
      <c r="O211" s="8"/>
      <c r="P211" s="17"/>
      <c r="Q211" s="18"/>
      <c r="R211" s="8"/>
      <c r="S211" s="8"/>
    </row>
    <row r="212" customFormat="1" customHeight="1" spans="1:19">
      <c r="A212" s="8"/>
      <c r="B212" s="9"/>
      <c r="C212" s="10"/>
      <c r="D212" s="10"/>
      <c r="E212" s="11"/>
      <c r="F212" s="12"/>
      <c r="G212" s="13"/>
      <c r="H212" s="8"/>
      <c r="I212" s="14"/>
      <c r="J212" s="15"/>
      <c r="K212" s="16"/>
      <c r="L212" s="8"/>
      <c r="M212" s="15"/>
      <c r="N212" s="8"/>
      <c r="O212" s="8"/>
      <c r="P212" s="17"/>
      <c r="Q212" s="18"/>
      <c r="R212" s="8"/>
      <c r="S212" s="8"/>
    </row>
    <row r="213" customFormat="1" customHeight="1" spans="1:19">
      <c r="A213" s="8"/>
      <c r="B213" s="9"/>
      <c r="C213" s="10"/>
      <c r="D213" s="10"/>
      <c r="E213" s="11"/>
      <c r="F213" s="12"/>
      <c r="G213" s="13"/>
      <c r="H213" s="8"/>
      <c r="I213" s="14"/>
      <c r="J213" s="15"/>
      <c r="K213" s="16"/>
      <c r="L213" s="8"/>
      <c r="M213" s="15"/>
      <c r="N213" s="8"/>
      <c r="O213" s="8"/>
      <c r="P213" s="17"/>
      <c r="Q213" s="18"/>
      <c r="R213" s="8"/>
      <c r="S213" s="8"/>
    </row>
    <row r="214" customFormat="1" customHeight="1" spans="1:19">
      <c r="A214" s="8"/>
      <c r="B214" s="9"/>
      <c r="C214" s="10"/>
      <c r="D214" s="10"/>
      <c r="E214" s="11"/>
      <c r="F214" s="12"/>
      <c r="G214" s="13"/>
      <c r="H214" s="8"/>
      <c r="I214" s="14"/>
      <c r="J214" s="15"/>
      <c r="K214" s="16"/>
      <c r="L214" s="8"/>
      <c r="M214" s="15"/>
      <c r="N214" s="8"/>
      <c r="O214" s="8"/>
      <c r="P214" s="17"/>
      <c r="Q214" s="18"/>
      <c r="R214" s="8"/>
      <c r="S214" s="8"/>
    </row>
    <row r="215" customFormat="1" customHeight="1" spans="1:19">
      <c r="A215" s="8"/>
      <c r="B215" s="9"/>
      <c r="C215" s="10"/>
      <c r="D215" s="10"/>
      <c r="E215" s="11"/>
      <c r="F215" s="12"/>
      <c r="G215" s="13"/>
      <c r="H215" s="8"/>
      <c r="I215" s="14"/>
      <c r="J215" s="15"/>
      <c r="K215" s="16"/>
      <c r="L215" s="8"/>
      <c r="M215" s="15"/>
      <c r="N215" s="8"/>
      <c r="O215" s="8"/>
      <c r="P215" s="17"/>
      <c r="Q215" s="18"/>
      <c r="R215" s="8"/>
      <c r="S215" s="8"/>
    </row>
    <row r="216" customFormat="1" customHeight="1" spans="1:19">
      <c r="A216" s="8"/>
      <c r="B216" s="9"/>
      <c r="C216" s="10"/>
      <c r="D216" s="10"/>
      <c r="E216" s="11"/>
      <c r="F216" s="12"/>
      <c r="G216" s="13"/>
      <c r="H216" s="8"/>
      <c r="I216" s="14"/>
      <c r="J216" s="15"/>
      <c r="K216" s="16"/>
      <c r="L216" s="8"/>
      <c r="M216" s="15"/>
      <c r="N216" s="8"/>
      <c r="O216" s="8"/>
      <c r="P216" s="17"/>
      <c r="Q216" s="18"/>
      <c r="R216" s="8"/>
      <c r="S216" s="8"/>
    </row>
    <row r="217" customFormat="1" customHeight="1" spans="1:19">
      <c r="A217" s="8"/>
      <c r="B217" s="9"/>
      <c r="C217" s="10"/>
      <c r="D217" s="10"/>
      <c r="E217" s="11"/>
      <c r="F217" s="12"/>
      <c r="G217" s="13"/>
      <c r="H217" s="8"/>
      <c r="I217" s="14"/>
      <c r="J217" s="15"/>
      <c r="K217" s="16"/>
      <c r="L217" s="8"/>
      <c r="M217" s="15"/>
      <c r="N217" s="8"/>
      <c r="O217" s="8"/>
      <c r="P217" s="17"/>
      <c r="Q217" s="18"/>
      <c r="R217" s="8"/>
      <c r="S217" s="8"/>
    </row>
    <row r="218" customFormat="1" customHeight="1" spans="1:19">
      <c r="A218" s="8"/>
      <c r="B218" s="9"/>
      <c r="C218" s="10"/>
      <c r="D218" s="10"/>
      <c r="E218" s="11"/>
      <c r="F218" s="12"/>
      <c r="G218" s="13"/>
      <c r="H218" s="8"/>
      <c r="I218" s="14"/>
      <c r="J218" s="15"/>
      <c r="K218" s="16"/>
      <c r="L218" s="8"/>
      <c r="M218" s="15"/>
      <c r="N218" s="8"/>
      <c r="O218" s="8"/>
      <c r="P218" s="17"/>
      <c r="Q218" s="18"/>
      <c r="R218" s="8"/>
      <c r="S218" s="8"/>
    </row>
    <row r="219" customFormat="1" customHeight="1" spans="1:19">
      <c r="A219" s="8"/>
      <c r="B219" s="9"/>
      <c r="C219" s="10"/>
      <c r="D219" s="10"/>
      <c r="E219" s="11"/>
      <c r="F219" s="12"/>
      <c r="G219" s="13"/>
      <c r="H219" s="8"/>
      <c r="I219" s="14"/>
      <c r="J219" s="15"/>
      <c r="K219" s="16"/>
      <c r="L219" s="8"/>
      <c r="M219" s="15"/>
      <c r="N219" s="8"/>
      <c r="O219" s="8"/>
      <c r="P219" s="17"/>
      <c r="Q219" s="18"/>
      <c r="R219" s="8"/>
      <c r="S219" s="8"/>
    </row>
    <row r="220" customFormat="1" customHeight="1" spans="1:19">
      <c r="A220" s="8"/>
      <c r="B220" s="9"/>
      <c r="C220" s="10"/>
      <c r="D220" s="10"/>
      <c r="E220" s="11"/>
      <c r="F220" s="12"/>
      <c r="G220" s="13"/>
      <c r="H220" s="8"/>
      <c r="I220" s="14"/>
      <c r="J220" s="15"/>
      <c r="K220" s="16"/>
      <c r="L220" s="8"/>
      <c r="M220" s="15"/>
      <c r="N220" s="8"/>
      <c r="O220" s="8"/>
      <c r="P220" s="17"/>
      <c r="Q220" s="18"/>
      <c r="R220" s="8"/>
      <c r="S220" s="8"/>
    </row>
    <row r="221" customFormat="1" customHeight="1" spans="1:19">
      <c r="A221" s="8"/>
      <c r="B221" s="9"/>
      <c r="C221" s="10"/>
      <c r="D221" s="10"/>
      <c r="E221" s="11"/>
      <c r="F221" s="12"/>
      <c r="G221" s="13"/>
      <c r="H221" s="8"/>
      <c r="I221" s="14"/>
      <c r="J221" s="15"/>
      <c r="K221" s="16"/>
      <c r="L221" s="8"/>
      <c r="M221" s="15"/>
      <c r="N221" s="8"/>
      <c r="O221" s="8"/>
      <c r="P221" s="17"/>
      <c r="Q221" s="18"/>
      <c r="R221" s="8"/>
      <c r="S221" s="8"/>
    </row>
    <row r="222" customFormat="1" customHeight="1" spans="1:19">
      <c r="A222" s="8"/>
      <c r="B222" s="9"/>
      <c r="C222" s="10"/>
      <c r="D222" s="10"/>
      <c r="E222" s="11"/>
      <c r="F222" s="12"/>
      <c r="G222" s="13"/>
      <c r="H222" s="8"/>
      <c r="I222" s="14"/>
      <c r="J222" s="15"/>
      <c r="K222" s="16"/>
      <c r="L222" s="8"/>
      <c r="M222" s="15"/>
      <c r="N222" s="8"/>
      <c r="O222" s="8"/>
      <c r="P222" s="17"/>
      <c r="Q222" s="18"/>
      <c r="R222" s="8"/>
      <c r="S222" s="8"/>
    </row>
    <row r="223" customFormat="1" customHeight="1" spans="1:19">
      <c r="A223" s="8"/>
      <c r="B223" s="9"/>
      <c r="C223" s="10"/>
      <c r="D223" s="10"/>
      <c r="E223" s="11"/>
      <c r="F223" s="12"/>
      <c r="G223" s="13"/>
      <c r="H223" s="8"/>
      <c r="I223" s="14"/>
      <c r="J223" s="15"/>
      <c r="K223" s="16"/>
      <c r="L223" s="8"/>
      <c r="M223" s="15"/>
      <c r="N223" s="8"/>
      <c r="O223" s="8"/>
      <c r="P223" s="17"/>
      <c r="Q223" s="18"/>
      <c r="R223" s="8"/>
      <c r="S223" s="8"/>
    </row>
    <row r="224" customFormat="1" customHeight="1" spans="1:19">
      <c r="A224" s="8"/>
      <c r="B224" s="9"/>
      <c r="C224" s="10"/>
      <c r="D224" s="10"/>
      <c r="E224" s="11"/>
      <c r="F224" s="12"/>
      <c r="G224" s="13"/>
      <c r="H224" s="8"/>
      <c r="I224" s="14"/>
      <c r="J224" s="15"/>
      <c r="K224" s="16"/>
      <c r="L224" s="8"/>
      <c r="M224" s="15"/>
      <c r="N224" s="8"/>
      <c r="O224" s="8"/>
      <c r="P224" s="17"/>
      <c r="Q224" s="18"/>
      <c r="R224" s="8"/>
      <c r="S224" s="8"/>
    </row>
    <row r="225" customFormat="1" customHeight="1" spans="1:19">
      <c r="A225" s="8"/>
      <c r="B225" s="9"/>
      <c r="C225" s="10"/>
      <c r="D225" s="10"/>
      <c r="E225" s="11"/>
      <c r="F225" s="12"/>
      <c r="G225" s="13"/>
      <c r="H225" s="8"/>
      <c r="I225" s="14"/>
      <c r="J225" s="15"/>
      <c r="K225" s="16"/>
      <c r="L225" s="8"/>
      <c r="M225" s="15"/>
      <c r="N225" s="8"/>
      <c r="O225" s="8"/>
      <c r="P225" s="17"/>
      <c r="Q225" s="18"/>
      <c r="R225" s="8"/>
      <c r="S225" s="8"/>
    </row>
    <row r="226" customFormat="1" customHeight="1" spans="1:19">
      <c r="A226" s="8"/>
      <c r="B226" s="9"/>
      <c r="C226" s="10"/>
      <c r="D226" s="10"/>
      <c r="E226" s="11"/>
      <c r="F226" s="12"/>
      <c r="G226" s="13"/>
      <c r="H226" s="8"/>
      <c r="I226" s="14"/>
      <c r="J226" s="15"/>
      <c r="K226" s="16"/>
      <c r="L226" s="8"/>
      <c r="M226" s="15"/>
      <c r="N226" s="8"/>
      <c r="O226" s="8"/>
      <c r="P226" s="17"/>
      <c r="Q226" s="18"/>
      <c r="R226" s="8"/>
      <c r="S226" s="8"/>
    </row>
    <row r="227" customFormat="1" customHeight="1" spans="1:19">
      <c r="A227" s="8"/>
      <c r="B227" s="9"/>
      <c r="C227" s="10"/>
      <c r="D227" s="10"/>
      <c r="E227" s="11"/>
      <c r="F227" s="12"/>
      <c r="G227" s="13"/>
      <c r="H227" s="8"/>
      <c r="I227" s="14"/>
      <c r="J227" s="15"/>
      <c r="K227" s="16"/>
      <c r="L227" s="8"/>
      <c r="M227" s="15"/>
      <c r="N227" s="8"/>
      <c r="O227" s="8"/>
      <c r="P227" s="17"/>
      <c r="Q227" s="18"/>
      <c r="R227" s="8"/>
      <c r="S227" s="8"/>
    </row>
    <row r="228" customFormat="1" customHeight="1" spans="1:19">
      <c r="A228" s="8"/>
      <c r="B228" s="9"/>
      <c r="C228" s="10"/>
      <c r="D228" s="10"/>
      <c r="E228" s="11"/>
      <c r="F228" s="12"/>
      <c r="G228" s="13"/>
      <c r="H228" s="8"/>
      <c r="I228" s="14"/>
      <c r="J228" s="15"/>
      <c r="K228" s="16"/>
      <c r="L228" s="8"/>
      <c r="M228" s="15"/>
      <c r="N228" s="8"/>
      <c r="O228" s="8"/>
      <c r="P228" s="17"/>
      <c r="Q228" s="18"/>
      <c r="R228" s="8"/>
      <c r="S228" s="8"/>
    </row>
    <row r="229" customFormat="1" customHeight="1" spans="1:19">
      <c r="A229" s="8"/>
      <c r="B229" s="9"/>
      <c r="C229" s="10"/>
      <c r="D229" s="10"/>
      <c r="E229" s="11"/>
      <c r="F229" s="12"/>
      <c r="G229" s="13"/>
      <c r="H229" s="8"/>
      <c r="I229" s="14"/>
      <c r="J229" s="15"/>
      <c r="K229" s="16"/>
      <c r="L229" s="8"/>
      <c r="M229" s="15"/>
      <c r="N229" s="8"/>
      <c r="O229" s="8"/>
      <c r="P229" s="17"/>
      <c r="Q229" s="18"/>
      <c r="R229" s="8"/>
      <c r="S229" s="8"/>
    </row>
    <row r="230" customFormat="1" customHeight="1" spans="1:19">
      <c r="A230" s="8"/>
      <c r="B230" s="9"/>
      <c r="C230" s="10"/>
      <c r="D230" s="10"/>
      <c r="E230" s="11"/>
      <c r="F230" s="12"/>
      <c r="G230" s="13"/>
      <c r="H230" s="8"/>
      <c r="I230" s="14"/>
      <c r="J230" s="15"/>
      <c r="K230" s="16"/>
      <c r="L230" s="8"/>
      <c r="M230" s="15"/>
      <c r="N230" s="8"/>
      <c r="O230" s="8"/>
      <c r="P230" s="17"/>
      <c r="Q230" s="18"/>
      <c r="R230" s="8"/>
      <c r="S230" s="8"/>
    </row>
    <row r="231" customFormat="1" customHeight="1" spans="1:19">
      <c r="A231" s="8"/>
      <c r="B231" s="9"/>
      <c r="C231" s="10"/>
      <c r="D231" s="10"/>
      <c r="E231" s="11"/>
      <c r="F231" s="12"/>
      <c r="G231" s="13"/>
      <c r="H231" s="8"/>
      <c r="I231" s="14"/>
      <c r="J231" s="15"/>
      <c r="K231" s="16"/>
      <c r="L231" s="8"/>
      <c r="M231" s="15"/>
      <c r="N231" s="8"/>
      <c r="O231" s="8"/>
      <c r="P231" s="17"/>
      <c r="Q231" s="18"/>
      <c r="R231" s="8"/>
      <c r="S231" s="8"/>
    </row>
    <row r="232" customFormat="1" customHeight="1" spans="1:19">
      <c r="A232" s="8"/>
      <c r="B232" s="9"/>
      <c r="C232" s="10"/>
      <c r="D232" s="10"/>
      <c r="E232" s="11"/>
      <c r="F232" s="12"/>
      <c r="G232" s="13"/>
      <c r="H232" s="8"/>
      <c r="I232" s="14"/>
      <c r="J232" s="15"/>
      <c r="K232" s="16"/>
      <c r="L232" s="8"/>
      <c r="M232" s="15"/>
      <c r="N232" s="8"/>
      <c r="O232" s="8"/>
      <c r="P232" s="17"/>
      <c r="Q232" s="18"/>
      <c r="R232" s="8"/>
      <c r="S232" s="8"/>
    </row>
    <row r="233" customFormat="1" customHeight="1" spans="1:19">
      <c r="A233" s="8"/>
      <c r="B233" s="9"/>
      <c r="C233" s="10"/>
      <c r="D233" s="10"/>
      <c r="E233" s="11"/>
      <c r="F233" s="12"/>
      <c r="G233" s="13"/>
      <c r="H233" s="8"/>
      <c r="I233" s="14"/>
      <c r="J233" s="15"/>
      <c r="K233" s="16"/>
      <c r="L233" s="8"/>
      <c r="M233" s="15"/>
      <c r="N233" s="8"/>
      <c r="O233" s="8"/>
      <c r="P233" s="17"/>
      <c r="Q233" s="18"/>
      <c r="R233" s="8"/>
      <c r="S233" s="8"/>
    </row>
    <row r="234" customFormat="1" customHeight="1" spans="1:19">
      <c r="A234" s="8"/>
      <c r="B234" s="9"/>
      <c r="C234" s="10"/>
      <c r="D234" s="10"/>
      <c r="E234" s="11"/>
      <c r="F234" s="12"/>
      <c r="G234" s="13"/>
      <c r="H234" s="8"/>
      <c r="I234" s="14"/>
      <c r="J234" s="15"/>
      <c r="K234" s="16"/>
      <c r="L234" s="8"/>
      <c r="M234" s="15"/>
      <c r="N234" s="8"/>
      <c r="O234" s="8"/>
      <c r="P234" s="17"/>
      <c r="Q234" s="18"/>
      <c r="R234" s="8"/>
      <c r="S234" s="8"/>
    </row>
    <row r="235" customFormat="1" customHeight="1" spans="1:19">
      <c r="A235" s="8"/>
      <c r="B235" s="9"/>
      <c r="C235" s="10"/>
      <c r="D235" s="10"/>
      <c r="E235" s="11"/>
      <c r="F235" s="12"/>
      <c r="G235" s="13"/>
      <c r="H235" s="8"/>
      <c r="I235" s="14"/>
      <c r="J235" s="15"/>
      <c r="K235" s="16"/>
      <c r="L235" s="8"/>
      <c r="M235" s="15"/>
      <c r="N235" s="8"/>
      <c r="O235" s="8"/>
      <c r="P235" s="17"/>
      <c r="Q235" s="18"/>
      <c r="R235" s="8"/>
      <c r="S235" s="8"/>
    </row>
    <row r="236" customFormat="1" customHeight="1" spans="1:19">
      <c r="A236" s="8"/>
      <c r="B236" s="9"/>
      <c r="C236" s="10"/>
      <c r="D236" s="10"/>
      <c r="E236" s="11"/>
      <c r="F236" s="12"/>
      <c r="G236" s="13"/>
      <c r="H236" s="8"/>
      <c r="I236" s="14"/>
      <c r="J236" s="15"/>
      <c r="K236" s="16"/>
      <c r="L236" s="8"/>
      <c r="M236" s="15"/>
      <c r="N236" s="8"/>
      <c r="O236" s="8"/>
      <c r="P236" s="17"/>
      <c r="Q236" s="18"/>
      <c r="R236" s="8"/>
      <c r="S236" s="8"/>
    </row>
    <row r="237" customFormat="1" customHeight="1" spans="1:19">
      <c r="A237" s="8"/>
      <c r="B237" s="9"/>
      <c r="C237" s="10"/>
      <c r="D237" s="10"/>
      <c r="E237" s="11"/>
      <c r="F237" s="12"/>
      <c r="G237" s="13"/>
      <c r="H237" s="8"/>
      <c r="I237" s="14"/>
      <c r="J237" s="15"/>
      <c r="K237" s="16"/>
      <c r="L237" s="8"/>
      <c r="M237" s="15"/>
      <c r="N237" s="8"/>
      <c r="O237" s="8"/>
      <c r="P237" s="17"/>
      <c r="Q237" s="18"/>
      <c r="R237" s="8"/>
      <c r="S237" s="8"/>
    </row>
    <row r="238" customFormat="1" customHeight="1" spans="1:19">
      <c r="A238" s="8"/>
      <c r="B238" s="9"/>
      <c r="C238" s="10"/>
      <c r="D238" s="10"/>
      <c r="E238" s="11"/>
      <c r="F238" s="12"/>
      <c r="G238" s="13"/>
      <c r="H238" s="8"/>
      <c r="I238" s="14"/>
      <c r="J238" s="15"/>
      <c r="K238" s="16"/>
      <c r="L238" s="8"/>
      <c r="M238" s="15"/>
      <c r="N238" s="8"/>
      <c r="O238" s="8"/>
      <c r="P238" s="17"/>
      <c r="Q238" s="18"/>
      <c r="R238" s="8"/>
      <c r="S238" s="8"/>
    </row>
    <row r="239" customFormat="1" customHeight="1" spans="1:19">
      <c r="A239" s="8"/>
      <c r="B239" s="9"/>
      <c r="C239" s="10"/>
      <c r="D239" s="10"/>
      <c r="E239" s="11"/>
      <c r="F239" s="12"/>
      <c r="G239" s="13"/>
      <c r="H239" s="8"/>
      <c r="I239" s="14"/>
      <c r="J239" s="15"/>
      <c r="K239" s="16"/>
      <c r="L239" s="8"/>
      <c r="M239" s="15"/>
      <c r="N239" s="8"/>
      <c r="O239" s="8"/>
      <c r="P239" s="17"/>
      <c r="Q239" s="18"/>
      <c r="R239" s="8"/>
      <c r="S239" s="8"/>
    </row>
    <row r="240" customFormat="1" customHeight="1" spans="1:19">
      <c r="A240" s="8"/>
      <c r="B240" s="9"/>
      <c r="C240" s="10"/>
      <c r="D240" s="10"/>
      <c r="E240" s="11"/>
      <c r="F240" s="12"/>
      <c r="G240" s="13"/>
      <c r="H240" s="8"/>
      <c r="I240" s="14"/>
      <c r="J240" s="15"/>
      <c r="K240" s="16"/>
      <c r="L240" s="8"/>
      <c r="M240" s="15"/>
      <c r="N240" s="8"/>
      <c r="O240" s="8"/>
      <c r="P240" s="17"/>
      <c r="Q240" s="18"/>
      <c r="R240" s="8"/>
      <c r="S240" s="8"/>
    </row>
    <row r="241" customFormat="1" customHeight="1" spans="1:19">
      <c r="A241" s="8"/>
      <c r="B241" s="9"/>
      <c r="C241" s="10"/>
      <c r="D241" s="10"/>
      <c r="E241" s="11"/>
      <c r="F241" s="12"/>
      <c r="G241" s="13"/>
      <c r="H241" s="8"/>
      <c r="I241" s="14"/>
      <c r="J241" s="15"/>
      <c r="K241" s="16"/>
      <c r="L241" s="8"/>
      <c r="M241" s="15"/>
      <c r="N241" s="8"/>
      <c r="O241" s="8"/>
      <c r="P241" s="17"/>
      <c r="Q241" s="18"/>
      <c r="R241" s="8"/>
      <c r="S241" s="8"/>
    </row>
    <row r="242" customFormat="1" customHeight="1" spans="1:19">
      <c r="A242" s="8"/>
      <c r="B242" s="9"/>
      <c r="C242" s="10"/>
      <c r="D242" s="10"/>
      <c r="E242" s="11"/>
      <c r="F242" s="12"/>
      <c r="G242" s="13"/>
      <c r="H242" s="8"/>
      <c r="I242" s="14"/>
      <c r="J242" s="15"/>
      <c r="K242" s="16"/>
      <c r="L242" s="8"/>
      <c r="M242" s="15"/>
      <c r="N242" s="8"/>
      <c r="O242" s="8"/>
      <c r="P242" s="17"/>
      <c r="Q242" s="18"/>
      <c r="R242" s="8"/>
      <c r="S242" s="8"/>
    </row>
    <row r="243" customFormat="1" customHeight="1" spans="1:19">
      <c r="A243" s="8"/>
      <c r="B243" s="9"/>
      <c r="C243" s="10"/>
      <c r="D243" s="10"/>
      <c r="E243" s="11"/>
      <c r="F243" s="12"/>
      <c r="G243" s="13"/>
      <c r="H243" s="8"/>
      <c r="I243" s="14"/>
      <c r="J243" s="15"/>
      <c r="K243" s="16"/>
      <c r="L243" s="8"/>
      <c r="M243" s="15"/>
      <c r="N243" s="8"/>
      <c r="O243" s="8"/>
      <c r="P243" s="17"/>
      <c r="Q243" s="18"/>
      <c r="R243" s="8"/>
      <c r="S243" s="8"/>
    </row>
    <row r="244" customFormat="1" customHeight="1" spans="1:19">
      <c r="A244" s="8"/>
      <c r="B244" s="9"/>
      <c r="C244" s="10"/>
      <c r="D244" s="10"/>
      <c r="E244" s="11"/>
      <c r="F244" s="12"/>
      <c r="G244" s="13"/>
      <c r="H244" s="8"/>
      <c r="I244" s="14"/>
      <c r="J244" s="15"/>
      <c r="K244" s="16"/>
      <c r="L244" s="8"/>
      <c r="M244" s="15"/>
      <c r="N244" s="8"/>
      <c r="O244" s="8"/>
      <c r="P244" s="17"/>
      <c r="Q244" s="18"/>
      <c r="R244" s="8"/>
      <c r="S244" s="8"/>
    </row>
    <row r="245" customFormat="1" customHeight="1" spans="1:19">
      <c r="A245" s="8"/>
      <c r="B245" s="9"/>
      <c r="C245" s="10"/>
      <c r="D245" s="10"/>
      <c r="E245" s="11"/>
      <c r="F245" s="12"/>
      <c r="G245" s="13"/>
      <c r="H245" s="8"/>
      <c r="I245" s="14"/>
      <c r="J245" s="15"/>
      <c r="K245" s="16"/>
      <c r="L245" s="8"/>
      <c r="M245" s="15"/>
      <c r="N245" s="8"/>
      <c r="O245" s="8"/>
      <c r="P245" s="17"/>
      <c r="Q245" s="18"/>
      <c r="R245" s="8"/>
      <c r="S245" s="8"/>
    </row>
    <row r="246" customFormat="1" customHeight="1" spans="1:19">
      <c r="A246" s="8"/>
      <c r="B246" s="9"/>
      <c r="C246" s="10"/>
      <c r="D246" s="10"/>
      <c r="E246" s="11"/>
      <c r="F246" s="12"/>
      <c r="G246" s="13"/>
      <c r="H246" s="8"/>
      <c r="I246" s="14"/>
      <c r="J246" s="15"/>
      <c r="K246" s="16"/>
      <c r="L246" s="8"/>
      <c r="M246" s="15"/>
      <c r="N246" s="8"/>
      <c r="O246" s="8"/>
      <c r="P246" s="17"/>
      <c r="Q246" s="18"/>
      <c r="R246" s="8"/>
      <c r="S246" s="8"/>
    </row>
    <row r="247" customFormat="1" customHeight="1" spans="1:19">
      <c r="A247" s="8"/>
      <c r="B247" s="9"/>
      <c r="C247" s="10"/>
      <c r="D247" s="10"/>
      <c r="E247" s="11"/>
      <c r="F247" s="12"/>
      <c r="G247" s="13"/>
      <c r="H247" s="8"/>
      <c r="I247" s="14"/>
      <c r="J247" s="15"/>
      <c r="K247" s="16"/>
      <c r="L247" s="8"/>
      <c r="M247" s="15"/>
      <c r="N247" s="8"/>
      <c r="O247" s="8"/>
      <c r="P247" s="17"/>
      <c r="Q247" s="18"/>
      <c r="R247" s="8"/>
      <c r="S247" s="8"/>
    </row>
    <row r="248" customFormat="1" customHeight="1" spans="1:19">
      <c r="A248" s="8"/>
      <c r="B248" s="9"/>
      <c r="C248" s="10"/>
      <c r="D248" s="10"/>
      <c r="E248" s="11"/>
      <c r="F248" s="12"/>
      <c r="G248" s="13"/>
      <c r="H248" s="8"/>
      <c r="I248" s="14"/>
      <c r="J248" s="15"/>
      <c r="K248" s="16"/>
      <c r="L248" s="8"/>
      <c r="M248" s="15"/>
      <c r="N248" s="8"/>
      <c r="O248" s="8"/>
      <c r="P248" s="17"/>
      <c r="Q248" s="18"/>
      <c r="R248" s="8"/>
      <c r="S248" s="8"/>
    </row>
    <row r="249" customFormat="1" customHeight="1" spans="1:19">
      <c r="A249" s="8"/>
      <c r="B249" s="9"/>
      <c r="C249" s="10"/>
      <c r="D249" s="10"/>
      <c r="E249" s="11"/>
      <c r="F249" s="12"/>
      <c r="G249" s="13"/>
      <c r="H249" s="8"/>
      <c r="I249" s="14"/>
      <c r="J249" s="15"/>
      <c r="K249" s="16"/>
      <c r="L249" s="8"/>
      <c r="M249" s="15"/>
      <c r="N249" s="8"/>
      <c r="O249" s="8"/>
      <c r="P249" s="17"/>
      <c r="Q249" s="18"/>
      <c r="R249" s="8"/>
      <c r="S249" s="8"/>
    </row>
    <row r="250" customFormat="1" customHeight="1" spans="1:19">
      <c r="A250" s="8"/>
      <c r="B250" s="9"/>
      <c r="C250" s="10"/>
      <c r="D250" s="10"/>
      <c r="E250" s="11"/>
      <c r="F250" s="12"/>
      <c r="G250" s="13"/>
      <c r="H250" s="8"/>
      <c r="I250" s="14"/>
      <c r="J250" s="15"/>
      <c r="K250" s="16"/>
      <c r="L250" s="8"/>
      <c r="M250" s="15"/>
      <c r="N250" s="8"/>
      <c r="O250" s="8"/>
      <c r="P250" s="17"/>
      <c r="Q250" s="18"/>
      <c r="R250" s="8"/>
      <c r="S250" s="8"/>
    </row>
    <row r="251" customFormat="1" customHeight="1" spans="1:19">
      <c r="A251" s="8"/>
      <c r="B251" s="9"/>
      <c r="C251" s="10"/>
      <c r="D251" s="10"/>
      <c r="E251" s="11"/>
      <c r="F251" s="12"/>
      <c r="G251" s="13"/>
      <c r="H251" s="8"/>
      <c r="I251" s="14"/>
      <c r="J251" s="15"/>
      <c r="K251" s="16"/>
      <c r="L251" s="8"/>
      <c r="M251" s="15"/>
      <c r="N251" s="8"/>
      <c r="O251" s="8"/>
      <c r="P251" s="17"/>
      <c r="Q251" s="18"/>
      <c r="R251" s="8"/>
      <c r="S251" s="8"/>
    </row>
    <row r="252" customFormat="1" customHeight="1" spans="1:19">
      <c r="A252" s="8"/>
      <c r="B252" s="9"/>
      <c r="C252" s="10"/>
      <c r="D252" s="10"/>
      <c r="E252" s="11"/>
      <c r="F252" s="12"/>
      <c r="G252" s="13"/>
      <c r="H252" s="8"/>
      <c r="I252" s="14"/>
      <c r="J252" s="15"/>
      <c r="K252" s="16"/>
      <c r="L252" s="8"/>
      <c r="M252" s="15"/>
      <c r="N252" s="8"/>
      <c r="O252" s="8"/>
      <c r="P252" s="17"/>
      <c r="Q252" s="18"/>
      <c r="R252" s="8"/>
      <c r="S252" s="8"/>
    </row>
    <row r="253" customFormat="1" customHeight="1" spans="1:19">
      <c r="A253" s="8"/>
      <c r="B253" s="9"/>
      <c r="C253" s="10"/>
      <c r="D253" s="10"/>
      <c r="E253" s="11"/>
      <c r="F253" s="12"/>
      <c r="G253" s="13"/>
      <c r="H253" s="8"/>
      <c r="I253" s="14"/>
      <c r="J253" s="15"/>
      <c r="K253" s="16"/>
      <c r="L253" s="8"/>
      <c r="M253" s="15"/>
      <c r="N253" s="8"/>
      <c r="O253" s="8"/>
      <c r="P253" s="17"/>
      <c r="Q253" s="18"/>
      <c r="R253" s="8"/>
      <c r="S253" s="8"/>
    </row>
    <row r="254" customFormat="1" customHeight="1" spans="1:19">
      <c r="A254" s="8"/>
      <c r="B254" s="9"/>
      <c r="C254" s="10"/>
      <c r="D254" s="10"/>
      <c r="E254" s="11"/>
      <c r="F254" s="12"/>
      <c r="G254" s="13"/>
      <c r="H254" s="8"/>
      <c r="I254" s="14"/>
      <c r="J254" s="15"/>
      <c r="K254" s="16"/>
      <c r="L254" s="8"/>
      <c r="M254" s="15"/>
      <c r="N254" s="8"/>
      <c r="O254" s="8"/>
      <c r="P254" s="17"/>
      <c r="Q254" s="18"/>
      <c r="R254" s="8"/>
      <c r="S254" s="8"/>
    </row>
    <row r="255" customFormat="1" customHeight="1" spans="1:19">
      <c r="A255" s="8"/>
      <c r="B255" s="9"/>
      <c r="C255" s="10"/>
      <c r="D255" s="10"/>
      <c r="E255" s="11"/>
      <c r="F255" s="12"/>
      <c r="G255" s="13"/>
      <c r="H255" s="8"/>
      <c r="I255" s="14"/>
      <c r="J255" s="15"/>
      <c r="K255" s="16"/>
      <c r="L255" s="8"/>
      <c r="M255" s="15"/>
      <c r="N255" s="8"/>
      <c r="O255" s="8"/>
      <c r="P255" s="17"/>
      <c r="Q255" s="18"/>
      <c r="R255" s="8"/>
      <c r="S255" s="8"/>
    </row>
    <row r="256" customFormat="1" customHeight="1" spans="1:19">
      <c r="A256" s="8"/>
      <c r="B256" s="9"/>
      <c r="C256" s="10"/>
      <c r="D256" s="10"/>
      <c r="E256" s="11"/>
      <c r="F256" s="12"/>
      <c r="G256" s="13"/>
      <c r="H256" s="8"/>
      <c r="I256" s="14"/>
      <c r="J256" s="15"/>
      <c r="K256" s="16"/>
      <c r="L256" s="8"/>
      <c r="M256" s="15"/>
      <c r="N256" s="8"/>
      <c r="O256" s="8"/>
      <c r="P256" s="17"/>
      <c r="Q256" s="18"/>
      <c r="R256" s="8"/>
      <c r="S256" s="8"/>
    </row>
    <row r="257" customFormat="1" customHeight="1" spans="1:19">
      <c r="A257" s="8"/>
      <c r="B257" s="9"/>
      <c r="C257" s="10"/>
      <c r="D257" s="10"/>
      <c r="E257" s="11"/>
      <c r="F257" s="12"/>
      <c r="G257" s="13"/>
      <c r="H257" s="8"/>
      <c r="I257" s="14"/>
      <c r="J257" s="15"/>
      <c r="K257" s="16"/>
      <c r="L257" s="8"/>
      <c r="M257" s="15"/>
      <c r="N257" s="8"/>
      <c r="O257" s="8"/>
      <c r="P257" s="17"/>
      <c r="Q257" s="18"/>
      <c r="R257" s="8"/>
      <c r="S257" s="8"/>
    </row>
    <row r="258" customFormat="1" customHeight="1" spans="1:19">
      <c r="A258" s="8"/>
      <c r="B258" s="9"/>
      <c r="C258" s="10"/>
      <c r="D258" s="10"/>
      <c r="E258" s="11"/>
      <c r="F258" s="12"/>
      <c r="G258" s="13"/>
      <c r="H258" s="8"/>
      <c r="I258" s="14"/>
      <c r="J258" s="15"/>
      <c r="K258" s="16"/>
      <c r="L258" s="8"/>
      <c r="M258" s="15"/>
      <c r="N258" s="8"/>
      <c r="O258" s="8"/>
      <c r="P258" s="17"/>
      <c r="Q258" s="18"/>
      <c r="R258" s="8"/>
      <c r="S258" s="8"/>
    </row>
    <row r="259" customFormat="1" customHeight="1" spans="1:19">
      <c r="A259" s="8"/>
      <c r="B259" s="9"/>
      <c r="C259" s="10"/>
      <c r="D259" s="10"/>
      <c r="E259" s="11"/>
      <c r="F259" s="12"/>
      <c r="G259" s="13"/>
      <c r="H259" s="8"/>
      <c r="I259" s="14"/>
      <c r="J259" s="15"/>
      <c r="K259" s="16"/>
      <c r="L259" s="8"/>
      <c r="M259" s="15"/>
      <c r="N259" s="8"/>
      <c r="O259" s="8"/>
      <c r="P259" s="17"/>
      <c r="Q259" s="18"/>
      <c r="R259" s="8"/>
      <c r="S259" s="8"/>
    </row>
    <row r="260" customFormat="1" customHeight="1" spans="1:19">
      <c r="A260" s="8"/>
      <c r="B260" s="9"/>
      <c r="C260" s="10"/>
      <c r="D260" s="10"/>
      <c r="E260" s="11"/>
      <c r="F260" s="12"/>
      <c r="G260" s="13"/>
      <c r="H260" s="8"/>
      <c r="I260" s="14"/>
      <c r="J260" s="15"/>
      <c r="K260" s="16"/>
      <c r="L260" s="8"/>
      <c r="M260" s="15"/>
      <c r="N260" s="8"/>
      <c r="O260" s="8"/>
      <c r="P260" s="17"/>
      <c r="Q260" s="18"/>
      <c r="R260" s="8"/>
      <c r="S260" s="8"/>
    </row>
    <row r="261" customFormat="1" customHeight="1" spans="1:19">
      <c r="A261" s="8"/>
      <c r="B261" s="9"/>
      <c r="C261" s="10"/>
      <c r="D261" s="10"/>
      <c r="E261" s="11"/>
      <c r="F261" s="12"/>
      <c r="G261" s="13"/>
      <c r="H261" s="8"/>
      <c r="I261" s="14"/>
      <c r="J261" s="15"/>
      <c r="K261" s="16"/>
      <c r="L261" s="8"/>
      <c r="M261" s="15"/>
      <c r="N261" s="8"/>
      <c r="O261" s="8"/>
      <c r="P261" s="17"/>
      <c r="Q261" s="18"/>
      <c r="R261" s="8"/>
      <c r="S261" s="8"/>
    </row>
    <row r="262" customFormat="1" customHeight="1" spans="1:19">
      <c r="A262" s="8"/>
      <c r="B262" s="9"/>
      <c r="C262" s="10"/>
      <c r="D262" s="10"/>
      <c r="E262" s="11"/>
      <c r="F262" s="12"/>
      <c r="G262" s="13"/>
      <c r="H262" s="8"/>
      <c r="I262" s="14"/>
      <c r="J262" s="15"/>
      <c r="K262" s="16"/>
      <c r="L262" s="8"/>
      <c r="M262" s="15"/>
      <c r="N262" s="8"/>
      <c r="O262" s="8"/>
      <c r="P262" s="17"/>
      <c r="Q262" s="18"/>
      <c r="R262" s="8"/>
      <c r="S262" s="8"/>
    </row>
    <row r="263" customFormat="1" customHeight="1" spans="1:19">
      <c r="A263" s="8"/>
      <c r="B263" s="9"/>
      <c r="C263" s="10"/>
      <c r="D263" s="10"/>
      <c r="E263" s="11"/>
      <c r="F263" s="12"/>
      <c r="G263" s="13"/>
      <c r="H263" s="8"/>
      <c r="I263" s="14"/>
      <c r="J263" s="15"/>
      <c r="K263" s="16"/>
      <c r="L263" s="8"/>
      <c r="M263" s="15"/>
      <c r="N263" s="8"/>
      <c r="O263" s="8"/>
      <c r="P263" s="17"/>
      <c r="Q263" s="18"/>
      <c r="R263" s="8"/>
      <c r="S263" s="8"/>
    </row>
    <row r="264" customFormat="1" customHeight="1" spans="1:19">
      <c r="A264" s="8"/>
      <c r="B264" s="9"/>
      <c r="C264" s="10"/>
      <c r="D264" s="10"/>
      <c r="E264" s="11"/>
      <c r="F264" s="12"/>
      <c r="G264" s="13"/>
      <c r="H264" s="8"/>
      <c r="I264" s="14"/>
      <c r="J264" s="15"/>
      <c r="K264" s="16"/>
      <c r="L264" s="8"/>
      <c r="M264" s="15"/>
      <c r="N264" s="8"/>
      <c r="O264" s="8"/>
      <c r="P264" s="17"/>
      <c r="Q264" s="18"/>
      <c r="R264" s="8"/>
      <c r="S264" s="8"/>
    </row>
    <row r="265" customFormat="1" customHeight="1" spans="1:19">
      <c r="A265" s="8"/>
      <c r="B265" s="9"/>
      <c r="C265" s="10"/>
      <c r="D265" s="10"/>
      <c r="E265" s="11"/>
      <c r="F265" s="12"/>
      <c r="G265" s="13"/>
      <c r="H265" s="8"/>
      <c r="I265" s="14"/>
      <c r="J265" s="15"/>
      <c r="K265" s="16"/>
      <c r="L265" s="8"/>
      <c r="M265" s="15"/>
      <c r="N265" s="8"/>
      <c r="O265" s="8"/>
      <c r="P265" s="17"/>
      <c r="Q265" s="18"/>
      <c r="R265" s="8"/>
      <c r="S265" s="8"/>
    </row>
    <row r="266" customFormat="1" customHeight="1" spans="1:19">
      <c r="A266" s="8"/>
      <c r="B266" s="9"/>
      <c r="C266" s="10"/>
      <c r="D266" s="10"/>
      <c r="E266" s="11"/>
      <c r="F266" s="12"/>
      <c r="G266" s="13"/>
      <c r="H266" s="8"/>
      <c r="I266" s="14"/>
      <c r="J266" s="15"/>
      <c r="K266" s="16"/>
      <c r="L266" s="8"/>
      <c r="M266" s="15"/>
      <c r="N266" s="8"/>
      <c r="O266" s="8"/>
      <c r="P266" s="17"/>
      <c r="Q266" s="18"/>
      <c r="R266" s="8"/>
      <c r="S266" s="8"/>
    </row>
    <row r="267" customFormat="1" customHeight="1" spans="1:19">
      <c r="A267" s="8"/>
      <c r="B267" s="9"/>
      <c r="C267" s="10"/>
      <c r="D267" s="10"/>
      <c r="E267" s="11"/>
      <c r="F267" s="12"/>
      <c r="G267" s="13"/>
      <c r="H267" s="8"/>
      <c r="I267" s="14"/>
      <c r="J267" s="15"/>
      <c r="K267" s="16"/>
      <c r="L267" s="8"/>
      <c r="M267" s="15"/>
      <c r="N267" s="8"/>
      <c r="O267" s="8"/>
      <c r="P267" s="17"/>
      <c r="Q267" s="18"/>
      <c r="R267" s="8"/>
      <c r="S267" s="8"/>
    </row>
    <row r="268" customFormat="1" customHeight="1" spans="1:19">
      <c r="A268" s="8"/>
      <c r="B268" s="9"/>
      <c r="C268" s="10"/>
      <c r="D268" s="10"/>
      <c r="E268" s="11"/>
      <c r="F268" s="12"/>
      <c r="G268" s="13"/>
      <c r="H268" s="8"/>
      <c r="I268" s="14"/>
      <c r="J268" s="15"/>
      <c r="K268" s="16"/>
      <c r="L268" s="8"/>
      <c r="M268" s="15"/>
      <c r="N268" s="8"/>
      <c r="O268" s="8"/>
      <c r="P268" s="17"/>
      <c r="Q268" s="18"/>
      <c r="R268" s="8"/>
      <c r="S268" s="8"/>
    </row>
    <row r="269" customFormat="1" customHeight="1" spans="1:19">
      <c r="A269" s="8"/>
      <c r="B269" s="9"/>
      <c r="C269" s="10"/>
      <c r="D269" s="10"/>
      <c r="E269" s="11"/>
      <c r="F269" s="12"/>
      <c r="G269" s="13"/>
      <c r="H269" s="8"/>
      <c r="I269" s="14"/>
      <c r="J269" s="15"/>
      <c r="K269" s="16"/>
      <c r="L269" s="8"/>
      <c r="M269" s="15"/>
      <c r="N269" s="8"/>
      <c r="O269" s="8"/>
      <c r="P269" s="17"/>
      <c r="Q269" s="18"/>
      <c r="R269" s="8"/>
      <c r="S269" s="8"/>
    </row>
    <row r="270" customFormat="1" customHeight="1" spans="1:19">
      <c r="A270" s="8"/>
      <c r="B270" s="9"/>
      <c r="C270" s="10"/>
      <c r="D270" s="10"/>
      <c r="E270" s="11"/>
      <c r="F270" s="12"/>
      <c r="G270" s="13"/>
      <c r="H270" s="8"/>
      <c r="I270" s="14"/>
      <c r="J270" s="15"/>
      <c r="K270" s="16"/>
      <c r="L270" s="8"/>
      <c r="M270" s="15"/>
      <c r="N270" s="8"/>
      <c r="O270" s="8"/>
      <c r="P270" s="17"/>
      <c r="Q270" s="18"/>
      <c r="R270" s="8"/>
      <c r="S270" s="8"/>
    </row>
    <row r="271" customFormat="1" customHeight="1" spans="1:19">
      <c r="A271" s="8"/>
      <c r="B271" s="9"/>
      <c r="C271" s="10"/>
      <c r="D271" s="10"/>
      <c r="E271" s="11"/>
      <c r="F271" s="12"/>
      <c r="G271" s="13"/>
      <c r="H271" s="8"/>
      <c r="I271" s="14"/>
      <c r="J271" s="15"/>
      <c r="K271" s="16"/>
      <c r="L271" s="8"/>
      <c r="M271" s="15"/>
      <c r="N271" s="8"/>
      <c r="O271" s="8"/>
      <c r="P271" s="17"/>
      <c r="Q271" s="18"/>
      <c r="R271" s="8"/>
      <c r="S271" s="8"/>
    </row>
    <row r="272" customFormat="1" customHeight="1" spans="1:19">
      <c r="A272" s="8"/>
      <c r="B272" s="9"/>
      <c r="C272" s="10"/>
      <c r="D272" s="10"/>
      <c r="E272" s="11"/>
      <c r="F272" s="12"/>
      <c r="G272" s="13"/>
      <c r="H272" s="8"/>
      <c r="I272" s="14"/>
      <c r="J272" s="15"/>
      <c r="K272" s="16"/>
      <c r="L272" s="8"/>
      <c r="M272" s="15"/>
      <c r="N272" s="8"/>
      <c r="O272" s="8"/>
      <c r="P272" s="17"/>
      <c r="Q272" s="18"/>
      <c r="R272" s="8"/>
      <c r="S272" s="8"/>
    </row>
    <row r="273" customFormat="1" customHeight="1" spans="1:19">
      <c r="A273" s="8"/>
      <c r="B273" s="9"/>
      <c r="C273" s="10"/>
      <c r="D273" s="10"/>
      <c r="E273" s="11"/>
      <c r="F273" s="12"/>
      <c r="G273" s="13"/>
      <c r="H273" s="8"/>
      <c r="I273" s="14"/>
      <c r="J273" s="15"/>
      <c r="K273" s="16"/>
      <c r="L273" s="8"/>
      <c r="M273" s="15"/>
      <c r="N273" s="8"/>
      <c r="O273" s="8"/>
      <c r="P273" s="17"/>
      <c r="Q273" s="18"/>
      <c r="R273" s="8"/>
      <c r="S273" s="8"/>
    </row>
    <row r="274" customFormat="1" customHeight="1" spans="1:19">
      <c r="A274" s="8"/>
      <c r="B274" s="9"/>
      <c r="C274" s="10"/>
      <c r="D274" s="10"/>
      <c r="E274" s="11"/>
      <c r="F274" s="12"/>
      <c r="G274" s="13"/>
      <c r="H274" s="8"/>
      <c r="I274" s="14"/>
      <c r="J274" s="15"/>
      <c r="K274" s="16"/>
      <c r="L274" s="8"/>
      <c r="M274" s="15"/>
      <c r="N274" s="8"/>
      <c r="O274" s="8"/>
      <c r="P274" s="17"/>
      <c r="Q274" s="18"/>
      <c r="R274" s="8"/>
      <c r="S274" s="8"/>
    </row>
    <row r="275" customFormat="1" customHeight="1" spans="1:19">
      <c r="A275" s="8"/>
      <c r="B275" s="9"/>
      <c r="C275" s="10"/>
      <c r="D275" s="10"/>
      <c r="E275" s="11"/>
      <c r="F275" s="12"/>
      <c r="G275" s="13"/>
      <c r="H275" s="8"/>
      <c r="I275" s="14"/>
      <c r="J275" s="15"/>
      <c r="K275" s="16"/>
      <c r="L275" s="8"/>
      <c r="M275" s="15"/>
      <c r="N275" s="8"/>
      <c r="O275" s="8"/>
      <c r="P275" s="17"/>
      <c r="Q275" s="18"/>
      <c r="R275" s="8"/>
      <c r="S275" s="8"/>
    </row>
    <row r="276" customFormat="1" customHeight="1" spans="1:19">
      <c r="A276" s="8"/>
      <c r="B276" s="9"/>
      <c r="C276" s="10"/>
      <c r="D276" s="10"/>
      <c r="E276" s="11"/>
      <c r="F276" s="12"/>
      <c r="G276" s="13"/>
      <c r="H276" s="8"/>
      <c r="I276" s="14"/>
      <c r="J276" s="15"/>
      <c r="K276" s="16"/>
      <c r="L276" s="8"/>
      <c r="M276" s="15"/>
      <c r="N276" s="8"/>
      <c r="O276" s="8"/>
      <c r="P276" s="17"/>
      <c r="Q276" s="18"/>
      <c r="R276" s="8"/>
      <c r="S276" s="8"/>
    </row>
    <row r="277" customFormat="1" customHeight="1" spans="1:19">
      <c r="A277" s="8"/>
      <c r="B277" s="9"/>
      <c r="C277" s="10"/>
      <c r="D277" s="10"/>
      <c r="E277" s="11"/>
      <c r="F277" s="12"/>
      <c r="G277" s="13"/>
      <c r="H277" s="8"/>
      <c r="I277" s="14"/>
      <c r="J277" s="15"/>
      <c r="K277" s="16"/>
      <c r="L277" s="8"/>
      <c r="M277" s="15"/>
      <c r="N277" s="8"/>
      <c r="O277" s="8"/>
      <c r="P277" s="17"/>
      <c r="Q277" s="18"/>
      <c r="R277" s="8"/>
      <c r="S277" s="8"/>
    </row>
    <row r="278" customFormat="1" customHeight="1" spans="1:19">
      <c r="A278" s="8"/>
      <c r="B278" s="9"/>
      <c r="C278" s="10"/>
      <c r="D278" s="10"/>
      <c r="E278" s="11"/>
      <c r="F278" s="12"/>
      <c r="G278" s="13"/>
      <c r="H278" s="8"/>
      <c r="I278" s="14"/>
      <c r="J278" s="15"/>
      <c r="K278" s="16"/>
      <c r="L278" s="8"/>
      <c r="M278" s="15"/>
      <c r="N278" s="8"/>
      <c r="O278" s="8"/>
      <c r="P278" s="17"/>
      <c r="Q278" s="18"/>
      <c r="R278" s="8"/>
      <c r="S278" s="8"/>
    </row>
    <row r="279" customFormat="1" customHeight="1" spans="1:19">
      <c r="A279" s="8"/>
      <c r="B279" s="9"/>
      <c r="C279" s="10"/>
      <c r="D279" s="10"/>
      <c r="E279" s="11"/>
      <c r="F279" s="12"/>
      <c r="G279" s="13"/>
      <c r="H279" s="8"/>
      <c r="I279" s="14"/>
      <c r="J279" s="15"/>
      <c r="K279" s="16"/>
      <c r="L279" s="8"/>
      <c r="M279" s="15"/>
      <c r="N279" s="8"/>
      <c r="O279" s="8"/>
      <c r="P279" s="17"/>
      <c r="Q279" s="18"/>
      <c r="R279" s="8"/>
      <c r="S279" s="8"/>
    </row>
    <row r="280" customFormat="1" customHeight="1" spans="1:19">
      <c r="A280" s="8"/>
      <c r="B280" s="9"/>
      <c r="C280" s="10"/>
      <c r="D280" s="10"/>
      <c r="E280" s="11"/>
      <c r="F280" s="12"/>
      <c r="G280" s="13"/>
      <c r="H280" s="8"/>
      <c r="I280" s="14"/>
      <c r="J280" s="15"/>
      <c r="K280" s="16"/>
      <c r="L280" s="8"/>
      <c r="M280" s="15"/>
      <c r="N280" s="8"/>
      <c r="O280" s="8"/>
      <c r="P280" s="17"/>
      <c r="Q280" s="18"/>
      <c r="R280" s="8"/>
      <c r="S280" s="8"/>
    </row>
    <row r="281" customFormat="1" customHeight="1" spans="1:19">
      <c r="A281" s="8"/>
      <c r="B281" s="9"/>
      <c r="C281" s="10"/>
      <c r="D281" s="10"/>
      <c r="E281" s="11"/>
      <c r="F281" s="12"/>
      <c r="G281" s="13"/>
      <c r="H281" s="8"/>
      <c r="I281" s="14"/>
      <c r="J281" s="15"/>
      <c r="K281" s="16"/>
      <c r="L281" s="8"/>
      <c r="M281" s="15"/>
      <c r="N281" s="8"/>
      <c r="O281" s="8"/>
      <c r="P281" s="17"/>
      <c r="Q281" s="18"/>
      <c r="R281" s="8"/>
      <c r="S281" s="8"/>
    </row>
    <row r="282" customFormat="1" customHeight="1" spans="1:19">
      <c r="A282" s="8"/>
      <c r="B282" s="9"/>
      <c r="C282" s="10"/>
      <c r="D282" s="10"/>
      <c r="E282" s="11"/>
      <c r="F282" s="12"/>
      <c r="G282" s="13"/>
      <c r="H282" s="8"/>
      <c r="I282" s="14"/>
      <c r="J282" s="15"/>
      <c r="K282" s="16"/>
      <c r="L282" s="8"/>
      <c r="M282" s="15"/>
      <c r="N282" s="8"/>
      <c r="O282" s="8"/>
      <c r="P282" s="17"/>
      <c r="Q282" s="18"/>
      <c r="R282" s="8"/>
      <c r="S282" s="8"/>
    </row>
    <row r="283" customFormat="1" customHeight="1" spans="1:19">
      <c r="A283" s="8"/>
      <c r="B283" s="9"/>
      <c r="C283" s="10"/>
      <c r="D283" s="10"/>
      <c r="E283" s="11"/>
      <c r="F283" s="12"/>
      <c r="G283" s="13"/>
      <c r="H283" s="8"/>
      <c r="I283" s="14"/>
      <c r="J283" s="15"/>
      <c r="K283" s="16"/>
      <c r="L283" s="8"/>
      <c r="M283" s="15"/>
      <c r="N283" s="8"/>
      <c r="O283" s="8"/>
      <c r="P283" s="17"/>
      <c r="Q283" s="18"/>
      <c r="R283" s="8"/>
      <c r="S283" s="8"/>
    </row>
    <row r="284" customFormat="1" customHeight="1" spans="1:19">
      <c r="A284" s="8"/>
      <c r="B284" s="9"/>
      <c r="C284" s="10"/>
      <c r="D284" s="10"/>
      <c r="E284" s="11"/>
      <c r="F284" s="12"/>
      <c r="G284" s="13"/>
      <c r="H284" s="8"/>
      <c r="I284" s="14"/>
      <c r="J284" s="15"/>
      <c r="K284" s="16"/>
      <c r="L284" s="8"/>
      <c r="M284" s="15"/>
      <c r="N284" s="8"/>
      <c r="O284" s="8"/>
      <c r="P284" s="17"/>
      <c r="Q284" s="18"/>
      <c r="R284" s="8"/>
      <c r="S284" s="8"/>
    </row>
    <row r="285" customFormat="1" customHeight="1" spans="1:19">
      <c r="A285" s="8"/>
      <c r="B285" s="9"/>
      <c r="C285" s="10"/>
      <c r="D285" s="10"/>
      <c r="E285" s="11"/>
      <c r="F285" s="12"/>
      <c r="G285" s="13"/>
      <c r="H285" s="8"/>
      <c r="I285" s="14"/>
      <c r="J285" s="15"/>
      <c r="K285" s="16"/>
      <c r="L285" s="8"/>
      <c r="M285" s="15"/>
      <c r="N285" s="8"/>
      <c r="O285" s="8"/>
      <c r="P285" s="17"/>
      <c r="Q285" s="18"/>
      <c r="R285" s="8"/>
      <c r="S285" s="8"/>
    </row>
    <row r="286" customFormat="1" customHeight="1" spans="1:19">
      <c r="A286" s="8"/>
      <c r="B286" s="9"/>
      <c r="C286" s="10"/>
      <c r="D286" s="10"/>
      <c r="E286" s="11"/>
      <c r="F286" s="12"/>
      <c r="G286" s="13"/>
      <c r="H286" s="8"/>
      <c r="I286" s="14"/>
      <c r="J286" s="15"/>
      <c r="K286" s="16"/>
      <c r="L286" s="8"/>
      <c r="M286" s="15"/>
      <c r="N286" s="8"/>
      <c r="O286" s="8"/>
      <c r="P286" s="17"/>
      <c r="Q286" s="18"/>
      <c r="R286" s="8"/>
      <c r="S286" s="8"/>
    </row>
    <row r="287" customFormat="1" customHeight="1" spans="1:19">
      <c r="A287" s="8"/>
      <c r="B287" s="9"/>
      <c r="C287" s="10"/>
      <c r="D287" s="10"/>
      <c r="E287" s="11"/>
      <c r="F287" s="12"/>
      <c r="G287" s="13"/>
      <c r="H287" s="8"/>
      <c r="I287" s="14"/>
      <c r="J287" s="15"/>
      <c r="K287" s="16"/>
      <c r="L287" s="8"/>
      <c r="M287" s="15"/>
      <c r="N287" s="8"/>
      <c r="O287" s="8"/>
      <c r="P287" s="17"/>
      <c r="Q287" s="18"/>
      <c r="R287" s="8"/>
      <c r="S287" s="8"/>
    </row>
    <row r="288" customFormat="1" customHeight="1" spans="1:19">
      <c r="A288" s="8"/>
      <c r="B288" s="9"/>
      <c r="C288" s="10"/>
      <c r="D288" s="10"/>
      <c r="E288" s="11"/>
      <c r="F288" s="12"/>
      <c r="G288" s="13"/>
      <c r="H288" s="8"/>
      <c r="I288" s="14"/>
      <c r="J288" s="15"/>
      <c r="K288" s="16"/>
      <c r="L288" s="8"/>
      <c r="M288" s="15"/>
      <c r="N288" s="8"/>
      <c r="O288" s="8"/>
      <c r="P288" s="17"/>
      <c r="Q288" s="18"/>
      <c r="R288" s="8"/>
      <c r="S288" s="8"/>
    </row>
    <row r="289" customFormat="1" customHeight="1" spans="1:19">
      <c r="A289" s="8"/>
      <c r="B289" s="9"/>
      <c r="C289" s="10"/>
      <c r="D289" s="10"/>
      <c r="E289" s="11"/>
      <c r="F289" s="12"/>
      <c r="G289" s="13"/>
      <c r="H289" s="8"/>
      <c r="I289" s="14"/>
      <c r="J289" s="15"/>
      <c r="K289" s="16"/>
      <c r="L289" s="8"/>
      <c r="M289" s="15"/>
      <c r="N289" s="8"/>
      <c r="O289" s="8"/>
      <c r="P289" s="17"/>
      <c r="Q289" s="18"/>
      <c r="R289" s="8"/>
      <c r="S289" s="8"/>
    </row>
    <row r="290" customFormat="1" customHeight="1" spans="1:19">
      <c r="A290" s="8"/>
      <c r="B290" s="9"/>
      <c r="C290" s="10"/>
      <c r="D290" s="10"/>
      <c r="E290" s="11"/>
      <c r="F290" s="12"/>
      <c r="G290" s="13"/>
      <c r="H290" s="8"/>
      <c r="I290" s="14"/>
      <c r="J290" s="15"/>
      <c r="K290" s="16"/>
      <c r="L290" s="8"/>
      <c r="M290" s="15"/>
      <c r="N290" s="8"/>
      <c r="O290" s="8"/>
      <c r="P290" s="17"/>
      <c r="Q290" s="18"/>
      <c r="R290" s="8"/>
      <c r="S290" s="8"/>
    </row>
    <row r="291" customFormat="1" customHeight="1" spans="1:19">
      <c r="A291" s="8"/>
      <c r="B291" s="9"/>
      <c r="C291" s="10"/>
      <c r="D291" s="10"/>
      <c r="E291" s="11"/>
      <c r="F291" s="12"/>
      <c r="G291" s="13"/>
      <c r="H291" s="8"/>
      <c r="I291" s="14"/>
      <c r="J291" s="15"/>
      <c r="K291" s="16"/>
      <c r="L291" s="8"/>
      <c r="M291" s="15"/>
      <c r="N291" s="8"/>
      <c r="O291" s="8"/>
      <c r="P291" s="17"/>
      <c r="Q291" s="18"/>
      <c r="R291" s="8"/>
      <c r="S291" s="8"/>
    </row>
    <row r="292" customFormat="1" customHeight="1" spans="1:19">
      <c r="A292" s="8"/>
      <c r="B292" s="9"/>
      <c r="C292" s="10"/>
      <c r="D292" s="10"/>
      <c r="E292" s="11"/>
      <c r="F292" s="12"/>
      <c r="G292" s="13"/>
      <c r="H292" s="8"/>
      <c r="I292" s="14"/>
      <c r="J292" s="15"/>
      <c r="K292" s="16"/>
      <c r="L292" s="8"/>
      <c r="M292" s="15"/>
      <c r="N292" s="8"/>
      <c r="O292" s="8"/>
      <c r="P292" s="17"/>
      <c r="Q292" s="18"/>
      <c r="R292" s="8"/>
      <c r="S292" s="8"/>
    </row>
    <row r="293" customFormat="1" customHeight="1" spans="1:19">
      <c r="A293" s="8"/>
      <c r="B293" s="9"/>
      <c r="C293" s="10"/>
      <c r="D293" s="10"/>
      <c r="E293" s="11"/>
      <c r="F293" s="12"/>
      <c r="G293" s="13"/>
      <c r="H293" s="8"/>
      <c r="I293" s="14"/>
      <c r="J293" s="15"/>
      <c r="K293" s="16"/>
      <c r="L293" s="8"/>
      <c r="M293" s="15"/>
      <c r="N293" s="8"/>
      <c r="O293" s="8"/>
      <c r="P293" s="17"/>
      <c r="Q293" s="18"/>
      <c r="R293" s="8"/>
      <c r="S293" s="8"/>
    </row>
    <row r="294" customFormat="1" customHeight="1" spans="1:19">
      <c r="A294" s="8"/>
      <c r="B294" s="9"/>
      <c r="C294" s="10"/>
      <c r="D294" s="10"/>
      <c r="E294" s="11"/>
      <c r="F294" s="12"/>
      <c r="G294" s="13"/>
      <c r="H294" s="8"/>
      <c r="I294" s="14"/>
      <c r="J294" s="15"/>
      <c r="K294" s="16"/>
      <c r="L294" s="8"/>
      <c r="M294" s="15"/>
      <c r="N294" s="8"/>
      <c r="O294" s="8"/>
      <c r="P294" s="17"/>
      <c r="Q294" s="18"/>
      <c r="R294" s="8"/>
      <c r="S294" s="8"/>
    </row>
    <row r="295" customFormat="1" customHeight="1" spans="1:19">
      <c r="A295" s="8"/>
      <c r="B295" s="9"/>
      <c r="C295" s="10"/>
      <c r="D295" s="10"/>
      <c r="E295" s="11"/>
      <c r="F295" s="12"/>
      <c r="G295" s="13"/>
      <c r="H295" s="8"/>
      <c r="I295" s="14"/>
      <c r="J295" s="15"/>
      <c r="K295" s="16"/>
      <c r="L295" s="8"/>
      <c r="M295" s="15"/>
      <c r="N295" s="8"/>
      <c r="O295" s="8"/>
      <c r="P295" s="17"/>
      <c r="Q295" s="18"/>
      <c r="R295" s="8"/>
      <c r="S295" s="8"/>
    </row>
    <row r="296" customFormat="1" customHeight="1" spans="1:19">
      <c r="A296" s="8"/>
      <c r="B296" s="9"/>
      <c r="C296" s="10"/>
      <c r="D296" s="10"/>
      <c r="E296" s="11"/>
      <c r="F296" s="12"/>
      <c r="G296" s="13"/>
      <c r="H296" s="8"/>
      <c r="I296" s="14"/>
      <c r="J296" s="15"/>
      <c r="K296" s="16"/>
      <c r="L296" s="8"/>
      <c r="M296" s="15"/>
      <c r="N296" s="8"/>
      <c r="O296" s="8"/>
      <c r="P296" s="17"/>
      <c r="Q296" s="18"/>
      <c r="R296" s="8"/>
      <c r="S296" s="8"/>
    </row>
    <row r="297" customFormat="1" customHeight="1" spans="1:19">
      <c r="A297" s="8"/>
      <c r="B297" s="9"/>
      <c r="C297" s="10"/>
      <c r="D297" s="10"/>
      <c r="E297" s="11"/>
      <c r="F297" s="12"/>
      <c r="G297" s="13"/>
      <c r="H297" s="8"/>
      <c r="I297" s="14"/>
      <c r="J297" s="15"/>
      <c r="K297" s="16"/>
      <c r="L297" s="8"/>
      <c r="M297" s="15"/>
      <c r="N297" s="8"/>
      <c r="O297" s="8"/>
      <c r="P297" s="17"/>
      <c r="Q297" s="18"/>
      <c r="R297" s="8"/>
      <c r="S297" s="8"/>
    </row>
    <row r="298" customFormat="1" customHeight="1" spans="1:19">
      <c r="A298" s="8"/>
      <c r="B298" s="9"/>
      <c r="C298" s="10"/>
      <c r="D298" s="10"/>
      <c r="E298" s="11"/>
      <c r="F298" s="12"/>
      <c r="G298" s="13"/>
      <c r="H298" s="8"/>
      <c r="I298" s="14"/>
      <c r="J298" s="15"/>
      <c r="K298" s="16"/>
      <c r="L298" s="8"/>
      <c r="M298" s="15"/>
      <c r="N298" s="8"/>
      <c r="O298" s="8"/>
      <c r="P298" s="17"/>
      <c r="Q298" s="18"/>
      <c r="R298" s="8"/>
      <c r="S298" s="8"/>
    </row>
    <row r="299" customFormat="1" customHeight="1" spans="1:19">
      <c r="A299" s="8"/>
      <c r="B299" s="9"/>
      <c r="C299" s="10"/>
      <c r="D299" s="10"/>
      <c r="E299" s="11"/>
      <c r="F299" s="12"/>
      <c r="G299" s="13"/>
      <c r="H299" s="8"/>
      <c r="I299" s="14"/>
      <c r="J299" s="15"/>
      <c r="K299" s="16"/>
      <c r="L299" s="8"/>
      <c r="M299" s="15"/>
      <c r="N299" s="8"/>
      <c r="O299" s="8"/>
      <c r="P299" s="17"/>
      <c r="Q299" s="18"/>
      <c r="R299" s="8"/>
      <c r="S299" s="8"/>
    </row>
    <row r="300" customFormat="1" customHeight="1" spans="1:19">
      <c r="A300" s="8"/>
      <c r="B300" s="9"/>
      <c r="C300" s="10"/>
      <c r="D300" s="10"/>
      <c r="E300" s="11"/>
      <c r="F300" s="12"/>
      <c r="G300" s="13"/>
      <c r="H300" s="8"/>
      <c r="I300" s="14"/>
      <c r="J300" s="15"/>
      <c r="K300" s="16"/>
      <c r="L300" s="8"/>
      <c r="M300" s="15"/>
      <c r="N300" s="8"/>
      <c r="O300" s="8"/>
      <c r="P300" s="17"/>
      <c r="Q300" s="18"/>
      <c r="R300" s="8"/>
      <c r="S300" s="8"/>
    </row>
    <row r="301" customFormat="1" customHeight="1" spans="1:19">
      <c r="A301" s="8"/>
      <c r="B301" s="9"/>
      <c r="C301" s="10"/>
      <c r="D301" s="10"/>
      <c r="E301" s="11"/>
      <c r="F301" s="12"/>
      <c r="G301" s="13"/>
      <c r="H301" s="8"/>
      <c r="I301" s="14"/>
      <c r="J301" s="15"/>
      <c r="K301" s="16"/>
      <c r="L301" s="8"/>
      <c r="M301" s="15"/>
      <c r="N301" s="8"/>
      <c r="O301" s="8"/>
      <c r="P301" s="17"/>
      <c r="Q301" s="18"/>
      <c r="R301" s="8"/>
      <c r="S301" s="8"/>
    </row>
    <row r="302" customFormat="1" customHeight="1" spans="1:19">
      <c r="A302" s="8"/>
      <c r="B302" s="9"/>
      <c r="C302" s="10"/>
      <c r="D302" s="10"/>
      <c r="E302" s="11"/>
      <c r="F302" s="12"/>
      <c r="G302" s="13"/>
      <c r="H302" s="8"/>
      <c r="I302" s="14"/>
      <c r="J302" s="15"/>
      <c r="K302" s="16"/>
      <c r="L302" s="8"/>
      <c r="M302" s="15"/>
      <c r="N302" s="8"/>
      <c r="O302" s="8"/>
      <c r="P302" s="17"/>
      <c r="Q302" s="18"/>
      <c r="R302" s="8"/>
      <c r="S302" s="8"/>
    </row>
    <row r="303" customFormat="1" customHeight="1" spans="1:19">
      <c r="A303" s="8"/>
      <c r="B303" s="9"/>
      <c r="C303" s="10"/>
      <c r="D303" s="10"/>
      <c r="E303" s="11"/>
      <c r="F303" s="12"/>
      <c r="G303" s="13"/>
      <c r="H303" s="8"/>
      <c r="I303" s="14"/>
      <c r="J303" s="15"/>
      <c r="K303" s="16"/>
      <c r="L303" s="8"/>
      <c r="M303" s="15"/>
      <c r="N303" s="8"/>
      <c r="O303" s="8"/>
      <c r="P303" s="17"/>
      <c r="Q303" s="18"/>
      <c r="R303" s="8"/>
      <c r="S303" s="8"/>
    </row>
    <row r="304" customFormat="1" customHeight="1" spans="1:19">
      <c r="A304" s="8"/>
      <c r="B304" s="9"/>
      <c r="C304" s="10"/>
      <c r="D304" s="10"/>
      <c r="E304" s="11"/>
      <c r="F304" s="12"/>
      <c r="G304" s="13"/>
      <c r="H304" s="8"/>
      <c r="I304" s="14"/>
      <c r="J304" s="15"/>
      <c r="K304" s="16"/>
      <c r="L304" s="8"/>
      <c r="M304" s="15"/>
      <c r="N304" s="8"/>
      <c r="O304" s="8"/>
      <c r="P304" s="17"/>
      <c r="Q304" s="18"/>
      <c r="R304" s="8"/>
      <c r="S304" s="8"/>
    </row>
    <row r="305" customFormat="1" customHeight="1" spans="1:19">
      <c r="A305" s="8"/>
      <c r="B305" s="9"/>
      <c r="C305" s="10"/>
      <c r="D305" s="10"/>
      <c r="E305" s="11"/>
      <c r="F305" s="12"/>
      <c r="G305" s="13"/>
      <c r="H305" s="8"/>
      <c r="I305" s="14"/>
      <c r="J305" s="15"/>
      <c r="K305" s="16"/>
      <c r="L305" s="8"/>
      <c r="M305" s="15"/>
      <c r="N305" s="8"/>
      <c r="O305" s="8"/>
      <c r="P305" s="17"/>
      <c r="Q305" s="18"/>
      <c r="R305" s="8"/>
      <c r="S305" s="8"/>
    </row>
    <row r="306" customFormat="1" customHeight="1" spans="1:19">
      <c r="A306" s="8"/>
      <c r="B306" s="9"/>
      <c r="C306" s="10"/>
      <c r="D306" s="10"/>
      <c r="E306" s="11"/>
      <c r="F306" s="12"/>
      <c r="G306" s="13"/>
      <c r="H306" s="8"/>
      <c r="I306" s="14"/>
      <c r="J306" s="15"/>
      <c r="K306" s="16"/>
      <c r="L306" s="8"/>
      <c r="M306" s="15"/>
      <c r="N306" s="8"/>
      <c r="O306" s="8"/>
      <c r="P306" s="17"/>
      <c r="Q306" s="18"/>
      <c r="R306" s="8"/>
      <c r="S306" s="8"/>
    </row>
    <row r="307" customFormat="1" customHeight="1" spans="1:19">
      <c r="A307" s="8"/>
      <c r="B307" s="9"/>
      <c r="C307" s="10"/>
      <c r="D307" s="10"/>
      <c r="E307" s="11"/>
      <c r="F307" s="12"/>
      <c r="G307" s="13"/>
      <c r="H307" s="8"/>
      <c r="I307" s="14"/>
      <c r="J307" s="15"/>
      <c r="K307" s="16"/>
      <c r="L307" s="8"/>
      <c r="M307" s="15"/>
      <c r="N307" s="8"/>
      <c r="O307" s="8"/>
      <c r="P307" s="17"/>
      <c r="Q307" s="18"/>
      <c r="R307" s="8"/>
      <c r="S307" s="8"/>
    </row>
    <row r="308" customFormat="1" customHeight="1" spans="1:19">
      <c r="A308" s="8"/>
      <c r="B308" s="9"/>
      <c r="C308" s="10"/>
      <c r="D308" s="10"/>
      <c r="E308" s="11"/>
      <c r="F308" s="12"/>
      <c r="G308" s="13"/>
      <c r="H308" s="8"/>
      <c r="I308" s="14"/>
      <c r="J308" s="15"/>
      <c r="K308" s="16"/>
      <c r="L308" s="8"/>
      <c r="M308" s="15"/>
      <c r="N308" s="8"/>
      <c r="O308" s="8"/>
      <c r="P308" s="17"/>
      <c r="Q308" s="18"/>
      <c r="R308" s="8"/>
      <c r="S308" s="8"/>
    </row>
    <row r="309" customFormat="1" customHeight="1" spans="1:19">
      <c r="A309" s="8"/>
      <c r="B309" s="9"/>
      <c r="C309" s="10"/>
      <c r="D309" s="10"/>
      <c r="E309" s="11"/>
      <c r="F309" s="12"/>
      <c r="G309" s="13"/>
      <c r="H309" s="8"/>
      <c r="I309" s="14"/>
      <c r="J309" s="15"/>
      <c r="K309" s="16"/>
      <c r="L309" s="8"/>
      <c r="M309" s="15"/>
      <c r="N309" s="8"/>
      <c r="O309" s="8"/>
      <c r="P309" s="17"/>
      <c r="Q309" s="18"/>
      <c r="R309" s="8"/>
      <c r="S309" s="8"/>
    </row>
    <row r="310" customFormat="1" customHeight="1" spans="1:19">
      <c r="A310" s="8"/>
      <c r="B310" s="9"/>
      <c r="C310" s="10"/>
      <c r="D310" s="10"/>
      <c r="E310" s="11"/>
      <c r="F310" s="12"/>
      <c r="G310" s="13"/>
      <c r="H310" s="8"/>
      <c r="I310" s="14"/>
      <c r="J310" s="15"/>
      <c r="K310" s="16"/>
      <c r="L310" s="8"/>
      <c r="M310" s="15"/>
      <c r="N310" s="8"/>
      <c r="O310" s="8"/>
      <c r="P310" s="17"/>
      <c r="Q310" s="18"/>
      <c r="R310" s="8"/>
      <c r="S310" s="8"/>
    </row>
    <row r="311" customFormat="1" customHeight="1" spans="1:19">
      <c r="A311" s="8"/>
      <c r="B311" s="9"/>
      <c r="C311" s="10"/>
      <c r="D311" s="10"/>
      <c r="E311" s="11"/>
      <c r="F311" s="12"/>
      <c r="G311" s="13"/>
      <c r="H311" s="8"/>
      <c r="I311" s="14"/>
      <c r="J311" s="15"/>
      <c r="K311" s="16"/>
      <c r="L311" s="8"/>
      <c r="M311" s="15"/>
      <c r="N311" s="8"/>
      <c r="O311" s="8"/>
      <c r="P311" s="17"/>
      <c r="Q311" s="18"/>
      <c r="R311" s="8"/>
      <c r="S311" s="8"/>
    </row>
    <row r="312" customFormat="1" customHeight="1" spans="1:19">
      <c r="A312" s="8"/>
      <c r="B312" s="9"/>
      <c r="C312" s="10"/>
      <c r="D312" s="10"/>
      <c r="E312" s="11"/>
      <c r="F312" s="12"/>
      <c r="G312" s="13"/>
      <c r="H312" s="8"/>
      <c r="I312" s="14"/>
      <c r="J312" s="15"/>
      <c r="K312" s="16"/>
      <c r="L312" s="8"/>
      <c r="M312" s="15"/>
      <c r="N312" s="8"/>
      <c r="O312" s="8"/>
      <c r="P312" s="17"/>
      <c r="Q312" s="18"/>
      <c r="R312" s="8"/>
      <c r="S312" s="8"/>
    </row>
    <row r="313" customFormat="1" customHeight="1" spans="1:19">
      <c r="A313" s="8"/>
      <c r="B313" s="9"/>
      <c r="C313" s="10"/>
      <c r="D313" s="10"/>
      <c r="E313" s="11"/>
      <c r="F313" s="12"/>
      <c r="G313" s="13"/>
      <c r="H313" s="8"/>
      <c r="I313" s="14"/>
      <c r="J313" s="15"/>
      <c r="K313" s="16"/>
      <c r="L313" s="8"/>
      <c r="M313" s="15"/>
      <c r="N313" s="8"/>
      <c r="O313" s="8"/>
      <c r="P313" s="17"/>
      <c r="Q313" s="18"/>
      <c r="R313" s="8"/>
      <c r="S313" s="8"/>
    </row>
    <row r="314" customFormat="1" customHeight="1" spans="1:19">
      <c r="A314" s="8"/>
      <c r="B314" s="9"/>
      <c r="C314" s="10"/>
      <c r="D314" s="10"/>
      <c r="E314" s="11"/>
      <c r="F314" s="12"/>
      <c r="G314" s="13"/>
      <c r="H314" s="8"/>
      <c r="I314" s="14"/>
      <c r="J314" s="15"/>
      <c r="K314" s="16"/>
      <c r="L314" s="8"/>
      <c r="M314" s="15"/>
      <c r="N314" s="8"/>
      <c r="O314" s="8"/>
      <c r="P314" s="17"/>
      <c r="Q314" s="18"/>
      <c r="R314" s="8"/>
      <c r="S314" s="8"/>
    </row>
    <row r="315" customFormat="1" customHeight="1" spans="1:19">
      <c r="A315" s="8"/>
      <c r="B315" s="9"/>
      <c r="C315" s="10"/>
      <c r="D315" s="10"/>
      <c r="E315" s="11"/>
      <c r="F315" s="12"/>
      <c r="G315" s="13"/>
      <c r="H315" s="8"/>
      <c r="I315" s="14"/>
      <c r="J315" s="15"/>
      <c r="K315" s="16"/>
      <c r="L315" s="8"/>
      <c r="M315" s="15"/>
      <c r="N315" s="8"/>
      <c r="O315" s="8"/>
      <c r="P315" s="17"/>
      <c r="Q315" s="18"/>
      <c r="R315" s="8"/>
      <c r="S315" s="8"/>
    </row>
    <row r="316" customFormat="1" customHeight="1" spans="1:19">
      <c r="A316" s="8"/>
      <c r="B316" s="9"/>
      <c r="C316" s="10"/>
      <c r="D316" s="10"/>
      <c r="E316" s="11"/>
      <c r="F316" s="12"/>
      <c r="G316" s="13"/>
      <c r="H316" s="8"/>
      <c r="I316" s="14"/>
      <c r="J316" s="15"/>
      <c r="K316" s="16"/>
      <c r="L316" s="8"/>
      <c r="M316" s="15"/>
      <c r="N316" s="8"/>
      <c r="O316" s="8"/>
      <c r="P316" s="17"/>
      <c r="Q316" s="18"/>
      <c r="R316" s="8"/>
      <c r="S316" s="8"/>
    </row>
    <row r="317" customFormat="1" customHeight="1" spans="1:19">
      <c r="A317" s="8"/>
      <c r="B317" s="9"/>
      <c r="C317" s="10"/>
      <c r="D317" s="10"/>
      <c r="E317" s="11"/>
      <c r="F317" s="12"/>
      <c r="G317" s="13"/>
      <c r="H317" s="8"/>
      <c r="I317" s="14"/>
      <c r="J317" s="15"/>
      <c r="K317" s="16"/>
      <c r="L317" s="8"/>
      <c r="M317" s="15"/>
      <c r="N317" s="8"/>
      <c r="O317" s="8"/>
      <c r="P317" s="17"/>
      <c r="Q317" s="18"/>
      <c r="R317" s="8"/>
      <c r="S317" s="8"/>
    </row>
    <row r="318" customFormat="1" customHeight="1" spans="1:19">
      <c r="A318" s="8"/>
      <c r="B318" s="9"/>
      <c r="C318" s="10"/>
      <c r="D318" s="10"/>
      <c r="E318" s="11"/>
      <c r="F318" s="12"/>
      <c r="G318" s="13"/>
      <c r="H318" s="8"/>
      <c r="I318" s="14"/>
      <c r="J318" s="15"/>
      <c r="K318" s="16"/>
      <c r="L318" s="8"/>
      <c r="M318" s="15"/>
      <c r="N318" s="8"/>
      <c r="O318" s="8"/>
      <c r="P318" s="17"/>
      <c r="Q318" s="18"/>
      <c r="R318" s="8"/>
      <c r="S318" s="8"/>
    </row>
    <row r="319" customFormat="1" customHeight="1" spans="1:19">
      <c r="A319" s="8"/>
      <c r="B319" s="9"/>
      <c r="C319" s="10"/>
      <c r="D319" s="10"/>
      <c r="E319" s="11"/>
      <c r="F319" s="12"/>
      <c r="G319" s="13"/>
      <c r="H319" s="8"/>
      <c r="I319" s="14"/>
      <c r="J319" s="15"/>
      <c r="K319" s="16"/>
      <c r="L319" s="8"/>
      <c r="M319" s="15"/>
      <c r="N319" s="8"/>
      <c r="O319" s="8"/>
      <c r="P319" s="17"/>
      <c r="Q319" s="18"/>
      <c r="R319" s="8"/>
      <c r="S319" s="8"/>
    </row>
    <row r="320" customFormat="1" customHeight="1" spans="1:19">
      <c r="A320" s="8"/>
      <c r="B320" s="9"/>
      <c r="C320" s="10"/>
      <c r="D320" s="10"/>
      <c r="E320" s="11"/>
      <c r="F320" s="12"/>
      <c r="G320" s="13"/>
      <c r="H320" s="8"/>
      <c r="I320" s="14"/>
      <c r="J320" s="15"/>
      <c r="K320" s="16"/>
      <c r="L320" s="8"/>
      <c r="M320" s="15"/>
      <c r="N320" s="8"/>
      <c r="O320" s="8"/>
      <c r="P320" s="17"/>
      <c r="Q320" s="18"/>
      <c r="R320" s="8"/>
      <c r="S320" s="8"/>
    </row>
    <row r="321" customFormat="1" customHeight="1" spans="1:19">
      <c r="A321" s="8"/>
      <c r="B321" s="9"/>
      <c r="C321" s="10"/>
      <c r="D321" s="10"/>
      <c r="E321" s="11"/>
      <c r="F321" s="12"/>
      <c r="G321" s="13"/>
      <c r="H321" s="8"/>
      <c r="I321" s="14"/>
      <c r="J321" s="15"/>
      <c r="K321" s="16"/>
      <c r="L321" s="8"/>
      <c r="M321" s="15"/>
      <c r="N321" s="8"/>
      <c r="O321" s="8"/>
      <c r="P321" s="17"/>
      <c r="Q321" s="18"/>
      <c r="R321" s="8"/>
      <c r="S321" s="8"/>
    </row>
    <row r="322" customFormat="1" customHeight="1" spans="1:19">
      <c r="A322" s="8"/>
      <c r="B322" s="9"/>
      <c r="C322" s="10"/>
      <c r="D322" s="10"/>
      <c r="E322" s="11"/>
      <c r="F322" s="12"/>
      <c r="G322" s="13"/>
      <c r="H322" s="8"/>
      <c r="I322" s="14"/>
      <c r="J322" s="15"/>
      <c r="K322" s="16"/>
      <c r="L322" s="8"/>
      <c r="M322" s="15"/>
      <c r="N322" s="8"/>
      <c r="O322" s="8"/>
      <c r="P322" s="17"/>
      <c r="Q322" s="18"/>
      <c r="R322" s="8"/>
      <c r="S322" s="8"/>
    </row>
    <row r="323" customFormat="1" customHeight="1" spans="1:19">
      <c r="A323" s="8"/>
      <c r="B323" s="9"/>
      <c r="C323" s="10"/>
      <c r="D323" s="10"/>
      <c r="E323" s="11"/>
      <c r="F323" s="12"/>
      <c r="G323" s="13"/>
      <c r="H323" s="8"/>
      <c r="I323" s="14"/>
      <c r="J323" s="15"/>
      <c r="K323" s="16"/>
      <c r="L323" s="8"/>
      <c r="M323" s="15"/>
      <c r="N323" s="8"/>
      <c r="O323" s="8"/>
      <c r="P323" s="17"/>
      <c r="Q323" s="18"/>
      <c r="R323" s="8"/>
      <c r="S323" s="8"/>
    </row>
    <row r="324" customFormat="1" customHeight="1" spans="1:19">
      <c r="A324" s="8"/>
      <c r="B324" s="9"/>
      <c r="C324" s="10"/>
      <c r="D324" s="10"/>
      <c r="E324" s="11"/>
      <c r="F324" s="12"/>
      <c r="G324" s="13"/>
      <c r="H324" s="8"/>
      <c r="I324" s="14"/>
      <c r="J324" s="15"/>
      <c r="K324" s="16"/>
      <c r="L324" s="8"/>
      <c r="M324" s="15"/>
      <c r="N324" s="8"/>
      <c r="O324" s="8"/>
      <c r="P324" s="17"/>
      <c r="Q324" s="18"/>
      <c r="R324" s="8"/>
      <c r="S324" s="8"/>
    </row>
    <row r="325" customFormat="1" customHeight="1" spans="1:19">
      <c r="A325" s="8"/>
      <c r="B325" s="9"/>
      <c r="C325" s="10"/>
      <c r="D325" s="10"/>
      <c r="E325" s="11"/>
      <c r="F325" s="12"/>
      <c r="G325" s="13"/>
      <c r="H325" s="8"/>
      <c r="I325" s="14"/>
      <c r="J325" s="15"/>
      <c r="K325" s="16"/>
      <c r="L325" s="8"/>
      <c r="M325" s="15"/>
      <c r="N325" s="8"/>
      <c r="O325" s="8"/>
      <c r="P325" s="17"/>
      <c r="Q325" s="18"/>
      <c r="R325" s="8"/>
      <c r="S325" s="8"/>
    </row>
    <row r="326" customFormat="1" customHeight="1" spans="1:19">
      <c r="A326" s="8"/>
      <c r="B326" s="9"/>
      <c r="C326" s="10"/>
      <c r="D326" s="10"/>
      <c r="E326" s="11"/>
      <c r="F326" s="12"/>
      <c r="G326" s="13"/>
      <c r="H326" s="8"/>
      <c r="I326" s="14"/>
      <c r="J326" s="15"/>
      <c r="K326" s="16"/>
      <c r="L326" s="8"/>
      <c r="M326" s="15"/>
      <c r="N326" s="8"/>
      <c r="O326" s="8"/>
      <c r="P326" s="17"/>
      <c r="Q326" s="18"/>
      <c r="R326" s="8"/>
      <c r="S326" s="8"/>
    </row>
    <row r="327" customFormat="1" customHeight="1" spans="1:19">
      <c r="A327" s="8"/>
      <c r="B327" s="9"/>
      <c r="C327" s="10"/>
      <c r="D327" s="10"/>
      <c r="E327" s="11"/>
      <c r="F327" s="12"/>
      <c r="G327" s="13"/>
      <c r="H327" s="8"/>
      <c r="I327" s="14"/>
      <c r="J327" s="15"/>
      <c r="K327" s="16"/>
      <c r="L327" s="8"/>
      <c r="M327" s="15"/>
      <c r="N327" s="8"/>
      <c r="O327" s="8"/>
      <c r="P327" s="17"/>
      <c r="Q327" s="18"/>
      <c r="R327" s="8"/>
      <c r="S327" s="8"/>
    </row>
    <row r="328" customFormat="1" customHeight="1" spans="1:19">
      <c r="A328" s="8"/>
      <c r="B328" s="9"/>
      <c r="C328" s="10"/>
      <c r="D328" s="10"/>
      <c r="E328" s="11"/>
      <c r="F328" s="12"/>
      <c r="G328" s="13"/>
      <c r="H328" s="8"/>
      <c r="I328" s="14"/>
      <c r="J328" s="15"/>
      <c r="K328" s="16"/>
      <c r="L328" s="8"/>
      <c r="M328" s="15"/>
      <c r="N328" s="8"/>
      <c r="O328" s="8"/>
      <c r="P328" s="17"/>
      <c r="Q328" s="18"/>
      <c r="R328" s="8"/>
      <c r="S328" s="8"/>
    </row>
    <row r="329" customFormat="1" customHeight="1" spans="1:19">
      <c r="A329" s="8"/>
      <c r="B329" s="9"/>
      <c r="C329" s="10"/>
      <c r="D329" s="10"/>
      <c r="E329" s="11"/>
      <c r="F329" s="12"/>
      <c r="G329" s="13"/>
      <c r="H329" s="8"/>
      <c r="I329" s="14"/>
      <c r="J329" s="15"/>
      <c r="K329" s="16"/>
      <c r="L329" s="8"/>
      <c r="M329" s="15"/>
      <c r="N329" s="8"/>
      <c r="O329" s="8"/>
      <c r="P329" s="17"/>
      <c r="Q329" s="18"/>
      <c r="R329" s="8"/>
      <c r="S329" s="8"/>
    </row>
    <row r="330" customFormat="1" customHeight="1" spans="1:19">
      <c r="A330" s="8"/>
      <c r="B330" s="9"/>
      <c r="C330" s="10"/>
      <c r="D330" s="10"/>
      <c r="E330" s="11"/>
      <c r="F330" s="12"/>
      <c r="G330" s="13"/>
      <c r="H330" s="8"/>
      <c r="I330" s="14"/>
      <c r="J330" s="15"/>
      <c r="K330" s="16"/>
      <c r="L330" s="8"/>
      <c r="M330" s="15"/>
      <c r="N330" s="8"/>
      <c r="O330" s="8"/>
      <c r="P330" s="17"/>
      <c r="Q330" s="18"/>
      <c r="R330" s="8"/>
      <c r="S330" s="8"/>
    </row>
    <row r="331" customFormat="1" customHeight="1" spans="1:19">
      <c r="A331" s="8"/>
      <c r="B331" s="9"/>
      <c r="C331" s="10"/>
      <c r="D331" s="10"/>
      <c r="E331" s="11"/>
      <c r="F331" s="12"/>
      <c r="G331" s="13"/>
      <c r="H331" s="8"/>
      <c r="I331" s="14"/>
      <c r="J331" s="15"/>
      <c r="K331" s="16"/>
      <c r="L331" s="8"/>
      <c r="M331" s="15"/>
      <c r="N331" s="8"/>
      <c r="O331" s="8"/>
      <c r="P331" s="17"/>
      <c r="Q331" s="18"/>
      <c r="R331" s="8"/>
      <c r="S331" s="8"/>
    </row>
    <row r="332" customFormat="1" customHeight="1" spans="1:19">
      <c r="A332" s="8"/>
      <c r="B332" s="9"/>
      <c r="C332" s="10"/>
      <c r="D332" s="10"/>
      <c r="E332" s="11"/>
      <c r="F332" s="12"/>
      <c r="G332" s="13"/>
      <c r="H332" s="8"/>
      <c r="I332" s="14"/>
      <c r="J332" s="15"/>
      <c r="K332" s="16"/>
      <c r="L332" s="8"/>
      <c r="M332" s="15"/>
      <c r="N332" s="8"/>
      <c r="O332" s="8"/>
      <c r="P332" s="17"/>
      <c r="Q332" s="18"/>
      <c r="R332" s="8"/>
      <c r="S332" s="8"/>
    </row>
    <row r="333" customFormat="1" customHeight="1" spans="1:19">
      <c r="A333" s="8"/>
      <c r="B333" s="9"/>
      <c r="C333" s="10"/>
      <c r="D333" s="10"/>
      <c r="E333" s="11"/>
      <c r="F333" s="12"/>
      <c r="G333" s="13"/>
      <c r="H333" s="8"/>
      <c r="I333" s="14"/>
      <c r="J333" s="15"/>
      <c r="K333" s="16"/>
      <c r="L333" s="8"/>
      <c r="M333" s="15"/>
      <c r="N333" s="8"/>
      <c r="O333" s="8"/>
      <c r="P333" s="17"/>
      <c r="Q333" s="18"/>
      <c r="R333" s="8"/>
      <c r="S333" s="8"/>
    </row>
    <row r="334" customFormat="1" customHeight="1" spans="1:19">
      <c r="A334" s="8"/>
      <c r="B334" s="9"/>
      <c r="C334" s="10"/>
      <c r="D334" s="10"/>
      <c r="E334" s="11"/>
      <c r="F334" s="12"/>
      <c r="G334" s="13"/>
      <c r="H334" s="8"/>
      <c r="I334" s="14"/>
      <c r="J334" s="15"/>
      <c r="K334" s="16"/>
      <c r="L334" s="8"/>
      <c r="M334" s="15"/>
      <c r="N334" s="8"/>
      <c r="O334" s="8"/>
      <c r="P334" s="17"/>
      <c r="Q334" s="18"/>
      <c r="R334" s="8"/>
      <c r="S334" s="8"/>
    </row>
    <row r="335" customFormat="1" customHeight="1" spans="1:19">
      <c r="A335" s="8"/>
      <c r="B335" s="9"/>
      <c r="C335" s="10"/>
      <c r="D335" s="10"/>
      <c r="E335" s="11"/>
      <c r="F335" s="12"/>
      <c r="G335" s="13"/>
      <c r="H335" s="8"/>
      <c r="I335" s="14"/>
      <c r="J335" s="15"/>
      <c r="K335" s="16"/>
      <c r="L335" s="8"/>
      <c r="M335" s="15"/>
      <c r="N335" s="8"/>
      <c r="O335" s="8"/>
      <c r="P335" s="17"/>
      <c r="Q335" s="18"/>
      <c r="R335" s="8"/>
      <c r="S335" s="8"/>
    </row>
    <row r="336" customFormat="1" customHeight="1" spans="1:19">
      <c r="A336" s="8"/>
      <c r="B336" s="9"/>
      <c r="C336" s="10"/>
      <c r="D336" s="10"/>
      <c r="E336" s="11"/>
      <c r="F336" s="12"/>
      <c r="G336" s="13"/>
      <c r="H336" s="8"/>
      <c r="I336" s="14"/>
      <c r="J336" s="15"/>
      <c r="K336" s="16"/>
      <c r="L336" s="8"/>
      <c r="M336" s="15"/>
      <c r="N336" s="8"/>
      <c r="O336" s="8"/>
      <c r="P336" s="17"/>
      <c r="Q336" s="18"/>
      <c r="R336" s="8"/>
      <c r="S336" s="8"/>
    </row>
    <row r="337" customFormat="1" customHeight="1" spans="1:19">
      <c r="A337" s="8"/>
      <c r="B337" s="9"/>
      <c r="C337" s="10"/>
      <c r="D337" s="10"/>
      <c r="E337" s="11"/>
      <c r="F337" s="12"/>
      <c r="G337" s="13"/>
      <c r="H337" s="8"/>
      <c r="I337" s="14"/>
      <c r="J337" s="15"/>
      <c r="K337" s="16"/>
      <c r="L337" s="8"/>
      <c r="M337" s="15"/>
      <c r="N337" s="8"/>
      <c r="O337" s="8"/>
      <c r="P337" s="17"/>
      <c r="Q337" s="18"/>
      <c r="R337" s="8"/>
      <c r="S337" s="8"/>
    </row>
    <row r="338" customFormat="1" customHeight="1" spans="1:19">
      <c r="A338" s="8"/>
      <c r="B338" s="9"/>
      <c r="C338" s="10"/>
      <c r="D338" s="10"/>
      <c r="E338" s="11"/>
      <c r="F338" s="12"/>
      <c r="G338" s="13"/>
      <c r="H338" s="8"/>
      <c r="I338" s="14"/>
      <c r="J338" s="15"/>
      <c r="K338" s="16"/>
      <c r="L338" s="8"/>
      <c r="M338" s="15"/>
      <c r="N338" s="8"/>
      <c r="O338" s="8"/>
      <c r="P338" s="17"/>
      <c r="Q338" s="18"/>
      <c r="R338" s="8"/>
      <c r="S338" s="8"/>
    </row>
    <row r="339" customFormat="1" customHeight="1" spans="1:19">
      <c r="A339" s="8"/>
      <c r="B339" s="9"/>
      <c r="C339" s="10"/>
      <c r="D339" s="10"/>
      <c r="E339" s="11"/>
      <c r="F339" s="12"/>
      <c r="G339" s="13"/>
      <c r="H339" s="8"/>
      <c r="I339" s="14"/>
      <c r="J339" s="15"/>
      <c r="K339" s="16"/>
      <c r="L339" s="8"/>
      <c r="M339" s="15"/>
      <c r="N339" s="8"/>
      <c r="O339" s="8"/>
      <c r="P339" s="17"/>
      <c r="Q339" s="18"/>
      <c r="R339" s="8"/>
      <c r="S339" s="8"/>
    </row>
    <row r="340" customFormat="1" customHeight="1" spans="1:19">
      <c r="A340" s="8"/>
      <c r="B340" s="9"/>
      <c r="C340" s="10"/>
      <c r="D340" s="10"/>
      <c r="E340" s="11"/>
      <c r="F340" s="12"/>
      <c r="G340" s="13"/>
      <c r="H340" s="8"/>
      <c r="I340" s="14"/>
      <c r="J340" s="15"/>
      <c r="K340" s="16"/>
      <c r="L340" s="8"/>
      <c r="M340" s="15"/>
      <c r="N340" s="8"/>
      <c r="O340" s="8"/>
      <c r="P340" s="17"/>
      <c r="Q340" s="18"/>
      <c r="R340" s="8"/>
      <c r="S340" s="8"/>
    </row>
    <row r="341" customFormat="1" customHeight="1" spans="1:19">
      <c r="A341" s="8"/>
      <c r="B341" s="9"/>
      <c r="C341" s="10"/>
      <c r="D341" s="10"/>
      <c r="E341" s="11"/>
      <c r="F341" s="12"/>
      <c r="G341" s="13"/>
      <c r="H341" s="8"/>
      <c r="I341" s="14"/>
      <c r="J341" s="15"/>
      <c r="K341" s="16"/>
      <c r="L341" s="8"/>
      <c r="M341" s="15"/>
      <c r="N341" s="8"/>
      <c r="O341" s="8"/>
      <c r="P341" s="17"/>
      <c r="Q341" s="18"/>
      <c r="R341" s="8"/>
      <c r="S341" s="8"/>
    </row>
    <row r="342" customFormat="1" customHeight="1" spans="1:19">
      <c r="A342" s="8"/>
      <c r="B342" s="9"/>
      <c r="C342" s="10"/>
      <c r="D342" s="10"/>
      <c r="E342" s="11"/>
      <c r="F342" s="12"/>
      <c r="G342" s="13"/>
      <c r="H342" s="8"/>
      <c r="I342" s="14"/>
      <c r="J342" s="15"/>
      <c r="K342" s="16"/>
      <c r="L342" s="8"/>
      <c r="M342" s="15"/>
      <c r="N342" s="8"/>
      <c r="O342" s="8"/>
      <c r="P342" s="17"/>
      <c r="Q342" s="18"/>
      <c r="R342" s="8"/>
      <c r="S342" s="8"/>
    </row>
    <row r="343" customFormat="1" customHeight="1" spans="1:19">
      <c r="A343" s="8"/>
      <c r="B343" s="9"/>
      <c r="C343" s="10"/>
      <c r="D343" s="10"/>
      <c r="E343" s="11"/>
      <c r="F343" s="12"/>
      <c r="G343" s="13"/>
      <c r="H343" s="8"/>
      <c r="I343" s="14"/>
      <c r="J343" s="15"/>
      <c r="K343" s="16"/>
      <c r="L343" s="8"/>
      <c r="M343" s="15"/>
      <c r="N343" s="8"/>
      <c r="O343" s="8"/>
      <c r="P343" s="17"/>
      <c r="Q343" s="18"/>
      <c r="R343" s="8"/>
      <c r="S343" s="8"/>
    </row>
    <row r="344" customFormat="1" customHeight="1" spans="1:19">
      <c r="A344" s="8"/>
      <c r="B344" s="9"/>
      <c r="C344" s="10"/>
      <c r="D344" s="10"/>
      <c r="E344" s="11"/>
      <c r="F344" s="12"/>
      <c r="G344" s="13"/>
      <c r="H344" s="8"/>
      <c r="I344" s="14"/>
      <c r="J344" s="15"/>
      <c r="K344" s="16"/>
      <c r="L344" s="8"/>
      <c r="M344" s="15"/>
      <c r="N344" s="8"/>
      <c r="O344" s="8"/>
      <c r="P344" s="17"/>
      <c r="Q344" s="18"/>
      <c r="R344" s="8"/>
      <c r="S344" s="8"/>
    </row>
    <row r="345" customFormat="1" customHeight="1" spans="1:19">
      <c r="A345" s="8"/>
      <c r="B345" s="9"/>
      <c r="C345" s="10"/>
      <c r="D345" s="10"/>
      <c r="E345" s="11"/>
      <c r="F345" s="12"/>
      <c r="G345" s="13"/>
      <c r="H345" s="8"/>
      <c r="I345" s="14"/>
      <c r="J345" s="15"/>
      <c r="K345" s="16"/>
      <c r="L345" s="8"/>
      <c r="M345" s="15"/>
      <c r="N345" s="8"/>
      <c r="O345" s="8"/>
      <c r="P345" s="17"/>
      <c r="Q345" s="18"/>
      <c r="R345" s="8"/>
      <c r="S345" s="8"/>
    </row>
    <row r="346" customFormat="1" customHeight="1" spans="1:19">
      <c r="A346" s="8"/>
      <c r="B346" s="9"/>
      <c r="C346" s="10"/>
      <c r="D346" s="10"/>
      <c r="E346" s="11"/>
      <c r="F346" s="12"/>
      <c r="G346" s="13"/>
      <c r="H346" s="8"/>
      <c r="I346" s="14"/>
      <c r="J346" s="15"/>
      <c r="K346" s="16"/>
      <c r="L346" s="8"/>
      <c r="M346" s="15"/>
      <c r="N346" s="8"/>
      <c r="O346" s="8"/>
      <c r="P346" s="17"/>
      <c r="Q346" s="18"/>
      <c r="R346" s="8"/>
      <c r="S346" s="8"/>
    </row>
    <row r="347" customFormat="1" customHeight="1" spans="1:19">
      <c r="A347" s="8"/>
      <c r="B347" s="9"/>
      <c r="C347" s="10"/>
      <c r="D347" s="10"/>
      <c r="E347" s="11"/>
      <c r="F347" s="12"/>
      <c r="G347" s="13"/>
      <c r="H347" s="8"/>
      <c r="I347" s="14"/>
      <c r="J347" s="15"/>
      <c r="K347" s="16"/>
      <c r="L347" s="8"/>
      <c r="M347" s="15"/>
      <c r="N347" s="8"/>
      <c r="O347" s="8"/>
      <c r="P347" s="17"/>
      <c r="Q347" s="18"/>
      <c r="R347" s="8"/>
      <c r="S347" s="8"/>
    </row>
    <row r="348" customFormat="1" customHeight="1" spans="1:19">
      <c r="A348" s="8"/>
      <c r="B348" s="9"/>
      <c r="C348" s="10"/>
      <c r="D348" s="10"/>
      <c r="E348" s="11"/>
      <c r="F348" s="12"/>
      <c r="G348" s="13"/>
      <c r="H348" s="8"/>
      <c r="I348" s="14"/>
      <c r="J348" s="15"/>
      <c r="K348" s="16"/>
      <c r="L348" s="8"/>
      <c r="M348" s="15"/>
      <c r="N348" s="8"/>
      <c r="O348" s="8"/>
      <c r="P348" s="17"/>
      <c r="Q348" s="18"/>
      <c r="R348" s="8"/>
      <c r="S348" s="8"/>
    </row>
    <row r="349" customFormat="1" customHeight="1" spans="1:19">
      <c r="A349" s="8"/>
      <c r="B349" s="9"/>
      <c r="C349" s="10"/>
      <c r="D349" s="10"/>
      <c r="E349" s="11"/>
      <c r="F349" s="12"/>
      <c r="G349" s="13"/>
      <c r="H349" s="8"/>
      <c r="I349" s="14"/>
      <c r="J349" s="15"/>
      <c r="K349" s="16"/>
      <c r="L349" s="8"/>
      <c r="M349" s="15"/>
      <c r="N349" s="8"/>
      <c r="O349" s="8"/>
      <c r="P349" s="17"/>
      <c r="Q349" s="18"/>
      <c r="R349" s="8"/>
      <c r="S349" s="8"/>
    </row>
    <row r="350" customFormat="1" customHeight="1" spans="1:19">
      <c r="A350" s="8"/>
      <c r="B350" s="9"/>
      <c r="C350" s="10"/>
      <c r="D350" s="10"/>
      <c r="E350" s="11"/>
      <c r="F350" s="12"/>
      <c r="G350" s="13"/>
      <c r="H350" s="8"/>
      <c r="I350" s="14"/>
      <c r="J350" s="15"/>
      <c r="K350" s="16"/>
      <c r="L350" s="8"/>
      <c r="M350" s="15"/>
      <c r="N350" s="8"/>
      <c r="O350" s="8"/>
      <c r="P350" s="17"/>
      <c r="Q350" s="18"/>
      <c r="R350" s="8"/>
      <c r="S350" s="8"/>
    </row>
    <row r="351" customFormat="1" customHeight="1" spans="1:19">
      <c r="A351" s="8"/>
      <c r="B351" s="9"/>
      <c r="C351" s="10"/>
      <c r="D351" s="10"/>
      <c r="E351" s="11"/>
      <c r="F351" s="12"/>
      <c r="G351" s="13"/>
      <c r="H351" s="8"/>
      <c r="I351" s="14"/>
      <c r="J351" s="15"/>
      <c r="K351" s="16"/>
      <c r="L351" s="8"/>
      <c r="M351" s="15"/>
      <c r="N351" s="8"/>
      <c r="O351" s="8"/>
      <c r="P351" s="17"/>
      <c r="Q351" s="18"/>
      <c r="R351" s="8"/>
      <c r="S351" s="8"/>
    </row>
    <row r="352" customFormat="1" customHeight="1" spans="1:19">
      <c r="A352" s="8"/>
      <c r="B352" s="9"/>
      <c r="C352" s="10"/>
      <c r="D352" s="10"/>
      <c r="E352" s="11"/>
      <c r="F352" s="12"/>
      <c r="G352" s="13"/>
      <c r="H352" s="8"/>
      <c r="I352" s="14"/>
      <c r="J352" s="15"/>
      <c r="K352" s="16"/>
      <c r="L352" s="8"/>
      <c r="M352" s="15"/>
      <c r="N352" s="8"/>
      <c r="O352" s="8"/>
      <c r="P352" s="17"/>
      <c r="Q352" s="18"/>
      <c r="R352" s="8"/>
      <c r="S352" s="8"/>
    </row>
    <row r="353" customFormat="1" customHeight="1" spans="1:19">
      <c r="A353" s="8"/>
      <c r="B353" s="9"/>
      <c r="C353" s="10"/>
      <c r="D353" s="10"/>
      <c r="E353" s="11"/>
      <c r="F353" s="12"/>
      <c r="G353" s="13"/>
      <c r="H353" s="8"/>
      <c r="I353" s="14"/>
      <c r="J353" s="15"/>
      <c r="K353" s="16"/>
      <c r="L353" s="8"/>
      <c r="M353" s="15"/>
      <c r="N353" s="8"/>
      <c r="O353" s="8"/>
      <c r="P353" s="17"/>
      <c r="Q353" s="18"/>
      <c r="R353" s="8"/>
      <c r="S353" s="8"/>
    </row>
    <row r="354" customFormat="1" customHeight="1" spans="1:19">
      <c r="A354" s="8"/>
      <c r="B354" s="9"/>
      <c r="C354" s="10"/>
      <c r="D354" s="10"/>
      <c r="E354" s="11"/>
      <c r="F354" s="12"/>
      <c r="G354" s="13"/>
      <c r="H354" s="8"/>
      <c r="I354" s="14"/>
      <c r="J354" s="15"/>
      <c r="K354" s="16"/>
      <c r="L354" s="8"/>
      <c r="M354" s="15"/>
      <c r="N354" s="8"/>
      <c r="O354" s="8"/>
      <c r="P354" s="17"/>
      <c r="Q354" s="18"/>
      <c r="R354" s="8"/>
      <c r="S354" s="8"/>
    </row>
    <row r="355" customFormat="1" customHeight="1" spans="1:19">
      <c r="A355" s="8"/>
      <c r="B355" s="9"/>
      <c r="C355" s="10"/>
      <c r="D355" s="10"/>
      <c r="E355" s="11"/>
      <c r="F355" s="12"/>
      <c r="G355" s="13"/>
      <c r="H355" s="8"/>
      <c r="I355" s="14"/>
      <c r="J355" s="15"/>
      <c r="K355" s="16"/>
      <c r="L355" s="8"/>
      <c r="M355" s="15"/>
      <c r="N355" s="8"/>
      <c r="O355" s="8"/>
      <c r="P355" s="17"/>
      <c r="Q355" s="18"/>
      <c r="R355" s="8"/>
      <c r="S355" s="8"/>
    </row>
    <row r="356" customFormat="1" customHeight="1" spans="1:19">
      <c r="A356" s="8"/>
      <c r="B356" s="9"/>
      <c r="C356" s="10"/>
      <c r="D356" s="10"/>
      <c r="E356" s="11"/>
      <c r="F356" s="12"/>
      <c r="G356" s="13"/>
      <c r="H356" s="8"/>
      <c r="I356" s="14"/>
      <c r="J356" s="15"/>
      <c r="K356" s="16"/>
      <c r="L356" s="8"/>
      <c r="M356" s="15"/>
      <c r="N356" s="8"/>
      <c r="O356" s="8"/>
      <c r="P356" s="17"/>
      <c r="Q356" s="18"/>
      <c r="R356" s="8"/>
      <c r="S356" s="8"/>
    </row>
    <row r="357" customFormat="1" customHeight="1" spans="1:19">
      <c r="A357" s="8"/>
      <c r="B357" s="9"/>
      <c r="C357" s="10"/>
      <c r="D357" s="10"/>
      <c r="E357" s="11"/>
      <c r="F357" s="12"/>
      <c r="G357" s="13"/>
      <c r="H357" s="8"/>
      <c r="I357" s="14"/>
      <c r="J357" s="15"/>
      <c r="K357" s="16"/>
      <c r="L357" s="8"/>
      <c r="M357" s="15"/>
      <c r="N357" s="8"/>
      <c r="O357" s="8"/>
      <c r="P357" s="17"/>
      <c r="Q357" s="18"/>
      <c r="R357" s="8"/>
      <c r="S357" s="8"/>
    </row>
    <row r="358" customFormat="1" customHeight="1" spans="1:19">
      <c r="A358" s="8"/>
      <c r="B358" s="9"/>
      <c r="C358" s="10"/>
      <c r="D358" s="10"/>
      <c r="E358" s="11"/>
      <c r="F358" s="12"/>
      <c r="G358" s="13"/>
      <c r="H358" s="8"/>
      <c r="I358" s="14"/>
      <c r="J358" s="15"/>
      <c r="K358" s="16"/>
      <c r="L358" s="8"/>
      <c r="M358" s="15"/>
      <c r="N358" s="8"/>
      <c r="O358" s="8"/>
      <c r="P358" s="17"/>
      <c r="Q358" s="18"/>
      <c r="R358" s="8"/>
      <c r="S358" s="8"/>
    </row>
    <row r="359" customFormat="1" customHeight="1" spans="1:19">
      <c r="A359" s="8"/>
      <c r="B359" s="9"/>
      <c r="C359" s="10"/>
      <c r="D359" s="10"/>
      <c r="E359" s="11"/>
      <c r="F359" s="12"/>
      <c r="G359" s="13"/>
      <c r="H359" s="8"/>
      <c r="I359" s="14"/>
      <c r="J359" s="15"/>
      <c r="K359" s="16"/>
      <c r="L359" s="8"/>
      <c r="M359" s="15"/>
      <c r="N359" s="8"/>
      <c r="O359" s="8"/>
      <c r="P359" s="17"/>
      <c r="Q359" s="18"/>
      <c r="R359" s="8"/>
      <c r="S359" s="8"/>
    </row>
    <row r="360" customFormat="1" customHeight="1" spans="1:19">
      <c r="A360" s="8"/>
      <c r="B360" s="9"/>
      <c r="C360" s="10"/>
      <c r="D360" s="10"/>
      <c r="E360" s="11"/>
      <c r="F360" s="12"/>
      <c r="G360" s="13"/>
      <c r="H360" s="8"/>
      <c r="I360" s="14"/>
      <c r="J360" s="15"/>
      <c r="K360" s="16"/>
      <c r="L360" s="8"/>
      <c r="M360" s="15"/>
      <c r="N360" s="8"/>
      <c r="O360" s="8"/>
      <c r="P360" s="17"/>
      <c r="Q360" s="18"/>
      <c r="R360" s="8"/>
      <c r="S360" s="8"/>
    </row>
    <row r="361" customFormat="1" customHeight="1" spans="1:19">
      <c r="A361" s="8"/>
      <c r="B361" s="9"/>
      <c r="C361" s="10"/>
      <c r="D361" s="10"/>
      <c r="E361" s="11"/>
      <c r="F361" s="12"/>
      <c r="G361" s="13"/>
      <c r="H361" s="8"/>
      <c r="I361" s="14"/>
      <c r="J361" s="15"/>
      <c r="K361" s="16"/>
      <c r="L361" s="8"/>
      <c r="M361" s="15"/>
      <c r="N361" s="8"/>
      <c r="O361" s="8"/>
      <c r="P361" s="17"/>
      <c r="Q361" s="18"/>
      <c r="R361" s="8"/>
      <c r="S361" s="8"/>
    </row>
    <row r="362" customFormat="1" customHeight="1" spans="1:19">
      <c r="A362" s="8"/>
      <c r="B362" s="9"/>
      <c r="C362" s="10"/>
      <c r="D362" s="10"/>
      <c r="E362" s="11"/>
      <c r="F362" s="12"/>
      <c r="G362" s="13"/>
      <c r="H362" s="8"/>
      <c r="I362" s="14"/>
      <c r="J362" s="15"/>
      <c r="K362" s="16"/>
      <c r="L362" s="8"/>
      <c r="M362" s="15"/>
      <c r="N362" s="8"/>
      <c r="O362" s="8"/>
      <c r="P362" s="17"/>
      <c r="Q362" s="18"/>
      <c r="R362" s="8"/>
      <c r="S362" s="8"/>
    </row>
    <row r="363" customFormat="1" customHeight="1" spans="1:19">
      <c r="A363" s="8"/>
      <c r="B363" s="9"/>
      <c r="C363" s="10"/>
      <c r="D363" s="10"/>
      <c r="E363" s="11"/>
      <c r="F363" s="12"/>
      <c r="G363" s="13"/>
      <c r="H363" s="8"/>
      <c r="I363" s="14"/>
      <c r="J363" s="15"/>
      <c r="K363" s="16"/>
      <c r="L363" s="8"/>
      <c r="M363" s="15"/>
      <c r="N363" s="8"/>
      <c r="O363" s="8"/>
      <c r="P363" s="17"/>
      <c r="Q363" s="18"/>
      <c r="R363" s="8"/>
      <c r="S363" s="8"/>
    </row>
    <row r="364" customFormat="1" customHeight="1" spans="1:19">
      <c r="A364" s="8"/>
      <c r="B364" s="9"/>
      <c r="C364" s="10"/>
      <c r="D364" s="10"/>
      <c r="E364" s="11"/>
      <c r="F364" s="12"/>
      <c r="G364" s="13"/>
      <c r="H364" s="8"/>
      <c r="I364" s="14"/>
      <c r="J364" s="15"/>
      <c r="K364" s="16"/>
      <c r="L364" s="8"/>
      <c r="M364" s="15"/>
      <c r="N364" s="8"/>
      <c r="O364" s="8"/>
      <c r="P364" s="17"/>
      <c r="Q364" s="18"/>
      <c r="R364" s="8"/>
      <c r="S364" s="8"/>
    </row>
    <row r="365" customFormat="1" customHeight="1" spans="1:19">
      <c r="A365" s="8"/>
      <c r="B365" s="9"/>
      <c r="C365" s="10"/>
      <c r="D365" s="10"/>
      <c r="E365" s="11"/>
      <c r="F365" s="12"/>
      <c r="G365" s="13"/>
      <c r="H365" s="8"/>
      <c r="I365" s="14"/>
      <c r="J365" s="15"/>
      <c r="K365" s="16"/>
      <c r="L365" s="8"/>
      <c r="M365" s="15"/>
      <c r="N365" s="8"/>
      <c r="O365" s="8"/>
      <c r="P365" s="17"/>
      <c r="Q365" s="18"/>
      <c r="R365" s="8"/>
      <c r="S365" s="8"/>
    </row>
    <row r="366" customFormat="1" customHeight="1" spans="1:19">
      <c r="A366" s="8"/>
      <c r="B366" s="9"/>
      <c r="C366" s="10"/>
      <c r="D366" s="10"/>
      <c r="E366" s="11"/>
      <c r="F366" s="12"/>
      <c r="G366" s="13"/>
      <c r="H366" s="8"/>
      <c r="I366" s="14"/>
      <c r="J366" s="15"/>
      <c r="K366" s="16"/>
      <c r="L366" s="8"/>
      <c r="M366" s="15"/>
      <c r="N366" s="8"/>
      <c r="O366" s="8"/>
      <c r="P366" s="17"/>
      <c r="Q366" s="18"/>
      <c r="R366" s="8"/>
      <c r="S366" s="8"/>
    </row>
    <row r="367" customFormat="1" customHeight="1" spans="1:19">
      <c r="A367" s="8"/>
      <c r="B367" s="9"/>
      <c r="C367" s="10"/>
      <c r="D367" s="10"/>
      <c r="E367" s="11"/>
      <c r="F367" s="12"/>
      <c r="G367" s="13"/>
      <c r="H367" s="8"/>
      <c r="I367" s="14"/>
      <c r="J367" s="15"/>
      <c r="K367" s="16"/>
      <c r="L367" s="8"/>
      <c r="M367" s="15"/>
      <c r="N367" s="8"/>
      <c r="O367" s="8"/>
      <c r="P367" s="17"/>
      <c r="Q367" s="18"/>
      <c r="R367" s="8"/>
      <c r="S367" s="8"/>
    </row>
    <row r="368" customFormat="1" customHeight="1" spans="1:19">
      <c r="A368" s="8"/>
      <c r="B368" s="9"/>
      <c r="C368" s="10"/>
      <c r="D368" s="10"/>
      <c r="E368" s="11"/>
      <c r="F368" s="12"/>
      <c r="G368" s="13"/>
      <c r="H368" s="8"/>
      <c r="I368" s="14"/>
      <c r="J368" s="15"/>
      <c r="K368" s="16"/>
      <c r="L368" s="8"/>
      <c r="M368" s="15"/>
      <c r="N368" s="8"/>
      <c r="O368" s="8"/>
      <c r="P368" s="17"/>
      <c r="Q368" s="18"/>
      <c r="R368" s="8"/>
      <c r="S368" s="8"/>
    </row>
    <row r="369" customFormat="1" customHeight="1" spans="1:19">
      <c r="A369" s="8"/>
      <c r="B369" s="9"/>
      <c r="C369" s="10"/>
      <c r="D369" s="10"/>
      <c r="E369" s="11"/>
      <c r="F369" s="12"/>
      <c r="G369" s="13"/>
      <c r="H369" s="8"/>
      <c r="I369" s="14"/>
      <c r="J369" s="15"/>
      <c r="K369" s="16"/>
      <c r="L369" s="8"/>
      <c r="M369" s="15"/>
      <c r="N369" s="8"/>
      <c r="O369" s="8"/>
      <c r="P369" s="17"/>
      <c r="Q369" s="18"/>
      <c r="R369" s="8"/>
      <c r="S369" s="8"/>
    </row>
    <row r="370" customFormat="1" customHeight="1" spans="1:19">
      <c r="A370" s="8"/>
      <c r="B370" s="9"/>
      <c r="C370" s="10"/>
      <c r="D370" s="10"/>
      <c r="E370" s="11"/>
      <c r="F370" s="12"/>
      <c r="G370" s="13"/>
      <c r="H370" s="8"/>
      <c r="I370" s="14"/>
      <c r="J370" s="15"/>
      <c r="K370" s="16"/>
      <c r="L370" s="8"/>
      <c r="M370" s="15"/>
      <c r="N370" s="8"/>
      <c r="O370" s="8"/>
      <c r="P370" s="17"/>
      <c r="Q370" s="18"/>
      <c r="R370" s="8"/>
      <c r="S370" s="8"/>
    </row>
    <row r="371" customFormat="1" customHeight="1" spans="1:19">
      <c r="A371" s="8"/>
      <c r="B371" s="9"/>
      <c r="C371" s="10"/>
      <c r="D371" s="10"/>
      <c r="E371" s="11"/>
      <c r="F371" s="12"/>
      <c r="G371" s="13"/>
      <c r="H371" s="8"/>
      <c r="I371" s="14"/>
      <c r="J371" s="15"/>
      <c r="K371" s="16"/>
      <c r="L371" s="8"/>
      <c r="M371" s="15"/>
      <c r="N371" s="8"/>
      <c r="O371" s="8"/>
      <c r="P371" s="17"/>
      <c r="Q371" s="18"/>
      <c r="R371" s="8"/>
      <c r="S371" s="8"/>
    </row>
    <row r="372" customFormat="1" customHeight="1" spans="1:19">
      <c r="A372" s="8"/>
      <c r="B372" s="9"/>
      <c r="C372" s="10"/>
      <c r="D372" s="10"/>
      <c r="E372" s="11"/>
      <c r="F372" s="12"/>
      <c r="G372" s="13"/>
      <c r="H372" s="8"/>
      <c r="I372" s="14"/>
      <c r="J372" s="15"/>
      <c r="K372" s="16"/>
      <c r="L372" s="8"/>
      <c r="M372" s="15"/>
      <c r="N372" s="8"/>
      <c r="O372" s="8"/>
      <c r="P372" s="17"/>
      <c r="Q372" s="18"/>
      <c r="R372" s="8"/>
      <c r="S372" s="8"/>
    </row>
    <row r="373" customFormat="1" customHeight="1" spans="1:19">
      <c r="A373" s="8"/>
      <c r="B373" s="9"/>
      <c r="C373" s="10"/>
      <c r="D373" s="10"/>
      <c r="E373" s="11"/>
      <c r="F373" s="12"/>
      <c r="G373" s="13"/>
      <c r="H373" s="8"/>
      <c r="I373" s="14"/>
      <c r="J373" s="15"/>
      <c r="K373" s="16"/>
      <c r="L373" s="8"/>
      <c r="M373" s="15"/>
      <c r="N373" s="8"/>
      <c r="O373" s="8"/>
      <c r="P373" s="17"/>
      <c r="Q373" s="18"/>
      <c r="R373" s="8"/>
      <c r="S373" s="8"/>
    </row>
    <row r="374" customFormat="1" customHeight="1" spans="1:19">
      <c r="A374" s="8"/>
      <c r="B374" s="9"/>
      <c r="C374" s="10"/>
      <c r="D374" s="10"/>
      <c r="E374" s="11"/>
      <c r="F374" s="12"/>
      <c r="G374" s="13"/>
      <c r="H374" s="8"/>
      <c r="I374" s="14"/>
      <c r="J374" s="15"/>
      <c r="K374" s="16"/>
      <c r="L374" s="8"/>
      <c r="M374" s="15"/>
      <c r="N374" s="8"/>
      <c r="O374" s="8"/>
      <c r="P374" s="17"/>
      <c r="Q374" s="18"/>
      <c r="R374" s="8"/>
      <c r="S374" s="8"/>
    </row>
    <row r="375" customFormat="1" customHeight="1" spans="1:19">
      <c r="A375" s="8"/>
      <c r="B375" s="9"/>
      <c r="C375" s="10"/>
      <c r="D375" s="10"/>
      <c r="E375" s="11"/>
      <c r="F375" s="12"/>
      <c r="G375" s="13"/>
      <c r="H375" s="8"/>
      <c r="I375" s="14"/>
      <c r="J375" s="15"/>
      <c r="K375" s="16"/>
      <c r="L375" s="8"/>
      <c r="M375" s="15"/>
      <c r="N375" s="8"/>
      <c r="O375" s="8"/>
      <c r="P375" s="17"/>
      <c r="Q375" s="18"/>
      <c r="R375" s="8"/>
      <c r="S375" s="8"/>
    </row>
    <row r="376" customFormat="1" customHeight="1" spans="1:19">
      <c r="A376" s="8"/>
      <c r="B376" s="9"/>
      <c r="C376" s="10"/>
      <c r="D376" s="10"/>
      <c r="E376" s="11"/>
      <c r="F376" s="12"/>
      <c r="G376" s="13"/>
      <c r="H376" s="8"/>
      <c r="I376" s="14"/>
      <c r="J376" s="15"/>
      <c r="K376" s="16"/>
      <c r="L376" s="8"/>
      <c r="M376" s="15"/>
      <c r="N376" s="8"/>
      <c r="O376" s="8"/>
      <c r="P376" s="17"/>
      <c r="Q376" s="18"/>
      <c r="R376" s="8"/>
      <c r="S376" s="8"/>
    </row>
    <row r="377" customFormat="1" customHeight="1" spans="1:19">
      <c r="A377" s="8"/>
      <c r="B377" s="9"/>
      <c r="C377" s="10"/>
      <c r="D377" s="10"/>
      <c r="E377" s="11"/>
      <c r="F377" s="12"/>
      <c r="G377" s="13"/>
      <c r="H377" s="8"/>
      <c r="I377" s="14"/>
      <c r="J377" s="15"/>
      <c r="K377" s="16"/>
      <c r="L377" s="8"/>
      <c r="M377" s="15"/>
      <c r="N377" s="8"/>
      <c r="O377" s="8"/>
      <c r="P377" s="17"/>
      <c r="Q377" s="18"/>
      <c r="R377" s="8"/>
      <c r="S377" s="8"/>
    </row>
    <row r="378" customFormat="1" customHeight="1" spans="1:19">
      <c r="A378" s="8"/>
      <c r="B378" s="9"/>
      <c r="C378" s="10"/>
      <c r="D378" s="10"/>
      <c r="E378" s="11"/>
      <c r="F378" s="12"/>
      <c r="G378" s="13"/>
      <c r="H378" s="8"/>
      <c r="I378" s="14"/>
      <c r="J378" s="15"/>
      <c r="K378" s="16"/>
      <c r="L378" s="8"/>
      <c r="M378" s="15"/>
      <c r="N378" s="8"/>
      <c r="O378" s="8"/>
      <c r="P378" s="17"/>
      <c r="Q378" s="18"/>
      <c r="R378" s="8"/>
      <c r="S378" s="8"/>
    </row>
    <row r="379" customFormat="1" customHeight="1" spans="1:19">
      <c r="A379" s="8"/>
      <c r="B379" s="9"/>
      <c r="C379" s="10"/>
      <c r="D379" s="10"/>
      <c r="E379" s="11"/>
      <c r="F379" s="12"/>
      <c r="G379" s="13"/>
      <c r="H379" s="8"/>
      <c r="I379" s="14"/>
      <c r="J379" s="15"/>
      <c r="K379" s="16"/>
      <c r="L379" s="8"/>
      <c r="M379" s="15"/>
      <c r="N379" s="8"/>
      <c r="O379" s="8"/>
      <c r="P379" s="17"/>
      <c r="Q379" s="18"/>
      <c r="R379" s="8"/>
      <c r="S379" s="8"/>
    </row>
    <row r="380" customFormat="1" customHeight="1" spans="1:19">
      <c r="A380" s="8"/>
      <c r="B380" s="9"/>
      <c r="C380" s="10"/>
      <c r="D380" s="10"/>
      <c r="E380" s="11"/>
      <c r="F380" s="12"/>
      <c r="G380" s="13"/>
      <c r="H380" s="8"/>
      <c r="I380" s="14"/>
      <c r="J380" s="15"/>
      <c r="K380" s="16"/>
      <c r="L380" s="8"/>
      <c r="M380" s="15"/>
      <c r="N380" s="8"/>
      <c r="O380" s="8"/>
      <c r="P380" s="17"/>
      <c r="Q380" s="18"/>
      <c r="R380" s="8"/>
      <c r="S380" s="8"/>
    </row>
    <row r="381" customFormat="1" customHeight="1" spans="1:19">
      <c r="A381" s="8"/>
      <c r="B381" s="9"/>
      <c r="C381" s="10"/>
      <c r="D381" s="10"/>
      <c r="E381" s="11"/>
      <c r="F381" s="12"/>
      <c r="G381" s="13"/>
      <c r="H381" s="8"/>
      <c r="I381" s="14"/>
      <c r="J381" s="15"/>
      <c r="K381" s="16"/>
      <c r="L381" s="8"/>
      <c r="M381" s="15"/>
      <c r="N381" s="8"/>
      <c r="O381" s="8"/>
      <c r="P381" s="17"/>
      <c r="Q381" s="18"/>
      <c r="R381" s="8"/>
      <c r="S381" s="8"/>
    </row>
    <row r="382" customFormat="1" customHeight="1" spans="1:19">
      <c r="A382" s="8"/>
      <c r="B382" s="9"/>
      <c r="C382" s="10"/>
      <c r="D382" s="10"/>
      <c r="E382" s="11"/>
      <c r="F382" s="12"/>
      <c r="G382" s="13"/>
      <c r="H382" s="8"/>
      <c r="I382" s="14"/>
      <c r="J382" s="15"/>
      <c r="K382" s="16"/>
      <c r="L382" s="8"/>
      <c r="M382" s="15"/>
      <c r="N382" s="8"/>
      <c r="O382" s="8"/>
      <c r="P382" s="17"/>
      <c r="Q382" s="18"/>
      <c r="R382" s="8"/>
      <c r="S382" s="8"/>
    </row>
    <row r="383" customFormat="1" customHeight="1" spans="1:19">
      <c r="A383" s="8"/>
      <c r="B383" s="9"/>
      <c r="C383" s="10"/>
      <c r="D383" s="10"/>
      <c r="E383" s="11"/>
      <c r="F383" s="12"/>
      <c r="G383" s="13"/>
      <c r="H383" s="8"/>
      <c r="I383" s="14"/>
      <c r="J383" s="15"/>
      <c r="K383" s="16"/>
      <c r="L383" s="8"/>
      <c r="M383" s="15"/>
      <c r="N383" s="8"/>
      <c r="O383" s="8"/>
      <c r="P383" s="17"/>
      <c r="Q383" s="18"/>
      <c r="R383" s="8"/>
      <c r="S383" s="8"/>
    </row>
    <row r="384" customFormat="1" customHeight="1" spans="1:19">
      <c r="A384" s="8"/>
      <c r="B384" s="9"/>
      <c r="C384" s="10"/>
      <c r="D384" s="10"/>
      <c r="E384" s="11"/>
      <c r="F384" s="12"/>
      <c r="G384" s="13"/>
      <c r="H384" s="8"/>
      <c r="I384" s="14"/>
      <c r="J384" s="15"/>
      <c r="K384" s="16"/>
      <c r="L384" s="8"/>
      <c r="M384" s="15"/>
      <c r="N384" s="8"/>
      <c r="O384" s="8"/>
      <c r="P384" s="17"/>
      <c r="Q384" s="18"/>
      <c r="R384" s="8"/>
      <c r="S384" s="8"/>
    </row>
    <row r="385" customFormat="1" customHeight="1" spans="1:19">
      <c r="A385" s="8"/>
      <c r="B385" s="9"/>
      <c r="C385" s="10"/>
      <c r="D385" s="10"/>
      <c r="E385" s="11"/>
      <c r="F385" s="12"/>
      <c r="G385" s="13"/>
      <c r="H385" s="8"/>
      <c r="I385" s="14"/>
      <c r="J385" s="15"/>
      <c r="K385" s="16"/>
      <c r="L385" s="8"/>
      <c r="M385" s="15"/>
      <c r="N385" s="8"/>
      <c r="O385" s="8"/>
      <c r="P385" s="17"/>
      <c r="Q385" s="18"/>
      <c r="R385" s="8"/>
      <c r="S385" s="8"/>
    </row>
    <row r="386" customFormat="1" customHeight="1" spans="1:19">
      <c r="A386" s="8"/>
      <c r="B386" s="9"/>
      <c r="C386" s="10"/>
      <c r="D386" s="10"/>
      <c r="E386" s="11"/>
      <c r="F386" s="12"/>
      <c r="G386" s="13"/>
      <c r="H386" s="8"/>
      <c r="I386" s="14"/>
      <c r="J386" s="15"/>
      <c r="K386" s="16"/>
      <c r="L386" s="8"/>
      <c r="M386" s="15"/>
      <c r="N386" s="8"/>
      <c r="O386" s="8"/>
      <c r="P386" s="17"/>
      <c r="Q386" s="18"/>
      <c r="R386" s="8"/>
      <c r="S386" s="8"/>
    </row>
    <row r="387" customFormat="1" customHeight="1" spans="1:19">
      <c r="A387" s="8"/>
      <c r="B387" s="9"/>
      <c r="C387" s="10"/>
      <c r="D387" s="10"/>
      <c r="E387" s="11"/>
      <c r="F387" s="12"/>
      <c r="G387" s="13"/>
      <c r="H387" s="8"/>
      <c r="I387" s="14"/>
      <c r="J387" s="15"/>
      <c r="K387" s="16"/>
      <c r="L387" s="8"/>
      <c r="M387" s="15"/>
      <c r="N387" s="8"/>
      <c r="O387" s="8"/>
      <c r="P387" s="17"/>
      <c r="Q387" s="18"/>
      <c r="R387" s="8"/>
      <c r="S387" s="8"/>
    </row>
    <row r="388" customFormat="1" customHeight="1" spans="1:19">
      <c r="A388" s="8"/>
      <c r="B388" s="9"/>
      <c r="C388" s="10"/>
      <c r="D388" s="10"/>
      <c r="E388" s="11"/>
      <c r="F388" s="12"/>
      <c r="G388" s="13"/>
      <c r="H388" s="8"/>
      <c r="I388" s="14"/>
      <c r="J388" s="15"/>
      <c r="K388" s="16"/>
      <c r="L388" s="8"/>
      <c r="M388" s="15"/>
      <c r="N388" s="8"/>
      <c r="O388" s="8"/>
      <c r="P388" s="17"/>
      <c r="Q388" s="18"/>
      <c r="R388" s="8"/>
      <c r="S388" s="8"/>
    </row>
    <row r="389" customFormat="1" customHeight="1" spans="1:19">
      <c r="A389" s="8"/>
      <c r="B389" s="9"/>
      <c r="C389" s="10"/>
      <c r="D389" s="10"/>
      <c r="E389" s="11"/>
      <c r="F389" s="12"/>
      <c r="G389" s="13"/>
      <c r="H389" s="8"/>
      <c r="I389" s="14"/>
      <c r="J389" s="15"/>
      <c r="K389" s="16"/>
      <c r="L389" s="8"/>
      <c r="M389" s="15"/>
      <c r="N389" s="8"/>
      <c r="O389" s="8"/>
      <c r="P389" s="17"/>
      <c r="Q389" s="18"/>
      <c r="R389" s="8"/>
      <c r="S389" s="8"/>
    </row>
    <row r="390" customFormat="1" customHeight="1" spans="1:19">
      <c r="A390" s="8"/>
      <c r="B390" s="9"/>
      <c r="C390" s="10"/>
      <c r="D390" s="10"/>
      <c r="E390" s="11"/>
      <c r="F390" s="12"/>
      <c r="G390" s="13"/>
      <c r="H390" s="8"/>
      <c r="I390" s="14"/>
      <c r="J390" s="15"/>
      <c r="K390" s="16"/>
      <c r="L390" s="8"/>
      <c r="M390" s="15"/>
      <c r="N390" s="8"/>
      <c r="O390" s="8"/>
      <c r="P390" s="17"/>
      <c r="Q390" s="18"/>
      <c r="R390" s="8"/>
      <c r="S390" s="8"/>
    </row>
    <row r="391" customFormat="1" customHeight="1" spans="1:19">
      <c r="A391" s="8"/>
      <c r="B391" s="9"/>
      <c r="C391" s="10"/>
      <c r="D391" s="10"/>
      <c r="E391" s="11"/>
      <c r="F391" s="12"/>
      <c r="G391" s="13"/>
      <c r="H391" s="8"/>
      <c r="I391" s="14"/>
      <c r="J391" s="15"/>
      <c r="K391" s="16"/>
      <c r="L391" s="8"/>
      <c r="M391" s="15"/>
      <c r="N391" s="8"/>
      <c r="O391" s="8"/>
      <c r="P391" s="17"/>
      <c r="Q391" s="18"/>
      <c r="R391" s="8"/>
      <c r="S391" s="8"/>
    </row>
    <row r="392" customFormat="1" customHeight="1" spans="1:19">
      <c r="A392" s="8"/>
      <c r="B392" s="9"/>
      <c r="C392" s="10"/>
      <c r="D392" s="10"/>
      <c r="E392" s="11"/>
      <c r="F392" s="12"/>
      <c r="G392" s="13"/>
      <c r="H392" s="8"/>
      <c r="I392" s="14"/>
      <c r="J392" s="15"/>
      <c r="K392" s="16"/>
      <c r="L392" s="8"/>
      <c r="M392" s="15"/>
      <c r="N392" s="8"/>
      <c r="O392" s="8"/>
      <c r="P392" s="17"/>
      <c r="Q392" s="18"/>
      <c r="R392" s="8"/>
      <c r="S392" s="8"/>
    </row>
    <row r="393" customFormat="1" customHeight="1" spans="1:19">
      <c r="A393" s="8"/>
      <c r="B393" s="9"/>
      <c r="C393" s="10"/>
      <c r="D393" s="10"/>
      <c r="E393" s="11"/>
      <c r="F393" s="12"/>
      <c r="G393" s="13"/>
      <c r="H393" s="8"/>
      <c r="I393" s="14"/>
      <c r="J393" s="15"/>
      <c r="K393" s="16"/>
      <c r="L393" s="8"/>
      <c r="M393" s="15"/>
      <c r="N393" s="8"/>
      <c r="O393" s="8"/>
      <c r="P393" s="17"/>
      <c r="Q393" s="18"/>
      <c r="R393" s="8"/>
      <c r="S393" s="8"/>
    </row>
    <row r="394" customFormat="1" customHeight="1" spans="1:19">
      <c r="A394" s="8"/>
      <c r="B394" s="9"/>
      <c r="C394" s="10"/>
      <c r="D394" s="10"/>
      <c r="E394" s="11"/>
      <c r="F394" s="12"/>
      <c r="G394" s="13"/>
      <c r="H394" s="8"/>
      <c r="I394" s="14"/>
      <c r="J394" s="15"/>
      <c r="K394" s="16"/>
      <c r="L394" s="8"/>
      <c r="M394" s="15"/>
      <c r="N394" s="8"/>
      <c r="O394" s="8"/>
      <c r="P394" s="17"/>
      <c r="Q394" s="18"/>
      <c r="R394" s="8"/>
      <c r="S394" s="8"/>
    </row>
    <row r="395" customFormat="1" customHeight="1" spans="1:19">
      <c r="A395" s="8"/>
      <c r="B395" s="9"/>
      <c r="C395" s="10"/>
      <c r="D395" s="10"/>
      <c r="E395" s="11"/>
      <c r="F395" s="12"/>
      <c r="G395" s="13"/>
      <c r="H395" s="8"/>
      <c r="I395" s="14"/>
      <c r="J395" s="15"/>
      <c r="K395" s="16"/>
      <c r="L395" s="8"/>
      <c r="M395" s="15"/>
      <c r="N395" s="8"/>
      <c r="O395" s="8"/>
      <c r="P395" s="17"/>
      <c r="Q395" s="18"/>
      <c r="R395" s="8"/>
      <c r="S395" s="8"/>
    </row>
    <row r="396" customFormat="1" customHeight="1" spans="1:19">
      <c r="A396" s="8"/>
      <c r="B396" s="9"/>
      <c r="C396" s="10"/>
      <c r="D396" s="10"/>
      <c r="E396" s="11"/>
      <c r="F396" s="12"/>
      <c r="G396" s="13"/>
      <c r="H396" s="8"/>
      <c r="I396" s="14"/>
      <c r="J396" s="15"/>
      <c r="K396" s="16"/>
      <c r="L396" s="8"/>
      <c r="M396" s="15"/>
      <c r="N396" s="8"/>
      <c r="O396" s="8"/>
      <c r="P396" s="17"/>
      <c r="Q396" s="18"/>
      <c r="R396" s="8"/>
      <c r="S396" s="8"/>
    </row>
    <row r="397" customFormat="1" customHeight="1" spans="1:19">
      <c r="A397" s="8"/>
      <c r="B397" s="9"/>
      <c r="C397" s="10"/>
      <c r="D397" s="10"/>
      <c r="E397" s="11"/>
      <c r="F397" s="12"/>
      <c r="G397" s="13"/>
      <c r="H397" s="8"/>
      <c r="I397" s="14"/>
      <c r="J397" s="15"/>
      <c r="K397" s="16"/>
      <c r="L397" s="8"/>
      <c r="M397" s="15"/>
      <c r="N397" s="8"/>
      <c r="O397" s="8"/>
      <c r="P397" s="17"/>
      <c r="Q397" s="18"/>
      <c r="R397" s="8"/>
      <c r="S397" s="8"/>
    </row>
    <row r="398" customFormat="1" customHeight="1" spans="1:19">
      <c r="A398" s="8"/>
      <c r="B398" s="9"/>
      <c r="C398" s="10"/>
      <c r="D398" s="10"/>
      <c r="E398" s="11"/>
      <c r="F398" s="12"/>
      <c r="G398" s="13"/>
      <c r="H398" s="8"/>
      <c r="I398" s="14"/>
      <c r="J398" s="15"/>
      <c r="K398" s="16"/>
      <c r="L398" s="8"/>
      <c r="M398" s="15"/>
      <c r="N398" s="8"/>
      <c r="O398" s="8"/>
      <c r="P398" s="17"/>
      <c r="Q398" s="18"/>
      <c r="R398" s="8"/>
      <c r="S398" s="8"/>
    </row>
    <row r="399" customFormat="1" customHeight="1" spans="1:19">
      <c r="A399" s="8"/>
      <c r="B399" s="9"/>
      <c r="C399" s="10"/>
      <c r="D399" s="10"/>
      <c r="E399" s="11"/>
      <c r="F399" s="12"/>
      <c r="G399" s="13"/>
      <c r="H399" s="8"/>
      <c r="I399" s="14"/>
      <c r="J399" s="15"/>
      <c r="K399" s="16"/>
      <c r="L399" s="8"/>
      <c r="M399" s="15"/>
      <c r="N399" s="8"/>
      <c r="O399" s="8"/>
      <c r="P399" s="17"/>
      <c r="Q399" s="18"/>
      <c r="R399" s="8"/>
      <c r="S399" s="8"/>
    </row>
    <row r="400" customFormat="1" customHeight="1" spans="1:19">
      <c r="A400" s="8"/>
      <c r="B400" s="9"/>
      <c r="C400" s="10"/>
      <c r="D400" s="10"/>
      <c r="E400" s="11"/>
      <c r="F400" s="12"/>
      <c r="G400" s="13"/>
      <c r="H400" s="8"/>
      <c r="I400" s="14"/>
      <c r="J400" s="15"/>
      <c r="K400" s="16"/>
      <c r="L400" s="8"/>
      <c r="M400" s="15"/>
      <c r="N400" s="8"/>
      <c r="O400" s="8"/>
      <c r="P400" s="17"/>
      <c r="Q400" s="18"/>
      <c r="R400" s="8"/>
      <c r="S400" s="8"/>
    </row>
    <row r="401" customFormat="1" customHeight="1" spans="1:19">
      <c r="A401" s="8"/>
      <c r="B401" s="9"/>
      <c r="C401" s="10"/>
      <c r="D401" s="10"/>
      <c r="E401" s="11"/>
      <c r="F401" s="12"/>
      <c r="G401" s="13"/>
      <c r="H401" s="8"/>
      <c r="I401" s="14"/>
      <c r="J401" s="15"/>
      <c r="K401" s="16"/>
      <c r="L401" s="8"/>
      <c r="M401" s="15"/>
      <c r="N401" s="8"/>
      <c r="O401" s="8"/>
      <c r="P401" s="17"/>
      <c r="Q401" s="18"/>
      <c r="R401" s="8"/>
      <c r="S401" s="8"/>
    </row>
    <row r="402" customFormat="1" customHeight="1" spans="1:19">
      <c r="A402" s="8"/>
      <c r="B402" s="9"/>
      <c r="C402" s="10"/>
      <c r="D402" s="10"/>
      <c r="E402" s="11"/>
      <c r="F402" s="12"/>
      <c r="G402" s="13"/>
      <c r="H402" s="8"/>
      <c r="I402" s="14"/>
      <c r="J402" s="15"/>
      <c r="K402" s="16"/>
      <c r="L402" s="8"/>
      <c r="M402" s="15"/>
      <c r="N402" s="8"/>
      <c r="O402" s="8"/>
      <c r="P402" s="17"/>
      <c r="Q402" s="18"/>
      <c r="R402" s="8"/>
      <c r="S402" s="8"/>
    </row>
    <row r="403" customFormat="1" customHeight="1" spans="1:19">
      <c r="A403" s="8"/>
      <c r="B403" s="9"/>
      <c r="C403" s="10"/>
      <c r="D403" s="10"/>
      <c r="E403" s="11"/>
      <c r="F403" s="12"/>
      <c r="G403" s="13"/>
      <c r="H403" s="8"/>
      <c r="I403" s="14"/>
      <c r="J403" s="15"/>
      <c r="K403" s="16"/>
      <c r="L403" s="8"/>
      <c r="M403" s="15"/>
      <c r="N403" s="8"/>
      <c r="O403" s="8"/>
      <c r="P403" s="17"/>
      <c r="Q403" s="18"/>
      <c r="R403" s="8"/>
      <c r="S403" s="8"/>
    </row>
    <row r="404" customFormat="1" customHeight="1" spans="1:19">
      <c r="A404" s="8"/>
      <c r="B404" s="9"/>
      <c r="C404" s="10"/>
      <c r="D404" s="10"/>
      <c r="E404" s="11"/>
      <c r="F404" s="12"/>
      <c r="G404" s="13"/>
      <c r="H404" s="8"/>
      <c r="I404" s="14"/>
      <c r="J404" s="15"/>
      <c r="K404" s="16"/>
      <c r="L404" s="8"/>
      <c r="M404" s="15"/>
      <c r="N404" s="8"/>
      <c r="O404" s="8"/>
      <c r="P404" s="17"/>
      <c r="Q404" s="18"/>
      <c r="R404" s="8"/>
      <c r="S404" s="8"/>
    </row>
    <row r="405" customFormat="1" customHeight="1" spans="1:19">
      <c r="A405" s="8"/>
      <c r="B405" s="9"/>
      <c r="C405" s="10"/>
      <c r="D405" s="10"/>
      <c r="E405" s="11"/>
      <c r="F405" s="12"/>
      <c r="G405" s="13"/>
      <c r="H405" s="8"/>
      <c r="I405" s="14"/>
      <c r="J405" s="15"/>
      <c r="K405" s="16"/>
      <c r="L405" s="8"/>
      <c r="M405" s="15"/>
      <c r="N405" s="8"/>
      <c r="O405" s="8"/>
      <c r="P405" s="17"/>
      <c r="Q405" s="18"/>
      <c r="R405" s="8"/>
      <c r="S405" s="8"/>
    </row>
    <row r="406" customFormat="1" customHeight="1" spans="1:19">
      <c r="A406" s="8"/>
      <c r="B406" s="9"/>
      <c r="C406" s="10"/>
      <c r="D406" s="10"/>
      <c r="E406" s="11"/>
      <c r="F406" s="12"/>
      <c r="G406" s="13"/>
      <c r="H406" s="8"/>
      <c r="I406" s="14"/>
      <c r="J406" s="15"/>
      <c r="K406" s="16"/>
      <c r="L406" s="8"/>
      <c r="M406" s="15"/>
      <c r="N406" s="8"/>
      <c r="O406" s="8"/>
      <c r="P406" s="17"/>
      <c r="Q406" s="18"/>
      <c r="R406" s="8"/>
      <c r="S406" s="8"/>
    </row>
    <row r="407" customFormat="1" customHeight="1" spans="1:19">
      <c r="A407" s="8"/>
      <c r="B407" s="9"/>
      <c r="C407" s="10"/>
      <c r="D407" s="10"/>
      <c r="E407" s="11"/>
      <c r="F407" s="12"/>
      <c r="G407" s="13"/>
      <c r="H407" s="8"/>
      <c r="I407" s="14"/>
      <c r="J407" s="15"/>
      <c r="K407" s="16"/>
      <c r="L407" s="8"/>
      <c r="M407" s="15"/>
      <c r="N407" s="8"/>
      <c r="O407" s="8"/>
      <c r="P407" s="17"/>
      <c r="Q407" s="18"/>
      <c r="R407" s="8"/>
      <c r="S407" s="8"/>
    </row>
    <row r="408" customFormat="1" customHeight="1" spans="1:19">
      <c r="A408" s="8"/>
      <c r="B408" s="9"/>
      <c r="C408" s="10"/>
      <c r="D408" s="10"/>
      <c r="E408" s="11"/>
      <c r="F408" s="12"/>
      <c r="G408" s="13"/>
      <c r="H408" s="8"/>
      <c r="I408" s="14"/>
      <c r="J408" s="15"/>
      <c r="K408" s="16"/>
      <c r="L408" s="8"/>
      <c r="M408" s="15"/>
      <c r="N408" s="8"/>
      <c r="O408" s="8"/>
      <c r="P408" s="17"/>
      <c r="Q408" s="18"/>
      <c r="R408" s="8"/>
      <c r="S408" s="8"/>
    </row>
    <row r="409" customFormat="1" customHeight="1" spans="1:19">
      <c r="A409" s="8"/>
      <c r="B409" s="9"/>
      <c r="C409" s="10"/>
      <c r="D409" s="10"/>
      <c r="E409" s="11"/>
      <c r="F409" s="12"/>
      <c r="G409" s="13"/>
      <c r="H409" s="8"/>
      <c r="I409" s="14"/>
      <c r="J409" s="15"/>
      <c r="K409" s="16"/>
      <c r="L409" s="8"/>
      <c r="M409" s="15"/>
      <c r="N409" s="8"/>
      <c r="O409" s="8"/>
      <c r="P409" s="17"/>
      <c r="Q409" s="18"/>
      <c r="R409" s="8"/>
      <c r="S409" s="8"/>
    </row>
    <row r="410" customFormat="1" customHeight="1" spans="1:19">
      <c r="A410" s="8"/>
      <c r="B410" s="9"/>
      <c r="C410" s="10"/>
      <c r="D410" s="10"/>
      <c r="E410" s="11"/>
      <c r="F410" s="12"/>
      <c r="G410" s="13"/>
      <c r="H410" s="8"/>
      <c r="I410" s="14"/>
      <c r="J410" s="15"/>
      <c r="K410" s="16"/>
      <c r="L410" s="8"/>
      <c r="M410" s="15"/>
      <c r="N410" s="8"/>
      <c r="O410" s="8"/>
      <c r="P410" s="17"/>
      <c r="Q410" s="18"/>
      <c r="R410" s="8"/>
      <c r="S410" s="8"/>
    </row>
    <row r="411" customFormat="1" customHeight="1" spans="1:19">
      <c r="A411" s="8"/>
      <c r="B411" s="9"/>
      <c r="C411" s="10"/>
      <c r="D411" s="10"/>
      <c r="E411" s="11"/>
      <c r="F411" s="12"/>
      <c r="G411" s="13"/>
      <c r="H411" s="8"/>
      <c r="I411" s="14"/>
      <c r="J411" s="15"/>
      <c r="K411" s="16"/>
      <c r="L411" s="8"/>
      <c r="M411" s="15"/>
      <c r="N411" s="8"/>
      <c r="O411" s="8"/>
      <c r="P411" s="17"/>
      <c r="Q411" s="18"/>
      <c r="R411" s="8"/>
      <c r="S411" s="8"/>
    </row>
    <row r="412" customFormat="1" customHeight="1" spans="1:19">
      <c r="A412" s="8"/>
      <c r="B412" s="9"/>
      <c r="C412" s="10"/>
      <c r="D412" s="10"/>
      <c r="E412" s="11"/>
      <c r="F412" s="12"/>
      <c r="G412" s="13"/>
      <c r="H412" s="8"/>
      <c r="I412" s="14"/>
      <c r="J412" s="15"/>
      <c r="K412" s="16"/>
      <c r="L412" s="8"/>
      <c r="M412" s="15"/>
      <c r="N412" s="8"/>
      <c r="O412" s="8"/>
      <c r="P412" s="17"/>
      <c r="Q412" s="18"/>
      <c r="R412" s="8"/>
      <c r="S412" s="8"/>
    </row>
    <row r="413" customFormat="1" customHeight="1" spans="1:19">
      <c r="A413" s="8"/>
      <c r="B413" s="9"/>
      <c r="C413" s="10"/>
      <c r="D413" s="10"/>
      <c r="E413" s="11"/>
      <c r="F413" s="12"/>
      <c r="G413" s="13"/>
      <c r="H413" s="8"/>
      <c r="I413" s="14"/>
      <c r="J413" s="15"/>
      <c r="K413" s="16"/>
      <c r="L413" s="8"/>
      <c r="M413" s="15"/>
      <c r="N413" s="8"/>
      <c r="O413" s="8"/>
      <c r="P413" s="17"/>
      <c r="Q413" s="18"/>
      <c r="R413" s="8"/>
      <c r="S413" s="8"/>
    </row>
    <row r="414" customFormat="1" customHeight="1" spans="1:19">
      <c r="A414" s="8"/>
      <c r="B414" s="9"/>
      <c r="C414" s="10"/>
      <c r="D414" s="10"/>
      <c r="E414" s="11"/>
      <c r="F414" s="12"/>
      <c r="G414" s="13"/>
      <c r="H414" s="8"/>
      <c r="I414" s="14"/>
      <c r="J414" s="15"/>
      <c r="K414" s="16"/>
      <c r="L414" s="8"/>
      <c r="M414" s="15"/>
      <c r="N414" s="8"/>
      <c r="O414" s="8"/>
      <c r="P414" s="17"/>
      <c r="Q414" s="18"/>
      <c r="R414" s="8"/>
      <c r="S414" s="8"/>
    </row>
    <row r="415" customFormat="1" customHeight="1" spans="1:19">
      <c r="A415" s="8"/>
      <c r="B415" s="9"/>
      <c r="C415" s="10"/>
      <c r="D415" s="10"/>
      <c r="E415" s="11"/>
      <c r="F415" s="12"/>
      <c r="G415" s="13"/>
      <c r="H415" s="8"/>
      <c r="I415" s="14"/>
      <c r="J415" s="15"/>
      <c r="K415" s="16"/>
      <c r="L415" s="8"/>
      <c r="M415" s="15"/>
      <c r="N415" s="8"/>
      <c r="O415" s="8"/>
      <c r="P415" s="17"/>
      <c r="Q415" s="18"/>
      <c r="R415" s="8"/>
      <c r="S415" s="8"/>
    </row>
    <row r="416" customFormat="1" customHeight="1" spans="1:19">
      <c r="A416" s="8"/>
      <c r="B416" s="9"/>
      <c r="C416" s="10"/>
      <c r="D416" s="10"/>
      <c r="E416" s="11"/>
      <c r="F416" s="12"/>
      <c r="G416" s="13"/>
      <c r="H416" s="8"/>
      <c r="I416" s="14"/>
      <c r="J416" s="15"/>
      <c r="K416" s="16"/>
      <c r="L416" s="8"/>
      <c r="M416" s="15"/>
      <c r="N416" s="8"/>
      <c r="O416" s="8"/>
      <c r="P416" s="17"/>
      <c r="Q416" s="18"/>
      <c r="R416" s="8"/>
      <c r="S416" s="8"/>
    </row>
    <row r="417" customFormat="1" customHeight="1" spans="1:19">
      <c r="A417" s="8"/>
      <c r="B417" s="9"/>
      <c r="C417" s="10"/>
      <c r="D417" s="10"/>
      <c r="E417" s="11"/>
      <c r="F417" s="12"/>
      <c r="G417" s="13"/>
      <c r="H417" s="8"/>
      <c r="I417" s="14"/>
      <c r="J417" s="15"/>
      <c r="K417" s="16"/>
      <c r="L417" s="8"/>
      <c r="M417" s="15"/>
      <c r="N417" s="8"/>
      <c r="O417" s="8"/>
      <c r="P417" s="17"/>
      <c r="Q417" s="18"/>
      <c r="R417" s="8"/>
      <c r="S417" s="8"/>
    </row>
    <row r="418" customFormat="1" customHeight="1" spans="1:19">
      <c r="A418" s="8"/>
      <c r="B418" s="9"/>
      <c r="C418" s="10"/>
      <c r="D418" s="10"/>
      <c r="E418" s="11"/>
      <c r="F418" s="12"/>
      <c r="G418" s="13"/>
      <c r="H418" s="8"/>
      <c r="I418" s="14"/>
      <c r="J418" s="15"/>
      <c r="K418" s="16"/>
      <c r="L418" s="8"/>
      <c r="M418" s="15"/>
      <c r="N418" s="8"/>
      <c r="O418" s="8"/>
      <c r="P418" s="17"/>
      <c r="Q418" s="18"/>
      <c r="R418" s="8"/>
      <c r="S418" s="8"/>
    </row>
    <row r="419" customFormat="1" customHeight="1" spans="1:19">
      <c r="A419" s="8"/>
      <c r="B419" s="9"/>
      <c r="C419" s="10"/>
      <c r="D419" s="10"/>
      <c r="E419" s="11"/>
      <c r="F419" s="12"/>
      <c r="G419" s="13"/>
      <c r="H419" s="8"/>
      <c r="I419" s="14"/>
      <c r="J419" s="15"/>
      <c r="K419" s="16"/>
      <c r="L419" s="8"/>
      <c r="M419" s="15"/>
      <c r="N419" s="8"/>
      <c r="O419" s="8"/>
      <c r="P419" s="17"/>
      <c r="Q419" s="18"/>
      <c r="R419" s="8"/>
      <c r="S419" s="8"/>
    </row>
    <row r="420" customFormat="1" customHeight="1" spans="1:19">
      <c r="A420" s="8"/>
      <c r="B420" s="9"/>
      <c r="C420" s="10"/>
      <c r="D420" s="10"/>
      <c r="E420" s="11"/>
      <c r="F420" s="12"/>
      <c r="G420" s="13"/>
      <c r="H420" s="8"/>
      <c r="I420" s="14"/>
      <c r="J420" s="15"/>
      <c r="K420" s="16"/>
      <c r="L420" s="8"/>
      <c r="M420" s="15"/>
      <c r="N420" s="8"/>
      <c r="O420" s="8"/>
      <c r="P420" s="17"/>
      <c r="Q420" s="18"/>
      <c r="R420" s="8"/>
      <c r="S420" s="8"/>
    </row>
    <row r="421" customFormat="1" customHeight="1" spans="1:19">
      <c r="A421" s="8"/>
      <c r="B421" s="9"/>
      <c r="C421" s="10"/>
      <c r="D421" s="10"/>
      <c r="E421" s="11"/>
      <c r="F421" s="12"/>
      <c r="G421" s="13"/>
      <c r="H421" s="8"/>
      <c r="I421" s="14"/>
      <c r="J421" s="15"/>
      <c r="K421" s="16"/>
      <c r="L421" s="8"/>
      <c r="M421" s="15"/>
      <c r="N421" s="8"/>
      <c r="O421" s="8"/>
      <c r="P421" s="17"/>
      <c r="Q421" s="18"/>
      <c r="R421" s="8"/>
      <c r="S421" s="8"/>
    </row>
    <row r="422" customFormat="1" customHeight="1" spans="1:19">
      <c r="A422" s="8"/>
      <c r="B422" s="9"/>
      <c r="C422" s="10"/>
      <c r="D422" s="10"/>
      <c r="E422" s="11"/>
      <c r="F422" s="12"/>
      <c r="G422" s="13"/>
      <c r="H422" s="8"/>
      <c r="I422" s="14"/>
      <c r="J422" s="15"/>
      <c r="K422" s="16"/>
      <c r="L422" s="8"/>
      <c r="M422" s="15"/>
      <c r="N422" s="8"/>
      <c r="O422" s="8"/>
      <c r="P422" s="17"/>
      <c r="Q422" s="18"/>
      <c r="R422" s="8"/>
      <c r="S422" s="8"/>
    </row>
    <row r="423" customFormat="1" customHeight="1" spans="1:19">
      <c r="A423" s="8"/>
      <c r="B423" s="9"/>
      <c r="C423" s="10"/>
      <c r="D423" s="10"/>
      <c r="E423" s="11"/>
      <c r="F423" s="12"/>
      <c r="G423" s="13"/>
      <c r="H423" s="8"/>
      <c r="I423" s="14"/>
      <c r="J423" s="15"/>
      <c r="K423" s="16"/>
      <c r="L423" s="8"/>
      <c r="M423" s="15"/>
      <c r="N423" s="8"/>
      <c r="O423" s="8"/>
      <c r="P423" s="17"/>
      <c r="Q423" s="18"/>
      <c r="R423" s="8"/>
      <c r="S423" s="8"/>
    </row>
    <row r="424" customFormat="1" customHeight="1" spans="1:19">
      <c r="A424" s="8"/>
      <c r="B424" s="9"/>
      <c r="C424" s="10"/>
      <c r="D424" s="10"/>
      <c r="E424" s="11"/>
      <c r="F424" s="12"/>
      <c r="G424" s="13"/>
      <c r="H424" s="8"/>
      <c r="I424" s="14"/>
      <c r="J424" s="15"/>
      <c r="K424" s="16"/>
      <c r="L424" s="8"/>
      <c r="M424" s="15"/>
      <c r="N424" s="8"/>
      <c r="O424" s="8"/>
      <c r="P424" s="17"/>
      <c r="Q424" s="18"/>
      <c r="R424" s="8"/>
      <c r="S424" s="8"/>
    </row>
    <row r="425" customFormat="1" customHeight="1" spans="1:19">
      <c r="A425" s="8"/>
      <c r="B425" s="9"/>
      <c r="C425" s="10"/>
      <c r="D425" s="10"/>
      <c r="E425" s="11"/>
      <c r="F425" s="12"/>
      <c r="G425" s="13"/>
      <c r="H425" s="8"/>
      <c r="I425" s="14"/>
      <c r="J425" s="15"/>
      <c r="K425" s="16"/>
      <c r="L425" s="8"/>
      <c r="M425" s="15"/>
      <c r="N425" s="8"/>
      <c r="O425" s="8"/>
      <c r="P425" s="17"/>
      <c r="Q425" s="18"/>
      <c r="R425" s="8"/>
      <c r="S425" s="8"/>
    </row>
    <row r="426" customFormat="1" customHeight="1" spans="1:19">
      <c r="A426" s="8"/>
      <c r="B426" s="9"/>
      <c r="C426" s="10"/>
      <c r="D426" s="10"/>
      <c r="E426" s="11"/>
      <c r="F426" s="12"/>
      <c r="G426" s="13"/>
      <c r="H426" s="8"/>
      <c r="I426" s="14"/>
      <c r="J426" s="15"/>
      <c r="K426" s="16"/>
      <c r="L426" s="8"/>
      <c r="M426" s="15"/>
      <c r="N426" s="8"/>
      <c r="O426" s="8"/>
      <c r="P426" s="17"/>
      <c r="Q426" s="18"/>
      <c r="R426" s="8"/>
      <c r="S426" s="8"/>
    </row>
    <row r="427" customFormat="1" customHeight="1" spans="1:19">
      <c r="A427" s="8"/>
      <c r="B427" s="9"/>
      <c r="C427" s="10"/>
      <c r="D427" s="10"/>
      <c r="E427" s="11"/>
      <c r="F427" s="12"/>
      <c r="G427" s="13"/>
      <c r="H427" s="8"/>
      <c r="I427" s="14"/>
      <c r="J427" s="15"/>
      <c r="K427" s="16"/>
      <c r="L427" s="8"/>
      <c r="M427" s="15"/>
      <c r="N427" s="8"/>
      <c r="O427" s="8"/>
      <c r="P427" s="17"/>
      <c r="Q427" s="18"/>
      <c r="R427" s="8"/>
      <c r="S427" s="8"/>
    </row>
    <row r="428" customFormat="1" customHeight="1" spans="1:19">
      <c r="A428" s="8"/>
      <c r="B428" s="9"/>
      <c r="C428" s="10"/>
      <c r="D428" s="10"/>
      <c r="E428" s="11"/>
      <c r="F428" s="12"/>
      <c r="G428" s="13"/>
      <c r="H428" s="8"/>
      <c r="I428" s="14"/>
      <c r="J428" s="15"/>
      <c r="K428" s="16"/>
      <c r="L428" s="8"/>
      <c r="M428" s="15"/>
      <c r="N428" s="8"/>
      <c r="O428" s="8"/>
      <c r="P428" s="17"/>
      <c r="Q428" s="18"/>
      <c r="R428" s="8"/>
      <c r="S428" s="8"/>
    </row>
    <row r="429" customFormat="1" customHeight="1" spans="1:19">
      <c r="A429" s="8"/>
      <c r="B429" s="9"/>
      <c r="C429" s="10"/>
      <c r="D429" s="10"/>
      <c r="E429" s="11"/>
      <c r="F429" s="12"/>
      <c r="G429" s="13"/>
      <c r="H429" s="8"/>
      <c r="I429" s="14"/>
      <c r="J429" s="15"/>
      <c r="K429" s="16"/>
      <c r="L429" s="8"/>
      <c r="M429" s="15"/>
      <c r="N429" s="8"/>
      <c r="O429" s="8"/>
      <c r="P429" s="17"/>
      <c r="Q429" s="18"/>
      <c r="R429" s="8"/>
      <c r="S429" s="8"/>
    </row>
    <row r="430" customFormat="1" customHeight="1" spans="1:19">
      <c r="A430" s="8"/>
      <c r="B430" s="9"/>
      <c r="C430" s="10"/>
      <c r="D430" s="10"/>
      <c r="E430" s="11"/>
      <c r="F430" s="12"/>
      <c r="G430" s="13"/>
      <c r="H430" s="8"/>
      <c r="I430" s="14"/>
      <c r="J430" s="15"/>
      <c r="K430" s="16"/>
      <c r="L430" s="8"/>
      <c r="M430" s="15"/>
      <c r="N430" s="8"/>
      <c r="O430" s="8"/>
      <c r="P430" s="17"/>
      <c r="Q430" s="18"/>
      <c r="R430" s="8"/>
      <c r="S430" s="8"/>
    </row>
    <row r="431" customFormat="1" customHeight="1" spans="1:19">
      <c r="A431" s="8"/>
      <c r="B431" s="9"/>
      <c r="C431" s="10"/>
      <c r="D431" s="10"/>
      <c r="E431" s="11"/>
      <c r="F431" s="12"/>
      <c r="G431" s="13"/>
      <c r="H431" s="8"/>
      <c r="I431" s="14"/>
      <c r="J431" s="15"/>
      <c r="K431" s="16"/>
      <c r="L431" s="8"/>
      <c r="M431" s="15"/>
      <c r="N431" s="8"/>
      <c r="O431" s="8"/>
      <c r="P431" s="17"/>
      <c r="Q431" s="18"/>
      <c r="R431" s="8"/>
      <c r="S431" s="8"/>
    </row>
    <row r="432" customFormat="1" customHeight="1" spans="1:19">
      <c r="A432" s="8"/>
      <c r="B432" s="9"/>
      <c r="C432" s="10"/>
      <c r="D432" s="10"/>
      <c r="E432" s="11"/>
      <c r="F432" s="12"/>
      <c r="G432" s="13"/>
      <c r="H432" s="8"/>
      <c r="I432" s="14"/>
      <c r="J432" s="15"/>
      <c r="K432" s="16"/>
      <c r="L432" s="8"/>
      <c r="M432" s="15"/>
      <c r="N432" s="8"/>
      <c r="O432" s="8"/>
      <c r="P432" s="17"/>
      <c r="Q432" s="18"/>
      <c r="R432" s="8"/>
      <c r="S432" s="8"/>
    </row>
    <row r="433" customFormat="1" customHeight="1" spans="1:19">
      <c r="A433" s="8"/>
      <c r="B433" s="9"/>
      <c r="C433" s="10"/>
      <c r="D433" s="10"/>
      <c r="E433" s="11"/>
      <c r="F433" s="12"/>
      <c r="G433" s="13"/>
      <c r="H433" s="8"/>
      <c r="I433" s="14"/>
      <c r="J433" s="15"/>
      <c r="K433" s="16"/>
      <c r="L433" s="8"/>
      <c r="M433" s="15"/>
      <c r="N433" s="8"/>
      <c r="O433" s="8"/>
      <c r="P433" s="17"/>
      <c r="Q433" s="18"/>
      <c r="R433" s="8"/>
      <c r="S433" s="8"/>
    </row>
    <row r="434" customFormat="1" customHeight="1" spans="1:19">
      <c r="A434" s="8"/>
      <c r="B434" s="9"/>
      <c r="C434" s="10"/>
      <c r="D434" s="10"/>
      <c r="E434" s="11"/>
      <c r="F434" s="12"/>
      <c r="G434" s="13"/>
      <c r="H434" s="8"/>
      <c r="I434" s="14"/>
      <c r="J434" s="15"/>
      <c r="K434" s="16"/>
      <c r="L434" s="8"/>
      <c r="M434" s="15"/>
      <c r="N434" s="8"/>
      <c r="O434" s="8"/>
      <c r="P434" s="17"/>
      <c r="Q434" s="18"/>
      <c r="R434" s="8"/>
      <c r="S434" s="8"/>
    </row>
    <row r="435" customFormat="1" customHeight="1" spans="1:19">
      <c r="A435" s="8"/>
      <c r="B435" s="9"/>
      <c r="C435" s="10"/>
      <c r="D435" s="10"/>
      <c r="E435" s="11"/>
      <c r="F435" s="12"/>
      <c r="G435" s="13"/>
      <c r="H435" s="8"/>
      <c r="I435" s="14"/>
      <c r="J435" s="15"/>
      <c r="K435" s="16"/>
      <c r="L435" s="8"/>
      <c r="M435" s="15"/>
      <c r="N435" s="8"/>
      <c r="O435" s="8"/>
      <c r="P435" s="17"/>
      <c r="Q435" s="18"/>
      <c r="R435" s="8"/>
      <c r="S435" s="8"/>
    </row>
    <row r="436" customFormat="1" customHeight="1" spans="1:19">
      <c r="A436" s="8"/>
      <c r="B436" s="9"/>
      <c r="C436" s="10"/>
      <c r="D436" s="10"/>
      <c r="E436" s="11"/>
      <c r="F436" s="12"/>
      <c r="G436" s="13"/>
      <c r="H436" s="8"/>
      <c r="I436" s="14"/>
      <c r="J436" s="15"/>
      <c r="K436" s="16"/>
      <c r="L436" s="8"/>
      <c r="M436" s="15"/>
      <c r="N436" s="8"/>
      <c r="O436" s="8"/>
      <c r="P436" s="17"/>
      <c r="Q436" s="18"/>
      <c r="R436" s="8"/>
      <c r="S436" s="8"/>
    </row>
    <row r="437" customFormat="1" customHeight="1" spans="1:19">
      <c r="A437" s="8"/>
      <c r="B437" s="9"/>
      <c r="C437" s="10"/>
      <c r="D437" s="10"/>
      <c r="E437" s="11"/>
      <c r="F437" s="12"/>
      <c r="G437" s="13"/>
      <c r="H437" s="8"/>
      <c r="I437" s="14"/>
      <c r="J437" s="15"/>
      <c r="K437" s="16"/>
      <c r="L437" s="8"/>
      <c r="M437" s="15"/>
      <c r="N437" s="8"/>
      <c r="O437" s="8"/>
      <c r="P437" s="17"/>
      <c r="Q437" s="18"/>
      <c r="R437" s="8"/>
      <c r="S437" s="8"/>
    </row>
    <row r="438" customFormat="1" customHeight="1" spans="1:19">
      <c r="A438" s="8"/>
      <c r="B438" s="9"/>
      <c r="C438" s="10"/>
      <c r="D438" s="10"/>
      <c r="E438" s="11"/>
      <c r="F438" s="12"/>
      <c r="G438" s="13"/>
      <c r="H438" s="8"/>
      <c r="I438" s="14"/>
      <c r="J438" s="15"/>
      <c r="K438" s="16"/>
      <c r="L438" s="8"/>
      <c r="M438" s="15"/>
      <c r="N438" s="8"/>
      <c r="O438" s="8"/>
      <c r="P438" s="17"/>
      <c r="Q438" s="18"/>
      <c r="R438" s="8"/>
      <c r="S438" s="8"/>
    </row>
    <row r="439" customFormat="1" customHeight="1" spans="1:19">
      <c r="A439" s="8"/>
      <c r="B439" s="9"/>
      <c r="C439" s="10"/>
      <c r="D439" s="10"/>
      <c r="E439" s="11"/>
      <c r="F439" s="12"/>
      <c r="G439" s="13"/>
      <c r="H439" s="8"/>
      <c r="I439" s="14"/>
      <c r="J439" s="15"/>
      <c r="K439" s="16"/>
      <c r="L439" s="8"/>
      <c r="M439" s="15"/>
      <c r="N439" s="8"/>
      <c r="O439" s="8"/>
      <c r="P439" s="17"/>
      <c r="Q439" s="18"/>
      <c r="R439" s="8"/>
      <c r="S439" s="8"/>
    </row>
    <row r="440" customFormat="1" customHeight="1" spans="1:19">
      <c r="A440" s="8"/>
      <c r="B440" s="9"/>
      <c r="C440" s="10"/>
      <c r="D440" s="10"/>
      <c r="E440" s="11"/>
      <c r="F440" s="12"/>
      <c r="G440" s="13"/>
      <c r="H440" s="8"/>
      <c r="I440" s="14"/>
      <c r="J440" s="15"/>
      <c r="K440" s="16"/>
      <c r="L440" s="8"/>
      <c r="M440" s="15"/>
      <c r="N440" s="8"/>
      <c r="O440" s="8"/>
      <c r="P440" s="17"/>
      <c r="Q440" s="18"/>
      <c r="R440" s="8"/>
      <c r="S440" s="8"/>
    </row>
    <row r="441" customFormat="1" customHeight="1" spans="1:19">
      <c r="A441" s="8"/>
      <c r="B441" s="9"/>
      <c r="C441" s="10"/>
      <c r="D441" s="10"/>
      <c r="E441" s="11"/>
      <c r="F441" s="12"/>
      <c r="G441" s="13"/>
      <c r="H441" s="8"/>
      <c r="I441" s="14"/>
      <c r="J441" s="15"/>
      <c r="K441" s="16"/>
      <c r="L441" s="8"/>
      <c r="M441" s="15"/>
      <c r="N441" s="8"/>
      <c r="O441" s="8"/>
      <c r="P441" s="17"/>
      <c r="Q441" s="18"/>
      <c r="R441" s="8"/>
      <c r="S441" s="8"/>
    </row>
    <row r="442" customFormat="1" customHeight="1" spans="1:19">
      <c r="A442" s="8"/>
      <c r="B442" s="9"/>
      <c r="C442" s="10"/>
      <c r="D442" s="10"/>
      <c r="E442" s="11"/>
      <c r="F442" s="12"/>
      <c r="G442" s="13"/>
      <c r="H442" s="8"/>
      <c r="I442" s="14"/>
      <c r="J442" s="15"/>
      <c r="K442" s="16"/>
      <c r="L442" s="8"/>
      <c r="M442" s="15"/>
      <c r="N442" s="8"/>
      <c r="O442" s="8"/>
      <c r="P442" s="17"/>
      <c r="Q442" s="18"/>
      <c r="R442" s="8"/>
      <c r="S442" s="8"/>
    </row>
    <row r="443" customFormat="1" customHeight="1" spans="1:19">
      <c r="A443" s="8"/>
      <c r="B443" s="9"/>
      <c r="C443" s="10"/>
      <c r="D443" s="10"/>
      <c r="E443" s="11"/>
      <c r="F443" s="12"/>
      <c r="G443" s="13"/>
      <c r="H443" s="8"/>
      <c r="I443" s="14"/>
      <c r="J443" s="15"/>
      <c r="K443" s="16"/>
      <c r="L443" s="8"/>
      <c r="M443" s="15"/>
      <c r="N443" s="8"/>
      <c r="O443" s="8"/>
      <c r="P443" s="17"/>
      <c r="Q443" s="18"/>
      <c r="R443" s="8"/>
      <c r="S443" s="8"/>
    </row>
    <row r="444" customFormat="1" customHeight="1" spans="1:19">
      <c r="A444" s="8"/>
      <c r="B444" s="9"/>
      <c r="C444" s="10"/>
      <c r="D444" s="10"/>
      <c r="E444" s="11"/>
      <c r="F444" s="12"/>
      <c r="G444" s="13"/>
      <c r="H444" s="8"/>
      <c r="I444" s="14"/>
      <c r="J444" s="15"/>
      <c r="K444" s="16"/>
      <c r="L444" s="8"/>
      <c r="M444" s="15"/>
      <c r="N444" s="8"/>
      <c r="O444" s="8"/>
      <c r="P444" s="17"/>
      <c r="Q444" s="18"/>
      <c r="R444" s="8"/>
      <c r="S444" s="8"/>
    </row>
    <row r="445" customFormat="1" customHeight="1" spans="1:19">
      <c r="A445" s="8"/>
      <c r="B445" s="9"/>
      <c r="C445" s="10"/>
      <c r="D445" s="10"/>
      <c r="E445" s="11"/>
      <c r="F445" s="12"/>
      <c r="G445" s="13"/>
      <c r="H445" s="8"/>
      <c r="I445" s="14"/>
      <c r="J445" s="15"/>
      <c r="K445" s="16"/>
      <c r="L445" s="8"/>
      <c r="M445" s="15"/>
      <c r="N445" s="8"/>
      <c r="O445" s="8"/>
      <c r="P445" s="17"/>
      <c r="Q445" s="18"/>
      <c r="R445" s="8"/>
      <c r="S445" s="8"/>
    </row>
    <row r="446" customFormat="1" customHeight="1" spans="1:19">
      <c r="A446" s="8"/>
      <c r="B446" s="9"/>
      <c r="C446" s="10"/>
      <c r="D446" s="10"/>
      <c r="E446" s="11"/>
      <c r="F446" s="12"/>
      <c r="G446" s="13"/>
      <c r="H446" s="8"/>
      <c r="I446" s="14"/>
      <c r="J446" s="15"/>
      <c r="K446" s="16"/>
      <c r="L446" s="8"/>
      <c r="M446" s="15"/>
      <c r="N446" s="8"/>
      <c r="O446" s="8"/>
      <c r="P446" s="17"/>
      <c r="Q446" s="18"/>
      <c r="R446" s="8"/>
      <c r="S446" s="8"/>
    </row>
    <row r="447" customFormat="1" customHeight="1" spans="1:19">
      <c r="A447" s="8"/>
      <c r="B447" s="9"/>
      <c r="C447" s="10"/>
      <c r="D447" s="10"/>
      <c r="E447" s="11"/>
      <c r="F447" s="12"/>
      <c r="G447" s="13"/>
      <c r="H447" s="8"/>
      <c r="I447" s="14"/>
      <c r="J447" s="15"/>
      <c r="K447" s="16"/>
      <c r="L447" s="8"/>
      <c r="M447" s="15"/>
      <c r="N447" s="8"/>
      <c r="O447" s="8"/>
      <c r="P447" s="17"/>
      <c r="Q447" s="18"/>
      <c r="R447" s="8"/>
      <c r="S447" s="8"/>
    </row>
    <row r="448" customFormat="1" customHeight="1" spans="1:19">
      <c r="A448" s="8"/>
      <c r="B448" s="9"/>
      <c r="C448" s="10"/>
      <c r="D448" s="10"/>
      <c r="E448" s="11"/>
      <c r="F448" s="12"/>
      <c r="G448" s="13"/>
      <c r="H448" s="8"/>
      <c r="I448" s="14"/>
      <c r="J448" s="15"/>
      <c r="K448" s="16"/>
      <c r="L448" s="8"/>
      <c r="M448" s="15"/>
      <c r="N448" s="8"/>
      <c r="O448" s="8"/>
      <c r="P448" s="17"/>
      <c r="Q448" s="18"/>
      <c r="R448" s="8"/>
      <c r="S448" s="8"/>
    </row>
    <row r="449" customFormat="1" customHeight="1" spans="1:19">
      <c r="A449" s="8"/>
      <c r="B449" s="9"/>
      <c r="C449" s="10"/>
      <c r="D449" s="10"/>
      <c r="E449" s="11"/>
      <c r="F449" s="12"/>
      <c r="G449" s="13"/>
      <c r="H449" s="8"/>
      <c r="I449" s="14"/>
      <c r="J449" s="15"/>
      <c r="K449" s="16"/>
      <c r="L449" s="8"/>
      <c r="M449" s="15"/>
      <c r="N449" s="8"/>
      <c r="O449" s="8"/>
      <c r="P449" s="17"/>
      <c r="Q449" s="18"/>
      <c r="R449" s="8"/>
      <c r="S449" s="8"/>
    </row>
    <row r="450" customFormat="1" customHeight="1" spans="1:19">
      <c r="A450" s="8"/>
      <c r="B450" s="9"/>
      <c r="C450" s="10"/>
      <c r="D450" s="10"/>
      <c r="E450" s="11"/>
      <c r="F450" s="12"/>
      <c r="G450" s="13"/>
      <c r="H450" s="8"/>
      <c r="I450" s="14"/>
      <c r="J450" s="15"/>
      <c r="K450" s="16"/>
      <c r="L450" s="8"/>
      <c r="M450" s="15"/>
      <c r="N450" s="8"/>
      <c r="O450" s="8"/>
      <c r="P450" s="17"/>
      <c r="Q450" s="18"/>
      <c r="R450" s="8"/>
      <c r="S450" s="8"/>
    </row>
    <row r="451" customFormat="1" customHeight="1" spans="1:19">
      <c r="A451" s="8"/>
      <c r="B451" s="9"/>
      <c r="C451" s="10"/>
      <c r="D451" s="10"/>
      <c r="E451" s="11"/>
      <c r="F451" s="12"/>
      <c r="G451" s="13"/>
      <c r="H451" s="8"/>
      <c r="I451" s="14"/>
      <c r="J451" s="15"/>
      <c r="K451" s="16"/>
      <c r="L451" s="8"/>
      <c r="M451" s="15"/>
      <c r="N451" s="8"/>
      <c r="O451" s="8"/>
      <c r="P451" s="17"/>
      <c r="Q451" s="18"/>
      <c r="R451" s="8"/>
      <c r="S451" s="8"/>
    </row>
    <row r="452" customFormat="1" customHeight="1" spans="1:19">
      <c r="A452" s="8"/>
      <c r="B452" s="9"/>
      <c r="C452" s="10"/>
      <c r="D452" s="10"/>
      <c r="E452" s="11"/>
      <c r="F452" s="12"/>
      <c r="G452" s="13"/>
      <c r="H452" s="8"/>
      <c r="I452" s="14"/>
      <c r="J452" s="15"/>
      <c r="K452" s="16"/>
      <c r="L452" s="8"/>
      <c r="M452" s="15"/>
      <c r="N452" s="8"/>
      <c r="O452" s="8"/>
      <c r="P452" s="17"/>
      <c r="Q452" s="18"/>
      <c r="R452" s="8"/>
      <c r="S452" s="8"/>
    </row>
    <row r="453" customFormat="1" customHeight="1" spans="1:19">
      <c r="A453" s="8"/>
      <c r="B453" s="9"/>
      <c r="C453" s="10"/>
      <c r="D453" s="10"/>
      <c r="E453" s="11"/>
      <c r="F453" s="12"/>
      <c r="G453" s="13"/>
      <c r="H453" s="8"/>
      <c r="I453" s="14"/>
      <c r="J453" s="15"/>
      <c r="K453" s="16"/>
      <c r="L453" s="8"/>
      <c r="M453" s="15"/>
      <c r="N453" s="8"/>
      <c r="O453" s="8"/>
      <c r="P453" s="17"/>
      <c r="Q453" s="18"/>
      <c r="R453" s="8"/>
      <c r="S453" s="8"/>
    </row>
    <row r="454" customFormat="1" customHeight="1" spans="1:19">
      <c r="A454" s="8"/>
      <c r="B454" s="9"/>
      <c r="C454" s="10"/>
      <c r="D454" s="10"/>
      <c r="E454" s="11"/>
      <c r="F454" s="12"/>
      <c r="G454" s="13"/>
      <c r="H454" s="8"/>
      <c r="I454" s="14"/>
      <c r="J454" s="15"/>
      <c r="K454" s="16"/>
      <c r="L454" s="8"/>
      <c r="M454" s="15"/>
      <c r="N454" s="8"/>
      <c r="O454" s="8"/>
      <c r="P454" s="17"/>
      <c r="Q454" s="18"/>
      <c r="R454" s="8"/>
      <c r="S454" s="8"/>
    </row>
    <row r="455" customFormat="1" customHeight="1" spans="1:19">
      <c r="A455" s="8"/>
      <c r="B455" s="9"/>
      <c r="C455" s="10"/>
      <c r="D455" s="10"/>
      <c r="E455" s="11"/>
      <c r="F455" s="12"/>
      <c r="G455" s="13"/>
      <c r="H455" s="8"/>
      <c r="I455" s="14"/>
      <c r="J455" s="15"/>
      <c r="K455" s="16"/>
      <c r="L455" s="8"/>
      <c r="M455" s="15"/>
      <c r="N455" s="8"/>
      <c r="O455" s="8"/>
      <c r="P455" s="17"/>
      <c r="Q455" s="18"/>
      <c r="R455" s="8"/>
      <c r="S455" s="8"/>
    </row>
    <row r="456" customFormat="1" customHeight="1" spans="1:19">
      <c r="A456" s="8"/>
      <c r="B456" s="9"/>
      <c r="C456" s="10"/>
      <c r="D456" s="10"/>
      <c r="E456" s="11"/>
      <c r="F456" s="12"/>
      <c r="G456" s="13"/>
      <c r="H456" s="8"/>
      <c r="I456" s="14"/>
      <c r="J456" s="15"/>
      <c r="K456" s="16"/>
      <c r="L456" s="8"/>
      <c r="M456" s="15"/>
      <c r="N456" s="8"/>
      <c r="O456" s="8"/>
      <c r="P456" s="17"/>
      <c r="Q456" s="18"/>
      <c r="R456" s="8"/>
      <c r="S456" s="8"/>
    </row>
    <row r="457" customFormat="1" customHeight="1" spans="1:19">
      <c r="A457" s="8"/>
      <c r="B457" s="9"/>
      <c r="C457" s="10"/>
      <c r="D457" s="10"/>
      <c r="E457" s="11"/>
      <c r="F457" s="12"/>
      <c r="G457" s="13"/>
      <c r="H457" s="8"/>
      <c r="I457" s="14"/>
      <c r="J457" s="15"/>
      <c r="K457" s="16"/>
      <c r="L457" s="8"/>
      <c r="M457" s="15"/>
      <c r="N457" s="8"/>
      <c r="O457" s="8"/>
      <c r="P457" s="17"/>
      <c r="Q457" s="18"/>
      <c r="R457" s="8"/>
      <c r="S457" s="8"/>
    </row>
    <row r="458" customFormat="1" customHeight="1" spans="1:19">
      <c r="A458" s="8"/>
      <c r="B458" s="9"/>
      <c r="C458" s="10"/>
      <c r="D458" s="10"/>
      <c r="E458" s="11"/>
      <c r="F458" s="12"/>
      <c r="G458" s="13"/>
      <c r="H458" s="8"/>
      <c r="I458" s="14"/>
      <c r="J458" s="15"/>
      <c r="K458" s="16"/>
      <c r="L458" s="8"/>
      <c r="M458" s="15"/>
      <c r="N458" s="8"/>
      <c r="O458" s="8"/>
      <c r="P458" s="17"/>
      <c r="Q458" s="18"/>
      <c r="R458" s="8"/>
      <c r="S458" s="8"/>
    </row>
    <row r="459" customFormat="1" customHeight="1" spans="1:19">
      <c r="A459" s="8"/>
      <c r="B459" s="9"/>
      <c r="C459" s="10"/>
      <c r="D459" s="10"/>
      <c r="E459" s="11"/>
      <c r="F459" s="12"/>
      <c r="G459" s="13"/>
      <c r="H459" s="8"/>
      <c r="I459" s="14"/>
      <c r="J459" s="15"/>
      <c r="K459" s="16"/>
      <c r="L459" s="8"/>
      <c r="M459" s="15"/>
      <c r="N459" s="8"/>
      <c r="O459" s="8"/>
      <c r="P459" s="17"/>
      <c r="Q459" s="18"/>
      <c r="R459" s="8"/>
      <c r="S459" s="8"/>
    </row>
    <row r="460" customFormat="1" customHeight="1" spans="1:19">
      <c r="A460" s="8"/>
      <c r="B460" s="9"/>
      <c r="C460" s="10"/>
      <c r="D460" s="10"/>
      <c r="E460" s="11"/>
      <c r="F460" s="12"/>
      <c r="G460" s="13"/>
      <c r="H460" s="8"/>
      <c r="I460" s="14"/>
      <c r="J460" s="15"/>
      <c r="K460" s="16"/>
      <c r="L460" s="8"/>
      <c r="M460" s="15"/>
      <c r="N460" s="8"/>
      <c r="O460" s="8"/>
      <c r="P460" s="17"/>
      <c r="Q460" s="18"/>
      <c r="R460" s="8"/>
      <c r="S460" s="8"/>
    </row>
    <row r="461" customFormat="1" customHeight="1" spans="1:19">
      <c r="A461" s="8"/>
      <c r="B461" s="9"/>
      <c r="C461" s="10"/>
      <c r="D461" s="10"/>
      <c r="E461" s="11"/>
      <c r="F461" s="12"/>
      <c r="G461" s="13"/>
      <c r="H461" s="8"/>
      <c r="I461" s="14"/>
      <c r="J461" s="15"/>
      <c r="K461" s="16"/>
      <c r="L461" s="8"/>
      <c r="M461" s="15"/>
      <c r="N461" s="8"/>
      <c r="O461" s="8"/>
      <c r="P461" s="17"/>
      <c r="Q461" s="18"/>
      <c r="R461" s="8"/>
      <c r="S461" s="8"/>
    </row>
    <row r="462" customFormat="1" customHeight="1" spans="1:19">
      <c r="A462" s="8"/>
      <c r="B462" s="9"/>
      <c r="C462" s="10"/>
      <c r="D462" s="10"/>
      <c r="E462" s="11"/>
      <c r="F462" s="12"/>
      <c r="G462" s="13"/>
      <c r="H462" s="8"/>
      <c r="I462" s="14"/>
      <c r="J462" s="15"/>
      <c r="K462" s="16"/>
      <c r="L462" s="8"/>
      <c r="M462" s="15"/>
      <c r="N462" s="8"/>
      <c r="O462" s="8"/>
      <c r="P462" s="17"/>
      <c r="Q462" s="18"/>
      <c r="R462" s="8"/>
      <c r="S462" s="8"/>
    </row>
    <row r="463" customFormat="1" customHeight="1" spans="1:19">
      <c r="A463" s="8"/>
      <c r="B463" s="9"/>
      <c r="C463" s="10"/>
      <c r="D463" s="10"/>
      <c r="E463" s="11"/>
      <c r="F463" s="12"/>
      <c r="G463" s="13"/>
      <c r="H463" s="8"/>
      <c r="I463" s="14"/>
      <c r="J463" s="15"/>
      <c r="K463" s="16"/>
      <c r="L463" s="8"/>
      <c r="M463" s="15"/>
      <c r="N463" s="8"/>
      <c r="O463" s="8"/>
      <c r="P463" s="17"/>
      <c r="Q463" s="18"/>
      <c r="R463" s="8"/>
      <c r="S463" s="8"/>
    </row>
    <row r="464" customFormat="1" customHeight="1" spans="1:19">
      <c r="A464" s="8"/>
      <c r="B464" s="9"/>
      <c r="C464" s="10"/>
      <c r="D464" s="10"/>
      <c r="E464" s="11"/>
      <c r="F464" s="12"/>
      <c r="G464" s="13"/>
      <c r="H464" s="8"/>
      <c r="I464" s="14"/>
      <c r="J464" s="15"/>
      <c r="K464" s="16"/>
      <c r="L464" s="8"/>
      <c r="M464" s="15"/>
      <c r="N464" s="8"/>
      <c r="O464" s="8"/>
      <c r="P464" s="17"/>
      <c r="Q464" s="18"/>
      <c r="R464" s="8"/>
      <c r="S464" s="8"/>
    </row>
    <row r="465" customFormat="1" customHeight="1" spans="1:19">
      <c r="A465" s="8"/>
      <c r="B465" s="9"/>
      <c r="C465" s="10"/>
      <c r="D465" s="10"/>
      <c r="E465" s="11"/>
      <c r="F465" s="12"/>
      <c r="G465" s="13"/>
      <c r="H465" s="8"/>
      <c r="I465" s="14"/>
      <c r="J465" s="15"/>
      <c r="K465" s="16"/>
      <c r="L465" s="8"/>
      <c r="M465" s="15"/>
      <c r="N465" s="8"/>
      <c r="O465" s="8"/>
      <c r="P465" s="17"/>
      <c r="Q465" s="18"/>
      <c r="R465" s="8"/>
      <c r="S465" s="8"/>
    </row>
    <row r="466" customFormat="1" customHeight="1" spans="1:19">
      <c r="A466" s="8"/>
      <c r="B466" s="9"/>
      <c r="C466" s="10"/>
      <c r="D466" s="10"/>
      <c r="E466" s="11"/>
      <c r="F466" s="12"/>
      <c r="G466" s="13"/>
      <c r="H466" s="8"/>
      <c r="I466" s="14"/>
      <c r="J466" s="15"/>
      <c r="K466" s="16"/>
      <c r="L466" s="8"/>
      <c r="M466" s="15"/>
      <c r="N466" s="8"/>
      <c r="O466" s="8"/>
      <c r="P466" s="17"/>
      <c r="Q466" s="18"/>
      <c r="R466" s="8"/>
      <c r="S466" s="8"/>
    </row>
    <row r="467" customFormat="1" customHeight="1" spans="1:19">
      <c r="A467" s="8"/>
      <c r="B467" s="9"/>
      <c r="C467" s="10"/>
      <c r="D467" s="10"/>
      <c r="E467" s="11"/>
      <c r="F467" s="12"/>
      <c r="G467" s="13"/>
      <c r="H467" s="8"/>
      <c r="I467" s="14"/>
      <c r="J467" s="15"/>
      <c r="K467" s="16"/>
      <c r="L467" s="8"/>
      <c r="M467" s="15"/>
      <c r="N467" s="8"/>
      <c r="O467" s="8"/>
      <c r="P467" s="17"/>
      <c r="Q467" s="18"/>
      <c r="R467" s="8"/>
      <c r="S467" s="8"/>
    </row>
    <row r="468" customFormat="1" customHeight="1" spans="1:19">
      <c r="A468" s="8"/>
      <c r="B468" s="9"/>
      <c r="C468" s="10"/>
      <c r="D468" s="10"/>
      <c r="E468" s="11"/>
      <c r="F468" s="12"/>
      <c r="G468" s="13"/>
      <c r="H468" s="8"/>
      <c r="I468" s="14"/>
      <c r="J468" s="15"/>
      <c r="K468" s="16"/>
      <c r="L468" s="8"/>
      <c r="M468" s="15"/>
      <c r="N468" s="8"/>
      <c r="O468" s="8"/>
      <c r="P468" s="17"/>
      <c r="Q468" s="18"/>
      <c r="R468" s="8"/>
      <c r="S468" s="8"/>
    </row>
    <row r="469" customFormat="1" customHeight="1" spans="1:19">
      <c r="A469" s="8"/>
      <c r="B469" s="9"/>
      <c r="C469" s="10"/>
      <c r="D469" s="10"/>
      <c r="E469" s="11"/>
      <c r="F469" s="12"/>
      <c r="G469" s="13"/>
      <c r="H469" s="8"/>
      <c r="I469" s="14"/>
      <c r="J469" s="15"/>
      <c r="K469" s="16"/>
      <c r="L469" s="8"/>
      <c r="M469" s="15"/>
      <c r="N469" s="8"/>
      <c r="O469" s="8"/>
      <c r="P469" s="17"/>
      <c r="Q469" s="18"/>
      <c r="R469" s="8"/>
      <c r="S469" s="8"/>
    </row>
    <row r="470" customFormat="1" customHeight="1" spans="1:19">
      <c r="A470" s="8"/>
      <c r="B470" s="9"/>
      <c r="C470" s="10"/>
      <c r="D470" s="10"/>
      <c r="E470" s="11"/>
      <c r="F470" s="12"/>
      <c r="G470" s="13"/>
      <c r="H470" s="8"/>
      <c r="I470" s="14"/>
      <c r="J470" s="15"/>
      <c r="K470" s="16"/>
      <c r="L470" s="8"/>
      <c r="M470" s="15"/>
      <c r="N470" s="8"/>
      <c r="O470" s="8"/>
      <c r="P470" s="17"/>
      <c r="Q470" s="18"/>
      <c r="R470" s="8"/>
      <c r="S470" s="8"/>
    </row>
    <row r="471" customFormat="1" customHeight="1" spans="1:19">
      <c r="A471" s="8"/>
      <c r="B471" s="9"/>
      <c r="C471" s="10"/>
      <c r="D471" s="10"/>
      <c r="E471" s="11"/>
      <c r="F471" s="12"/>
      <c r="G471" s="13"/>
      <c r="H471" s="8"/>
      <c r="I471" s="14"/>
      <c r="J471" s="15"/>
      <c r="K471" s="16"/>
      <c r="L471" s="8"/>
      <c r="M471" s="15"/>
      <c r="N471" s="8"/>
      <c r="O471" s="8"/>
      <c r="P471" s="17"/>
      <c r="Q471" s="18"/>
      <c r="R471" s="8"/>
      <c r="S471" s="8"/>
    </row>
    <row r="472" customFormat="1" customHeight="1" spans="1:19">
      <c r="A472" s="8"/>
      <c r="B472" s="9"/>
      <c r="C472" s="10"/>
      <c r="D472" s="10"/>
      <c r="E472" s="11"/>
      <c r="F472" s="12"/>
      <c r="G472" s="13"/>
      <c r="H472" s="8"/>
      <c r="I472" s="14"/>
      <c r="J472" s="15"/>
      <c r="K472" s="16"/>
      <c r="L472" s="8"/>
      <c r="M472" s="15"/>
      <c r="N472" s="8"/>
      <c r="O472" s="8"/>
      <c r="P472" s="17"/>
      <c r="Q472" s="18"/>
      <c r="R472" s="8"/>
      <c r="S472" s="8"/>
    </row>
    <row r="473" customFormat="1" customHeight="1" spans="1:19">
      <c r="A473" s="8"/>
      <c r="B473" s="9"/>
      <c r="C473" s="10"/>
      <c r="D473" s="10"/>
      <c r="E473" s="11"/>
      <c r="F473" s="12"/>
      <c r="G473" s="13"/>
      <c r="H473" s="8"/>
      <c r="I473" s="14"/>
      <c r="J473" s="15"/>
      <c r="K473" s="16"/>
      <c r="L473" s="8"/>
      <c r="M473" s="15"/>
      <c r="N473" s="8"/>
      <c r="O473" s="8"/>
      <c r="P473" s="17"/>
      <c r="Q473" s="18"/>
      <c r="R473" s="8"/>
      <c r="S473" s="8"/>
    </row>
    <row r="474" customFormat="1" customHeight="1" spans="1:19">
      <c r="A474" s="8"/>
      <c r="B474" s="9"/>
      <c r="C474" s="10"/>
      <c r="D474" s="10"/>
      <c r="E474" s="11"/>
      <c r="F474" s="12"/>
      <c r="G474" s="13"/>
      <c r="H474" s="8"/>
      <c r="I474" s="14"/>
      <c r="J474" s="15"/>
      <c r="K474" s="16"/>
      <c r="L474" s="8"/>
      <c r="M474" s="15"/>
      <c r="N474" s="8"/>
      <c r="O474" s="8"/>
      <c r="P474" s="17"/>
      <c r="Q474" s="18"/>
      <c r="R474" s="8"/>
      <c r="S474" s="8"/>
    </row>
    <row r="475" customFormat="1" customHeight="1" spans="1:19">
      <c r="A475" s="8"/>
      <c r="B475" s="9"/>
      <c r="C475" s="10"/>
      <c r="D475" s="10"/>
      <c r="E475" s="11"/>
      <c r="F475" s="12"/>
      <c r="G475" s="13"/>
      <c r="H475" s="8"/>
      <c r="I475" s="14"/>
      <c r="J475" s="15"/>
      <c r="K475" s="16"/>
      <c r="L475" s="8"/>
      <c r="M475" s="15"/>
      <c r="N475" s="8"/>
      <c r="O475" s="8"/>
      <c r="P475" s="17"/>
      <c r="Q475" s="18"/>
      <c r="R475" s="8"/>
      <c r="S475" s="8"/>
    </row>
    <row r="476" customFormat="1" customHeight="1" spans="1:19">
      <c r="A476" s="8"/>
      <c r="B476" s="9"/>
      <c r="C476" s="10"/>
      <c r="D476" s="10"/>
      <c r="E476" s="11"/>
      <c r="F476" s="12"/>
      <c r="G476" s="13"/>
      <c r="H476" s="8"/>
      <c r="I476" s="14"/>
      <c r="J476" s="15"/>
      <c r="K476" s="16"/>
      <c r="L476" s="8"/>
      <c r="M476" s="15"/>
      <c r="N476" s="8"/>
      <c r="O476" s="8"/>
      <c r="P476" s="17"/>
      <c r="Q476" s="18"/>
      <c r="R476" s="8"/>
      <c r="S476" s="8"/>
    </row>
    <row r="477" customFormat="1" customHeight="1" spans="1:19">
      <c r="A477" s="8"/>
      <c r="B477" s="9"/>
      <c r="C477" s="10"/>
      <c r="D477" s="10"/>
      <c r="E477" s="11"/>
      <c r="F477" s="12"/>
      <c r="G477" s="13"/>
      <c r="H477" s="8"/>
      <c r="I477" s="14"/>
      <c r="J477" s="15"/>
      <c r="K477" s="16"/>
      <c r="L477" s="8"/>
      <c r="M477" s="15"/>
      <c r="N477" s="8"/>
      <c r="O477" s="8"/>
      <c r="P477" s="17"/>
      <c r="Q477" s="18"/>
      <c r="R477" s="8"/>
      <c r="S477" s="8"/>
    </row>
    <row r="478" customFormat="1" customHeight="1" spans="1:19">
      <c r="A478" s="8"/>
      <c r="B478" s="9"/>
      <c r="C478" s="10"/>
      <c r="D478" s="10"/>
      <c r="E478" s="11"/>
      <c r="F478" s="12"/>
      <c r="G478" s="13"/>
      <c r="H478" s="8"/>
      <c r="I478" s="14"/>
      <c r="J478" s="15"/>
      <c r="K478" s="16"/>
      <c r="L478" s="8"/>
      <c r="M478" s="15"/>
      <c r="N478" s="8"/>
      <c r="O478" s="8"/>
      <c r="P478" s="17"/>
      <c r="Q478" s="18"/>
      <c r="R478" s="8"/>
      <c r="S478" s="8"/>
    </row>
    <row r="479" customFormat="1" customHeight="1" spans="1:19">
      <c r="A479" s="8"/>
      <c r="B479" s="9"/>
      <c r="C479" s="10"/>
      <c r="D479" s="10"/>
      <c r="E479" s="11"/>
      <c r="F479" s="12"/>
      <c r="G479" s="13"/>
      <c r="H479" s="8"/>
      <c r="I479" s="14"/>
      <c r="J479" s="15"/>
      <c r="K479" s="16"/>
      <c r="L479" s="8"/>
      <c r="M479" s="15"/>
      <c r="N479" s="8"/>
      <c r="O479" s="8"/>
      <c r="P479" s="17"/>
      <c r="Q479" s="18"/>
      <c r="R479" s="8"/>
      <c r="S479" s="8"/>
    </row>
    <row r="480" customFormat="1" customHeight="1" spans="1:19">
      <c r="A480" s="8"/>
      <c r="B480" s="9"/>
      <c r="C480" s="10"/>
      <c r="D480" s="10"/>
      <c r="E480" s="11"/>
      <c r="F480" s="12"/>
      <c r="G480" s="13"/>
      <c r="H480" s="8"/>
      <c r="I480" s="14"/>
      <c r="J480" s="15"/>
      <c r="K480" s="16"/>
      <c r="L480" s="8"/>
      <c r="M480" s="15"/>
      <c r="N480" s="8"/>
      <c r="O480" s="8"/>
      <c r="P480" s="17"/>
      <c r="Q480" s="18"/>
      <c r="R480" s="8"/>
      <c r="S480" s="8"/>
    </row>
    <row r="481" customFormat="1" customHeight="1" spans="1:19">
      <c r="A481" s="8"/>
      <c r="B481" s="9"/>
      <c r="C481" s="10"/>
      <c r="D481" s="10"/>
      <c r="E481" s="11"/>
      <c r="F481" s="12"/>
      <c r="G481" s="13"/>
      <c r="H481" s="8"/>
      <c r="I481" s="14"/>
      <c r="J481" s="15"/>
      <c r="K481" s="16"/>
      <c r="L481" s="8"/>
      <c r="M481" s="15"/>
      <c r="N481" s="8"/>
      <c r="O481" s="8"/>
      <c r="P481" s="17"/>
      <c r="Q481" s="18"/>
      <c r="R481" s="8"/>
      <c r="S481" s="8"/>
    </row>
    <row r="482" customFormat="1" customHeight="1" spans="1:19">
      <c r="A482" s="8"/>
      <c r="B482" s="9"/>
      <c r="C482" s="10"/>
      <c r="D482" s="10"/>
      <c r="E482" s="11"/>
      <c r="F482" s="12"/>
      <c r="G482" s="13"/>
      <c r="H482" s="8"/>
      <c r="I482" s="14"/>
      <c r="J482" s="15"/>
      <c r="K482" s="16"/>
      <c r="L482" s="8"/>
      <c r="M482" s="15"/>
      <c r="N482" s="8"/>
      <c r="O482" s="8"/>
      <c r="P482" s="17"/>
      <c r="Q482" s="18"/>
      <c r="R482" s="8"/>
      <c r="S482" s="8"/>
    </row>
    <row r="483" customFormat="1" customHeight="1" spans="1:19">
      <c r="A483" s="8"/>
      <c r="B483" s="9"/>
      <c r="C483" s="10"/>
      <c r="D483" s="10"/>
      <c r="E483" s="11"/>
      <c r="F483" s="12"/>
      <c r="G483" s="13"/>
      <c r="H483" s="8"/>
      <c r="I483" s="14"/>
      <c r="J483" s="15"/>
      <c r="K483" s="16"/>
      <c r="L483" s="8"/>
      <c r="M483" s="15"/>
      <c r="N483" s="8"/>
      <c r="O483" s="8"/>
      <c r="P483" s="17"/>
      <c r="Q483" s="18"/>
      <c r="R483" s="8"/>
      <c r="S483" s="8"/>
    </row>
    <row r="484" customFormat="1" customHeight="1" spans="1:19">
      <c r="A484" s="8"/>
      <c r="B484" s="9"/>
      <c r="C484" s="10"/>
      <c r="D484" s="10"/>
      <c r="E484" s="11"/>
      <c r="F484" s="12"/>
      <c r="G484" s="13"/>
      <c r="H484" s="8"/>
      <c r="I484" s="14"/>
      <c r="J484" s="15"/>
      <c r="K484" s="16"/>
      <c r="L484" s="8"/>
      <c r="M484" s="15"/>
      <c r="N484" s="8"/>
      <c r="O484" s="8"/>
      <c r="P484" s="17"/>
      <c r="Q484" s="18"/>
      <c r="R484" s="8"/>
      <c r="S484" s="8"/>
    </row>
    <row r="485" customFormat="1" customHeight="1" spans="1:19">
      <c r="A485" s="8"/>
      <c r="B485" s="9"/>
      <c r="C485" s="10"/>
      <c r="D485" s="10"/>
      <c r="E485" s="11"/>
      <c r="F485" s="12"/>
      <c r="G485" s="13"/>
      <c r="H485" s="8"/>
      <c r="I485" s="14"/>
      <c r="J485" s="15"/>
      <c r="K485" s="16"/>
      <c r="L485" s="8"/>
      <c r="M485" s="15"/>
      <c r="N485" s="8"/>
      <c r="O485" s="8"/>
      <c r="P485" s="17"/>
      <c r="Q485" s="18"/>
      <c r="R485" s="8"/>
      <c r="S485" s="8"/>
    </row>
    <row r="486" customFormat="1" customHeight="1" spans="1:19">
      <c r="A486" s="8"/>
      <c r="B486" s="9"/>
      <c r="C486" s="10"/>
      <c r="D486" s="10"/>
      <c r="E486" s="11"/>
      <c r="F486" s="12"/>
      <c r="G486" s="13"/>
      <c r="H486" s="8"/>
      <c r="I486" s="14"/>
      <c r="J486" s="15"/>
      <c r="K486" s="16"/>
      <c r="L486" s="8"/>
      <c r="M486" s="15"/>
      <c r="N486" s="8"/>
      <c r="O486" s="8"/>
      <c r="P486" s="17"/>
      <c r="Q486" s="18"/>
      <c r="R486" s="8"/>
      <c r="S486" s="8"/>
    </row>
    <row r="487" customFormat="1" customHeight="1" spans="1:19">
      <c r="A487" s="8"/>
      <c r="B487" s="9"/>
      <c r="C487" s="10"/>
      <c r="D487" s="10"/>
      <c r="E487" s="11"/>
      <c r="F487" s="12"/>
      <c r="G487" s="13"/>
      <c r="H487" s="8"/>
      <c r="I487" s="14"/>
      <c r="J487" s="15"/>
      <c r="K487" s="16"/>
      <c r="L487" s="8"/>
      <c r="M487" s="15"/>
      <c r="N487" s="8"/>
      <c r="O487" s="8"/>
      <c r="P487" s="17"/>
      <c r="Q487" s="18"/>
      <c r="R487" s="8"/>
      <c r="S487" s="8"/>
    </row>
    <row r="488" customFormat="1" customHeight="1" spans="1:19">
      <c r="A488" s="8"/>
      <c r="B488" s="9"/>
      <c r="C488" s="10"/>
      <c r="D488" s="10"/>
      <c r="E488" s="11"/>
      <c r="F488" s="12"/>
      <c r="G488" s="13"/>
      <c r="H488" s="8"/>
      <c r="I488" s="14"/>
      <c r="J488" s="15"/>
      <c r="K488" s="16"/>
      <c r="L488" s="8"/>
      <c r="M488" s="15"/>
      <c r="N488" s="8"/>
      <c r="O488" s="8"/>
      <c r="P488" s="17"/>
      <c r="Q488" s="18"/>
      <c r="R488" s="8"/>
      <c r="S488" s="8"/>
    </row>
    <row r="489" customFormat="1" customHeight="1" spans="1:19">
      <c r="A489" s="8"/>
      <c r="B489" s="9"/>
      <c r="C489" s="10"/>
      <c r="D489" s="10"/>
      <c r="E489" s="11"/>
      <c r="F489" s="12"/>
      <c r="G489" s="13"/>
      <c r="H489" s="8"/>
      <c r="I489" s="14"/>
      <c r="J489" s="15"/>
      <c r="K489" s="16"/>
      <c r="L489" s="8"/>
      <c r="M489" s="15"/>
      <c r="N489" s="8"/>
      <c r="O489" s="8"/>
      <c r="P489" s="17"/>
      <c r="Q489" s="18"/>
      <c r="R489" s="8"/>
      <c r="S489" s="8"/>
    </row>
    <row r="490" customFormat="1" customHeight="1" spans="1:19">
      <c r="A490" s="8"/>
      <c r="B490" s="9"/>
      <c r="C490" s="10"/>
      <c r="D490" s="10"/>
      <c r="E490" s="11"/>
      <c r="F490" s="12"/>
      <c r="G490" s="13"/>
      <c r="H490" s="8"/>
      <c r="I490" s="14"/>
      <c r="J490" s="15"/>
      <c r="K490" s="16"/>
      <c r="L490" s="8"/>
      <c r="M490" s="15"/>
      <c r="N490" s="8"/>
      <c r="O490" s="8"/>
      <c r="P490" s="17"/>
      <c r="Q490" s="18"/>
      <c r="R490" s="8"/>
      <c r="S490" s="8"/>
    </row>
    <row r="491" customFormat="1" customHeight="1" spans="1:19">
      <c r="A491" s="8"/>
      <c r="B491" s="9"/>
      <c r="C491" s="10"/>
      <c r="D491" s="10"/>
      <c r="E491" s="11"/>
      <c r="F491" s="12"/>
      <c r="G491" s="13"/>
      <c r="H491" s="8"/>
      <c r="I491" s="14"/>
      <c r="J491" s="15"/>
      <c r="K491" s="16"/>
      <c r="L491" s="8"/>
      <c r="M491" s="15"/>
      <c r="N491" s="8"/>
      <c r="O491" s="8"/>
      <c r="P491" s="17"/>
      <c r="Q491" s="18"/>
      <c r="R491" s="8"/>
      <c r="S491" s="8"/>
    </row>
    <row r="492" customFormat="1" customHeight="1" spans="1:19">
      <c r="A492" s="8"/>
      <c r="B492" s="9"/>
      <c r="C492" s="10"/>
      <c r="D492" s="10"/>
      <c r="E492" s="11"/>
      <c r="F492" s="12"/>
      <c r="G492" s="13"/>
      <c r="H492" s="8"/>
      <c r="I492" s="14"/>
      <c r="J492" s="15"/>
      <c r="K492" s="16"/>
      <c r="L492" s="8"/>
      <c r="M492" s="15"/>
      <c r="N492" s="8"/>
      <c r="O492" s="8"/>
      <c r="P492" s="17"/>
      <c r="Q492" s="18"/>
      <c r="R492" s="8"/>
      <c r="S492" s="8"/>
    </row>
    <row r="493" customFormat="1" customHeight="1" spans="1:19">
      <c r="A493" s="8"/>
      <c r="B493" s="9"/>
      <c r="C493" s="10"/>
      <c r="D493" s="10"/>
      <c r="E493" s="11"/>
      <c r="F493" s="12"/>
      <c r="G493" s="13"/>
      <c r="H493" s="8"/>
      <c r="I493" s="14"/>
      <c r="J493" s="15"/>
      <c r="K493" s="16"/>
      <c r="L493" s="8"/>
      <c r="M493" s="15"/>
      <c r="N493" s="8"/>
      <c r="O493" s="8"/>
      <c r="P493" s="17"/>
      <c r="Q493" s="18"/>
      <c r="R493" s="8"/>
      <c r="S493" s="8"/>
    </row>
    <row r="494" customFormat="1" customHeight="1" spans="1:19">
      <c r="A494" s="8"/>
      <c r="B494" s="9"/>
      <c r="C494" s="10"/>
      <c r="D494" s="10"/>
      <c r="E494" s="11"/>
      <c r="F494" s="12"/>
      <c r="G494" s="13"/>
      <c r="H494" s="8"/>
      <c r="I494" s="14"/>
      <c r="J494" s="15"/>
      <c r="K494" s="16"/>
      <c r="L494" s="8"/>
      <c r="M494" s="15"/>
      <c r="N494" s="8"/>
      <c r="O494" s="8"/>
      <c r="P494" s="17"/>
      <c r="Q494" s="18"/>
      <c r="R494" s="8"/>
      <c r="S494" s="8"/>
    </row>
    <row r="495" customFormat="1" customHeight="1" spans="1:19">
      <c r="A495" s="8"/>
      <c r="B495" s="9"/>
      <c r="C495" s="10"/>
      <c r="D495" s="10"/>
      <c r="E495" s="11"/>
      <c r="F495" s="12"/>
      <c r="G495" s="13"/>
      <c r="H495" s="8"/>
      <c r="I495" s="14"/>
      <c r="J495" s="15"/>
      <c r="K495" s="16"/>
      <c r="L495" s="8"/>
      <c r="M495" s="15"/>
      <c r="N495" s="8"/>
      <c r="O495" s="8"/>
      <c r="P495" s="17"/>
      <c r="Q495" s="18"/>
      <c r="R495" s="8"/>
      <c r="S495" s="8"/>
    </row>
    <row r="496" customFormat="1" customHeight="1" spans="1:19">
      <c r="A496" s="8"/>
      <c r="B496" s="9"/>
      <c r="C496" s="10"/>
      <c r="D496" s="10"/>
      <c r="E496" s="11"/>
      <c r="F496" s="12"/>
      <c r="G496" s="13"/>
      <c r="H496" s="8"/>
      <c r="I496" s="14"/>
      <c r="J496" s="15"/>
      <c r="K496" s="16"/>
      <c r="L496" s="8"/>
      <c r="M496" s="15"/>
      <c r="N496" s="8"/>
      <c r="O496" s="8"/>
      <c r="P496" s="17"/>
      <c r="Q496" s="18"/>
      <c r="R496" s="8"/>
      <c r="S496" s="8"/>
    </row>
    <row r="497" customFormat="1" customHeight="1" spans="1:19">
      <c r="A497" s="8"/>
      <c r="B497" s="9"/>
      <c r="C497" s="10"/>
      <c r="D497" s="10"/>
      <c r="E497" s="11"/>
      <c r="F497" s="12"/>
      <c r="G497" s="13"/>
      <c r="H497" s="8"/>
      <c r="I497" s="14"/>
      <c r="J497" s="15"/>
      <c r="K497" s="16"/>
      <c r="L497" s="8"/>
      <c r="M497" s="15"/>
      <c r="N497" s="8"/>
      <c r="O497" s="8"/>
      <c r="P497" s="17"/>
      <c r="Q497" s="18"/>
      <c r="R497" s="8"/>
      <c r="S497" s="8"/>
    </row>
    <row r="498" customFormat="1" customHeight="1" spans="1:19">
      <c r="A498" s="8"/>
      <c r="B498" s="9"/>
      <c r="C498" s="10"/>
      <c r="D498" s="10"/>
      <c r="E498" s="11"/>
      <c r="F498" s="12"/>
      <c r="G498" s="13"/>
      <c r="H498" s="8"/>
      <c r="I498" s="14"/>
      <c r="J498" s="15"/>
      <c r="K498" s="16"/>
      <c r="L498" s="8"/>
      <c r="M498" s="15"/>
      <c r="N498" s="8"/>
      <c r="O498" s="8"/>
      <c r="P498" s="17"/>
      <c r="Q498" s="18"/>
      <c r="R498" s="8"/>
      <c r="S498" s="8"/>
    </row>
    <row r="499" customFormat="1" customHeight="1" spans="1:19">
      <c r="A499" s="8"/>
      <c r="B499" s="9"/>
      <c r="C499" s="10"/>
      <c r="D499" s="10"/>
      <c r="E499" s="11"/>
      <c r="F499" s="12"/>
      <c r="G499" s="13"/>
      <c r="H499" s="8"/>
      <c r="I499" s="14"/>
      <c r="J499" s="15"/>
      <c r="K499" s="16"/>
      <c r="L499" s="8"/>
      <c r="M499" s="15"/>
      <c r="N499" s="8"/>
      <c r="O499" s="8"/>
      <c r="P499" s="17"/>
      <c r="Q499" s="18"/>
      <c r="R499" s="8"/>
      <c r="S499" s="8"/>
    </row>
    <row r="500" customFormat="1" customHeight="1" spans="1:19">
      <c r="A500" s="8"/>
      <c r="B500" s="9"/>
      <c r="C500" s="10"/>
      <c r="D500" s="10"/>
      <c r="E500" s="11"/>
      <c r="F500" s="12"/>
      <c r="G500" s="13"/>
      <c r="H500" s="8"/>
      <c r="I500" s="14"/>
      <c r="J500" s="15"/>
      <c r="K500" s="16"/>
      <c r="L500" s="8"/>
      <c r="M500" s="15"/>
      <c r="N500" s="8"/>
      <c r="O500" s="8"/>
      <c r="P500" s="17"/>
      <c r="Q500" s="18"/>
      <c r="R500" s="8"/>
      <c r="S500" s="8"/>
    </row>
    <row r="501" customFormat="1" customHeight="1" spans="1:19">
      <c r="A501" s="8"/>
      <c r="B501" s="9"/>
      <c r="C501" s="10"/>
      <c r="D501" s="10"/>
      <c r="E501" s="11"/>
      <c r="F501" s="12"/>
      <c r="G501" s="13"/>
      <c r="H501" s="8"/>
      <c r="I501" s="14"/>
      <c r="J501" s="15"/>
      <c r="K501" s="16"/>
      <c r="L501" s="8"/>
      <c r="M501" s="15"/>
      <c r="N501" s="8"/>
      <c r="O501" s="8"/>
      <c r="P501" s="17"/>
      <c r="Q501" s="18"/>
      <c r="R501" s="8"/>
      <c r="S501" s="8"/>
    </row>
    <row r="502" customFormat="1" customHeight="1" spans="1:19">
      <c r="A502" s="8"/>
      <c r="B502" s="9"/>
      <c r="C502" s="10"/>
      <c r="D502" s="10"/>
      <c r="E502" s="11"/>
      <c r="F502" s="12"/>
      <c r="G502" s="13"/>
      <c r="H502" s="8"/>
      <c r="I502" s="14"/>
      <c r="J502" s="15"/>
      <c r="K502" s="16"/>
      <c r="L502" s="8"/>
      <c r="M502" s="15"/>
      <c r="N502" s="8"/>
      <c r="O502" s="8"/>
      <c r="P502" s="17"/>
      <c r="Q502" s="18"/>
      <c r="R502" s="8"/>
      <c r="S502" s="8"/>
    </row>
    <row r="503" customFormat="1" customHeight="1" spans="1:19">
      <c r="A503" s="8"/>
      <c r="B503" s="9"/>
      <c r="C503" s="10"/>
      <c r="D503" s="10"/>
      <c r="E503" s="11"/>
      <c r="F503" s="12"/>
      <c r="G503" s="13"/>
      <c r="H503" s="8"/>
      <c r="I503" s="14"/>
      <c r="J503" s="15"/>
      <c r="K503" s="16"/>
      <c r="L503" s="8"/>
      <c r="M503" s="15"/>
      <c r="N503" s="8"/>
      <c r="O503" s="8"/>
      <c r="P503" s="17"/>
      <c r="Q503" s="18"/>
      <c r="R503" s="8"/>
      <c r="S503" s="8"/>
    </row>
    <row r="504" customFormat="1" customHeight="1" spans="1:19">
      <c r="A504" s="8"/>
      <c r="B504" s="9"/>
      <c r="C504" s="10"/>
      <c r="D504" s="10"/>
      <c r="E504" s="11"/>
      <c r="F504" s="12"/>
      <c r="G504" s="13"/>
      <c r="H504" s="8"/>
      <c r="I504" s="14"/>
      <c r="J504" s="15"/>
      <c r="K504" s="16"/>
      <c r="L504" s="8"/>
      <c r="M504" s="15"/>
      <c r="N504" s="8"/>
      <c r="O504" s="8"/>
      <c r="P504" s="17"/>
      <c r="Q504" s="18"/>
      <c r="R504" s="8"/>
      <c r="S504" s="8"/>
    </row>
    <row r="505" customFormat="1" customHeight="1" spans="1:19">
      <c r="A505" s="8"/>
      <c r="B505" s="9"/>
      <c r="C505" s="10"/>
      <c r="D505" s="10"/>
      <c r="E505" s="11"/>
      <c r="F505" s="12"/>
      <c r="G505" s="13"/>
      <c r="H505" s="8"/>
      <c r="I505" s="14"/>
      <c r="J505" s="15"/>
      <c r="K505" s="16"/>
      <c r="L505" s="8"/>
      <c r="M505" s="15"/>
      <c r="N505" s="8"/>
      <c r="O505" s="8"/>
      <c r="P505" s="17"/>
      <c r="Q505" s="18"/>
      <c r="R505" s="8"/>
      <c r="S505" s="8"/>
    </row>
    <row r="506" customFormat="1" customHeight="1" spans="1:19">
      <c r="A506" s="8"/>
      <c r="B506" s="9"/>
      <c r="C506" s="10"/>
      <c r="D506" s="10"/>
      <c r="E506" s="11"/>
      <c r="F506" s="12"/>
      <c r="G506" s="13"/>
      <c r="H506" s="8"/>
      <c r="I506" s="14"/>
      <c r="J506" s="15"/>
      <c r="K506" s="16"/>
      <c r="L506" s="8"/>
      <c r="M506" s="15"/>
      <c r="N506" s="8"/>
      <c r="O506" s="8"/>
      <c r="P506" s="17"/>
      <c r="Q506" s="18"/>
      <c r="R506" s="8"/>
      <c r="S506" s="8"/>
    </row>
    <row r="507" customFormat="1" customHeight="1" spans="1:19">
      <c r="A507" s="8"/>
      <c r="B507" s="9"/>
      <c r="C507" s="10"/>
      <c r="D507" s="10"/>
      <c r="E507" s="11"/>
      <c r="F507" s="12"/>
      <c r="G507" s="13"/>
      <c r="H507" s="8"/>
      <c r="I507" s="14"/>
      <c r="J507" s="15"/>
      <c r="K507" s="16"/>
      <c r="L507" s="8"/>
      <c r="M507" s="15"/>
      <c r="N507" s="8"/>
      <c r="O507" s="8"/>
      <c r="P507" s="17"/>
      <c r="Q507" s="18"/>
      <c r="R507" s="8"/>
      <c r="S507" s="8"/>
    </row>
    <row r="508" customFormat="1" customHeight="1" spans="1:19">
      <c r="A508" s="8"/>
      <c r="B508" s="9"/>
      <c r="C508" s="10"/>
      <c r="D508" s="10"/>
      <c r="E508" s="11"/>
      <c r="F508" s="12"/>
      <c r="G508" s="13"/>
      <c r="H508" s="8"/>
      <c r="I508" s="14"/>
      <c r="J508" s="15"/>
      <c r="K508" s="16"/>
      <c r="L508" s="8"/>
      <c r="M508" s="15"/>
      <c r="N508" s="8"/>
      <c r="O508" s="8"/>
      <c r="P508" s="17"/>
      <c r="Q508" s="18"/>
      <c r="R508" s="8"/>
      <c r="S508" s="8"/>
    </row>
    <row r="509" customFormat="1" customHeight="1" spans="1:19">
      <c r="A509" s="8"/>
      <c r="B509" s="9"/>
      <c r="C509" s="10"/>
      <c r="D509" s="10"/>
      <c r="E509" s="11"/>
      <c r="F509" s="12"/>
      <c r="G509" s="13"/>
      <c r="H509" s="8"/>
      <c r="I509" s="14"/>
      <c r="J509" s="15"/>
      <c r="K509" s="16"/>
      <c r="L509" s="8"/>
      <c r="M509" s="15"/>
      <c r="N509" s="8"/>
      <c r="O509" s="8"/>
      <c r="P509" s="17"/>
      <c r="Q509" s="18"/>
      <c r="R509" s="8"/>
      <c r="S509" s="8"/>
    </row>
    <row r="510" customFormat="1" customHeight="1" spans="1:19">
      <c r="A510" s="8"/>
      <c r="B510" s="9"/>
      <c r="C510" s="10"/>
      <c r="D510" s="10"/>
      <c r="E510" s="11"/>
      <c r="F510" s="12"/>
      <c r="G510" s="13"/>
      <c r="H510" s="8"/>
      <c r="I510" s="14"/>
      <c r="J510" s="15"/>
      <c r="K510" s="16"/>
      <c r="L510" s="8"/>
      <c r="M510" s="15"/>
      <c r="N510" s="8"/>
      <c r="O510" s="8"/>
      <c r="P510" s="17"/>
      <c r="Q510" s="18"/>
      <c r="R510" s="8"/>
      <c r="S510" s="8"/>
    </row>
    <row r="511" customFormat="1" customHeight="1" spans="1:19">
      <c r="A511" s="8"/>
      <c r="B511" s="9"/>
      <c r="C511" s="10"/>
      <c r="D511" s="10"/>
      <c r="E511" s="11"/>
      <c r="F511" s="12"/>
      <c r="G511" s="13"/>
      <c r="H511" s="8"/>
      <c r="I511" s="14"/>
      <c r="J511" s="15"/>
      <c r="K511" s="16"/>
      <c r="L511" s="8"/>
      <c r="M511" s="15"/>
      <c r="N511" s="8"/>
      <c r="O511" s="8"/>
      <c r="P511" s="17"/>
      <c r="Q511" s="18"/>
      <c r="R511" s="8"/>
      <c r="S511" s="8"/>
    </row>
    <row r="512" customFormat="1" customHeight="1" spans="1:19">
      <c r="A512" s="8"/>
      <c r="B512" s="9"/>
      <c r="C512" s="10"/>
      <c r="D512" s="10"/>
      <c r="E512" s="11"/>
      <c r="F512" s="12"/>
      <c r="G512" s="13"/>
      <c r="H512" s="8"/>
      <c r="I512" s="14"/>
      <c r="J512" s="15"/>
      <c r="K512" s="16"/>
      <c r="L512" s="8"/>
      <c r="M512" s="15"/>
      <c r="N512" s="8"/>
      <c r="O512" s="8"/>
      <c r="P512" s="17"/>
      <c r="Q512" s="18"/>
      <c r="R512" s="8"/>
      <c r="S512" s="8"/>
    </row>
    <row r="513" customFormat="1" customHeight="1" spans="1:19">
      <c r="A513" s="8"/>
      <c r="B513" s="9"/>
      <c r="C513" s="10"/>
      <c r="D513" s="10"/>
      <c r="E513" s="11"/>
      <c r="F513" s="12"/>
      <c r="G513" s="13"/>
      <c r="H513" s="8"/>
      <c r="I513" s="14"/>
      <c r="J513" s="15"/>
      <c r="K513" s="16"/>
      <c r="L513" s="8"/>
      <c r="M513" s="15"/>
      <c r="N513" s="8"/>
      <c r="O513" s="8"/>
      <c r="P513" s="17"/>
      <c r="Q513" s="18"/>
      <c r="R513" s="8"/>
      <c r="S513" s="8"/>
    </row>
    <row r="514" customFormat="1" customHeight="1" spans="1:19">
      <c r="A514" s="8"/>
      <c r="B514" s="9"/>
      <c r="C514" s="10"/>
      <c r="D514" s="10"/>
      <c r="E514" s="11"/>
      <c r="F514" s="12"/>
      <c r="G514" s="13"/>
      <c r="H514" s="8"/>
      <c r="I514" s="14"/>
      <c r="J514" s="15"/>
      <c r="K514" s="16"/>
      <c r="L514" s="8"/>
      <c r="M514" s="15"/>
      <c r="N514" s="8"/>
      <c r="O514" s="8"/>
      <c r="P514" s="17"/>
      <c r="Q514" s="18"/>
      <c r="R514" s="8"/>
      <c r="S514" s="8"/>
    </row>
    <row r="515" customFormat="1" customHeight="1" spans="1:19">
      <c r="A515" s="8"/>
      <c r="B515" s="9"/>
      <c r="C515" s="10"/>
      <c r="D515" s="10"/>
      <c r="E515" s="11"/>
      <c r="F515" s="12"/>
      <c r="G515" s="13"/>
      <c r="H515" s="8"/>
      <c r="I515" s="14"/>
      <c r="J515" s="15"/>
      <c r="K515" s="16"/>
      <c r="L515" s="8"/>
      <c r="M515" s="15"/>
      <c r="N515" s="8"/>
      <c r="O515" s="8"/>
      <c r="P515" s="17"/>
      <c r="Q515" s="18"/>
      <c r="R515" s="8"/>
      <c r="S515" s="8"/>
    </row>
    <row r="516" customFormat="1" customHeight="1" spans="1:19">
      <c r="A516" s="8"/>
      <c r="B516" s="9"/>
      <c r="C516" s="10"/>
      <c r="D516" s="10"/>
      <c r="E516" s="11"/>
      <c r="F516" s="12"/>
      <c r="G516" s="13"/>
      <c r="H516" s="8"/>
      <c r="I516" s="14"/>
      <c r="J516" s="15"/>
      <c r="K516" s="16"/>
      <c r="L516" s="8"/>
      <c r="M516" s="15"/>
      <c r="N516" s="8"/>
      <c r="O516" s="8"/>
      <c r="P516" s="17"/>
      <c r="Q516" s="18"/>
      <c r="R516" s="8"/>
      <c r="S516" s="8"/>
    </row>
    <row r="517" customFormat="1" customHeight="1" spans="1:19">
      <c r="A517" s="8"/>
      <c r="B517" s="9"/>
      <c r="C517" s="10"/>
      <c r="D517" s="10"/>
      <c r="E517" s="11"/>
      <c r="F517" s="12"/>
      <c r="G517" s="13"/>
      <c r="H517" s="8"/>
      <c r="I517" s="14"/>
      <c r="J517" s="15"/>
      <c r="K517" s="16"/>
      <c r="L517" s="8"/>
      <c r="M517" s="15"/>
      <c r="N517" s="8"/>
      <c r="O517" s="8"/>
      <c r="P517" s="17"/>
      <c r="Q517" s="18"/>
      <c r="R517" s="8"/>
      <c r="S517" s="8"/>
    </row>
    <row r="518" customFormat="1" customHeight="1" spans="1:19">
      <c r="A518" s="8"/>
      <c r="B518" s="9"/>
      <c r="C518" s="10"/>
      <c r="D518" s="10"/>
      <c r="E518" s="11"/>
      <c r="F518" s="12"/>
      <c r="G518" s="13"/>
      <c r="H518" s="8"/>
      <c r="I518" s="14"/>
      <c r="J518" s="15"/>
      <c r="K518" s="16"/>
      <c r="L518" s="8"/>
      <c r="M518" s="15"/>
      <c r="N518" s="8"/>
      <c r="O518" s="8"/>
      <c r="P518" s="17"/>
      <c r="Q518" s="18"/>
      <c r="R518" s="8"/>
      <c r="S518" s="8"/>
    </row>
    <row r="519" customFormat="1" customHeight="1" spans="1:19">
      <c r="A519" s="8"/>
      <c r="B519" s="9"/>
      <c r="C519" s="10"/>
      <c r="D519" s="10"/>
      <c r="E519" s="11"/>
      <c r="F519" s="12"/>
      <c r="G519" s="13"/>
      <c r="H519" s="8"/>
      <c r="I519" s="14"/>
      <c r="J519" s="15"/>
      <c r="K519" s="16"/>
      <c r="L519" s="8"/>
      <c r="M519" s="15"/>
      <c r="N519" s="8"/>
      <c r="O519" s="8"/>
      <c r="P519" s="17"/>
      <c r="Q519" s="18"/>
      <c r="R519" s="8"/>
      <c r="S519" s="8"/>
    </row>
    <row r="520" customFormat="1" customHeight="1" spans="1:19">
      <c r="A520" s="8"/>
      <c r="B520" s="9"/>
      <c r="C520" s="10"/>
      <c r="D520" s="10"/>
      <c r="E520" s="11"/>
      <c r="F520" s="12"/>
      <c r="G520" s="13"/>
      <c r="H520" s="8"/>
      <c r="I520" s="14"/>
      <c r="J520" s="15"/>
      <c r="K520" s="16"/>
      <c r="L520" s="8"/>
      <c r="M520" s="15"/>
      <c r="N520" s="8"/>
      <c r="O520" s="8"/>
      <c r="P520" s="17"/>
      <c r="Q520" s="18"/>
      <c r="R520" s="8"/>
      <c r="S520" s="8"/>
    </row>
    <row r="521" customFormat="1" customHeight="1" spans="1:19">
      <c r="A521" s="8"/>
      <c r="B521" s="9"/>
      <c r="C521" s="10"/>
      <c r="D521" s="10"/>
      <c r="E521" s="11"/>
      <c r="F521" s="12"/>
      <c r="G521" s="13"/>
      <c r="H521" s="8"/>
      <c r="I521" s="14"/>
      <c r="J521" s="15"/>
      <c r="K521" s="16"/>
      <c r="L521" s="8"/>
      <c r="M521" s="15"/>
      <c r="N521" s="8"/>
      <c r="O521" s="8"/>
      <c r="P521" s="17"/>
      <c r="Q521" s="18"/>
      <c r="R521" s="8"/>
      <c r="S521" s="8"/>
    </row>
    <row r="522" customFormat="1" customHeight="1" spans="1:19">
      <c r="A522" s="8"/>
      <c r="B522" s="9"/>
      <c r="C522" s="10"/>
      <c r="D522" s="10"/>
      <c r="E522" s="11"/>
      <c r="F522" s="12"/>
      <c r="G522" s="13"/>
      <c r="H522" s="8"/>
      <c r="I522" s="14"/>
      <c r="J522" s="15"/>
      <c r="K522" s="16"/>
      <c r="L522" s="8"/>
      <c r="M522" s="15"/>
      <c r="N522" s="8"/>
      <c r="O522" s="8"/>
      <c r="P522" s="17"/>
      <c r="Q522" s="18"/>
      <c r="R522" s="8"/>
      <c r="S522" s="8"/>
    </row>
    <row r="523" customFormat="1" customHeight="1" spans="1:19">
      <c r="A523" s="8"/>
      <c r="B523" s="9"/>
      <c r="C523" s="10"/>
      <c r="D523" s="10"/>
      <c r="E523" s="11"/>
      <c r="F523" s="12"/>
      <c r="G523" s="13"/>
      <c r="H523" s="8"/>
      <c r="I523" s="14"/>
      <c r="J523" s="15"/>
      <c r="K523" s="16"/>
      <c r="L523" s="8"/>
      <c r="M523" s="15"/>
      <c r="N523" s="8"/>
      <c r="O523" s="8"/>
      <c r="P523" s="17"/>
      <c r="Q523" s="18"/>
      <c r="R523" s="8"/>
      <c r="S523" s="8"/>
    </row>
    <row r="524" customFormat="1" customHeight="1" spans="1:19">
      <c r="A524" s="8"/>
      <c r="B524" s="9"/>
      <c r="C524" s="10"/>
      <c r="D524" s="10"/>
      <c r="E524" s="11"/>
      <c r="F524" s="12"/>
      <c r="G524" s="13"/>
      <c r="H524" s="8"/>
      <c r="I524" s="14"/>
      <c r="J524" s="15"/>
      <c r="K524" s="16"/>
      <c r="L524" s="8"/>
      <c r="M524" s="15"/>
      <c r="N524" s="8"/>
      <c r="O524" s="8"/>
      <c r="P524" s="17"/>
      <c r="Q524" s="18"/>
      <c r="R524" s="8"/>
      <c r="S524" s="8"/>
    </row>
    <row r="525" customFormat="1" customHeight="1" spans="1:19">
      <c r="A525" s="8"/>
      <c r="B525" s="9"/>
      <c r="C525" s="10"/>
      <c r="D525" s="10"/>
      <c r="E525" s="11"/>
      <c r="F525" s="12"/>
      <c r="G525" s="13"/>
      <c r="H525" s="8"/>
      <c r="I525" s="14"/>
      <c r="J525" s="15"/>
      <c r="K525" s="16"/>
      <c r="L525" s="8"/>
      <c r="M525" s="15"/>
      <c r="N525" s="8"/>
      <c r="O525" s="8"/>
      <c r="P525" s="17"/>
      <c r="Q525" s="18"/>
      <c r="R525" s="8"/>
      <c r="S525" s="8"/>
    </row>
    <row r="526" customFormat="1" customHeight="1" spans="1:19">
      <c r="A526" s="8"/>
      <c r="B526" s="9"/>
      <c r="C526" s="10"/>
      <c r="D526" s="10"/>
      <c r="E526" s="11"/>
      <c r="F526" s="12"/>
      <c r="G526" s="13"/>
      <c r="H526" s="8"/>
      <c r="I526" s="14"/>
      <c r="J526" s="15"/>
      <c r="K526" s="16"/>
      <c r="L526" s="8"/>
      <c r="M526" s="15"/>
      <c r="N526" s="8"/>
      <c r="O526" s="8"/>
      <c r="P526" s="17"/>
      <c r="Q526" s="18"/>
      <c r="R526" s="8"/>
      <c r="S526" s="8"/>
    </row>
    <row r="527" customFormat="1" customHeight="1" spans="1:19">
      <c r="A527" s="8"/>
      <c r="B527" s="9"/>
      <c r="C527" s="10"/>
      <c r="D527" s="10"/>
      <c r="E527" s="11"/>
      <c r="F527" s="12"/>
      <c r="G527" s="13"/>
      <c r="H527" s="8"/>
      <c r="I527" s="14"/>
      <c r="J527" s="15"/>
      <c r="K527" s="16"/>
      <c r="L527" s="8"/>
      <c r="M527" s="15"/>
      <c r="N527" s="8"/>
      <c r="O527" s="8"/>
      <c r="P527" s="17"/>
      <c r="Q527" s="18"/>
      <c r="R527" s="8"/>
      <c r="S527" s="8"/>
    </row>
    <row r="528" customFormat="1" customHeight="1" spans="1:19">
      <c r="A528" s="8"/>
      <c r="B528" s="9"/>
      <c r="C528" s="10"/>
      <c r="D528" s="10"/>
      <c r="E528" s="11"/>
      <c r="F528" s="12"/>
      <c r="G528" s="13"/>
      <c r="H528" s="8"/>
      <c r="I528" s="14"/>
      <c r="J528" s="15"/>
      <c r="K528" s="16"/>
      <c r="L528" s="8"/>
      <c r="M528" s="15"/>
      <c r="N528" s="8"/>
      <c r="O528" s="8"/>
      <c r="P528" s="17"/>
      <c r="Q528" s="18"/>
      <c r="R528" s="8"/>
      <c r="S528" s="8"/>
    </row>
    <row r="529" customFormat="1" customHeight="1" spans="1:19">
      <c r="A529" s="8"/>
      <c r="B529" s="9"/>
      <c r="C529" s="10"/>
      <c r="D529" s="10"/>
      <c r="E529" s="11"/>
      <c r="F529" s="12"/>
      <c r="G529" s="13"/>
      <c r="H529" s="8"/>
      <c r="I529" s="14"/>
      <c r="J529" s="15"/>
      <c r="K529" s="16"/>
      <c r="L529" s="8"/>
      <c r="M529" s="15"/>
      <c r="N529" s="8"/>
      <c r="O529" s="8"/>
      <c r="P529" s="17"/>
      <c r="Q529" s="18"/>
      <c r="R529" s="8"/>
      <c r="S529" s="8"/>
    </row>
    <row r="530" customFormat="1" customHeight="1" spans="1:19">
      <c r="A530" s="8"/>
      <c r="B530" s="9"/>
      <c r="C530" s="10"/>
      <c r="D530" s="10"/>
      <c r="E530" s="11"/>
      <c r="F530" s="12"/>
      <c r="G530" s="13"/>
      <c r="H530" s="8"/>
      <c r="I530" s="14"/>
      <c r="J530" s="15"/>
      <c r="K530" s="16"/>
      <c r="L530" s="8"/>
      <c r="M530" s="15"/>
      <c r="N530" s="8"/>
      <c r="O530" s="8"/>
      <c r="P530" s="17"/>
      <c r="Q530" s="18"/>
      <c r="R530" s="8"/>
      <c r="S530" s="8"/>
    </row>
    <row r="531" customFormat="1" customHeight="1" spans="1:19">
      <c r="A531" s="8"/>
      <c r="B531" s="9"/>
      <c r="C531" s="10"/>
      <c r="D531" s="10"/>
      <c r="E531" s="11"/>
      <c r="F531" s="12"/>
      <c r="G531" s="13"/>
      <c r="H531" s="8"/>
      <c r="I531" s="14"/>
      <c r="J531" s="15"/>
      <c r="K531" s="16"/>
      <c r="L531" s="8"/>
      <c r="M531" s="15"/>
      <c r="N531" s="8"/>
      <c r="O531" s="8"/>
      <c r="P531" s="17"/>
      <c r="Q531" s="18"/>
      <c r="R531" s="8"/>
      <c r="S531" s="8"/>
    </row>
    <row r="532" customFormat="1" customHeight="1" spans="1:19">
      <c r="A532" s="8"/>
      <c r="B532" s="9"/>
      <c r="C532" s="10"/>
      <c r="D532" s="10"/>
      <c r="E532" s="11"/>
      <c r="F532" s="12"/>
      <c r="G532" s="13"/>
      <c r="H532" s="8"/>
      <c r="I532" s="14"/>
      <c r="J532" s="15"/>
      <c r="K532" s="16"/>
      <c r="L532" s="8"/>
      <c r="M532" s="15"/>
      <c r="N532" s="8"/>
      <c r="O532" s="8"/>
      <c r="P532" s="17"/>
      <c r="Q532" s="18"/>
      <c r="R532" s="8"/>
      <c r="S532" s="8"/>
    </row>
    <row r="533" customFormat="1" customHeight="1" spans="1:19">
      <c r="A533" s="8"/>
      <c r="B533" s="9"/>
      <c r="C533" s="10"/>
      <c r="D533" s="10"/>
      <c r="E533" s="11"/>
      <c r="F533" s="12"/>
      <c r="G533" s="13"/>
      <c r="H533" s="8"/>
      <c r="I533" s="14"/>
      <c r="J533" s="15"/>
      <c r="K533" s="16"/>
      <c r="L533" s="8"/>
      <c r="M533" s="15"/>
      <c r="N533" s="8"/>
      <c r="O533" s="8"/>
      <c r="P533" s="17"/>
      <c r="Q533" s="18"/>
      <c r="R533" s="8"/>
      <c r="S533" s="8"/>
    </row>
    <row r="534" customFormat="1" customHeight="1" spans="1:19">
      <c r="A534" s="8"/>
      <c r="B534" s="9"/>
      <c r="C534" s="10"/>
      <c r="D534" s="10"/>
      <c r="E534" s="11"/>
      <c r="F534" s="12"/>
      <c r="G534" s="13"/>
      <c r="H534" s="8"/>
      <c r="I534" s="14"/>
      <c r="J534" s="15"/>
      <c r="K534" s="16"/>
      <c r="L534" s="8"/>
      <c r="M534" s="15"/>
      <c r="N534" s="8"/>
      <c r="O534" s="8"/>
      <c r="P534" s="17"/>
      <c r="Q534" s="18"/>
      <c r="R534" s="8"/>
      <c r="S534" s="8"/>
    </row>
    <row r="535" customFormat="1" customHeight="1" spans="1:19">
      <c r="A535" s="8"/>
      <c r="B535" s="9"/>
      <c r="C535" s="10"/>
      <c r="D535" s="10"/>
      <c r="E535" s="11"/>
      <c r="F535" s="12"/>
      <c r="G535" s="13"/>
      <c r="H535" s="8"/>
      <c r="I535" s="14"/>
      <c r="J535" s="15"/>
      <c r="K535" s="16"/>
      <c r="L535" s="8"/>
      <c r="M535" s="15"/>
      <c r="N535" s="8"/>
      <c r="O535" s="8"/>
      <c r="P535" s="17"/>
      <c r="Q535" s="18"/>
      <c r="R535" s="8"/>
      <c r="S535" s="8"/>
    </row>
    <row r="536" customFormat="1" customHeight="1" spans="1:19">
      <c r="A536" s="8"/>
      <c r="B536" s="9"/>
      <c r="C536" s="10"/>
      <c r="D536" s="10"/>
      <c r="E536" s="11"/>
      <c r="F536" s="12"/>
      <c r="G536" s="13"/>
      <c r="H536" s="8"/>
      <c r="I536" s="14"/>
      <c r="J536" s="15"/>
      <c r="K536" s="16"/>
      <c r="L536" s="8"/>
      <c r="M536" s="15"/>
      <c r="N536" s="8"/>
      <c r="O536" s="8"/>
      <c r="P536" s="17"/>
      <c r="Q536" s="18"/>
      <c r="R536" s="8"/>
      <c r="S536" s="8"/>
    </row>
    <row r="537" customFormat="1" customHeight="1" spans="1:19">
      <c r="A537" s="8"/>
      <c r="B537" s="9"/>
      <c r="C537" s="10"/>
      <c r="D537" s="10"/>
      <c r="E537" s="11"/>
      <c r="F537" s="12"/>
      <c r="G537" s="13"/>
      <c r="H537" s="8"/>
      <c r="I537" s="14"/>
      <c r="J537" s="15"/>
      <c r="K537" s="16"/>
      <c r="L537" s="8"/>
      <c r="M537" s="15"/>
      <c r="N537" s="8"/>
      <c r="O537" s="8"/>
      <c r="P537" s="17"/>
      <c r="Q537" s="18"/>
      <c r="R537" s="8"/>
      <c r="S537" s="8"/>
    </row>
    <row r="538" customFormat="1" customHeight="1" spans="1:19">
      <c r="A538" s="8"/>
      <c r="B538" s="9"/>
      <c r="C538" s="10"/>
      <c r="D538" s="10"/>
      <c r="E538" s="11"/>
      <c r="F538" s="12"/>
      <c r="G538" s="13"/>
      <c r="H538" s="8"/>
      <c r="I538" s="14"/>
      <c r="J538" s="15"/>
      <c r="K538" s="16"/>
      <c r="L538" s="8"/>
      <c r="M538" s="15"/>
      <c r="N538" s="8"/>
      <c r="O538" s="8"/>
      <c r="P538" s="17"/>
      <c r="Q538" s="18"/>
      <c r="R538" s="8"/>
      <c r="S538" s="8"/>
    </row>
    <row r="539" customFormat="1" customHeight="1" spans="1:19">
      <c r="A539" s="8"/>
      <c r="B539" s="9"/>
      <c r="C539" s="10"/>
      <c r="D539" s="10"/>
      <c r="E539" s="11"/>
      <c r="F539" s="12"/>
      <c r="G539" s="13"/>
      <c r="H539" s="8"/>
      <c r="I539" s="14"/>
      <c r="J539" s="15"/>
      <c r="K539" s="16"/>
      <c r="L539" s="8"/>
      <c r="M539" s="15"/>
      <c r="N539" s="8"/>
      <c r="O539" s="8"/>
      <c r="P539" s="17"/>
      <c r="Q539" s="18"/>
      <c r="R539" s="8"/>
      <c r="S539" s="8"/>
    </row>
    <row r="540" customFormat="1" customHeight="1" spans="1:19">
      <c r="A540" s="8"/>
      <c r="B540" s="9"/>
      <c r="C540" s="10"/>
      <c r="D540" s="10"/>
      <c r="E540" s="11"/>
      <c r="F540" s="12"/>
      <c r="G540" s="13"/>
      <c r="H540" s="8"/>
      <c r="I540" s="14"/>
      <c r="J540" s="15"/>
      <c r="K540" s="16"/>
      <c r="L540" s="8"/>
      <c r="M540" s="15"/>
      <c r="N540" s="8"/>
      <c r="O540" s="8"/>
      <c r="P540" s="17"/>
      <c r="Q540" s="18"/>
      <c r="R540" s="8"/>
      <c r="S540" s="8"/>
    </row>
    <row r="541" customFormat="1" customHeight="1" spans="1:19">
      <c r="A541" s="8"/>
      <c r="B541" s="9"/>
      <c r="C541" s="10"/>
      <c r="D541" s="10"/>
      <c r="E541" s="11"/>
      <c r="F541" s="12"/>
      <c r="G541" s="13"/>
      <c r="H541" s="8"/>
      <c r="I541" s="14"/>
      <c r="J541" s="15"/>
      <c r="K541" s="16"/>
      <c r="L541" s="8"/>
      <c r="M541" s="15"/>
      <c r="N541" s="8"/>
      <c r="O541" s="8"/>
      <c r="P541" s="17"/>
      <c r="Q541" s="18"/>
      <c r="R541" s="8"/>
      <c r="S541" s="8"/>
    </row>
    <row r="542" customFormat="1" customHeight="1" spans="1:19">
      <c r="A542" s="8"/>
      <c r="B542" s="9"/>
      <c r="C542" s="10"/>
      <c r="D542" s="10"/>
      <c r="E542" s="11"/>
      <c r="F542" s="12"/>
      <c r="G542" s="13"/>
      <c r="H542" s="8"/>
      <c r="I542" s="14"/>
      <c r="J542" s="15"/>
      <c r="K542" s="16"/>
      <c r="L542" s="8"/>
      <c r="M542" s="15"/>
      <c r="N542" s="8"/>
      <c r="O542" s="8"/>
      <c r="P542" s="17"/>
      <c r="Q542" s="18"/>
      <c r="R542" s="8"/>
      <c r="S542" s="8"/>
    </row>
    <row r="543" customFormat="1" customHeight="1" spans="1:19">
      <c r="A543" s="8"/>
      <c r="B543" s="9"/>
      <c r="C543" s="10"/>
      <c r="D543" s="10"/>
      <c r="E543" s="11"/>
      <c r="F543" s="12"/>
      <c r="G543" s="13"/>
      <c r="H543" s="8"/>
      <c r="I543" s="14"/>
      <c r="J543" s="15"/>
      <c r="K543" s="16"/>
      <c r="L543" s="8"/>
      <c r="M543" s="15"/>
      <c r="N543" s="8"/>
      <c r="O543" s="8"/>
      <c r="P543" s="17"/>
      <c r="Q543" s="18"/>
      <c r="R543" s="8"/>
      <c r="S543" s="8"/>
    </row>
    <row r="544" customFormat="1" customHeight="1" spans="1:19">
      <c r="A544" s="8"/>
      <c r="B544" s="9"/>
      <c r="C544" s="10"/>
      <c r="D544" s="10"/>
      <c r="E544" s="11"/>
      <c r="F544" s="12"/>
      <c r="G544" s="13"/>
      <c r="H544" s="8"/>
      <c r="I544" s="14"/>
      <c r="J544" s="15"/>
      <c r="K544" s="16"/>
      <c r="L544" s="8"/>
      <c r="M544" s="15"/>
      <c r="N544" s="8"/>
      <c r="O544" s="8"/>
      <c r="P544" s="17"/>
      <c r="Q544" s="18"/>
      <c r="R544" s="8"/>
      <c r="S544" s="8"/>
    </row>
    <row r="545" customFormat="1" customHeight="1" spans="1:19">
      <c r="A545" s="8"/>
      <c r="B545" s="9"/>
      <c r="C545" s="10"/>
      <c r="D545" s="10"/>
      <c r="E545" s="11"/>
      <c r="F545" s="12"/>
      <c r="G545" s="13"/>
      <c r="H545" s="8"/>
      <c r="I545" s="14"/>
      <c r="J545" s="15"/>
      <c r="K545" s="16"/>
      <c r="L545" s="8"/>
      <c r="M545" s="15"/>
      <c r="N545" s="8"/>
      <c r="O545" s="8"/>
      <c r="P545" s="17"/>
      <c r="Q545" s="18"/>
      <c r="R545" s="8"/>
      <c r="S545" s="8"/>
    </row>
    <row r="546" customFormat="1" customHeight="1" spans="1:19">
      <c r="A546" s="8"/>
      <c r="B546" s="9"/>
      <c r="C546" s="10"/>
      <c r="D546" s="10"/>
      <c r="E546" s="11"/>
      <c r="F546" s="12"/>
      <c r="G546" s="13"/>
      <c r="H546" s="8"/>
      <c r="I546" s="14"/>
      <c r="J546" s="15"/>
      <c r="K546" s="16"/>
      <c r="L546" s="8"/>
      <c r="M546" s="15"/>
      <c r="N546" s="8"/>
      <c r="O546" s="8"/>
      <c r="P546" s="17"/>
      <c r="Q546" s="18"/>
      <c r="R546" s="8"/>
      <c r="S546" s="8"/>
    </row>
    <row r="547" customFormat="1" customHeight="1" spans="1:19">
      <c r="A547" s="8"/>
      <c r="B547" s="9"/>
      <c r="C547" s="10"/>
      <c r="D547" s="10"/>
      <c r="E547" s="11"/>
      <c r="F547" s="12"/>
      <c r="G547" s="13"/>
      <c r="H547" s="8"/>
      <c r="I547" s="14"/>
      <c r="J547" s="15"/>
      <c r="K547" s="16"/>
      <c r="L547" s="8"/>
      <c r="M547" s="15"/>
      <c r="N547" s="8"/>
      <c r="O547" s="8"/>
      <c r="P547" s="17"/>
      <c r="Q547" s="18"/>
      <c r="R547" s="8"/>
      <c r="S547" s="8"/>
    </row>
    <row r="548" customFormat="1" customHeight="1" spans="1:19">
      <c r="A548" s="8"/>
      <c r="B548" s="9"/>
      <c r="C548" s="10"/>
      <c r="D548" s="10"/>
      <c r="E548" s="11"/>
      <c r="F548" s="12"/>
      <c r="G548" s="13"/>
      <c r="H548" s="8"/>
      <c r="I548" s="14"/>
      <c r="J548" s="15"/>
      <c r="K548" s="16"/>
      <c r="L548" s="8"/>
      <c r="M548" s="15"/>
      <c r="N548" s="8"/>
      <c r="O548" s="8"/>
      <c r="P548" s="17"/>
      <c r="Q548" s="18"/>
      <c r="R548" s="8"/>
      <c r="S548" s="8"/>
    </row>
    <row r="549" customFormat="1" customHeight="1" spans="1:19">
      <c r="A549" s="8"/>
      <c r="B549" s="9"/>
      <c r="C549" s="10"/>
      <c r="D549" s="10"/>
      <c r="E549" s="11"/>
      <c r="F549" s="12"/>
      <c r="G549" s="13"/>
      <c r="H549" s="8"/>
      <c r="I549" s="14"/>
      <c r="J549" s="15"/>
      <c r="K549" s="16"/>
      <c r="L549" s="8"/>
      <c r="M549" s="15"/>
      <c r="N549" s="8"/>
      <c r="O549" s="8"/>
      <c r="P549" s="17"/>
      <c r="Q549" s="18"/>
      <c r="R549" s="8"/>
      <c r="S549" s="8"/>
    </row>
    <row r="550" customFormat="1" customHeight="1" spans="1:19">
      <c r="A550" s="8"/>
      <c r="B550" s="9"/>
      <c r="C550" s="10"/>
      <c r="D550" s="10"/>
      <c r="E550" s="11"/>
      <c r="F550" s="12"/>
      <c r="G550" s="13"/>
      <c r="H550" s="8"/>
      <c r="I550" s="14"/>
      <c r="J550" s="15"/>
      <c r="K550" s="16"/>
      <c r="L550" s="8"/>
      <c r="M550" s="15"/>
      <c r="N550" s="8"/>
      <c r="O550" s="8"/>
      <c r="P550" s="17"/>
      <c r="Q550" s="18"/>
      <c r="R550" s="8"/>
      <c r="S550" s="8"/>
    </row>
    <row r="551" customFormat="1" customHeight="1" spans="1:19">
      <c r="A551" s="8"/>
      <c r="B551" s="9"/>
      <c r="C551" s="10"/>
      <c r="D551" s="10"/>
      <c r="E551" s="11"/>
      <c r="F551" s="12"/>
      <c r="G551" s="13"/>
      <c r="H551" s="8"/>
      <c r="I551" s="14"/>
      <c r="J551" s="15"/>
      <c r="K551" s="16"/>
      <c r="L551" s="8"/>
      <c r="M551" s="15"/>
      <c r="N551" s="8"/>
      <c r="O551" s="8"/>
      <c r="P551" s="17"/>
      <c r="Q551" s="18"/>
      <c r="R551" s="8"/>
      <c r="S551" s="8"/>
    </row>
    <row r="552" customFormat="1" customHeight="1" spans="1:19">
      <c r="A552" s="8"/>
      <c r="B552" s="9"/>
      <c r="C552" s="10"/>
      <c r="D552" s="10"/>
      <c r="E552" s="11"/>
      <c r="F552" s="12"/>
      <c r="G552" s="13"/>
      <c r="H552" s="8"/>
      <c r="I552" s="14"/>
      <c r="J552" s="15"/>
      <c r="K552" s="16"/>
      <c r="L552" s="8"/>
      <c r="M552" s="15"/>
      <c r="N552" s="8"/>
      <c r="O552" s="8"/>
      <c r="P552" s="17"/>
      <c r="Q552" s="18"/>
      <c r="R552" s="8"/>
      <c r="S552" s="8"/>
    </row>
    <row r="553" customFormat="1" customHeight="1" spans="1:19">
      <c r="A553" s="8"/>
      <c r="B553" s="9"/>
      <c r="C553" s="10"/>
      <c r="D553" s="10"/>
      <c r="E553" s="11"/>
      <c r="F553" s="12"/>
      <c r="G553" s="13"/>
      <c r="H553" s="8"/>
      <c r="I553" s="14"/>
      <c r="J553" s="15"/>
      <c r="K553" s="16"/>
      <c r="L553" s="8"/>
      <c r="M553" s="15"/>
      <c r="N553" s="8"/>
      <c r="O553" s="8"/>
      <c r="P553" s="17"/>
      <c r="Q553" s="18"/>
      <c r="R553" s="8"/>
      <c r="S553" s="8"/>
    </row>
    <row r="554" customFormat="1" customHeight="1" spans="1:19">
      <c r="A554" s="8"/>
      <c r="B554" s="9"/>
      <c r="C554" s="10"/>
      <c r="D554" s="10"/>
      <c r="E554" s="11"/>
      <c r="F554" s="12"/>
      <c r="G554" s="13"/>
      <c r="H554" s="8"/>
      <c r="I554" s="14"/>
      <c r="J554" s="15"/>
      <c r="K554" s="16"/>
      <c r="L554" s="8"/>
      <c r="M554" s="15"/>
      <c r="N554" s="8"/>
      <c r="O554" s="8"/>
      <c r="P554" s="17"/>
      <c r="Q554" s="18"/>
      <c r="R554" s="8"/>
      <c r="S554" s="8"/>
    </row>
    <row r="555" customFormat="1" customHeight="1" spans="1:19">
      <c r="A555" s="8"/>
      <c r="B555" s="9"/>
      <c r="C555" s="10"/>
      <c r="D555" s="10"/>
      <c r="E555" s="11"/>
      <c r="F555" s="12"/>
      <c r="G555" s="13"/>
      <c r="H555" s="8"/>
      <c r="I555" s="14"/>
      <c r="J555" s="15"/>
      <c r="K555" s="16"/>
      <c r="L555" s="8"/>
      <c r="M555" s="15"/>
      <c r="N555" s="8"/>
      <c r="O555" s="8"/>
      <c r="P555" s="17"/>
      <c r="Q555" s="18"/>
      <c r="R555" s="8"/>
      <c r="S555" s="8"/>
    </row>
    <row r="556" customFormat="1" customHeight="1" spans="1:19">
      <c r="A556" s="8"/>
      <c r="B556" s="9"/>
      <c r="C556" s="10"/>
      <c r="D556" s="10"/>
      <c r="E556" s="11"/>
      <c r="F556" s="12"/>
      <c r="G556" s="13"/>
      <c r="H556" s="8"/>
      <c r="I556" s="14"/>
      <c r="J556" s="15"/>
      <c r="K556" s="16"/>
      <c r="L556" s="8"/>
      <c r="M556" s="15"/>
      <c r="N556" s="8"/>
      <c r="O556" s="8"/>
      <c r="P556" s="17"/>
      <c r="Q556" s="18"/>
      <c r="R556" s="8"/>
      <c r="S556" s="8"/>
    </row>
    <row r="557" customFormat="1" customHeight="1" spans="1:19">
      <c r="A557" s="8"/>
      <c r="B557" s="9"/>
      <c r="C557" s="10"/>
      <c r="D557" s="10"/>
      <c r="E557" s="11"/>
      <c r="F557" s="12"/>
      <c r="G557" s="13"/>
      <c r="H557" s="8"/>
      <c r="I557" s="14"/>
      <c r="J557" s="15"/>
      <c r="K557" s="16"/>
      <c r="L557" s="8"/>
      <c r="M557" s="15"/>
      <c r="N557" s="8"/>
      <c r="O557" s="8"/>
      <c r="P557" s="17"/>
      <c r="Q557" s="18"/>
      <c r="R557" s="8"/>
      <c r="S557" s="8"/>
    </row>
    <row r="558" customFormat="1" customHeight="1" spans="1:19">
      <c r="A558" s="8"/>
      <c r="B558" s="9"/>
      <c r="C558" s="10"/>
      <c r="D558" s="10"/>
      <c r="E558" s="11"/>
      <c r="F558" s="12"/>
      <c r="G558" s="13"/>
      <c r="H558" s="8"/>
      <c r="I558" s="14"/>
      <c r="J558" s="15"/>
      <c r="K558" s="16"/>
      <c r="L558" s="8"/>
      <c r="M558" s="15"/>
      <c r="N558" s="8"/>
      <c r="O558" s="8"/>
      <c r="P558" s="17"/>
      <c r="Q558" s="18"/>
      <c r="R558" s="8"/>
      <c r="S558" s="8"/>
    </row>
    <row r="559" customFormat="1" customHeight="1" spans="1:19">
      <c r="A559" s="8"/>
      <c r="B559" s="9"/>
      <c r="C559" s="10"/>
      <c r="D559" s="10"/>
      <c r="E559" s="11"/>
      <c r="F559" s="12"/>
      <c r="G559" s="13"/>
      <c r="H559" s="8"/>
      <c r="I559" s="14"/>
      <c r="J559" s="15"/>
      <c r="K559" s="16"/>
      <c r="L559" s="8"/>
      <c r="M559" s="15"/>
      <c r="N559" s="8"/>
      <c r="O559" s="8"/>
      <c r="P559" s="17"/>
      <c r="Q559" s="18"/>
      <c r="R559" s="8"/>
      <c r="S559" s="8"/>
    </row>
    <row r="560" customFormat="1" customHeight="1" spans="1:19">
      <c r="A560" s="8"/>
      <c r="B560" s="9"/>
      <c r="C560" s="10"/>
      <c r="D560" s="10"/>
      <c r="E560" s="11"/>
      <c r="F560" s="12"/>
      <c r="G560" s="13"/>
      <c r="H560" s="8"/>
      <c r="I560" s="14"/>
      <c r="J560" s="15"/>
      <c r="K560" s="16"/>
      <c r="L560" s="8"/>
      <c r="M560" s="15"/>
      <c r="N560" s="8"/>
      <c r="O560" s="8"/>
      <c r="P560" s="17"/>
      <c r="Q560" s="18"/>
      <c r="R560" s="8"/>
      <c r="S560" s="8"/>
    </row>
    <row r="561" customFormat="1" customHeight="1" spans="1:19">
      <c r="A561" s="8"/>
      <c r="B561" s="9"/>
      <c r="C561" s="10"/>
      <c r="D561" s="10"/>
      <c r="E561" s="11"/>
      <c r="F561" s="12"/>
      <c r="G561" s="13"/>
      <c r="H561" s="8"/>
      <c r="I561" s="14"/>
      <c r="J561" s="15"/>
      <c r="K561" s="16"/>
      <c r="L561" s="8"/>
      <c r="M561" s="15"/>
      <c r="N561" s="8"/>
      <c r="O561" s="8"/>
      <c r="P561" s="17"/>
      <c r="Q561" s="18"/>
      <c r="R561" s="8"/>
      <c r="S561" s="8"/>
    </row>
    <row r="562" customFormat="1" customHeight="1" spans="1:19">
      <c r="A562" s="8"/>
      <c r="B562" s="9"/>
      <c r="C562" s="10"/>
      <c r="D562" s="10"/>
      <c r="E562" s="11"/>
      <c r="F562" s="12"/>
      <c r="G562" s="13"/>
      <c r="H562" s="8"/>
      <c r="I562" s="14"/>
      <c r="J562" s="15"/>
      <c r="K562" s="16"/>
      <c r="L562" s="8"/>
      <c r="M562" s="15"/>
      <c r="N562" s="8"/>
      <c r="O562" s="8"/>
      <c r="P562" s="17"/>
      <c r="Q562" s="18"/>
      <c r="R562" s="8"/>
      <c r="S562" s="8"/>
    </row>
    <row r="563" customFormat="1" customHeight="1" spans="1:19">
      <c r="A563" s="8"/>
      <c r="B563" s="9"/>
      <c r="C563" s="10"/>
      <c r="D563" s="10"/>
      <c r="E563" s="11"/>
      <c r="F563" s="12"/>
      <c r="G563" s="13"/>
      <c r="H563" s="8"/>
      <c r="I563" s="14"/>
      <c r="J563" s="15"/>
      <c r="K563" s="16"/>
      <c r="L563" s="8"/>
      <c r="M563" s="15"/>
      <c r="N563" s="8"/>
      <c r="O563" s="8"/>
      <c r="P563" s="17"/>
      <c r="Q563" s="18"/>
      <c r="R563" s="8"/>
      <c r="S563" s="8"/>
    </row>
    <row r="564" customFormat="1" customHeight="1" spans="1:19">
      <c r="A564" s="8"/>
      <c r="B564" s="9"/>
      <c r="C564" s="10"/>
      <c r="D564" s="10"/>
      <c r="E564" s="11"/>
      <c r="F564" s="12"/>
      <c r="G564" s="13"/>
      <c r="H564" s="8"/>
      <c r="I564" s="14"/>
      <c r="J564" s="15"/>
      <c r="K564" s="16"/>
      <c r="L564" s="8"/>
      <c r="M564" s="15"/>
      <c r="N564" s="8"/>
      <c r="O564" s="8"/>
      <c r="P564" s="17"/>
      <c r="Q564" s="18"/>
      <c r="R564" s="8"/>
      <c r="S564" s="8"/>
    </row>
    <row r="565" customFormat="1" customHeight="1" spans="1:19">
      <c r="A565" s="8"/>
      <c r="B565" s="9"/>
      <c r="C565" s="10"/>
      <c r="D565" s="10"/>
      <c r="E565" s="11"/>
      <c r="F565" s="12"/>
      <c r="G565" s="13"/>
      <c r="H565" s="8"/>
      <c r="I565" s="14"/>
      <c r="J565" s="15"/>
      <c r="K565" s="16"/>
      <c r="L565" s="8"/>
      <c r="M565" s="15"/>
      <c r="N565" s="8"/>
      <c r="O565" s="8"/>
      <c r="P565" s="17"/>
      <c r="Q565" s="18"/>
      <c r="R565" s="8"/>
      <c r="S565" s="8"/>
    </row>
    <row r="566" customFormat="1" customHeight="1" spans="1:19">
      <c r="A566" s="8"/>
      <c r="B566" s="9"/>
      <c r="C566" s="10"/>
      <c r="D566" s="10"/>
      <c r="E566" s="11"/>
      <c r="F566" s="12"/>
      <c r="G566" s="13"/>
      <c r="H566" s="8"/>
      <c r="I566" s="14"/>
      <c r="J566" s="15"/>
      <c r="K566" s="16"/>
      <c r="L566" s="8"/>
      <c r="M566" s="15"/>
      <c r="N566" s="8"/>
      <c r="O566" s="8"/>
      <c r="P566" s="17"/>
      <c r="Q566" s="18"/>
      <c r="R566" s="8"/>
      <c r="S566" s="8"/>
    </row>
    <row r="567" customFormat="1" customHeight="1" spans="1:19">
      <c r="A567" s="8"/>
      <c r="B567" s="9"/>
      <c r="C567" s="10"/>
      <c r="D567" s="10"/>
      <c r="E567" s="11"/>
      <c r="F567" s="12"/>
      <c r="G567" s="13"/>
      <c r="H567" s="8"/>
      <c r="I567" s="14"/>
      <c r="J567" s="15"/>
      <c r="K567" s="16"/>
      <c r="L567" s="8"/>
      <c r="M567" s="15"/>
      <c r="N567" s="8"/>
      <c r="O567" s="8"/>
      <c r="P567" s="17"/>
      <c r="Q567" s="18"/>
      <c r="R567" s="8"/>
      <c r="S567" s="8"/>
    </row>
    <row r="568" customFormat="1" customHeight="1" spans="1:19">
      <c r="A568" s="8"/>
      <c r="B568" s="9"/>
      <c r="C568" s="10"/>
      <c r="D568" s="10"/>
      <c r="E568" s="11"/>
      <c r="F568" s="12"/>
      <c r="G568" s="13"/>
      <c r="H568" s="8"/>
      <c r="I568" s="14"/>
      <c r="J568" s="15"/>
      <c r="K568" s="16"/>
      <c r="L568" s="8"/>
      <c r="M568" s="15"/>
      <c r="N568" s="8"/>
      <c r="O568" s="8"/>
      <c r="P568" s="17"/>
      <c r="Q568" s="18"/>
      <c r="R568" s="8"/>
      <c r="S568" s="8"/>
    </row>
    <row r="569" customFormat="1" customHeight="1" spans="1:19">
      <c r="A569" s="8"/>
      <c r="B569" s="9"/>
      <c r="C569" s="10"/>
      <c r="D569" s="10"/>
      <c r="E569" s="11"/>
      <c r="F569" s="12"/>
      <c r="G569" s="13"/>
      <c r="H569" s="8"/>
      <c r="I569" s="14"/>
      <c r="J569" s="15"/>
      <c r="K569" s="16"/>
      <c r="L569" s="8"/>
      <c r="M569" s="15"/>
      <c r="N569" s="8"/>
      <c r="O569" s="8"/>
      <c r="P569" s="17"/>
      <c r="Q569" s="18"/>
      <c r="R569" s="8"/>
      <c r="S569" s="8"/>
    </row>
    <row r="570" customFormat="1" customHeight="1" spans="1:19">
      <c r="A570" s="8"/>
      <c r="B570" s="9"/>
      <c r="C570" s="10"/>
      <c r="D570" s="10"/>
      <c r="E570" s="11"/>
      <c r="F570" s="12"/>
      <c r="G570" s="13"/>
      <c r="H570" s="8"/>
      <c r="I570" s="14"/>
      <c r="J570" s="15"/>
      <c r="K570" s="16"/>
      <c r="L570" s="8"/>
      <c r="M570" s="15"/>
      <c r="N570" s="8"/>
      <c r="O570" s="8"/>
      <c r="P570" s="17"/>
      <c r="Q570" s="18"/>
      <c r="R570" s="8"/>
      <c r="S570" s="8"/>
    </row>
    <row r="571" customFormat="1" customHeight="1" spans="1:19">
      <c r="A571" s="8"/>
      <c r="B571" s="9"/>
      <c r="C571" s="10"/>
      <c r="D571" s="10"/>
      <c r="E571" s="11"/>
      <c r="F571" s="12"/>
      <c r="G571" s="13"/>
      <c r="H571" s="8"/>
      <c r="I571" s="14"/>
      <c r="J571" s="15"/>
      <c r="K571" s="16"/>
      <c r="L571" s="8"/>
      <c r="M571" s="15"/>
      <c r="N571" s="8"/>
      <c r="O571" s="8"/>
      <c r="P571" s="17"/>
      <c r="Q571" s="18"/>
      <c r="R571" s="8"/>
      <c r="S571" s="8"/>
    </row>
    <row r="572" customFormat="1" customHeight="1" spans="1:19">
      <c r="A572" s="8"/>
      <c r="B572" s="9"/>
      <c r="C572" s="10"/>
      <c r="D572" s="10"/>
      <c r="E572" s="11"/>
      <c r="F572" s="12"/>
      <c r="G572" s="13"/>
      <c r="H572" s="8"/>
      <c r="I572" s="14"/>
      <c r="J572" s="15"/>
      <c r="K572" s="16"/>
      <c r="L572" s="8"/>
      <c r="M572" s="15"/>
      <c r="N572" s="8"/>
      <c r="O572" s="8"/>
      <c r="P572" s="17"/>
      <c r="Q572" s="18"/>
      <c r="R572" s="8"/>
      <c r="S572" s="8"/>
    </row>
    <row r="573" customFormat="1" customHeight="1" spans="1:19">
      <c r="A573" s="8"/>
      <c r="B573" s="9"/>
      <c r="C573" s="10"/>
      <c r="D573" s="10"/>
      <c r="E573" s="11"/>
      <c r="F573" s="12"/>
      <c r="G573" s="13"/>
      <c r="H573" s="8"/>
      <c r="I573" s="14"/>
      <c r="J573" s="15"/>
      <c r="K573" s="16"/>
      <c r="L573" s="8"/>
      <c r="M573" s="15"/>
      <c r="N573" s="8"/>
      <c r="O573" s="8"/>
      <c r="P573" s="17"/>
      <c r="Q573" s="18"/>
      <c r="R573" s="8"/>
      <c r="S573" s="8"/>
    </row>
    <row r="574" customFormat="1" customHeight="1" spans="1:19">
      <c r="A574" s="8"/>
      <c r="B574" s="9"/>
      <c r="C574" s="10"/>
      <c r="D574" s="10"/>
      <c r="E574" s="11"/>
      <c r="F574" s="12"/>
      <c r="G574" s="13"/>
      <c r="H574" s="8"/>
      <c r="I574" s="14"/>
      <c r="J574" s="15"/>
      <c r="K574" s="16"/>
      <c r="L574" s="8"/>
      <c r="M574" s="15"/>
      <c r="N574" s="8"/>
      <c r="O574" s="8"/>
      <c r="P574" s="17"/>
      <c r="Q574" s="18"/>
      <c r="R574" s="8"/>
      <c r="S574" s="8"/>
    </row>
    <row r="575" customFormat="1" customHeight="1" spans="1:19">
      <c r="A575" s="8"/>
      <c r="B575" s="9"/>
      <c r="C575" s="10"/>
      <c r="D575" s="10"/>
      <c r="E575" s="11"/>
      <c r="F575" s="12"/>
      <c r="G575" s="13"/>
      <c r="H575" s="8"/>
      <c r="I575" s="14"/>
      <c r="J575" s="15"/>
      <c r="K575" s="16"/>
      <c r="L575" s="8"/>
      <c r="M575" s="15"/>
      <c r="N575" s="8"/>
      <c r="O575" s="8"/>
      <c r="P575" s="17"/>
      <c r="Q575" s="18"/>
      <c r="R575" s="8"/>
      <c r="S575" s="8"/>
    </row>
    <row r="576" customFormat="1" customHeight="1" spans="1:19">
      <c r="A576" s="8"/>
      <c r="B576" s="9"/>
      <c r="C576" s="10"/>
      <c r="D576" s="10"/>
      <c r="E576" s="11"/>
      <c r="F576" s="12"/>
      <c r="G576" s="13"/>
      <c r="H576" s="8"/>
      <c r="I576" s="14"/>
      <c r="J576" s="15"/>
      <c r="K576" s="16"/>
      <c r="L576" s="8"/>
      <c r="M576" s="15"/>
      <c r="N576" s="8"/>
      <c r="O576" s="8"/>
      <c r="P576" s="17"/>
      <c r="Q576" s="18"/>
      <c r="R576" s="8"/>
      <c r="S576" s="8"/>
    </row>
    <row r="577" customFormat="1" customHeight="1" spans="1:19">
      <c r="A577" s="8"/>
      <c r="B577" s="9"/>
      <c r="C577" s="10"/>
      <c r="D577" s="10"/>
      <c r="E577" s="11"/>
      <c r="F577" s="12"/>
      <c r="G577" s="13"/>
      <c r="H577" s="8"/>
      <c r="I577" s="14"/>
      <c r="J577" s="15"/>
      <c r="K577" s="16"/>
      <c r="L577" s="8"/>
      <c r="M577" s="15"/>
      <c r="N577" s="8"/>
      <c r="O577" s="8"/>
      <c r="P577" s="17"/>
      <c r="Q577" s="18"/>
      <c r="R577" s="8"/>
      <c r="S577" s="8"/>
    </row>
    <row r="578" customFormat="1" customHeight="1" spans="1:19">
      <c r="A578" s="8"/>
      <c r="B578" s="9"/>
      <c r="C578" s="10"/>
      <c r="D578" s="10"/>
      <c r="E578" s="11"/>
      <c r="F578" s="12"/>
      <c r="G578" s="13"/>
      <c r="H578" s="8"/>
      <c r="I578" s="14"/>
      <c r="J578" s="15"/>
      <c r="K578" s="16"/>
      <c r="L578" s="8"/>
      <c r="M578" s="15"/>
      <c r="N578" s="8"/>
      <c r="O578" s="8"/>
      <c r="P578" s="17"/>
      <c r="Q578" s="18"/>
      <c r="R578" s="8"/>
      <c r="S578" s="8"/>
    </row>
    <row r="579" customFormat="1" customHeight="1" spans="1:19">
      <c r="A579" s="8"/>
      <c r="B579" s="9"/>
      <c r="C579" s="10"/>
      <c r="D579" s="10"/>
      <c r="E579" s="11"/>
      <c r="F579" s="12"/>
      <c r="G579" s="13"/>
      <c r="H579" s="8"/>
      <c r="I579" s="14"/>
      <c r="J579" s="15"/>
      <c r="K579" s="16"/>
      <c r="L579" s="8"/>
      <c r="M579" s="15"/>
      <c r="N579" s="8"/>
      <c r="O579" s="8"/>
      <c r="P579" s="17"/>
      <c r="Q579" s="18"/>
      <c r="R579" s="8"/>
      <c r="S579" s="8"/>
    </row>
    <row r="580" customFormat="1" customHeight="1" spans="1:19">
      <c r="A580" s="8"/>
      <c r="B580" s="9"/>
      <c r="C580" s="10"/>
      <c r="D580" s="10"/>
      <c r="E580" s="11"/>
      <c r="F580" s="12"/>
      <c r="G580" s="13"/>
      <c r="H580" s="8"/>
      <c r="I580" s="14"/>
      <c r="J580" s="15"/>
      <c r="K580" s="16"/>
      <c r="L580" s="8"/>
      <c r="M580" s="15"/>
      <c r="N580" s="8"/>
      <c r="O580" s="8"/>
      <c r="P580" s="17"/>
      <c r="Q580" s="18"/>
      <c r="R580" s="8"/>
      <c r="S580" s="8"/>
    </row>
    <row r="581" customFormat="1" customHeight="1" spans="1:19">
      <c r="A581" s="8"/>
      <c r="B581" s="9"/>
      <c r="C581" s="10"/>
      <c r="D581" s="10"/>
      <c r="E581" s="11"/>
      <c r="F581" s="12"/>
      <c r="G581" s="13"/>
      <c r="H581" s="8"/>
      <c r="I581" s="14"/>
      <c r="J581" s="15"/>
      <c r="K581" s="16"/>
      <c r="L581" s="8"/>
      <c r="M581" s="15"/>
      <c r="N581" s="8"/>
      <c r="O581" s="8"/>
      <c r="P581" s="17"/>
      <c r="Q581" s="18"/>
      <c r="R581" s="8"/>
      <c r="S581" s="8"/>
    </row>
    <row r="582" customFormat="1" customHeight="1" spans="1:19">
      <c r="A582" s="8"/>
      <c r="B582" s="9"/>
      <c r="C582" s="10"/>
      <c r="D582" s="10"/>
      <c r="E582" s="11"/>
      <c r="F582" s="12"/>
      <c r="G582" s="13"/>
      <c r="H582" s="8"/>
      <c r="I582" s="14"/>
      <c r="J582" s="15"/>
      <c r="K582" s="16"/>
      <c r="L582" s="8"/>
      <c r="M582" s="15"/>
      <c r="N582" s="8"/>
      <c r="O582" s="8"/>
      <c r="P582" s="17"/>
      <c r="Q582" s="18"/>
      <c r="R582" s="8"/>
      <c r="S582" s="8"/>
    </row>
    <row r="583" customFormat="1" customHeight="1" spans="1:19">
      <c r="A583" s="8"/>
      <c r="B583" s="9"/>
      <c r="C583" s="10"/>
      <c r="D583" s="10"/>
      <c r="E583" s="11"/>
      <c r="F583" s="12"/>
      <c r="G583" s="13"/>
      <c r="H583" s="8"/>
      <c r="I583" s="14"/>
      <c r="J583" s="15"/>
      <c r="K583" s="16"/>
      <c r="L583" s="8"/>
      <c r="M583" s="15"/>
      <c r="N583" s="8"/>
      <c r="O583" s="8"/>
      <c r="P583" s="17"/>
      <c r="Q583" s="18"/>
      <c r="R583" s="8"/>
      <c r="S583" s="8"/>
    </row>
    <row r="584" customFormat="1" customHeight="1" spans="1:19">
      <c r="A584" s="8"/>
      <c r="B584" s="9"/>
      <c r="C584" s="10"/>
      <c r="D584" s="10"/>
      <c r="E584" s="11"/>
      <c r="F584" s="12"/>
      <c r="G584" s="13"/>
      <c r="H584" s="8"/>
      <c r="I584" s="14"/>
      <c r="J584" s="15"/>
      <c r="K584" s="16"/>
      <c r="L584" s="8"/>
      <c r="M584" s="15"/>
      <c r="N584" s="8"/>
      <c r="O584" s="8"/>
      <c r="P584" s="17"/>
      <c r="Q584" s="18"/>
      <c r="R584" s="8"/>
      <c r="S584" s="8"/>
    </row>
    <row r="585" customFormat="1" customHeight="1" spans="1:19">
      <c r="A585" s="8"/>
      <c r="B585" s="9"/>
      <c r="C585" s="10"/>
      <c r="D585" s="10"/>
      <c r="E585" s="11"/>
      <c r="F585" s="12"/>
      <c r="G585" s="13"/>
      <c r="H585" s="8"/>
      <c r="I585" s="14"/>
      <c r="J585" s="15"/>
      <c r="K585" s="16"/>
      <c r="L585" s="8"/>
      <c r="M585" s="15"/>
      <c r="N585" s="8"/>
      <c r="O585" s="8"/>
      <c r="P585" s="17"/>
      <c r="Q585" s="18"/>
      <c r="R585" s="8"/>
      <c r="S585" s="8"/>
    </row>
    <row r="586" customFormat="1" customHeight="1" spans="1:19">
      <c r="A586" s="8"/>
      <c r="B586" s="9"/>
      <c r="C586" s="10"/>
      <c r="D586" s="10"/>
      <c r="E586" s="11"/>
      <c r="F586" s="12"/>
      <c r="G586" s="13"/>
      <c r="H586" s="8"/>
      <c r="I586" s="14"/>
      <c r="J586" s="15"/>
      <c r="K586" s="16"/>
      <c r="L586" s="8"/>
      <c r="M586" s="15"/>
      <c r="N586" s="8"/>
      <c r="O586" s="8"/>
      <c r="P586" s="17"/>
      <c r="Q586" s="18"/>
      <c r="R586" s="8"/>
      <c r="S586" s="8"/>
    </row>
    <row r="587" customFormat="1" customHeight="1" spans="1:19">
      <c r="A587" s="8"/>
      <c r="B587" s="9"/>
      <c r="C587" s="10"/>
      <c r="D587" s="10"/>
      <c r="E587" s="11"/>
      <c r="F587" s="12"/>
      <c r="G587" s="13"/>
      <c r="H587" s="8"/>
      <c r="I587" s="14"/>
      <c r="J587" s="15"/>
      <c r="K587" s="16"/>
      <c r="L587" s="8"/>
      <c r="M587" s="15"/>
      <c r="N587" s="8"/>
      <c r="O587" s="8"/>
      <c r="P587" s="17"/>
      <c r="Q587" s="18"/>
      <c r="R587" s="8"/>
      <c r="S587" s="8"/>
    </row>
    <row r="588" customFormat="1" customHeight="1" spans="1:19">
      <c r="A588" s="8"/>
      <c r="B588" s="9"/>
      <c r="C588" s="10"/>
      <c r="D588" s="10"/>
      <c r="E588" s="11"/>
      <c r="F588" s="12"/>
      <c r="G588" s="13"/>
      <c r="H588" s="8"/>
      <c r="I588" s="14"/>
      <c r="J588" s="15"/>
      <c r="K588" s="16"/>
      <c r="L588" s="8"/>
      <c r="M588" s="15"/>
      <c r="N588" s="8"/>
      <c r="O588" s="8"/>
      <c r="P588" s="17"/>
      <c r="Q588" s="18"/>
      <c r="R588" s="8"/>
      <c r="S588" s="8"/>
    </row>
    <row r="589" customFormat="1" customHeight="1" spans="1:19">
      <c r="A589" s="8"/>
      <c r="B589" s="9"/>
      <c r="C589" s="10"/>
      <c r="D589" s="10"/>
      <c r="E589" s="11"/>
      <c r="F589" s="12"/>
      <c r="G589" s="13"/>
      <c r="H589" s="8"/>
      <c r="I589" s="14"/>
      <c r="J589" s="15"/>
      <c r="K589" s="16"/>
      <c r="L589" s="8"/>
      <c r="M589" s="15"/>
      <c r="N589" s="8"/>
      <c r="O589" s="8"/>
      <c r="P589" s="17"/>
      <c r="Q589" s="18"/>
      <c r="R589" s="8"/>
      <c r="S589" s="8"/>
    </row>
    <row r="590" customFormat="1" customHeight="1" spans="1:19">
      <c r="A590" s="8"/>
      <c r="B590" s="9"/>
      <c r="C590" s="10"/>
      <c r="D590" s="10"/>
      <c r="E590" s="11"/>
      <c r="F590" s="12"/>
      <c r="G590" s="13"/>
      <c r="H590" s="8"/>
      <c r="I590" s="14"/>
      <c r="J590" s="15"/>
      <c r="K590" s="16"/>
      <c r="L590" s="8"/>
      <c r="M590" s="15"/>
      <c r="N590" s="8"/>
      <c r="O590" s="8"/>
      <c r="P590" s="17"/>
      <c r="Q590" s="18"/>
      <c r="R590" s="8"/>
      <c r="S590" s="8"/>
    </row>
    <row r="591" customFormat="1" customHeight="1" spans="1:19">
      <c r="A591" s="8"/>
      <c r="B591" s="9"/>
      <c r="C591" s="10"/>
      <c r="D591" s="10"/>
      <c r="E591" s="11"/>
      <c r="F591" s="12"/>
      <c r="G591" s="13"/>
      <c r="H591" s="8"/>
      <c r="I591" s="14"/>
      <c r="J591" s="15"/>
      <c r="K591" s="16"/>
      <c r="L591" s="8"/>
      <c r="M591" s="15"/>
      <c r="N591" s="8"/>
      <c r="O591" s="8"/>
      <c r="P591" s="17"/>
      <c r="Q591" s="18"/>
      <c r="R591" s="8"/>
      <c r="S591" s="8"/>
    </row>
    <row r="592" customFormat="1" customHeight="1" spans="1:19">
      <c r="A592" s="8"/>
      <c r="B592" s="9"/>
      <c r="C592" s="10"/>
      <c r="D592" s="10"/>
      <c r="E592" s="11"/>
      <c r="F592" s="12"/>
      <c r="G592" s="13"/>
      <c r="H592" s="8"/>
      <c r="I592" s="14"/>
      <c r="J592" s="15"/>
      <c r="K592" s="16"/>
      <c r="L592" s="8"/>
      <c r="M592" s="15"/>
      <c r="N592" s="8"/>
      <c r="O592" s="8"/>
      <c r="P592" s="17"/>
      <c r="Q592" s="18"/>
      <c r="R592" s="8"/>
      <c r="S592" s="8"/>
    </row>
    <row r="593" customFormat="1" customHeight="1" spans="1:19">
      <c r="A593" s="8"/>
      <c r="B593" s="9"/>
      <c r="C593" s="10"/>
      <c r="D593" s="10"/>
      <c r="E593" s="11"/>
      <c r="F593" s="12"/>
      <c r="G593" s="13"/>
      <c r="H593" s="8"/>
      <c r="I593" s="14"/>
      <c r="J593" s="15"/>
      <c r="K593" s="16"/>
      <c r="L593" s="8"/>
      <c r="M593" s="15"/>
      <c r="N593" s="8"/>
      <c r="O593" s="8"/>
      <c r="P593" s="17"/>
      <c r="Q593" s="18"/>
      <c r="R593" s="8"/>
      <c r="S593" s="8"/>
    </row>
    <row r="594" customFormat="1" customHeight="1" spans="1:19">
      <c r="A594" s="8"/>
      <c r="B594" s="9"/>
      <c r="C594" s="10"/>
      <c r="D594" s="10"/>
      <c r="E594" s="11"/>
      <c r="F594" s="12"/>
      <c r="G594" s="13"/>
      <c r="H594" s="8"/>
      <c r="I594" s="14"/>
      <c r="J594" s="15"/>
      <c r="K594" s="16"/>
      <c r="L594" s="8"/>
      <c r="M594" s="15"/>
      <c r="N594" s="8"/>
      <c r="O594" s="8"/>
      <c r="P594" s="17"/>
      <c r="Q594" s="18"/>
      <c r="R594" s="8"/>
      <c r="S594" s="8"/>
    </row>
    <row r="595" customFormat="1" customHeight="1" spans="1:19">
      <c r="A595" s="8"/>
      <c r="B595" s="9"/>
      <c r="C595" s="10"/>
      <c r="D595" s="10"/>
      <c r="E595" s="11"/>
      <c r="F595" s="12"/>
      <c r="G595" s="13"/>
      <c r="H595" s="8"/>
      <c r="I595" s="14"/>
      <c r="J595" s="15"/>
      <c r="K595" s="16"/>
      <c r="L595" s="8"/>
      <c r="M595" s="15"/>
      <c r="N595" s="8"/>
      <c r="O595" s="8"/>
      <c r="P595" s="17"/>
      <c r="Q595" s="18"/>
      <c r="R595" s="8"/>
      <c r="S595" s="8"/>
    </row>
    <row r="596" customFormat="1" customHeight="1" spans="1:19">
      <c r="A596" s="8"/>
      <c r="B596" s="9"/>
      <c r="C596" s="10"/>
      <c r="D596" s="10"/>
      <c r="E596" s="11"/>
      <c r="F596" s="12"/>
      <c r="G596" s="13"/>
      <c r="H596" s="8"/>
      <c r="I596" s="14"/>
      <c r="J596" s="15"/>
      <c r="K596" s="16"/>
      <c r="L596" s="8"/>
      <c r="M596" s="15"/>
      <c r="N596" s="8"/>
      <c r="O596" s="8"/>
      <c r="P596" s="17"/>
      <c r="Q596" s="18"/>
      <c r="R596" s="8"/>
      <c r="S596" s="8"/>
    </row>
    <row r="597" customFormat="1" customHeight="1" spans="1:19">
      <c r="A597" s="8"/>
      <c r="B597" s="9"/>
      <c r="C597" s="10"/>
      <c r="D597" s="10"/>
      <c r="E597" s="11"/>
      <c r="F597" s="12"/>
      <c r="G597" s="13"/>
      <c r="H597" s="8"/>
      <c r="I597" s="14"/>
      <c r="J597" s="15"/>
      <c r="K597" s="16"/>
      <c r="L597" s="8"/>
      <c r="M597" s="15"/>
      <c r="N597" s="8"/>
      <c r="O597" s="8"/>
      <c r="P597" s="17"/>
      <c r="Q597" s="18"/>
      <c r="R597" s="8"/>
      <c r="S597" s="8"/>
    </row>
    <row r="598" customFormat="1" customHeight="1" spans="1:19">
      <c r="A598" s="8"/>
      <c r="B598" s="9"/>
      <c r="C598" s="10"/>
      <c r="D598" s="10"/>
      <c r="E598" s="11"/>
      <c r="F598" s="12"/>
      <c r="G598" s="13"/>
      <c r="H598" s="8"/>
      <c r="I598" s="14"/>
      <c r="J598" s="15"/>
      <c r="K598" s="16"/>
      <c r="L598" s="8"/>
      <c r="M598" s="15"/>
      <c r="N598" s="8"/>
      <c r="O598" s="8"/>
      <c r="P598" s="17"/>
      <c r="Q598" s="18"/>
      <c r="R598" s="8"/>
      <c r="S598" s="8"/>
    </row>
    <row r="599" customFormat="1" customHeight="1" spans="1:19">
      <c r="A599" s="8"/>
      <c r="B599" s="9"/>
      <c r="C599" s="10"/>
      <c r="D599" s="10"/>
      <c r="E599" s="11"/>
      <c r="F599" s="12"/>
      <c r="G599" s="13"/>
      <c r="H599" s="8"/>
      <c r="I599" s="14"/>
      <c r="J599" s="15"/>
      <c r="K599" s="16"/>
      <c r="L599" s="8"/>
      <c r="M599" s="15"/>
      <c r="N599" s="8"/>
      <c r="O599" s="8"/>
      <c r="P599" s="17"/>
      <c r="Q599" s="18"/>
      <c r="R599" s="8"/>
      <c r="S599" s="8"/>
    </row>
    <row r="600" customFormat="1" customHeight="1" spans="1:19">
      <c r="A600" s="8"/>
      <c r="B600" s="9"/>
      <c r="C600" s="10"/>
      <c r="D600" s="10"/>
      <c r="E600" s="11"/>
      <c r="F600" s="12"/>
      <c r="G600" s="13"/>
      <c r="H600" s="8"/>
      <c r="I600" s="14"/>
      <c r="J600" s="15"/>
      <c r="K600" s="16"/>
      <c r="L600" s="8"/>
      <c r="M600" s="15"/>
      <c r="N600" s="8"/>
      <c r="O600" s="8"/>
      <c r="P600" s="17"/>
      <c r="Q600" s="18"/>
      <c r="R600" s="8"/>
      <c r="S600" s="8"/>
    </row>
    <row r="601" customFormat="1" customHeight="1" spans="1:19">
      <c r="A601" s="8"/>
      <c r="B601" s="9"/>
      <c r="C601" s="10"/>
      <c r="D601" s="10"/>
      <c r="E601" s="11"/>
      <c r="F601" s="12"/>
      <c r="G601" s="13"/>
      <c r="H601" s="8"/>
      <c r="I601" s="14"/>
      <c r="J601" s="15"/>
      <c r="K601" s="16"/>
      <c r="L601" s="8"/>
      <c r="M601" s="15"/>
      <c r="N601" s="8"/>
      <c r="O601" s="8"/>
      <c r="P601" s="17"/>
      <c r="Q601" s="18"/>
      <c r="R601" s="8"/>
      <c r="S601" s="8"/>
    </row>
    <row r="602" customFormat="1" customHeight="1" spans="1:19">
      <c r="A602" s="8"/>
      <c r="B602" s="9"/>
      <c r="C602" s="10"/>
      <c r="D602" s="10"/>
      <c r="E602" s="11"/>
      <c r="F602" s="12"/>
      <c r="G602" s="13"/>
      <c r="H602" s="8"/>
      <c r="I602" s="14"/>
      <c r="J602" s="15"/>
      <c r="K602" s="16"/>
      <c r="L602" s="8"/>
      <c r="M602" s="15"/>
      <c r="N602" s="8"/>
      <c r="O602" s="8"/>
      <c r="P602" s="17"/>
      <c r="Q602" s="18"/>
      <c r="R602" s="8"/>
      <c r="S602" s="8"/>
    </row>
    <row r="603" customFormat="1" customHeight="1" spans="1:19">
      <c r="A603" s="8"/>
      <c r="B603" s="9"/>
      <c r="C603" s="10"/>
      <c r="D603" s="10"/>
      <c r="E603" s="11"/>
      <c r="F603" s="12"/>
      <c r="G603" s="13"/>
      <c r="H603" s="8"/>
      <c r="I603" s="14"/>
      <c r="J603" s="15"/>
      <c r="K603" s="16"/>
      <c r="L603" s="8"/>
      <c r="M603" s="15"/>
      <c r="N603" s="8"/>
      <c r="O603" s="8"/>
      <c r="P603" s="17"/>
      <c r="Q603" s="18"/>
      <c r="R603" s="8"/>
      <c r="S603" s="8"/>
    </row>
    <row r="604" customFormat="1" customHeight="1" spans="1:19">
      <c r="A604" s="8"/>
      <c r="B604" s="9"/>
      <c r="C604" s="10"/>
      <c r="D604" s="10"/>
      <c r="E604" s="11"/>
      <c r="F604" s="12"/>
      <c r="G604" s="13"/>
      <c r="H604" s="8"/>
      <c r="I604" s="14"/>
      <c r="J604" s="15"/>
      <c r="K604" s="16"/>
      <c r="L604" s="8"/>
      <c r="M604" s="15"/>
      <c r="N604" s="8"/>
      <c r="O604" s="8"/>
      <c r="P604" s="17"/>
      <c r="Q604" s="18"/>
      <c r="R604" s="8"/>
      <c r="S604" s="8"/>
    </row>
    <row r="605" customFormat="1" customHeight="1" spans="1:19">
      <c r="A605" s="8"/>
      <c r="B605" s="9"/>
      <c r="C605" s="10"/>
      <c r="D605" s="10"/>
      <c r="E605" s="11"/>
      <c r="F605" s="12"/>
      <c r="G605" s="13"/>
      <c r="H605" s="8"/>
      <c r="I605" s="14"/>
      <c r="J605" s="15"/>
      <c r="K605" s="16"/>
      <c r="L605" s="8"/>
      <c r="M605" s="15"/>
      <c r="N605" s="8"/>
      <c r="O605" s="8"/>
      <c r="P605" s="17"/>
      <c r="Q605" s="18"/>
      <c r="R605" s="8"/>
      <c r="S605" s="8"/>
    </row>
    <row r="606" customFormat="1" customHeight="1" spans="1:19">
      <c r="A606" s="8"/>
      <c r="B606" s="9"/>
      <c r="C606" s="10"/>
      <c r="D606" s="10"/>
      <c r="E606" s="11"/>
      <c r="F606" s="12"/>
      <c r="G606" s="13"/>
      <c r="H606" s="8"/>
      <c r="I606" s="14"/>
      <c r="J606" s="15"/>
      <c r="K606" s="16"/>
      <c r="L606" s="8"/>
      <c r="M606" s="15"/>
      <c r="N606" s="8"/>
      <c r="O606" s="8"/>
      <c r="P606" s="17"/>
      <c r="Q606" s="18"/>
      <c r="R606" s="8"/>
      <c r="S606" s="8"/>
    </row>
    <row r="607" customFormat="1" customHeight="1" spans="1:19">
      <c r="A607" s="8"/>
      <c r="B607" s="9"/>
      <c r="C607" s="10"/>
      <c r="D607" s="10"/>
      <c r="E607" s="11"/>
      <c r="F607" s="12"/>
      <c r="G607" s="13"/>
      <c r="H607" s="8"/>
      <c r="I607" s="14"/>
      <c r="J607" s="15"/>
      <c r="K607" s="16"/>
      <c r="L607" s="8"/>
      <c r="M607" s="15"/>
      <c r="N607" s="8"/>
      <c r="O607" s="8"/>
      <c r="P607" s="17"/>
      <c r="Q607" s="18"/>
      <c r="R607" s="8"/>
      <c r="S607" s="8"/>
    </row>
    <row r="608" customFormat="1" customHeight="1" spans="1:19">
      <c r="A608" s="8"/>
      <c r="B608" s="9"/>
      <c r="C608" s="10"/>
      <c r="D608" s="10"/>
      <c r="E608" s="11"/>
      <c r="F608" s="12"/>
      <c r="G608" s="13"/>
      <c r="H608" s="8"/>
      <c r="I608" s="14"/>
      <c r="J608" s="15"/>
      <c r="K608" s="16"/>
      <c r="L608" s="8"/>
      <c r="M608" s="15"/>
      <c r="N608" s="8"/>
      <c r="O608" s="8"/>
      <c r="P608" s="17"/>
      <c r="Q608" s="18"/>
      <c r="R608" s="8"/>
      <c r="S608" s="8"/>
    </row>
    <row r="609" customFormat="1" customHeight="1" spans="1:19">
      <c r="A609" s="8"/>
      <c r="B609" s="9"/>
      <c r="C609" s="10"/>
      <c r="D609" s="10"/>
      <c r="E609" s="11"/>
      <c r="F609" s="12"/>
      <c r="G609" s="13"/>
      <c r="H609" s="8"/>
      <c r="I609" s="14"/>
      <c r="J609" s="15"/>
      <c r="K609" s="16"/>
      <c r="L609" s="8"/>
      <c r="M609" s="15"/>
      <c r="N609" s="8"/>
      <c r="O609" s="8"/>
      <c r="P609" s="17"/>
      <c r="Q609" s="18"/>
      <c r="R609" s="8"/>
      <c r="S609" s="8"/>
    </row>
    <row r="610" customFormat="1" customHeight="1" spans="1:19">
      <c r="A610" s="8"/>
      <c r="B610" s="9"/>
      <c r="C610" s="10"/>
      <c r="D610" s="10"/>
      <c r="E610" s="11"/>
      <c r="F610" s="12"/>
      <c r="G610" s="13"/>
      <c r="H610" s="8"/>
      <c r="I610" s="14"/>
      <c r="J610" s="15"/>
      <c r="K610" s="16"/>
      <c r="L610" s="8"/>
      <c r="M610" s="15"/>
      <c r="N610" s="8"/>
      <c r="O610" s="8"/>
      <c r="P610" s="17"/>
      <c r="Q610" s="18"/>
      <c r="R610" s="8"/>
      <c r="S610" s="8"/>
    </row>
    <row r="611" customFormat="1" customHeight="1" spans="1:19">
      <c r="A611" s="8"/>
      <c r="B611" s="9"/>
      <c r="C611" s="10"/>
      <c r="D611" s="10"/>
      <c r="E611" s="11"/>
      <c r="F611" s="12"/>
      <c r="G611" s="13"/>
      <c r="H611" s="8"/>
      <c r="I611" s="14"/>
      <c r="J611" s="15"/>
      <c r="K611" s="16"/>
      <c r="L611" s="8"/>
      <c r="M611" s="15"/>
      <c r="N611" s="8"/>
      <c r="O611" s="8"/>
      <c r="P611" s="17"/>
      <c r="Q611" s="18"/>
      <c r="R611" s="8"/>
      <c r="S611" s="8"/>
    </row>
    <row r="612" customFormat="1" customHeight="1" spans="1:19">
      <c r="A612" s="8"/>
      <c r="B612" s="9"/>
      <c r="C612" s="10"/>
      <c r="D612" s="10"/>
      <c r="E612" s="11"/>
      <c r="F612" s="12"/>
      <c r="G612" s="13"/>
      <c r="H612" s="8"/>
      <c r="I612" s="14"/>
      <c r="J612" s="15"/>
      <c r="K612" s="16"/>
      <c r="L612" s="8"/>
      <c r="M612" s="15"/>
      <c r="N612" s="8"/>
      <c r="O612" s="8"/>
      <c r="P612" s="17"/>
      <c r="Q612" s="18"/>
      <c r="R612" s="8"/>
      <c r="S612" s="8"/>
    </row>
    <row r="613" customFormat="1" customHeight="1" spans="1:19">
      <c r="A613" s="8"/>
      <c r="B613" s="9"/>
      <c r="C613" s="10"/>
      <c r="D613" s="10"/>
      <c r="E613" s="11"/>
      <c r="F613" s="12"/>
      <c r="G613" s="13"/>
      <c r="H613" s="8"/>
      <c r="I613" s="14"/>
      <c r="J613" s="15"/>
      <c r="K613" s="16"/>
      <c r="L613" s="8"/>
      <c r="M613" s="15"/>
      <c r="N613" s="8"/>
      <c r="O613" s="8"/>
      <c r="P613" s="17"/>
      <c r="Q613" s="18"/>
      <c r="R613" s="8"/>
      <c r="S613" s="8"/>
    </row>
    <row r="614" customFormat="1" customHeight="1" spans="1:19">
      <c r="A614" s="8"/>
      <c r="B614" s="9"/>
      <c r="C614" s="10"/>
      <c r="D614" s="10"/>
      <c r="E614" s="11"/>
      <c r="F614" s="12"/>
      <c r="G614" s="13"/>
      <c r="H614" s="8"/>
      <c r="I614" s="14"/>
      <c r="J614" s="15"/>
      <c r="K614" s="16"/>
      <c r="L614" s="8"/>
      <c r="M614" s="15"/>
      <c r="N614" s="8"/>
      <c r="O614" s="8"/>
      <c r="P614" s="17"/>
      <c r="Q614" s="18"/>
      <c r="R614" s="8"/>
      <c r="S614" s="8"/>
    </row>
    <row r="615" customFormat="1" customHeight="1" spans="1:19">
      <c r="A615" s="8"/>
      <c r="B615" s="9"/>
      <c r="C615" s="10"/>
      <c r="D615" s="10"/>
      <c r="E615" s="11"/>
      <c r="F615" s="12"/>
      <c r="G615" s="13"/>
      <c r="H615" s="8"/>
      <c r="I615" s="14"/>
      <c r="J615" s="15"/>
      <c r="K615" s="16"/>
      <c r="L615" s="8"/>
      <c r="M615" s="15"/>
      <c r="N615" s="8"/>
      <c r="O615" s="8"/>
      <c r="P615" s="17"/>
      <c r="Q615" s="18"/>
      <c r="R615" s="8"/>
      <c r="S615" s="8"/>
    </row>
    <row r="616" customFormat="1" customHeight="1" spans="1:19">
      <c r="A616" s="8"/>
      <c r="B616" s="9"/>
      <c r="C616" s="10"/>
      <c r="D616" s="10"/>
      <c r="E616" s="11"/>
      <c r="F616" s="12"/>
      <c r="G616" s="13"/>
      <c r="H616" s="8"/>
      <c r="I616" s="14"/>
      <c r="J616" s="15"/>
      <c r="K616" s="16"/>
      <c r="L616" s="8"/>
      <c r="M616" s="15"/>
      <c r="N616" s="8"/>
      <c r="O616" s="8"/>
      <c r="P616" s="17"/>
      <c r="Q616" s="18"/>
      <c r="R616" s="8"/>
      <c r="S616" s="8"/>
    </row>
    <row r="617" customFormat="1" customHeight="1" spans="1:19">
      <c r="A617" s="8"/>
      <c r="B617" s="9"/>
      <c r="C617" s="10"/>
      <c r="D617" s="10"/>
      <c r="E617" s="11"/>
      <c r="F617" s="12"/>
      <c r="G617" s="13"/>
      <c r="H617" s="8"/>
      <c r="I617" s="14"/>
      <c r="J617" s="15"/>
      <c r="K617" s="16"/>
      <c r="L617" s="8"/>
      <c r="M617" s="15"/>
      <c r="N617" s="8"/>
      <c r="O617" s="8"/>
      <c r="P617" s="17"/>
      <c r="Q617" s="18"/>
      <c r="R617" s="8"/>
      <c r="S617" s="8"/>
    </row>
    <row r="618" customFormat="1" customHeight="1" spans="1:19">
      <c r="A618" s="8"/>
      <c r="B618" s="9"/>
      <c r="C618" s="10"/>
      <c r="D618" s="10"/>
      <c r="E618" s="11"/>
      <c r="F618" s="12"/>
      <c r="G618" s="13"/>
      <c r="H618" s="8"/>
      <c r="I618" s="14"/>
      <c r="J618" s="15"/>
      <c r="K618" s="16"/>
      <c r="L618" s="8"/>
      <c r="M618" s="15"/>
      <c r="N618" s="8"/>
      <c r="O618" s="8"/>
      <c r="P618" s="17"/>
      <c r="Q618" s="18"/>
      <c r="R618" s="8"/>
      <c r="S618" s="8"/>
    </row>
    <row r="619" customFormat="1" customHeight="1" spans="1:19">
      <c r="A619" s="8"/>
      <c r="B619" s="9"/>
      <c r="C619" s="10"/>
      <c r="D619" s="10"/>
      <c r="E619" s="11"/>
      <c r="F619" s="12"/>
      <c r="G619" s="13"/>
      <c r="H619" s="8"/>
      <c r="I619" s="14"/>
      <c r="J619" s="15"/>
      <c r="K619" s="16"/>
      <c r="L619" s="8"/>
      <c r="M619" s="15"/>
      <c r="N619" s="8"/>
      <c r="O619" s="8"/>
      <c r="P619" s="17"/>
      <c r="Q619" s="18"/>
      <c r="R619" s="8"/>
      <c r="S619" s="8"/>
    </row>
    <row r="620" customFormat="1" customHeight="1" spans="1:19">
      <c r="A620" s="8"/>
      <c r="B620" s="9"/>
      <c r="C620" s="10"/>
      <c r="D620" s="10"/>
      <c r="E620" s="11"/>
      <c r="F620" s="12"/>
      <c r="G620" s="13"/>
      <c r="H620" s="8"/>
      <c r="I620" s="14"/>
      <c r="J620" s="15"/>
      <c r="K620" s="16"/>
      <c r="L620" s="8"/>
      <c r="M620" s="15"/>
      <c r="N620" s="8"/>
      <c r="O620" s="8"/>
      <c r="P620" s="17"/>
      <c r="Q620" s="18"/>
      <c r="R620" s="8"/>
      <c r="S620" s="8"/>
    </row>
    <row r="621" customFormat="1" customHeight="1" spans="1:19">
      <c r="A621" s="8"/>
      <c r="B621" s="9"/>
      <c r="C621" s="10"/>
      <c r="D621" s="10"/>
      <c r="E621" s="11"/>
      <c r="F621" s="12"/>
      <c r="G621" s="13"/>
      <c r="H621" s="8"/>
      <c r="I621" s="14"/>
      <c r="J621" s="15"/>
      <c r="K621" s="16"/>
      <c r="L621" s="8"/>
      <c r="M621" s="15"/>
      <c r="N621" s="8"/>
      <c r="O621" s="8"/>
      <c r="P621" s="17"/>
      <c r="Q621" s="18"/>
      <c r="R621" s="8"/>
      <c r="S621" s="8"/>
    </row>
    <row r="622" customFormat="1" customHeight="1" spans="1:19">
      <c r="A622" s="8"/>
      <c r="B622" s="9"/>
      <c r="C622" s="10"/>
      <c r="D622" s="10"/>
      <c r="E622" s="11"/>
      <c r="F622" s="12"/>
      <c r="G622" s="13"/>
      <c r="H622" s="8"/>
      <c r="I622" s="14"/>
      <c r="J622" s="15"/>
      <c r="K622" s="16"/>
      <c r="L622" s="8"/>
      <c r="M622" s="15"/>
      <c r="N622" s="8"/>
      <c r="O622" s="8"/>
      <c r="P622" s="17"/>
      <c r="Q622" s="18"/>
      <c r="R622" s="8"/>
      <c r="S622" s="8"/>
    </row>
    <row r="623" customFormat="1" customHeight="1" spans="1:19">
      <c r="A623" s="8"/>
      <c r="B623" s="9"/>
      <c r="C623" s="10"/>
      <c r="D623" s="10"/>
      <c r="E623" s="11"/>
      <c r="F623" s="12"/>
      <c r="G623" s="13"/>
      <c r="H623" s="8"/>
      <c r="I623" s="14"/>
      <c r="J623" s="15"/>
      <c r="K623" s="16"/>
      <c r="L623" s="8"/>
      <c r="M623" s="15"/>
      <c r="N623" s="8"/>
      <c r="O623" s="8"/>
      <c r="P623" s="17"/>
      <c r="Q623" s="18"/>
      <c r="R623" s="8"/>
      <c r="S623" s="8"/>
    </row>
    <row r="624" customFormat="1" customHeight="1" spans="1:19">
      <c r="A624" s="8"/>
      <c r="B624" s="9"/>
      <c r="C624" s="10"/>
      <c r="D624" s="10"/>
      <c r="E624" s="11"/>
      <c r="F624" s="12"/>
      <c r="G624" s="13"/>
      <c r="H624" s="8"/>
      <c r="I624" s="14"/>
      <c r="J624" s="15"/>
      <c r="K624" s="16"/>
      <c r="L624" s="8"/>
      <c r="M624" s="15"/>
      <c r="N624" s="8"/>
      <c r="O624" s="8"/>
      <c r="P624" s="17"/>
      <c r="Q624" s="18"/>
      <c r="R624" s="8"/>
      <c r="S624" s="8"/>
    </row>
    <row r="625" customFormat="1" customHeight="1" spans="1:19">
      <c r="A625" s="8"/>
      <c r="B625" s="9"/>
      <c r="C625" s="10"/>
      <c r="D625" s="10"/>
      <c r="E625" s="11"/>
      <c r="F625" s="12"/>
      <c r="G625" s="13"/>
      <c r="H625" s="8"/>
      <c r="I625" s="14"/>
      <c r="J625" s="15"/>
      <c r="K625" s="16"/>
      <c r="L625" s="8"/>
      <c r="M625" s="15"/>
      <c r="N625" s="8"/>
      <c r="O625" s="8"/>
      <c r="P625" s="17"/>
      <c r="Q625" s="18"/>
      <c r="R625" s="8"/>
      <c r="S625" s="8"/>
    </row>
    <row r="626" customFormat="1" customHeight="1" spans="1:19">
      <c r="A626" s="8"/>
      <c r="B626" s="9"/>
      <c r="C626" s="10"/>
      <c r="D626" s="10"/>
      <c r="E626" s="11"/>
      <c r="F626" s="12"/>
      <c r="G626" s="13"/>
      <c r="H626" s="8"/>
      <c r="I626" s="14"/>
      <c r="J626" s="15"/>
      <c r="K626" s="16"/>
      <c r="L626" s="8"/>
      <c r="M626" s="15"/>
      <c r="N626" s="8"/>
      <c r="O626" s="8"/>
      <c r="P626" s="17"/>
      <c r="Q626" s="18"/>
      <c r="R626" s="8"/>
      <c r="S626" s="8"/>
    </row>
    <row r="627" customFormat="1" customHeight="1" spans="1:19">
      <c r="A627" s="8"/>
      <c r="B627" s="9"/>
      <c r="C627" s="10"/>
      <c r="D627" s="10"/>
      <c r="E627" s="11"/>
      <c r="F627" s="12"/>
      <c r="G627" s="13"/>
      <c r="H627" s="8"/>
      <c r="I627" s="14"/>
      <c r="J627" s="15"/>
      <c r="K627" s="16"/>
      <c r="L627" s="8"/>
      <c r="M627" s="15"/>
      <c r="N627" s="8"/>
      <c r="O627" s="8"/>
      <c r="P627" s="17"/>
      <c r="Q627" s="18"/>
      <c r="R627" s="8"/>
      <c r="S627" s="8"/>
    </row>
    <row r="628" customFormat="1" customHeight="1" spans="1:19">
      <c r="A628" s="8"/>
      <c r="B628" s="9"/>
      <c r="C628" s="10"/>
      <c r="D628" s="10"/>
      <c r="E628" s="11"/>
      <c r="F628" s="12"/>
      <c r="G628" s="13"/>
      <c r="H628" s="8"/>
      <c r="I628" s="14"/>
      <c r="J628" s="15"/>
      <c r="K628" s="16"/>
      <c r="L628" s="8"/>
      <c r="M628" s="15"/>
      <c r="N628" s="8"/>
      <c r="O628" s="8"/>
      <c r="P628" s="17"/>
      <c r="Q628" s="18"/>
      <c r="R628" s="8"/>
      <c r="S628" s="8"/>
    </row>
    <row r="629" customFormat="1" customHeight="1" spans="1:19">
      <c r="A629" s="8"/>
      <c r="B629" s="9"/>
      <c r="C629" s="10"/>
      <c r="D629" s="10"/>
      <c r="E629" s="11"/>
      <c r="F629" s="12"/>
      <c r="G629" s="13"/>
      <c r="H629" s="8"/>
      <c r="I629" s="14"/>
      <c r="J629" s="15"/>
      <c r="K629" s="16"/>
      <c r="L629" s="8"/>
      <c r="M629" s="15"/>
      <c r="N629" s="8"/>
      <c r="O629" s="8"/>
      <c r="P629" s="17"/>
      <c r="Q629" s="18"/>
      <c r="R629" s="8"/>
      <c r="S629" s="8"/>
    </row>
    <row r="630" customFormat="1" customHeight="1" spans="1:19">
      <c r="A630" s="8"/>
      <c r="B630" s="9"/>
      <c r="C630" s="10"/>
      <c r="D630" s="10"/>
      <c r="E630" s="11"/>
      <c r="F630" s="12"/>
      <c r="G630" s="13"/>
      <c r="H630" s="8"/>
      <c r="I630" s="14"/>
      <c r="J630" s="15"/>
      <c r="K630" s="16"/>
      <c r="L630" s="8"/>
      <c r="M630" s="15"/>
      <c r="N630" s="8"/>
      <c r="O630" s="8"/>
      <c r="P630" s="17"/>
      <c r="Q630" s="18"/>
      <c r="R630" s="8"/>
      <c r="S630" s="8"/>
    </row>
    <row r="631" customFormat="1" customHeight="1" spans="1:19">
      <c r="A631" s="8"/>
      <c r="B631" s="9"/>
      <c r="C631" s="10"/>
      <c r="D631" s="10"/>
      <c r="E631" s="11"/>
      <c r="F631" s="12"/>
      <c r="G631" s="13"/>
      <c r="H631" s="8"/>
      <c r="I631" s="14"/>
      <c r="J631" s="15"/>
      <c r="K631" s="16"/>
      <c r="L631" s="8"/>
      <c r="M631" s="15"/>
      <c r="N631" s="8"/>
      <c r="O631" s="8"/>
      <c r="P631" s="17"/>
      <c r="Q631" s="18"/>
      <c r="R631" s="8"/>
      <c r="S631" s="8"/>
    </row>
    <row r="632" customFormat="1" customHeight="1" spans="1:19">
      <c r="A632" s="8"/>
      <c r="B632" s="9"/>
      <c r="C632" s="10"/>
      <c r="D632" s="10"/>
      <c r="E632" s="11"/>
      <c r="F632" s="12"/>
      <c r="G632" s="13"/>
      <c r="H632" s="8"/>
      <c r="I632" s="14"/>
      <c r="J632" s="15"/>
      <c r="K632" s="16"/>
      <c r="L632" s="8"/>
      <c r="M632" s="15"/>
      <c r="N632" s="8"/>
      <c r="O632" s="8"/>
      <c r="P632" s="17"/>
      <c r="Q632" s="18"/>
      <c r="R632" s="8"/>
      <c r="S632" s="8"/>
    </row>
    <row r="633" customFormat="1" customHeight="1" spans="1:19">
      <c r="A633" s="8"/>
      <c r="B633" s="9"/>
      <c r="C633" s="10"/>
      <c r="D633" s="10"/>
      <c r="E633" s="11"/>
      <c r="F633" s="12"/>
      <c r="G633" s="13"/>
      <c r="H633" s="8"/>
      <c r="I633" s="14"/>
      <c r="J633" s="15"/>
      <c r="K633" s="16"/>
      <c r="L633" s="8"/>
      <c r="M633" s="15"/>
      <c r="N633" s="8"/>
      <c r="O633" s="8"/>
      <c r="P633" s="17"/>
      <c r="Q633" s="18"/>
      <c r="R633" s="8"/>
      <c r="S633" s="8"/>
    </row>
    <row r="634" customFormat="1" customHeight="1" spans="1:19">
      <c r="A634" s="8"/>
      <c r="B634" s="9"/>
      <c r="C634" s="10"/>
      <c r="D634" s="10"/>
      <c r="E634" s="11"/>
      <c r="F634" s="12"/>
      <c r="G634" s="13"/>
      <c r="H634" s="8"/>
      <c r="I634" s="14"/>
      <c r="J634" s="15"/>
      <c r="K634" s="16"/>
      <c r="L634" s="8"/>
      <c r="M634" s="15"/>
      <c r="N634" s="8"/>
      <c r="O634" s="8"/>
      <c r="P634" s="17"/>
      <c r="Q634" s="18"/>
      <c r="R634" s="8"/>
      <c r="S634" s="8"/>
    </row>
    <row r="635" customFormat="1" customHeight="1" spans="1:19">
      <c r="A635" s="8"/>
      <c r="B635" s="9"/>
      <c r="C635" s="10"/>
      <c r="D635" s="10"/>
      <c r="E635" s="11"/>
      <c r="F635" s="12"/>
      <c r="G635" s="13"/>
      <c r="H635" s="8"/>
      <c r="I635" s="14"/>
      <c r="J635" s="15"/>
      <c r="K635" s="16"/>
      <c r="L635" s="8"/>
      <c r="M635" s="15"/>
      <c r="N635" s="8"/>
      <c r="O635" s="8"/>
      <c r="P635" s="17"/>
      <c r="Q635" s="18"/>
      <c r="R635" s="8"/>
      <c r="S635" s="8"/>
    </row>
    <row r="636" customFormat="1" customHeight="1" spans="1:19">
      <c r="A636" s="8"/>
      <c r="B636" s="9"/>
      <c r="C636" s="10"/>
      <c r="D636" s="10"/>
      <c r="E636" s="11"/>
      <c r="F636" s="12"/>
      <c r="G636" s="13"/>
      <c r="H636" s="8"/>
      <c r="I636" s="14"/>
      <c r="J636" s="15"/>
      <c r="K636" s="16"/>
      <c r="L636" s="8"/>
      <c r="M636" s="15"/>
      <c r="N636" s="8"/>
      <c r="O636" s="8"/>
      <c r="P636" s="17"/>
      <c r="Q636" s="18"/>
      <c r="R636" s="8"/>
      <c r="S636" s="8"/>
    </row>
    <row r="637" customFormat="1" customHeight="1" spans="1:19">
      <c r="A637" s="8"/>
      <c r="B637" s="9"/>
      <c r="C637" s="10"/>
      <c r="D637" s="10"/>
      <c r="E637" s="11"/>
      <c r="F637" s="12"/>
      <c r="G637" s="13"/>
      <c r="H637" s="8"/>
      <c r="I637" s="14"/>
      <c r="J637" s="15"/>
      <c r="K637" s="16"/>
      <c r="L637" s="8"/>
      <c r="M637" s="15"/>
      <c r="N637" s="8"/>
      <c r="O637" s="8"/>
      <c r="P637" s="17"/>
      <c r="Q637" s="18"/>
      <c r="R637" s="8"/>
      <c r="S637" s="8"/>
    </row>
    <row r="638" customFormat="1" customHeight="1" spans="1:19">
      <c r="A638" s="8"/>
      <c r="B638" s="9"/>
      <c r="C638" s="10"/>
      <c r="D638" s="10"/>
      <c r="E638" s="11"/>
      <c r="F638" s="12"/>
      <c r="G638" s="13"/>
      <c r="H638" s="8"/>
      <c r="I638" s="14"/>
      <c r="J638" s="15"/>
      <c r="K638" s="16"/>
      <c r="L638" s="8"/>
      <c r="M638" s="15"/>
      <c r="N638" s="8"/>
      <c r="O638" s="8"/>
      <c r="P638" s="17"/>
      <c r="Q638" s="18"/>
      <c r="R638" s="8"/>
      <c r="S638" s="8"/>
    </row>
    <row r="639" customFormat="1" customHeight="1" spans="1:19">
      <c r="A639" s="8"/>
      <c r="B639" s="9"/>
      <c r="C639" s="10"/>
      <c r="D639" s="10"/>
      <c r="E639" s="11"/>
      <c r="F639" s="12"/>
      <c r="G639" s="13"/>
      <c r="H639" s="8"/>
      <c r="I639" s="14"/>
      <c r="J639" s="15"/>
      <c r="K639" s="16"/>
      <c r="L639" s="8"/>
      <c r="M639" s="15"/>
      <c r="N639" s="8"/>
      <c r="O639" s="8"/>
      <c r="P639" s="17"/>
      <c r="Q639" s="18"/>
      <c r="R639" s="8"/>
      <c r="S639" s="8"/>
    </row>
    <row r="640" customFormat="1" customHeight="1" spans="1:19">
      <c r="A640" s="8"/>
      <c r="B640" s="9"/>
      <c r="C640" s="10"/>
      <c r="D640" s="10"/>
      <c r="E640" s="11"/>
      <c r="F640" s="12"/>
      <c r="G640" s="13"/>
      <c r="H640" s="8"/>
      <c r="I640" s="14"/>
      <c r="J640" s="15"/>
      <c r="K640" s="16"/>
      <c r="L640" s="8"/>
      <c r="M640" s="15"/>
      <c r="N640" s="8"/>
      <c r="O640" s="8"/>
      <c r="P640" s="17"/>
      <c r="Q640" s="18"/>
      <c r="R640" s="8"/>
      <c r="S640" s="8"/>
    </row>
    <row r="641" customFormat="1" customHeight="1" spans="1:19">
      <c r="A641" s="8"/>
      <c r="B641" s="9"/>
      <c r="C641" s="10"/>
      <c r="D641" s="10"/>
      <c r="E641" s="11"/>
      <c r="F641" s="12"/>
      <c r="G641" s="13"/>
      <c r="H641" s="8"/>
      <c r="I641" s="14"/>
      <c r="J641" s="15"/>
      <c r="K641" s="16"/>
      <c r="L641" s="8"/>
      <c r="M641" s="15"/>
      <c r="N641" s="8"/>
      <c r="O641" s="8"/>
      <c r="P641" s="17"/>
      <c r="Q641" s="18"/>
      <c r="R641" s="8"/>
      <c r="S641" s="8"/>
    </row>
    <row r="642" customFormat="1" customHeight="1" spans="1:19">
      <c r="A642" s="8"/>
      <c r="B642" s="9"/>
      <c r="C642" s="10"/>
      <c r="D642" s="10"/>
      <c r="E642" s="11"/>
      <c r="F642" s="12"/>
      <c r="G642" s="13"/>
      <c r="H642" s="8"/>
      <c r="I642" s="14"/>
      <c r="J642" s="15"/>
      <c r="K642" s="16"/>
      <c r="L642" s="8"/>
      <c r="M642" s="15"/>
      <c r="N642" s="8"/>
      <c r="O642" s="8"/>
      <c r="P642" s="17"/>
      <c r="Q642" s="18"/>
      <c r="R642" s="8"/>
      <c r="S642" s="8"/>
    </row>
    <row r="643" customFormat="1" customHeight="1" spans="1:19">
      <c r="A643" s="8"/>
      <c r="B643" s="9"/>
      <c r="C643" s="10"/>
      <c r="D643" s="10"/>
      <c r="E643" s="11"/>
      <c r="F643" s="12"/>
      <c r="G643" s="13"/>
      <c r="H643" s="8"/>
      <c r="I643" s="14"/>
      <c r="J643" s="15"/>
      <c r="K643" s="16"/>
      <c r="L643" s="8"/>
      <c r="M643" s="15"/>
      <c r="N643" s="8"/>
      <c r="O643" s="8"/>
      <c r="P643" s="17"/>
      <c r="Q643" s="18"/>
      <c r="R643" s="8"/>
      <c r="S643" s="8"/>
    </row>
    <row r="644" customFormat="1" customHeight="1" spans="1:19">
      <c r="A644" s="8"/>
      <c r="B644" s="9"/>
      <c r="C644" s="10"/>
      <c r="D644" s="10"/>
      <c r="E644" s="11"/>
      <c r="F644" s="12"/>
      <c r="G644" s="13"/>
      <c r="H644" s="8"/>
      <c r="I644" s="14"/>
      <c r="J644" s="15"/>
      <c r="K644" s="16"/>
      <c r="L644" s="8"/>
      <c r="M644" s="15"/>
      <c r="N644" s="8"/>
      <c r="O644" s="8"/>
      <c r="P644" s="17"/>
      <c r="Q644" s="18"/>
      <c r="R644" s="8"/>
      <c r="S644" s="8"/>
    </row>
    <row r="645" customFormat="1" customHeight="1" spans="1:19">
      <c r="A645" s="8"/>
      <c r="B645" s="9"/>
      <c r="C645" s="10"/>
      <c r="D645" s="10"/>
      <c r="E645" s="11"/>
      <c r="F645" s="12"/>
      <c r="G645" s="13"/>
      <c r="H645" s="8"/>
      <c r="I645" s="14"/>
      <c r="J645" s="15"/>
      <c r="K645" s="16"/>
      <c r="L645" s="8"/>
      <c r="M645" s="15"/>
      <c r="N645" s="8"/>
      <c r="O645" s="8"/>
      <c r="P645" s="17"/>
      <c r="Q645" s="18"/>
      <c r="R645" s="8"/>
      <c r="S645" s="8"/>
    </row>
    <row r="646" customFormat="1" customHeight="1" spans="1:19">
      <c r="A646" s="8"/>
      <c r="B646" s="9"/>
      <c r="C646" s="10"/>
      <c r="D646" s="10"/>
      <c r="E646" s="11"/>
      <c r="F646" s="12"/>
      <c r="G646" s="13"/>
      <c r="H646" s="8"/>
      <c r="I646" s="14"/>
      <c r="J646" s="15"/>
      <c r="K646" s="16"/>
      <c r="L646" s="8"/>
      <c r="M646" s="15"/>
      <c r="N646" s="8"/>
      <c r="O646" s="8"/>
      <c r="P646" s="17"/>
      <c r="Q646" s="18"/>
      <c r="R646" s="8"/>
      <c r="S646" s="8"/>
    </row>
    <row r="647" customFormat="1" customHeight="1" spans="1:19">
      <c r="A647" s="8"/>
      <c r="B647" s="9"/>
      <c r="C647" s="10"/>
      <c r="D647" s="10"/>
      <c r="E647" s="11"/>
      <c r="F647" s="12"/>
      <c r="G647" s="13"/>
      <c r="H647" s="8"/>
      <c r="I647" s="14"/>
      <c r="J647" s="15"/>
      <c r="K647" s="16"/>
      <c r="L647" s="8"/>
      <c r="M647" s="15"/>
      <c r="N647" s="8"/>
      <c r="O647" s="8"/>
      <c r="P647" s="17"/>
      <c r="Q647" s="18"/>
      <c r="R647" s="8"/>
      <c r="S647" s="8"/>
    </row>
    <row r="648" customFormat="1" customHeight="1" spans="1:19">
      <c r="A648" s="8"/>
      <c r="B648" s="9"/>
      <c r="C648" s="10"/>
      <c r="D648" s="10"/>
      <c r="E648" s="11"/>
      <c r="F648" s="12"/>
      <c r="G648" s="13"/>
      <c r="H648" s="8"/>
      <c r="I648" s="14"/>
      <c r="J648" s="15"/>
      <c r="K648" s="16"/>
      <c r="L648" s="8"/>
      <c r="M648" s="15"/>
      <c r="N648" s="8"/>
      <c r="O648" s="8"/>
      <c r="P648" s="17"/>
      <c r="Q648" s="18"/>
      <c r="R648" s="8"/>
      <c r="S648" s="8"/>
    </row>
    <row r="649" customFormat="1" customHeight="1" spans="1:19">
      <c r="A649" s="8"/>
      <c r="B649" s="9"/>
      <c r="C649" s="10"/>
      <c r="D649" s="10"/>
      <c r="E649" s="11"/>
      <c r="F649" s="12"/>
      <c r="G649" s="13"/>
      <c r="H649" s="8"/>
      <c r="I649" s="14"/>
      <c r="J649" s="15"/>
      <c r="K649" s="16"/>
      <c r="L649" s="8"/>
      <c r="M649" s="15"/>
      <c r="N649" s="8"/>
      <c r="O649" s="8"/>
      <c r="P649" s="17"/>
      <c r="Q649" s="18"/>
      <c r="R649" s="8"/>
      <c r="S649" s="8"/>
    </row>
    <row r="650" customFormat="1" customHeight="1" spans="1:19">
      <c r="A650" s="8"/>
      <c r="B650" s="9"/>
      <c r="C650" s="10"/>
      <c r="D650" s="10"/>
      <c r="E650" s="11"/>
      <c r="F650" s="12"/>
      <c r="G650" s="13"/>
      <c r="H650" s="8"/>
      <c r="I650" s="14"/>
      <c r="J650" s="15"/>
      <c r="K650" s="16"/>
      <c r="L650" s="8"/>
      <c r="M650" s="15"/>
      <c r="N650" s="8"/>
      <c r="O650" s="8"/>
      <c r="P650" s="17"/>
      <c r="Q650" s="18"/>
      <c r="R650" s="8"/>
      <c r="S650" s="8"/>
    </row>
    <row r="651" customFormat="1" customHeight="1" spans="1:19">
      <c r="A651" s="8"/>
      <c r="B651" s="9"/>
      <c r="C651" s="10"/>
      <c r="D651" s="10"/>
      <c r="E651" s="11"/>
      <c r="F651" s="12"/>
      <c r="G651" s="13"/>
      <c r="H651" s="8"/>
      <c r="I651" s="14"/>
      <c r="J651" s="15"/>
      <c r="K651" s="16"/>
      <c r="L651" s="8"/>
      <c r="M651" s="15"/>
      <c r="N651" s="8"/>
      <c r="O651" s="8"/>
      <c r="P651" s="17"/>
      <c r="Q651" s="18"/>
      <c r="R651" s="8"/>
      <c r="S651" s="8"/>
    </row>
    <row r="652" customFormat="1" customHeight="1" spans="1:19">
      <c r="A652" s="8"/>
      <c r="B652" s="9"/>
      <c r="C652" s="10"/>
      <c r="D652" s="10"/>
      <c r="E652" s="11"/>
      <c r="F652" s="12"/>
      <c r="G652" s="13"/>
      <c r="H652" s="8"/>
      <c r="I652" s="14"/>
      <c r="J652" s="15"/>
      <c r="K652" s="16"/>
      <c r="L652" s="8"/>
      <c r="M652" s="15"/>
      <c r="N652" s="8"/>
      <c r="O652" s="8"/>
      <c r="P652" s="17"/>
      <c r="Q652" s="18"/>
      <c r="R652" s="8"/>
      <c r="S652" s="8"/>
    </row>
    <row r="653" customFormat="1" customHeight="1" spans="1:19">
      <c r="A653" s="8"/>
      <c r="B653" s="9"/>
      <c r="C653" s="10"/>
      <c r="D653" s="10"/>
      <c r="E653" s="11"/>
      <c r="F653" s="12"/>
      <c r="G653" s="13"/>
      <c r="H653" s="8"/>
      <c r="I653" s="14"/>
      <c r="J653" s="15"/>
      <c r="K653" s="16"/>
      <c r="L653" s="8"/>
      <c r="M653" s="15"/>
      <c r="N653" s="8"/>
      <c r="O653" s="8"/>
      <c r="P653" s="17"/>
      <c r="Q653" s="18"/>
      <c r="R653" s="8"/>
      <c r="S653" s="8"/>
    </row>
    <row r="654" customFormat="1" customHeight="1" spans="1:19">
      <c r="A654" s="8"/>
      <c r="B654" s="9"/>
      <c r="C654" s="10"/>
      <c r="D654" s="10"/>
      <c r="E654" s="11"/>
      <c r="F654" s="12"/>
      <c r="G654" s="13"/>
      <c r="H654" s="8"/>
      <c r="I654" s="14"/>
      <c r="J654" s="15"/>
      <c r="K654" s="16"/>
      <c r="L654" s="8"/>
      <c r="M654" s="15"/>
      <c r="N654" s="8"/>
      <c r="O654" s="8"/>
      <c r="P654" s="17"/>
      <c r="Q654" s="18"/>
      <c r="R654" s="8"/>
      <c r="S654" s="8"/>
    </row>
    <row r="655" customFormat="1" customHeight="1" spans="1:19">
      <c r="A655" s="8"/>
      <c r="B655" s="9"/>
      <c r="C655" s="10"/>
      <c r="D655" s="10"/>
      <c r="E655" s="11"/>
      <c r="F655" s="12"/>
      <c r="G655" s="13"/>
      <c r="H655" s="8"/>
      <c r="I655" s="14"/>
      <c r="J655" s="15"/>
      <c r="K655" s="16"/>
      <c r="L655" s="8"/>
      <c r="M655" s="15"/>
      <c r="N655" s="8"/>
      <c r="O655" s="8"/>
      <c r="P655" s="17"/>
      <c r="Q655" s="18"/>
      <c r="R655" s="8"/>
      <c r="S655" s="8"/>
    </row>
    <row r="656" customFormat="1" customHeight="1" spans="1:19">
      <c r="A656" s="8"/>
      <c r="B656" s="9"/>
      <c r="C656" s="10"/>
      <c r="D656" s="10"/>
      <c r="E656" s="11"/>
      <c r="F656" s="12"/>
      <c r="G656" s="13"/>
      <c r="H656" s="8"/>
      <c r="I656" s="14"/>
      <c r="J656" s="15"/>
      <c r="K656" s="16"/>
      <c r="L656" s="8"/>
      <c r="M656" s="15"/>
      <c r="N656" s="8"/>
      <c r="O656" s="8"/>
      <c r="P656" s="17"/>
      <c r="Q656" s="18"/>
      <c r="R656" s="8"/>
      <c r="S656" s="8"/>
    </row>
    <row r="657" customFormat="1" customHeight="1" spans="1:19">
      <c r="A657" s="8"/>
      <c r="B657" s="9"/>
      <c r="C657" s="10"/>
      <c r="D657" s="10"/>
      <c r="E657" s="11"/>
      <c r="F657" s="12"/>
      <c r="G657" s="13"/>
      <c r="H657" s="8"/>
      <c r="I657" s="14"/>
      <c r="J657" s="15"/>
      <c r="K657" s="16"/>
      <c r="L657" s="8"/>
      <c r="M657" s="15"/>
      <c r="N657" s="8"/>
      <c r="O657" s="8"/>
      <c r="P657" s="17"/>
      <c r="Q657" s="18"/>
      <c r="R657" s="8"/>
      <c r="S657" s="8"/>
    </row>
    <row r="658" customFormat="1" customHeight="1" spans="1:19">
      <c r="A658" s="8"/>
      <c r="B658" s="9"/>
      <c r="C658" s="10"/>
      <c r="D658" s="10"/>
      <c r="E658" s="11"/>
      <c r="F658" s="12"/>
      <c r="G658" s="13"/>
      <c r="H658" s="8"/>
      <c r="I658" s="14"/>
      <c r="J658" s="15"/>
      <c r="K658" s="16"/>
      <c r="L658" s="8"/>
      <c r="M658" s="15"/>
      <c r="N658" s="8"/>
      <c r="O658" s="8"/>
      <c r="P658" s="17"/>
      <c r="Q658" s="18"/>
      <c r="R658" s="8"/>
      <c r="S658" s="8"/>
    </row>
    <row r="659" customFormat="1" customHeight="1" spans="1:19">
      <c r="A659" s="8"/>
      <c r="B659" s="9"/>
      <c r="C659" s="10"/>
      <c r="D659" s="10"/>
      <c r="E659" s="11"/>
      <c r="F659" s="12"/>
      <c r="G659" s="13"/>
      <c r="H659" s="8"/>
      <c r="I659" s="14"/>
      <c r="J659" s="15"/>
      <c r="K659" s="16"/>
      <c r="L659" s="8"/>
      <c r="M659" s="15"/>
      <c r="N659" s="8"/>
      <c r="O659" s="8"/>
      <c r="P659" s="17"/>
      <c r="Q659" s="18"/>
      <c r="R659" s="8"/>
      <c r="S659" s="8"/>
    </row>
    <row r="660" customFormat="1" customHeight="1" spans="1:19">
      <c r="A660" s="8"/>
      <c r="B660" s="9"/>
      <c r="C660" s="10"/>
      <c r="D660" s="10"/>
      <c r="E660" s="11"/>
      <c r="F660" s="12"/>
      <c r="G660" s="13"/>
      <c r="H660" s="8"/>
      <c r="I660" s="14"/>
      <c r="J660" s="15"/>
      <c r="K660" s="16"/>
      <c r="L660" s="8"/>
      <c r="M660" s="15"/>
      <c r="N660" s="8"/>
      <c r="O660" s="8"/>
      <c r="P660" s="17"/>
      <c r="Q660" s="18"/>
      <c r="R660" s="8"/>
      <c r="S660" s="8"/>
    </row>
    <row r="661" customFormat="1" customHeight="1" spans="1:19">
      <c r="A661" s="8"/>
      <c r="B661" s="9"/>
      <c r="C661" s="10"/>
      <c r="D661" s="10"/>
      <c r="E661" s="11"/>
      <c r="F661" s="12"/>
      <c r="G661" s="13"/>
      <c r="H661" s="8"/>
      <c r="I661" s="14"/>
      <c r="J661" s="15"/>
      <c r="K661" s="16"/>
      <c r="L661" s="8"/>
      <c r="M661" s="15"/>
      <c r="N661" s="8"/>
      <c r="O661" s="8"/>
      <c r="P661" s="17"/>
      <c r="Q661" s="18"/>
      <c r="R661" s="8"/>
      <c r="S661" s="8"/>
    </row>
    <row r="662" customFormat="1" customHeight="1" spans="1:19">
      <c r="A662" s="8"/>
      <c r="B662" s="9"/>
      <c r="C662" s="10"/>
      <c r="D662" s="10"/>
      <c r="E662" s="11"/>
      <c r="F662" s="12"/>
      <c r="G662" s="13"/>
      <c r="H662" s="8"/>
      <c r="I662" s="14"/>
      <c r="J662" s="15"/>
      <c r="K662" s="16"/>
      <c r="L662" s="8"/>
      <c r="M662" s="15"/>
      <c r="N662" s="8"/>
      <c r="O662" s="8"/>
      <c r="P662" s="17"/>
      <c r="Q662" s="18"/>
      <c r="R662" s="8"/>
      <c r="S662" s="8"/>
    </row>
    <row r="663" customFormat="1" customHeight="1" spans="1:19">
      <c r="A663" s="8"/>
      <c r="B663" s="9"/>
      <c r="C663" s="10"/>
      <c r="D663" s="10"/>
      <c r="E663" s="11"/>
      <c r="F663" s="12"/>
      <c r="G663" s="13"/>
      <c r="H663" s="8"/>
      <c r="I663" s="14"/>
      <c r="J663" s="15"/>
      <c r="K663" s="16"/>
      <c r="L663" s="8"/>
      <c r="M663" s="15"/>
      <c r="N663" s="8"/>
      <c r="O663" s="8"/>
      <c r="P663" s="17"/>
      <c r="Q663" s="18"/>
      <c r="R663" s="8"/>
      <c r="S663" s="8"/>
    </row>
    <row r="664" customFormat="1" customHeight="1" spans="1:19">
      <c r="A664" s="8"/>
      <c r="B664" s="9"/>
      <c r="C664" s="10"/>
      <c r="D664" s="10"/>
      <c r="E664" s="11"/>
      <c r="F664" s="12"/>
      <c r="G664" s="13"/>
      <c r="H664" s="8"/>
      <c r="I664" s="14"/>
      <c r="J664" s="15"/>
      <c r="K664" s="16"/>
      <c r="L664" s="8"/>
      <c r="M664" s="15"/>
      <c r="N664" s="8"/>
      <c r="O664" s="8"/>
      <c r="P664" s="17"/>
      <c r="Q664" s="18"/>
      <c r="R664" s="8"/>
      <c r="S664" s="8"/>
    </row>
    <row r="665" customFormat="1" customHeight="1" spans="1:19">
      <c r="A665" s="8"/>
      <c r="B665" s="9"/>
      <c r="C665" s="10"/>
      <c r="D665" s="10"/>
      <c r="E665" s="11"/>
      <c r="F665" s="12"/>
      <c r="G665" s="13"/>
      <c r="H665" s="8"/>
      <c r="I665" s="14"/>
      <c r="J665" s="15"/>
      <c r="K665" s="16"/>
      <c r="L665" s="8"/>
      <c r="M665" s="15"/>
      <c r="N665" s="8"/>
      <c r="O665" s="8"/>
      <c r="P665" s="17"/>
      <c r="Q665" s="18"/>
      <c r="R665" s="8"/>
      <c r="S665" s="8"/>
    </row>
    <row r="666" customFormat="1" customHeight="1" spans="1:19">
      <c r="A666" s="8"/>
      <c r="B666" s="9"/>
      <c r="C666" s="10"/>
      <c r="D666" s="10"/>
      <c r="E666" s="11"/>
      <c r="F666" s="12"/>
      <c r="G666" s="13"/>
      <c r="H666" s="8"/>
      <c r="I666" s="14"/>
      <c r="J666" s="15"/>
      <c r="K666" s="16"/>
      <c r="L666" s="8"/>
      <c r="M666" s="15"/>
      <c r="N666" s="8"/>
      <c r="O666" s="8"/>
      <c r="P666" s="17"/>
      <c r="Q666" s="18"/>
      <c r="R666" s="8"/>
      <c r="S666" s="8"/>
    </row>
    <row r="667" customFormat="1" customHeight="1" spans="1:19">
      <c r="A667" s="8"/>
      <c r="B667" s="9"/>
      <c r="C667" s="10"/>
      <c r="D667" s="10"/>
      <c r="E667" s="11"/>
      <c r="F667" s="12"/>
      <c r="G667" s="13"/>
      <c r="H667" s="8"/>
      <c r="I667" s="14"/>
      <c r="J667" s="15"/>
      <c r="K667" s="16"/>
      <c r="L667" s="8"/>
      <c r="M667" s="15"/>
      <c r="N667" s="8"/>
      <c r="O667" s="8"/>
      <c r="P667" s="17"/>
      <c r="Q667" s="18"/>
      <c r="R667" s="8"/>
      <c r="S667" s="8"/>
    </row>
    <row r="668" customFormat="1" customHeight="1" spans="1:19">
      <c r="A668" s="8"/>
      <c r="B668" s="9"/>
      <c r="C668" s="10"/>
      <c r="D668" s="10"/>
      <c r="E668" s="11"/>
      <c r="F668" s="12"/>
      <c r="G668" s="13"/>
      <c r="H668" s="8"/>
      <c r="I668" s="14"/>
      <c r="J668" s="15"/>
      <c r="K668" s="16"/>
      <c r="L668" s="8"/>
      <c r="M668" s="15"/>
      <c r="N668" s="8"/>
      <c r="O668" s="8"/>
      <c r="P668" s="17"/>
      <c r="Q668" s="18"/>
      <c r="R668" s="8"/>
      <c r="S668" s="8"/>
    </row>
    <row r="669" customFormat="1" customHeight="1" spans="1:19">
      <c r="A669" s="8"/>
      <c r="B669" s="9"/>
      <c r="C669" s="10"/>
      <c r="D669" s="10"/>
      <c r="E669" s="11"/>
      <c r="F669" s="12"/>
      <c r="G669" s="13"/>
      <c r="H669" s="8"/>
      <c r="I669" s="14"/>
      <c r="J669" s="15"/>
      <c r="K669" s="16"/>
      <c r="L669" s="8"/>
      <c r="M669" s="15"/>
      <c r="N669" s="8"/>
      <c r="O669" s="8"/>
      <c r="P669" s="17"/>
      <c r="Q669" s="18"/>
      <c r="R669" s="8"/>
      <c r="S669" s="8"/>
    </row>
    <row r="670" customFormat="1" customHeight="1" spans="1:19">
      <c r="A670" s="8"/>
      <c r="B670" s="9"/>
      <c r="C670" s="10"/>
      <c r="D670" s="10"/>
      <c r="E670" s="11"/>
      <c r="F670" s="12"/>
      <c r="G670" s="13"/>
      <c r="H670" s="8"/>
      <c r="I670" s="14"/>
      <c r="J670" s="15"/>
      <c r="K670" s="16"/>
      <c r="L670" s="8"/>
      <c r="M670" s="15"/>
      <c r="N670" s="8"/>
      <c r="O670" s="8"/>
      <c r="P670" s="17"/>
      <c r="Q670" s="18"/>
      <c r="R670" s="8"/>
      <c r="S670" s="8"/>
    </row>
    <row r="671" customFormat="1" customHeight="1" spans="1:19">
      <c r="A671" s="8"/>
      <c r="B671" s="9"/>
      <c r="C671" s="10"/>
      <c r="D671" s="10"/>
      <c r="E671" s="11"/>
      <c r="F671" s="12"/>
      <c r="G671" s="13"/>
      <c r="H671" s="8"/>
      <c r="I671" s="14"/>
      <c r="J671" s="15"/>
      <c r="K671" s="16"/>
      <c r="L671" s="8"/>
      <c r="M671" s="15"/>
      <c r="N671" s="8"/>
      <c r="O671" s="8"/>
      <c r="P671" s="17"/>
      <c r="Q671" s="18"/>
      <c r="R671" s="8"/>
      <c r="S671" s="8"/>
    </row>
    <row r="672" customFormat="1" customHeight="1" spans="1:19">
      <c r="A672" s="8"/>
      <c r="B672" s="9"/>
      <c r="C672" s="10"/>
      <c r="D672" s="10"/>
      <c r="E672" s="11"/>
      <c r="F672" s="12"/>
      <c r="G672" s="13"/>
      <c r="H672" s="8"/>
      <c r="I672" s="14"/>
      <c r="J672" s="15"/>
      <c r="K672" s="16"/>
      <c r="L672" s="8"/>
      <c r="M672" s="15"/>
      <c r="N672" s="8"/>
      <c r="O672" s="8"/>
      <c r="P672" s="17"/>
      <c r="Q672" s="18"/>
      <c r="R672" s="8"/>
      <c r="S672" s="8"/>
    </row>
    <row r="673" customFormat="1" customHeight="1" spans="1:19">
      <c r="A673" s="8"/>
      <c r="B673" s="9"/>
      <c r="C673" s="10"/>
      <c r="D673" s="10"/>
      <c r="E673" s="11"/>
      <c r="F673" s="12"/>
      <c r="G673" s="13"/>
      <c r="H673" s="8"/>
      <c r="I673" s="14"/>
      <c r="J673" s="15"/>
      <c r="K673" s="16"/>
      <c r="L673" s="8"/>
      <c r="M673" s="15"/>
      <c r="N673" s="8"/>
      <c r="O673" s="8"/>
      <c r="P673" s="17"/>
      <c r="Q673" s="18"/>
      <c r="R673" s="8"/>
      <c r="S673" s="8"/>
    </row>
    <row r="674" customFormat="1" customHeight="1" spans="1:19">
      <c r="A674" s="8"/>
      <c r="B674" s="9"/>
      <c r="C674" s="10"/>
      <c r="D674" s="10"/>
      <c r="E674" s="11"/>
      <c r="F674" s="12"/>
      <c r="G674" s="13"/>
      <c r="H674" s="8"/>
      <c r="I674" s="14"/>
      <c r="J674" s="15"/>
      <c r="K674" s="16"/>
      <c r="L674" s="8"/>
      <c r="M674" s="15"/>
      <c r="N674" s="8"/>
      <c r="O674" s="8"/>
      <c r="P674" s="17"/>
      <c r="Q674" s="18"/>
      <c r="R674" s="8"/>
      <c r="S674" s="8"/>
    </row>
    <row r="675" customFormat="1" customHeight="1" spans="1:19">
      <c r="A675" s="8"/>
      <c r="B675" s="9"/>
      <c r="C675" s="10"/>
      <c r="D675" s="10"/>
      <c r="E675" s="11"/>
      <c r="F675" s="12"/>
      <c r="G675" s="13"/>
      <c r="H675" s="8"/>
      <c r="I675" s="14"/>
      <c r="J675" s="15"/>
      <c r="K675" s="16"/>
      <c r="L675" s="8"/>
      <c r="M675" s="15"/>
      <c r="N675" s="8"/>
      <c r="O675" s="8"/>
      <c r="P675" s="17"/>
      <c r="Q675" s="18"/>
      <c r="R675" s="8"/>
      <c r="S675" s="8"/>
    </row>
    <row r="676" customFormat="1" customHeight="1" spans="1:19">
      <c r="A676" s="8"/>
      <c r="B676" s="9"/>
      <c r="C676" s="10"/>
      <c r="D676" s="10"/>
      <c r="E676" s="11"/>
      <c r="F676" s="12"/>
      <c r="G676" s="13"/>
      <c r="H676" s="8"/>
      <c r="I676" s="14"/>
      <c r="J676" s="15"/>
      <c r="K676" s="16"/>
      <c r="L676" s="8"/>
      <c r="M676" s="15"/>
      <c r="N676" s="8"/>
      <c r="O676" s="8"/>
      <c r="P676" s="17"/>
      <c r="Q676" s="18"/>
      <c r="R676" s="8"/>
      <c r="S676" s="8"/>
    </row>
    <row r="677" customFormat="1" customHeight="1" spans="1:19">
      <c r="A677" s="8"/>
      <c r="B677" s="9"/>
      <c r="C677" s="10"/>
      <c r="D677" s="10"/>
      <c r="E677" s="11"/>
      <c r="F677" s="12"/>
      <c r="G677" s="13"/>
      <c r="H677" s="8"/>
      <c r="I677" s="14"/>
      <c r="J677" s="15"/>
      <c r="K677" s="16"/>
      <c r="L677" s="8"/>
      <c r="M677" s="15"/>
      <c r="N677" s="8"/>
      <c r="O677" s="8"/>
      <c r="P677" s="17"/>
      <c r="Q677" s="18"/>
      <c r="R677" s="8"/>
      <c r="S677" s="8"/>
    </row>
    <row r="678" customFormat="1" customHeight="1" spans="1:19">
      <c r="A678" s="8"/>
      <c r="B678" s="9"/>
      <c r="C678" s="10"/>
      <c r="D678" s="10"/>
      <c r="E678" s="11"/>
      <c r="F678" s="12"/>
      <c r="G678" s="13"/>
      <c r="H678" s="8"/>
      <c r="I678" s="14"/>
      <c r="J678" s="15"/>
      <c r="K678" s="16"/>
      <c r="L678" s="8"/>
      <c r="M678" s="15"/>
      <c r="N678" s="8"/>
      <c r="O678" s="8"/>
      <c r="P678" s="17"/>
      <c r="Q678" s="18"/>
      <c r="R678" s="8"/>
      <c r="S678" s="8"/>
    </row>
    <row r="679" customFormat="1" customHeight="1" spans="1:19">
      <c r="A679" s="8"/>
      <c r="B679" s="9"/>
      <c r="C679" s="10"/>
      <c r="D679" s="10"/>
      <c r="E679" s="11"/>
      <c r="F679" s="12"/>
      <c r="G679" s="13"/>
      <c r="H679" s="8"/>
      <c r="I679" s="14"/>
      <c r="J679" s="15"/>
      <c r="K679" s="16"/>
      <c r="L679" s="8"/>
      <c r="M679" s="15"/>
      <c r="N679" s="8"/>
      <c r="O679" s="8"/>
      <c r="P679" s="17"/>
      <c r="Q679" s="18"/>
      <c r="R679" s="8"/>
      <c r="S679" s="8"/>
    </row>
    <row r="680" customFormat="1" customHeight="1" spans="1:19">
      <c r="A680" s="8"/>
      <c r="B680" s="9"/>
      <c r="C680" s="10"/>
      <c r="D680" s="10"/>
      <c r="E680" s="11"/>
      <c r="F680" s="12"/>
      <c r="G680" s="13"/>
      <c r="H680" s="8"/>
      <c r="I680" s="14"/>
      <c r="J680" s="15"/>
      <c r="K680" s="16"/>
      <c r="L680" s="8"/>
      <c r="M680" s="15"/>
      <c r="N680" s="8"/>
      <c r="O680" s="8"/>
      <c r="P680" s="17"/>
      <c r="Q680" s="18"/>
      <c r="R680" s="8"/>
      <c r="S680" s="8"/>
    </row>
    <row r="681" customFormat="1" customHeight="1" spans="1:19">
      <c r="A681" s="8"/>
      <c r="B681" s="9"/>
      <c r="C681" s="10"/>
      <c r="D681" s="10"/>
      <c r="E681" s="11"/>
      <c r="F681" s="12"/>
      <c r="G681" s="13"/>
      <c r="H681" s="8"/>
      <c r="I681" s="14"/>
      <c r="J681" s="15"/>
      <c r="K681" s="16"/>
      <c r="L681" s="8"/>
      <c r="M681" s="15"/>
      <c r="N681" s="8"/>
      <c r="O681" s="8"/>
      <c r="P681" s="17"/>
      <c r="Q681" s="18"/>
      <c r="R681" s="8"/>
      <c r="S681" s="8"/>
    </row>
    <row r="682" customFormat="1" customHeight="1" spans="1:19">
      <c r="A682" s="8"/>
      <c r="B682" s="9"/>
      <c r="C682" s="10"/>
      <c r="D682" s="10"/>
      <c r="E682" s="11"/>
      <c r="F682" s="12"/>
      <c r="G682" s="13"/>
      <c r="H682" s="8"/>
      <c r="I682" s="14"/>
      <c r="J682" s="15"/>
      <c r="K682" s="16"/>
      <c r="L682" s="8"/>
      <c r="M682" s="15"/>
      <c r="N682" s="8"/>
      <c r="O682" s="8"/>
      <c r="P682" s="17"/>
      <c r="Q682" s="18"/>
      <c r="R682" s="8"/>
      <c r="S682" s="8"/>
    </row>
    <row r="683" customFormat="1" customHeight="1" spans="1:19">
      <c r="A683" s="8"/>
      <c r="B683" s="9"/>
      <c r="C683" s="10"/>
      <c r="D683" s="10"/>
      <c r="E683" s="11"/>
      <c r="F683" s="12"/>
      <c r="G683" s="13"/>
      <c r="H683" s="8"/>
      <c r="I683" s="14"/>
      <c r="J683" s="15"/>
      <c r="K683" s="16"/>
      <c r="L683" s="8"/>
      <c r="M683" s="15"/>
      <c r="N683" s="8"/>
      <c r="O683" s="8"/>
      <c r="P683" s="17"/>
      <c r="Q683" s="18"/>
      <c r="R683" s="8"/>
      <c r="S683" s="8"/>
    </row>
    <row r="684" customFormat="1" customHeight="1" spans="1:19">
      <c r="A684" s="8"/>
      <c r="B684" s="9"/>
      <c r="C684" s="10"/>
      <c r="D684" s="10"/>
      <c r="E684" s="11"/>
      <c r="F684" s="12"/>
      <c r="G684" s="13"/>
      <c r="H684" s="8"/>
      <c r="I684" s="14"/>
      <c r="J684" s="15"/>
      <c r="K684" s="16"/>
      <c r="L684" s="8"/>
      <c r="M684" s="15"/>
      <c r="N684" s="8"/>
      <c r="O684" s="8"/>
      <c r="P684" s="17"/>
      <c r="Q684" s="18"/>
      <c r="R684" s="8"/>
      <c r="S684" s="8"/>
    </row>
    <row r="685" customFormat="1" customHeight="1" spans="1:19">
      <c r="A685" s="8"/>
      <c r="B685" s="9"/>
      <c r="C685" s="10"/>
      <c r="D685" s="10"/>
      <c r="E685" s="11"/>
      <c r="F685" s="12"/>
      <c r="G685" s="13"/>
      <c r="H685" s="8"/>
      <c r="I685" s="14"/>
      <c r="J685" s="15"/>
      <c r="K685" s="16"/>
      <c r="L685" s="8"/>
      <c r="M685" s="15"/>
      <c r="N685" s="8"/>
      <c r="O685" s="8"/>
      <c r="P685" s="17"/>
      <c r="Q685" s="18"/>
      <c r="R685" s="8"/>
      <c r="S685" s="8"/>
    </row>
    <row r="686" customFormat="1" customHeight="1" spans="1:19">
      <c r="A686" s="8"/>
      <c r="B686" s="9"/>
      <c r="C686" s="10"/>
      <c r="D686" s="10"/>
      <c r="E686" s="11"/>
      <c r="F686" s="12"/>
      <c r="G686" s="13"/>
      <c r="H686" s="8"/>
      <c r="I686" s="14"/>
      <c r="J686" s="15"/>
      <c r="K686" s="16"/>
      <c r="L686" s="8"/>
      <c r="M686" s="15"/>
      <c r="N686" s="8"/>
      <c r="O686" s="8"/>
      <c r="P686" s="17"/>
      <c r="Q686" s="18"/>
      <c r="R686" s="8"/>
      <c r="S686" s="8"/>
    </row>
    <row r="687" customFormat="1" customHeight="1" spans="1:19">
      <c r="A687" s="8"/>
      <c r="B687" s="9"/>
      <c r="C687" s="10"/>
      <c r="D687" s="10"/>
      <c r="E687" s="11"/>
      <c r="F687" s="12"/>
      <c r="G687" s="13"/>
      <c r="H687" s="8"/>
      <c r="I687" s="14"/>
      <c r="J687" s="15"/>
      <c r="K687" s="16"/>
      <c r="L687" s="8"/>
      <c r="M687" s="15"/>
      <c r="N687" s="8"/>
      <c r="O687" s="8"/>
      <c r="P687" s="17"/>
      <c r="Q687" s="18"/>
      <c r="R687" s="8"/>
      <c r="S687" s="8"/>
    </row>
    <row r="688" customFormat="1" customHeight="1" spans="1:19">
      <c r="A688" s="8"/>
      <c r="B688" s="9"/>
      <c r="C688" s="10"/>
      <c r="D688" s="10"/>
      <c r="E688" s="11"/>
      <c r="F688" s="12"/>
      <c r="G688" s="13"/>
      <c r="H688" s="8"/>
      <c r="I688" s="14"/>
      <c r="J688" s="15"/>
      <c r="K688" s="16"/>
      <c r="L688" s="8"/>
      <c r="M688" s="15"/>
      <c r="N688" s="8"/>
      <c r="O688" s="8"/>
      <c r="P688" s="17"/>
      <c r="Q688" s="18"/>
      <c r="R688" s="8"/>
      <c r="S688" s="8"/>
    </row>
    <row r="689" customFormat="1" customHeight="1" spans="1:19">
      <c r="A689" s="8"/>
      <c r="B689" s="9"/>
      <c r="C689" s="10"/>
      <c r="D689" s="10"/>
      <c r="E689" s="11"/>
      <c r="F689" s="12"/>
      <c r="G689" s="13"/>
      <c r="H689" s="8"/>
      <c r="I689" s="14"/>
      <c r="J689" s="15"/>
      <c r="K689" s="16"/>
      <c r="L689" s="8"/>
      <c r="M689" s="15"/>
      <c r="N689" s="8"/>
      <c r="O689" s="8"/>
      <c r="P689" s="17"/>
      <c r="Q689" s="18"/>
      <c r="R689" s="8"/>
      <c r="S689" s="8"/>
    </row>
    <row r="690" customFormat="1" customHeight="1" spans="1:19">
      <c r="A690" s="8"/>
      <c r="B690" s="9"/>
      <c r="C690" s="10"/>
      <c r="D690" s="10"/>
      <c r="E690" s="11"/>
      <c r="F690" s="12"/>
      <c r="G690" s="13"/>
      <c r="H690" s="8"/>
      <c r="I690" s="14"/>
      <c r="J690" s="15"/>
      <c r="K690" s="16"/>
      <c r="L690" s="8"/>
      <c r="M690" s="15"/>
      <c r="N690" s="8"/>
      <c r="O690" s="8"/>
      <c r="P690" s="17"/>
      <c r="Q690" s="18"/>
      <c r="R690" s="8"/>
      <c r="S690" s="8"/>
    </row>
    <row r="691" customFormat="1" customHeight="1" spans="1:19">
      <c r="A691" s="8"/>
      <c r="B691" s="9"/>
      <c r="C691" s="10"/>
      <c r="D691" s="10"/>
      <c r="E691" s="11"/>
      <c r="F691" s="12"/>
      <c r="G691" s="13"/>
      <c r="H691" s="8"/>
      <c r="I691" s="14"/>
      <c r="J691" s="15"/>
      <c r="K691" s="16"/>
      <c r="L691" s="8"/>
      <c r="M691" s="15"/>
      <c r="N691" s="8"/>
      <c r="O691" s="8"/>
      <c r="P691" s="17"/>
      <c r="Q691" s="18"/>
      <c r="R691" s="8"/>
      <c r="S691" s="8"/>
    </row>
    <row r="692" customFormat="1" customHeight="1" spans="1:19">
      <c r="A692" s="8"/>
      <c r="B692" s="9"/>
      <c r="C692" s="10"/>
      <c r="D692" s="10"/>
      <c r="E692" s="11"/>
      <c r="F692" s="12"/>
      <c r="G692" s="13"/>
      <c r="H692" s="8"/>
      <c r="I692" s="14"/>
      <c r="J692" s="15"/>
      <c r="K692" s="16"/>
      <c r="L692" s="8"/>
      <c r="M692" s="15"/>
      <c r="N692" s="8"/>
      <c r="O692" s="8"/>
      <c r="P692" s="17"/>
      <c r="Q692" s="18"/>
      <c r="R692" s="8"/>
      <c r="S692" s="8"/>
    </row>
    <row r="693" customFormat="1" customHeight="1" spans="1:19">
      <c r="A693" s="8"/>
      <c r="B693" s="9"/>
      <c r="C693" s="10"/>
      <c r="D693" s="10"/>
      <c r="E693" s="11"/>
      <c r="F693" s="12"/>
      <c r="G693" s="13"/>
      <c r="H693" s="8"/>
      <c r="I693" s="14"/>
      <c r="J693" s="15"/>
      <c r="K693" s="16"/>
      <c r="L693" s="8"/>
      <c r="M693" s="15"/>
      <c r="N693" s="8"/>
      <c r="O693" s="8"/>
      <c r="P693" s="17"/>
      <c r="Q693" s="18"/>
      <c r="R693" s="8"/>
      <c r="S693" s="8"/>
    </row>
    <row r="694" customFormat="1" customHeight="1" spans="1:19">
      <c r="A694" s="8"/>
      <c r="B694" s="9"/>
      <c r="C694" s="10"/>
      <c r="D694" s="10"/>
      <c r="E694" s="11"/>
      <c r="F694" s="12"/>
      <c r="G694" s="13"/>
      <c r="H694" s="8"/>
      <c r="I694" s="14"/>
      <c r="J694" s="15"/>
      <c r="K694" s="16"/>
      <c r="L694" s="8"/>
      <c r="M694" s="15"/>
      <c r="N694" s="8"/>
      <c r="O694" s="8"/>
      <c r="P694" s="17"/>
      <c r="Q694" s="18"/>
      <c r="R694" s="8"/>
      <c r="S694" s="8"/>
    </row>
    <row r="695" customFormat="1" customHeight="1" spans="1:19">
      <c r="A695" s="8"/>
      <c r="B695" s="9"/>
      <c r="C695" s="10"/>
      <c r="D695" s="10"/>
      <c r="E695" s="11"/>
      <c r="F695" s="12"/>
      <c r="G695" s="13"/>
      <c r="H695" s="8"/>
      <c r="I695" s="14"/>
      <c r="J695" s="15"/>
      <c r="K695" s="16"/>
      <c r="L695" s="8"/>
      <c r="M695" s="15"/>
      <c r="N695" s="8"/>
      <c r="O695" s="8"/>
      <c r="P695" s="17"/>
      <c r="Q695" s="18"/>
      <c r="R695" s="8"/>
      <c r="S695" s="8"/>
    </row>
    <row r="696" customFormat="1" customHeight="1" spans="1:19">
      <c r="A696" s="8"/>
      <c r="B696" s="9"/>
      <c r="C696" s="10"/>
      <c r="D696" s="10"/>
      <c r="E696" s="11"/>
      <c r="F696" s="12"/>
      <c r="G696" s="13"/>
      <c r="H696" s="8"/>
      <c r="I696" s="14"/>
      <c r="J696" s="15"/>
      <c r="K696" s="16"/>
      <c r="L696" s="8"/>
      <c r="M696" s="15"/>
      <c r="N696" s="8"/>
      <c r="O696" s="8"/>
      <c r="P696" s="17"/>
      <c r="Q696" s="18"/>
      <c r="R696" s="8"/>
      <c r="S696" s="8"/>
    </row>
    <row r="697" customFormat="1" customHeight="1" spans="1:19">
      <c r="A697" s="8"/>
      <c r="B697" s="9"/>
      <c r="C697" s="10"/>
      <c r="D697" s="10"/>
      <c r="E697" s="11"/>
      <c r="F697" s="12"/>
      <c r="G697" s="13"/>
      <c r="H697" s="8"/>
      <c r="I697" s="14"/>
      <c r="J697" s="15"/>
      <c r="K697" s="16"/>
      <c r="L697" s="8"/>
      <c r="M697" s="15"/>
      <c r="N697" s="8"/>
      <c r="O697" s="8"/>
      <c r="P697" s="17"/>
      <c r="Q697" s="18"/>
      <c r="R697" s="8"/>
      <c r="S697" s="8"/>
    </row>
    <row r="698" customFormat="1" customHeight="1" spans="1:19">
      <c r="A698" s="8"/>
      <c r="B698" s="9"/>
      <c r="C698" s="10"/>
      <c r="D698" s="10"/>
      <c r="E698" s="11"/>
      <c r="F698" s="12"/>
      <c r="G698" s="13"/>
      <c r="H698" s="8"/>
      <c r="I698" s="14"/>
      <c r="J698" s="15"/>
      <c r="K698" s="16"/>
      <c r="L698" s="8"/>
      <c r="M698" s="15"/>
      <c r="N698" s="8"/>
      <c r="O698" s="8"/>
      <c r="P698" s="17"/>
      <c r="Q698" s="18"/>
      <c r="R698" s="8"/>
      <c r="S698" s="8"/>
    </row>
    <row r="699" customFormat="1" customHeight="1" spans="1:19">
      <c r="A699" s="8"/>
      <c r="B699" s="9"/>
      <c r="C699" s="10"/>
      <c r="D699" s="10"/>
      <c r="E699" s="11"/>
      <c r="F699" s="12"/>
      <c r="G699" s="13"/>
      <c r="H699" s="8"/>
      <c r="I699" s="14"/>
      <c r="J699" s="15"/>
      <c r="K699" s="16"/>
      <c r="L699" s="8"/>
      <c r="M699" s="15"/>
      <c r="N699" s="8"/>
      <c r="O699" s="8"/>
      <c r="P699" s="17"/>
      <c r="Q699" s="18"/>
      <c r="R699" s="8"/>
      <c r="S699" s="8"/>
    </row>
    <row r="700" customFormat="1" customHeight="1" spans="1:19">
      <c r="A700" s="8"/>
      <c r="B700" s="9"/>
      <c r="C700" s="10"/>
      <c r="D700" s="10"/>
      <c r="E700" s="11"/>
      <c r="F700" s="12"/>
      <c r="G700" s="13"/>
      <c r="H700" s="8"/>
      <c r="I700" s="14"/>
      <c r="J700" s="15"/>
      <c r="K700" s="16"/>
      <c r="L700" s="8"/>
      <c r="M700" s="15"/>
      <c r="N700" s="8"/>
      <c r="O700" s="8"/>
      <c r="P700" s="17"/>
      <c r="Q700" s="18"/>
      <c r="R700" s="8"/>
      <c r="S700" s="8"/>
    </row>
    <row r="701" customFormat="1" customHeight="1" spans="1:19">
      <c r="A701" s="8"/>
      <c r="B701" s="9"/>
      <c r="C701" s="10"/>
      <c r="D701" s="10"/>
      <c r="E701" s="11"/>
      <c r="F701" s="12"/>
      <c r="G701" s="13"/>
      <c r="H701" s="8"/>
      <c r="I701" s="14"/>
      <c r="J701" s="15"/>
      <c r="K701" s="16"/>
      <c r="L701" s="8"/>
      <c r="M701" s="15"/>
      <c r="N701" s="8"/>
      <c r="O701" s="8"/>
      <c r="P701" s="17"/>
      <c r="Q701" s="18"/>
      <c r="R701" s="8"/>
      <c r="S701" s="8"/>
    </row>
    <row r="702" customFormat="1" customHeight="1" spans="1:19">
      <c r="A702" s="8"/>
      <c r="B702" s="9"/>
      <c r="C702" s="10"/>
      <c r="D702" s="10"/>
      <c r="E702" s="11"/>
      <c r="F702" s="12"/>
      <c r="G702" s="13"/>
      <c r="H702" s="8"/>
      <c r="I702" s="14"/>
      <c r="J702" s="15"/>
      <c r="K702" s="16"/>
      <c r="L702" s="8"/>
      <c r="M702" s="15"/>
      <c r="N702" s="8"/>
      <c r="O702" s="8"/>
      <c r="P702" s="17"/>
      <c r="Q702" s="18"/>
      <c r="R702" s="8"/>
      <c r="S702" s="8"/>
    </row>
    <row r="703" customFormat="1" customHeight="1" spans="1:19">
      <c r="A703" s="8"/>
      <c r="B703" s="9"/>
      <c r="C703" s="10"/>
      <c r="D703" s="10"/>
      <c r="E703" s="11"/>
      <c r="F703" s="12"/>
      <c r="G703" s="13"/>
      <c r="H703" s="8"/>
      <c r="I703" s="14"/>
      <c r="J703" s="15"/>
      <c r="K703" s="16"/>
      <c r="L703" s="8"/>
      <c r="M703" s="15"/>
      <c r="N703" s="8"/>
      <c r="O703" s="8"/>
      <c r="P703" s="17"/>
      <c r="Q703" s="18"/>
      <c r="R703" s="8"/>
      <c r="S703" s="8"/>
    </row>
    <row r="704" customFormat="1" customHeight="1" spans="1:19">
      <c r="A704" s="8"/>
      <c r="B704" s="9"/>
      <c r="C704" s="10"/>
      <c r="D704" s="10"/>
      <c r="E704" s="11"/>
      <c r="F704" s="12"/>
      <c r="G704" s="13"/>
      <c r="H704" s="8"/>
      <c r="I704" s="14"/>
      <c r="J704" s="15"/>
      <c r="K704" s="16"/>
      <c r="L704" s="8"/>
      <c r="M704" s="15"/>
      <c r="N704" s="8"/>
      <c r="O704" s="8"/>
      <c r="P704" s="17"/>
      <c r="Q704" s="18"/>
      <c r="R704" s="8"/>
      <c r="S704" s="8"/>
    </row>
    <row r="705" customFormat="1" customHeight="1" spans="1:19">
      <c r="A705" s="8"/>
      <c r="B705" s="9"/>
      <c r="C705" s="10"/>
      <c r="D705" s="10"/>
      <c r="E705" s="11"/>
      <c r="F705" s="12"/>
      <c r="G705" s="13"/>
      <c r="H705" s="8"/>
      <c r="I705" s="14"/>
      <c r="J705" s="15"/>
      <c r="K705" s="16"/>
      <c r="L705" s="8"/>
      <c r="M705" s="15"/>
      <c r="N705" s="8"/>
      <c r="O705" s="8"/>
      <c r="P705" s="17"/>
      <c r="Q705" s="18"/>
      <c r="R705" s="8"/>
      <c r="S705" s="8"/>
    </row>
    <row r="706" customFormat="1" customHeight="1" spans="1:19">
      <c r="A706" s="8"/>
      <c r="B706" s="9"/>
      <c r="C706" s="10"/>
      <c r="D706" s="10"/>
      <c r="E706" s="11"/>
      <c r="F706" s="12"/>
      <c r="G706" s="13"/>
      <c r="H706" s="8"/>
      <c r="I706" s="14"/>
      <c r="J706" s="15"/>
      <c r="K706" s="16"/>
      <c r="L706" s="8"/>
      <c r="M706" s="15"/>
      <c r="N706" s="8"/>
      <c r="O706" s="8"/>
      <c r="P706" s="17"/>
      <c r="Q706" s="18"/>
      <c r="R706" s="8"/>
      <c r="S706" s="8"/>
    </row>
    <row r="707" customFormat="1" customHeight="1" spans="1:19">
      <c r="A707" s="8"/>
      <c r="B707" s="9"/>
      <c r="C707" s="10"/>
      <c r="D707" s="10"/>
      <c r="E707" s="11"/>
      <c r="F707" s="12"/>
      <c r="G707" s="13"/>
      <c r="H707" s="8"/>
      <c r="I707" s="14"/>
      <c r="J707" s="15"/>
      <c r="K707" s="16"/>
      <c r="L707" s="8"/>
      <c r="M707" s="15"/>
      <c r="N707" s="8"/>
      <c r="O707" s="8"/>
      <c r="P707" s="17"/>
      <c r="Q707" s="18"/>
      <c r="R707" s="8"/>
      <c r="S707" s="8"/>
    </row>
    <row r="708" customFormat="1" customHeight="1" spans="1:19">
      <c r="A708" s="8"/>
      <c r="B708" s="9"/>
      <c r="C708" s="10"/>
      <c r="D708" s="10"/>
      <c r="E708" s="11"/>
      <c r="F708" s="12"/>
      <c r="G708" s="13"/>
      <c r="H708" s="8"/>
      <c r="I708" s="14"/>
      <c r="J708" s="15"/>
      <c r="K708" s="16"/>
      <c r="L708" s="8"/>
      <c r="M708" s="15"/>
      <c r="N708" s="8"/>
      <c r="O708" s="8"/>
      <c r="P708" s="17"/>
      <c r="Q708" s="18"/>
      <c r="R708" s="8"/>
      <c r="S708" s="8"/>
    </row>
    <row r="709" customFormat="1" customHeight="1" spans="1:19">
      <c r="A709" s="8"/>
      <c r="B709" s="9"/>
      <c r="C709" s="10"/>
      <c r="D709" s="10"/>
      <c r="E709" s="11"/>
      <c r="F709" s="12"/>
      <c r="G709" s="13"/>
      <c r="H709" s="8"/>
      <c r="I709" s="14"/>
      <c r="J709" s="15"/>
      <c r="K709" s="16"/>
      <c r="L709" s="8"/>
      <c r="M709" s="15"/>
      <c r="N709" s="8"/>
      <c r="O709" s="8"/>
      <c r="P709" s="17"/>
      <c r="Q709" s="18"/>
      <c r="R709" s="8"/>
      <c r="S709" s="8"/>
    </row>
    <row r="710" customFormat="1" customHeight="1" spans="1:19">
      <c r="A710" s="8"/>
      <c r="B710" s="9"/>
      <c r="C710" s="10"/>
      <c r="D710" s="10"/>
      <c r="E710" s="11"/>
      <c r="F710" s="12"/>
      <c r="G710" s="13"/>
      <c r="H710" s="8"/>
      <c r="I710" s="14"/>
      <c r="J710" s="15"/>
      <c r="K710" s="16"/>
      <c r="L710" s="8"/>
      <c r="M710" s="15"/>
      <c r="N710" s="8"/>
      <c r="O710" s="8"/>
      <c r="P710" s="17"/>
      <c r="Q710" s="18"/>
      <c r="R710" s="8"/>
      <c r="S710" s="8"/>
    </row>
    <row r="711" customFormat="1" customHeight="1" spans="1:19">
      <c r="A711" s="8"/>
      <c r="B711" s="9"/>
      <c r="C711" s="10"/>
      <c r="D711" s="10"/>
      <c r="E711" s="11"/>
      <c r="F711" s="12"/>
      <c r="G711" s="13"/>
      <c r="H711" s="8"/>
      <c r="I711" s="14"/>
      <c r="J711" s="15"/>
      <c r="K711" s="16"/>
      <c r="L711" s="8"/>
      <c r="M711" s="15"/>
      <c r="N711" s="8"/>
      <c r="O711" s="8"/>
      <c r="P711" s="17"/>
      <c r="Q711" s="18"/>
      <c r="R711" s="8"/>
      <c r="S711" s="8"/>
    </row>
    <row r="712" customFormat="1" customHeight="1" spans="1:19">
      <c r="A712" s="8"/>
      <c r="B712" s="9"/>
      <c r="C712" s="10"/>
      <c r="D712" s="10"/>
      <c r="E712" s="11"/>
      <c r="F712" s="12"/>
      <c r="G712" s="13"/>
      <c r="H712" s="8"/>
      <c r="I712" s="14"/>
      <c r="J712" s="15"/>
      <c r="K712" s="16"/>
      <c r="L712" s="8"/>
      <c r="M712" s="15"/>
      <c r="N712" s="8"/>
      <c r="O712" s="8"/>
      <c r="P712" s="17"/>
      <c r="Q712" s="18"/>
      <c r="R712" s="8"/>
      <c r="S712" s="8"/>
    </row>
    <row r="713" customFormat="1" customHeight="1" spans="1:19">
      <c r="A713" s="8"/>
      <c r="B713" s="9"/>
      <c r="C713" s="10"/>
      <c r="D713" s="10"/>
      <c r="E713" s="11"/>
      <c r="F713" s="12"/>
      <c r="G713" s="13"/>
      <c r="H713" s="8"/>
      <c r="I713" s="14"/>
      <c r="J713" s="15"/>
      <c r="K713" s="16"/>
      <c r="L713" s="8"/>
      <c r="M713" s="15"/>
      <c r="N713" s="8"/>
      <c r="O713" s="8"/>
      <c r="P713" s="17"/>
      <c r="Q713" s="18"/>
      <c r="R713" s="8"/>
      <c r="S713" s="8"/>
    </row>
    <row r="714" customFormat="1" customHeight="1" spans="1:19">
      <c r="A714" s="8"/>
      <c r="B714" s="9"/>
      <c r="C714" s="10"/>
      <c r="D714" s="10"/>
      <c r="E714" s="11"/>
      <c r="F714" s="12"/>
      <c r="G714" s="13"/>
      <c r="H714" s="8"/>
      <c r="I714" s="14"/>
      <c r="J714" s="15"/>
      <c r="K714" s="16"/>
      <c r="L714" s="8"/>
      <c r="M714" s="15"/>
      <c r="N714" s="8"/>
      <c r="O714" s="8"/>
      <c r="P714" s="17"/>
      <c r="Q714" s="18"/>
      <c r="R714" s="8"/>
      <c r="S714" s="8"/>
    </row>
    <row r="715" customFormat="1" customHeight="1" spans="1:19">
      <c r="A715" s="8"/>
      <c r="B715" s="9"/>
      <c r="C715" s="10"/>
      <c r="D715" s="10"/>
      <c r="E715" s="11"/>
      <c r="F715" s="12"/>
      <c r="G715" s="13"/>
      <c r="H715" s="8"/>
      <c r="I715" s="14"/>
      <c r="J715" s="15"/>
      <c r="K715" s="16"/>
      <c r="L715" s="8"/>
      <c r="M715" s="15"/>
      <c r="N715" s="8"/>
      <c r="O715" s="8"/>
      <c r="P715" s="17"/>
      <c r="Q715" s="18"/>
      <c r="R715" s="8"/>
      <c r="S715" s="8"/>
    </row>
    <row r="716" customFormat="1" customHeight="1" spans="1:19">
      <c r="A716" s="8"/>
      <c r="B716" s="9"/>
      <c r="C716" s="10"/>
      <c r="D716" s="10"/>
      <c r="E716" s="11"/>
      <c r="F716" s="12"/>
      <c r="G716" s="13"/>
      <c r="H716" s="8"/>
      <c r="I716" s="14"/>
      <c r="J716" s="15"/>
      <c r="K716" s="16"/>
      <c r="L716" s="8"/>
      <c r="M716" s="15"/>
      <c r="N716" s="8"/>
      <c r="O716" s="8"/>
      <c r="P716" s="17"/>
      <c r="Q716" s="18"/>
      <c r="R716" s="8"/>
      <c r="S716" s="8"/>
    </row>
    <row r="717" customFormat="1" customHeight="1" spans="1:19">
      <c r="A717" s="8"/>
      <c r="B717" s="9"/>
      <c r="C717" s="10"/>
      <c r="D717" s="10"/>
      <c r="E717" s="11"/>
      <c r="F717" s="12"/>
      <c r="G717" s="13"/>
      <c r="H717" s="8"/>
      <c r="I717" s="14"/>
      <c r="J717" s="15"/>
      <c r="K717" s="16"/>
      <c r="L717" s="8"/>
      <c r="M717" s="15"/>
      <c r="N717" s="8"/>
      <c r="O717" s="8"/>
      <c r="P717" s="17"/>
      <c r="Q717" s="18"/>
      <c r="R717" s="8"/>
      <c r="S717" s="8"/>
    </row>
    <row r="718" customFormat="1" customHeight="1" spans="1:19">
      <c r="A718" s="8"/>
      <c r="B718" s="9"/>
      <c r="C718" s="10"/>
      <c r="D718" s="10"/>
      <c r="E718" s="11"/>
      <c r="F718" s="12"/>
      <c r="G718" s="13"/>
      <c r="H718" s="8"/>
      <c r="I718" s="14"/>
      <c r="J718" s="15"/>
      <c r="K718" s="16"/>
      <c r="L718" s="8"/>
      <c r="M718" s="15"/>
      <c r="N718" s="8"/>
      <c r="O718" s="8"/>
      <c r="P718" s="17"/>
      <c r="Q718" s="18"/>
      <c r="R718" s="8"/>
      <c r="S718" s="8"/>
    </row>
    <row r="719" customFormat="1" customHeight="1" spans="1:19">
      <c r="A719" s="8"/>
      <c r="B719" s="9"/>
      <c r="C719" s="10"/>
      <c r="D719" s="10"/>
      <c r="E719" s="11"/>
      <c r="F719" s="12"/>
      <c r="G719" s="13"/>
      <c r="H719" s="8"/>
      <c r="I719" s="14"/>
      <c r="J719" s="15"/>
      <c r="K719" s="16"/>
      <c r="L719" s="8"/>
      <c r="M719" s="15"/>
      <c r="N719" s="8"/>
      <c r="O719" s="8"/>
      <c r="P719" s="17"/>
      <c r="Q719" s="18"/>
      <c r="R719" s="8"/>
      <c r="S719" s="8"/>
    </row>
    <row r="720" customFormat="1" customHeight="1" spans="1:19">
      <c r="A720" s="8"/>
      <c r="B720" s="9"/>
      <c r="C720" s="10"/>
      <c r="D720" s="10"/>
      <c r="E720" s="11"/>
      <c r="F720" s="12"/>
      <c r="G720" s="13"/>
      <c r="H720" s="8"/>
      <c r="I720" s="14"/>
      <c r="J720" s="15"/>
      <c r="K720" s="16"/>
      <c r="L720" s="8"/>
      <c r="M720" s="15"/>
      <c r="N720" s="8"/>
      <c r="O720" s="8"/>
      <c r="P720" s="17"/>
      <c r="Q720" s="18"/>
      <c r="R720" s="8"/>
      <c r="S720" s="8"/>
    </row>
    <row r="721" customFormat="1" customHeight="1" spans="1:19">
      <c r="A721" s="8"/>
      <c r="B721" s="9"/>
      <c r="C721" s="10"/>
      <c r="D721" s="10"/>
      <c r="E721" s="11"/>
      <c r="F721" s="12"/>
      <c r="G721" s="13"/>
      <c r="H721" s="8"/>
      <c r="I721" s="14"/>
      <c r="J721" s="15"/>
      <c r="K721" s="16"/>
      <c r="L721" s="8"/>
      <c r="M721" s="15"/>
      <c r="N721" s="8"/>
      <c r="O721" s="8"/>
      <c r="P721" s="17"/>
      <c r="Q721" s="18"/>
      <c r="R721" s="8"/>
      <c r="S721" s="8"/>
    </row>
    <row r="722" customFormat="1" customHeight="1" spans="1:19">
      <c r="A722" s="8"/>
      <c r="B722" s="9"/>
      <c r="C722" s="10"/>
      <c r="D722" s="10"/>
      <c r="E722" s="11"/>
      <c r="F722" s="12"/>
      <c r="G722" s="13"/>
      <c r="H722" s="8"/>
      <c r="I722" s="14"/>
      <c r="J722" s="15"/>
      <c r="K722" s="16"/>
      <c r="L722" s="8"/>
      <c r="M722" s="15"/>
      <c r="N722" s="8"/>
      <c r="O722" s="8"/>
      <c r="P722" s="17"/>
      <c r="Q722" s="18"/>
      <c r="R722" s="8"/>
      <c r="S722" s="8"/>
    </row>
    <row r="723" customFormat="1" customHeight="1" spans="1:19">
      <c r="A723" s="8"/>
      <c r="B723" s="9"/>
      <c r="C723" s="10"/>
      <c r="D723" s="10"/>
      <c r="E723" s="11"/>
      <c r="F723" s="12"/>
      <c r="G723" s="13"/>
      <c r="H723" s="8"/>
      <c r="I723" s="14"/>
      <c r="J723" s="15"/>
      <c r="K723" s="16"/>
      <c r="L723" s="8"/>
      <c r="M723" s="15"/>
      <c r="N723" s="8"/>
      <c r="O723" s="8"/>
      <c r="P723" s="17"/>
      <c r="Q723" s="18"/>
      <c r="R723" s="8"/>
      <c r="S723" s="8"/>
    </row>
    <row r="724" customFormat="1" customHeight="1" spans="1:19">
      <c r="A724" s="8"/>
      <c r="B724" s="9"/>
      <c r="C724" s="10"/>
      <c r="D724" s="10"/>
      <c r="E724" s="11"/>
      <c r="F724" s="12"/>
      <c r="G724" s="13"/>
      <c r="H724" s="8"/>
      <c r="I724" s="14"/>
      <c r="J724" s="15"/>
      <c r="K724" s="16"/>
      <c r="L724" s="8"/>
      <c r="M724" s="15"/>
      <c r="N724" s="8"/>
      <c r="O724" s="8"/>
      <c r="P724" s="17"/>
      <c r="Q724" s="18"/>
      <c r="R724" s="8"/>
      <c r="S724" s="8"/>
    </row>
    <row r="725" customFormat="1" customHeight="1" spans="1:19">
      <c r="A725" s="8"/>
      <c r="B725" s="9"/>
      <c r="C725" s="10"/>
      <c r="D725" s="10"/>
      <c r="E725" s="11"/>
      <c r="F725" s="12"/>
      <c r="G725" s="13"/>
      <c r="H725" s="8"/>
      <c r="I725" s="14"/>
      <c r="J725" s="15"/>
      <c r="K725" s="16"/>
      <c r="L725" s="8"/>
      <c r="M725" s="15"/>
      <c r="N725" s="8"/>
      <c r="O725" s="8"/>
      <c r="P725" s="17"/>
      <c r="Q725" s="18"/>
      <c r="R725" s="8"/>
      <c r="S725" s="8"/>
    </row>
    <row r="726" customFormat="1" customHeight="1" spans="1:19">
      <c r="A726" s="8"/>
      <c r="B726" s="9"/>
      <c r="C726" s="10"/>
      <c r="D726" s="10"/>
      <c r="E726" s="11"/>
      <c r="F726" s="12"/>
      <c r="G726" s="13"/>
      <c r="H726" s="8"/>
      <c r="I726" s="14"/>
      <c r="J726" s="15"/>
      <c r="K726" s="16"/>
      <c r="L726" s="8"/>
      <c r="M726" s="15"/>
      <c r="N726" s="8"/>
      <c r="O726" s="8"/>
      <c r="P726" s="17"/>
      <c r="Q726" s="18"/>
      <c r="R726" s="8"/>
      <c r="S726" s="8"/>
    </row>
    <row r="727" customFormat="1" customHeight="1" spans="1:19">
      <c r="A727" s="8"/>
      <c r="B727" s="9"/>
      <c r="C727" s="10"/>
      <c r="D727" s="10"/>
      <c r="E727" s="11"/>
      <c r="F727" s="12"/>
      <c r="G727" s="13"/>
      <c r="H727" s="8"/>
      <c r="I727" s="14"/>
      <c r="J727" s="15"/>
      <c r="K727" s="16"/>
      <c r="L727" s="8"/>
      <c r="M727" s="15"/>
      <c r="N727" s="8"/>
      <c r="O727" s="8"/>
      <c r="P727" s="17"/>
      <c r="Q727" s="18"/>
      <c r="R727" s="8"/>
      <c r="S727" s="8"/>
    </row>
    <row r="728" customFormat="1" customHeight="1" spans="1:19">
      <c r="A728" s="8"/>
      <c r="B728" s="9"/>
      <c r="C728" s="10"/>
      <c r="D728" s="10"/>
      <c r="E728" s="11"/>
      <c r="F728" s="12"/>
      <c r="G728" s="13"/>
      <c r="H728" s="8"/>
      <c r="I728" s="14"/>
      <c r="J728" s="15"/>
      <c r="K728" s="16"/>
      <c r="L728" s="8"/>
      <c r="M728" s="15"/>
      <c r="N728" s="8"/>
      <c r="O728" s="8"/>
      <c r="P728" s="17"/>
      <c r="Q728" s="18"/>
      <c r="R728" s="8"/>
      <c r="S728" s="8"/>
    </row>
    <row r="729" customFormat="1" customHeight="1" spans="1:19">
      <c r="A729" s="8"/>
      <c r="B729" s="9"/>
      <c r="C729" s="10"/>
      <c r="D729" s="10"/>
      <c r="E729" s="11"/>
      <c r="F729" s="12"/>
      <c r="G729" s="13"/>
      <c r="H729" s="8"/>
      <c r="I729" s="14"/>
      <c r="J729" s="15"/>
      <c r="K729" s="16"/>
      <c r="L729" s="8"/>
      <c r="M729" s="15"/>
      <c r="N729" s="8"/>
      <c r="O729" s="8"/>
      <c r="P729" s="17"/>
      <c r="Q729" s="18"/>
      <c r="R729" s="8"/>
      <c r="S729" s="8"/>
    </row>
    <row r="730" customFormat="1" customHeight="1" spans="1:19">
      <c r="A730" s="8"/>
      <c r="B730" s="9"/>
      <c r="C730" s="10"/>
      <c r="D730" s="10"/>
      <c r="E730" s="11"/>
      <c r="F730" s="12"/>
      <c r="G730" s="13"/>
      <c r="H730" s="8"/>
      <c r="I730" s="14"/>
      <c r="J730" s="15"/>
      <c r="K730" s="16"/>
      <c r="L730" s="8"/>
      <c r="M730" s="15"/>
      <c r="N730" s="8"/>
      <c r="O730" s="8"/>
      <c r="P730" s="17"/>
      <c r="Q730" s="18"/>
      <c r="R730" s="8"/>
      <c r="S730" s="8"/>
    </row>
    <row r="731" customFormat="1" customHeight="1" spans="1:19">
      <c r="A731" s="8"/>
      <c r="B731" s="9"/>
      <c r="C731" s="10"/>
      <c r="D731" s="10"/>
      <c r="E731" s="11"/>
      <c r="F731" s="12"/>
      <c r="G731" s="13"/>
      <c r="H731" s="8"/>
      <c r="I731" s="14"/>
      <c r="J731" s="15"/>
      <c r="K731" s="16"/>
      <c r="L731" s="8"/>
      <c r="M731" s="15"/>
      <c r="N731" s="8"/>
      <c r="O731" s="8"/>
      <c r="P731" s="17"/>
      <c r="Q731" s="18"/>
      <c r="R731" s="8"/>
      <c r="S731" s="8"/>
    </row>
    <row r="732" customFormat="1" customHeight="1" spans="1:19">
      <c r="A732" s="8"/>
      <c r="B732" s="9"/>
      <c r="C732" s="10"/>
      <c r="D732" s="10"/>
      <c r="E732" s="11"/>
      <c r="F732" s="12"/>
      <c r="G732" s="13"/>
      <c r="H732" s="8"/>
      <c r="I732" s="14"/>
      <c r="J732" s="15"/>
      <c r="K732" s="16"/>
      <c r="L732" s="8"/>
      <c r="M732" s="15"/>
      <c r="N732" s="8"/>
      <c r="O732" s="8"/>
      <c r="P732" s="17"/>
      <c r="Q732" s="18"/>
      <c r="R732" s="8"/>
      <c r="S732" s="8"/>
    </row>
    <row r="733" customFormat="1" customHeight="1" spans="1:19">
      <c r="A733" s="8"/>
      <c r="B733" s="9"/>
      <c r="C733" s="10"/>
      <c r="D733" s="10"/>
      <c r="E733" s="11"/>
      <c r="F733" s="12"/>
      <c r="G733" s="13"/>
      <c r="H733" s="8"/>
      <c r="I733" s="14"/>
      <c r="J733" s="15"/>
      <c r="K733" s="16"/>
      <c r="L733" s="8"/>
      <c r="M733" s="15"/>
      <c r="N733" s="8"/>
      <c r="O733" s="8"/>
      <c r="P733" s="17"/>
      <c r="Q733" s="18"/>
      <c r="R733" s="8"/>
      <c r="S733" s="8"/>
    </row>
    <row r="734" customFormat="1" customHeight="1" spans="1:19">
      <c r="A734" s="8"/>
      <c r="B734" s="9"/>
      <c r="C734" s="10"/>
      <c r="D734" s="10"/>
      <c r="E734" s="11"/>
      <c r="F734" s="12"/>
      <c r="G734" s="13"/>
      <c r="H734" s="8"/>
      <c r="I734" s="14"/>
      <c r="J734" s="15"/>
      <c r="K734" s="16"/>
      <c r="L734" s="8"/>
      <c r="M734" s="15"/>
      <c r="N734" s="8"/>
      <c r="O734" s="8"/>
      <c r="P734" s="17"/>
      <c r="Q734" s="18"/>
      <c r="R734" s="8"/>
      <c r="S734" s="8"/>
    </row>
    <row r="735" customFormat="1" customHeight="1" spans="1:19">
      <c r="A735" s="8"/>
      <c r="B735" s="9"/>
      <c r="C735" s="10"/>
      <c r="D735" s="10"/>
      <c r="E735" s="11"/>
      <c r="F735" s="12"/>
      <c r="G735" s="13"/>
      <c r="H735" s="8"/>
      <c r="I735" s="14"/>
      <c r="J735" s="15"/>
      <c r="K735" s="16"/>
      <c r="L735" s="8"/>
      <c r="M735" s="15"/>
      <c r="N735" s="8"/>
      <c r="O735" s="8"/>
      <c r="P735" s="17"/>
      <c r="Q735" s="18"/>
      <c r="R735" s="8"/>
      <c r="S735" s="8"/>
    </row>
    <row r="736" customFormat="1" customHeight="1" spans="1:19">
      <c r="A736" s="8"/>
      <c r="B736" s="9"/>
      <c r="C736" s="10"/>
      <c r="D736" s="10"/>
      <c r="E736" s="11"/>
      <c r="F736" s="12"/>
      <c r="G736" s="13"/>
      <c r="H736" s="8"/>
      <c r="I736" s="14"/>
      <c r="J736" s="15"/>
      <c r="K736" s="16"/>
      <c r="L736" s="8"/>
      <c r="M736" s="15"/>
      <c r="N736" s="8"/>
      <c r="O736" s="8"/>
      <c r="P736" s="17"/>
      <c r="Q736" s="18"/>
      <c r="R736" s="8"/>
      <c r="S736" s="8"/>
    </row>
    <row r="737" customFormat="1" customHeight="1" spans="1:19">
      <c r="A737" s="8"/>
      <c r="B737" s="9"/>
      <c r="C737" s="10"/>
      <c r="D737" s="10"/>
      <c r="E737" s="11"/>
      <c r="F737" s="12"/>
      <c r="G737" s="13"/>
      <c r="H737" s="8"/>
      <c r="I737" s="14"/>
      <c r="J737" s="15"/>
      <c r="K737" s="16"/>
      <c r="L737" s="8"/>
      <c r="M737" s="15"/>
      <c r="N737" s="8"/>
      <c r="O737" s="8"/>
      <c r="P737" s="17"/>
      <c r="Q737" s="18"/>
      <c r="R737" s="8"/>
      <c r="S737" s="8"/>
    </row>
    <row r="738" customFormat="1" customHeight="1" spans="1:19">
      <c r="A738" s="8"/>
      <c r="B738" s="9"/>
      <c r="C738" s="10"/>
      <c r="D738" s="10"/>
      <c r="E738" s="11"/>
      <c r="F738" s="12"/>
      <c r="G738" s="13"/>
      <c r="H738" s="8"/>
      <c r="I738" s="14"/>
      <c r="J738" s="15"/>
      <c r="K738" s="16"/>
      <c r="L738" s="8"/>
      <c r="M738" s="15"/>
      <c r="N738" s="8"/>
      <c r="O738" s="8"/>
      <c r="P738" s="17"/>
      <c r="Q738" s="18"/>
      <c r="R738" s="8"/>
      <c r="S738" s="8"/>
    </row>
    <row r="739" customFormat="1" customHeight="1" spans="1:19">
      <c r="A739" s="8"/>
      <c r="B739" s="9"/>
      <c r="C739" s="10"/>
      <c r="D739" s="10"/>
      <c r="E739" s="11"/>
      <c r="F739" s="12"/>
      <c r="G739" s="13"/>
      <c r="H739" s="8"/>
      <c r="I739" s="14"/>
      <c r="J739" s="15"/>
      <c r="K739" s="16"/>
      <c r="L739" s="8"/>
      <c r="M739" s="15"/>
      <c r="N739" s="8"/>
      <c r="O739" s="8"/>
      <c r="P739" s="17"/>
      <c r="Q739" s="18"/>
      <c r="R739" s="8"/>
      <c r="S739" s="8"/>
    </row>
    <row r="740" customFormat="1" customHeight="1" spans="1:19">
      <c r="A740" s="8"/>
      <c r="B740" s="9"/>
      <c r="C740" s="10"/>
      <c r="D740" s="10"/>
      <c r="E740" s="11"/>
      <c r="F740" s="12"/>
      <c r="G740" s="13"/>
      <c r="H740" s="8"/>
      <c r="I740" s="14"/>
      <c r="J740" s="15"/>
      <c r="K740" s="16"/>
      <c r="L740" s="8"/>
      <c r="M740" s="15"/>
      <c r="N740" s="8"/>
      <c r="O740" s="8"/>
      <c r="P740" s="17"/>
      <c r="Q740" s="18"/>
      <c r="R740" s="8"/>
      <c r="S740" s="8"/>
    </row>
    <row r="741" customFormat="1" customHeight="1" spans="1:19">
      <c r="A741" s="8"/>
      <c r="B741" s="9"/>
      <c r="C741" s="10"/>
      <c r="D741" s="10"/>
      <c r="E741" s="11"/>
      <c r="F741" s="12"/>
      <c r="G741" s="13"/>
      <c r="H741" s="8"/>
      <c r="I741" s="14"/>
      <c r="J741" s="15"/>
      <c r="K741" s="16"/>
      <c r="L741" s="8"/>
      <c r="M741" s="15"/>
      <c r="N741" s="8"/>
      <c r="O741" s="8"/>
      <c r="P741" s="17"/>
      <c r="Q741" s="18"/>
      <c r="R741" s="8"/>
      <c r="S741" s="8"/>
    </row>
    <row r="742" customFormat="1" customHeight="1" spans="1:19">
      <c r="A742" s="8"/>
      <c r="B742" s="9"/>
      <c r="C742" s="10"/>
      <c r="D742" s="10"/>
      <c r="E742" s="11"/>
      <c r="F742" s="12"/>
      <c r="G742" s="13"/>
      <c r="H742" s="8"/>
      <c r="I742" s="14"/>
      <c r="J742" s="15"/>
      <c r="K742" s="16"/>
      <c r="L742" s="8"/>
      <c r="M742" s="15"/>
      <c r="N742" s="8"/>
      <c r="O742" s="8"/>
      <c r="P742" s="17"/>
      <c r="Q742" s="18"/>
      <c r="R742" s="8"/>
      <c r="S742" s="8"/>
    </row>
    <row r="743" customFormat="1" customHeight="1" spans="1:19">
      <c r="A743" s="8"/>
      <c r="B743" s="9"/>
      <c r="C743" s="10"/>
      <c r="D743" s="10"/>
      <c r="E743" s="11"/>
      <c r="F743" s="12"/>
      <c r="G743" s="13"/>
      <c r="H743" s="8"/>
      <c r="I743" s="14"/>
      <c r="J743" s="15"/>
      <c r="K743" s="16"/>
      <c r="L743" s="8"/>
      <c r="M743" s="15"/>
      <c r="N743" s="8"/>
      <c r="O743" s="8"/>
      <c r="P743" s="17"/>
      <c r="Q743" s="18"/>
      <c r="R743" s="8"/>
      <c r="S743" s="8"/>
    </row>
    <row r="744" customFormat="1" customHeight="1" spans="1:19">
      <c r="A744" s="8"/>
      <c r="B744" s="9"/>
      <c r="C744" s="10"/>
      <c r="D744" s="10"/>
      <c r="E744" s="11"/>
      <c r="F744" s="12"/>
      <c r="G744" s="13"/>
      <c r="H744" s="8"/>
      <c r="I744" s="14"/>
      <c r="J744" s="15"/>
      <c r="K744" s="16"/>
      <c r="L744" s="8"/>
      <c r="M744" s="15"/>
      <c r="N744" s="8"/>
      <c r="O744" s="8"/>
      <c r="P744" s="17"/>
      <c r="Q744" s="18"/>
      <c r="R744" s="8"/>
      <c r="S744" s="8"/>
    </row>
    <row r="745" customFormat="1" customHeight="1" spans="1:19">
      <c r="A745" s="8"/>
      <c r="B745" s="9"/>
      <c r="C745" s="10"/>
      <c r="D745" s="10"/>
      <c r="E745" s="11"/>
      <c r="F745" s="12"/>
      <c r="G745" s="13"/>
      <c r="H745" s="8"/>
      <c r="I745" s="14"/>
      <c r="J745" s="15"/>
      <c r="K745" s="16"/>
      <c r="L745" s="8"/>
      <c r="M745" s="15"/>
      <c r="N745" s="8"/>
      <c r="O745" s="8"/>
      <c r="P745" s="17"/>
      <c r="Q745" s="18"/>
      <c r="R745" s="8"/>
      <c r="S745" s="8"/>
    </row>
    <row r="746" customFormat="1" customHeight="1" spans="1:19">
      <c r="A746" s="8"/>
      <c r="B746" s="9"/>
      <c r="C746" s="10"/>
      <c r="D746" s="10"/>
      <c r="E746" s="11"/>
      <c r="F746" s="12"/>
      <c r="G746" s="13"/>
      <c r="H746" s="8"/>
      <c r="I746" s="14"/>
      <c r="J746" s="15"/>
      <c r="K746" s="16"/>
      <c r="L746" s="8"/>
      <c r="M746" s="15"/>
      <c r="N746" s="8"/>
      <c r="O746" s="8"/>
      <c r="P746" s="17"/>
      <c r="Q746" s="18"/>
      <c r="R746" s="8"/>
      <c r="S746" s="8"/>
    </row>
    <row r="747" customFormat="1" customHeight="1" spans="1:19">
      <c r="A747" s="8"/>
      <c r="B747" s="9"/>
      <c r="C747" s="10"/>
      <c r="D747" s="10"/>
      <c r="E747" s="11"/>
      <c r="F747" s="12"/>
      <c r="G747" s="13"/>
      <c r="H747" s="8"/>
      <c r="I747" s="14"/>
      <c r="J747" s="15"/>
      <c r="K747" s="16"/>
      <c r="L747" s="8"/>
      <c r="M747" s="15"/>
      <c r="N747" s="8"/>
      <c r="O747" s="8"/>
      <c r="P747" s="17"/>
      <c r="Q747" s="18"/>
      <c r="R747" s="8"/>
      <c r="S747" s="8"/>
    </row>
    <row r="748" customFormat="1" customHeight="1" spans="1:19">
      <c r="A748" s="8"/>
      <c r="B748" s="9"/>
      <c r="C748" s="10"/>
      <c r="D748" s="10"/>
      <c r="E748" s="11"/>
      <c r="F748" s="12"/>
      <c r="G748" s="13"/>
      <c r="H748" s="8"/>
      <c r="I748" s="14"/>
      <c r="J748" s="15"/>
      <c r="K748" s="16"/>
      <c r="L748" s="8"/>
      <c r="M748" s="15"/>
      <c r="N748" s="8"/>
      <c r="O748" s="8"/>
      <c r="P748" s="17"/>
      <c r="Q748" s="18"/>
      <c r="R748" s="8"/>
      <c r="S748" s="8"/>
    </row>
    <row r="749" customFormat="1" customHeight="1" spans="1:19">
      <c r="A749" s="8"/>
      <c r="B749" s="9"/>
      <c r="C749" s="10"/>
      <c r="D749" s="10"/>
      <c r="E749" s="11"/>
      <c r="F749" s="12"/>
      <c r="G749" s="13"/>
      <c r="H749" s="8"/>
      <c r="I749" s="14"/>
      <c r="J749" s="15"/>
      <c r="K749" s="16"/>
      <c r="L749" s="8"/>
      <c r="M749" s="15"/>
      <c r="N749" s="8"/>
      <c r="O749" s="8"/>
      <c r="P749" s="17"/>
      <c r="Q749" s="18"/>
      <c r="R749" s="8"/>
      <c r="S749" s="8"/>
    </row>
    <row r="750" customFormat="1" customHeight="1" spans="1:19">
      <c r="A750" s="8"/>
      <c r="B750" s="9"/>
      <c r="C750" s="10"/>
      <c r="D750" s="10"/>
      <c r="E750" s="11"/>
      <c r="F750" s="12"/>
      <c r="G750" s="13"/>
      <c r="H750" s="8"/>
      <c r="I750" s="14"/>
      <c r="J750" s="15"/>
      <c r="K750" s="16"/>
      <c r="L750" s="8"/>
      <c r="M750" s="15"/>
      <c r="N750" s="8"/>
      <c r="O750" s="8"/>
      <c r="P750" s="17"/>
      <c r="Q750" s="18"/>
      <c r="R750" s="8"/>
      <c r="S750" s="8"/>
    </row>
    <row r="751" customFormat="1" customHeight="1" spans="1:19">
      <c r="A751" s="8"/>
      <c r="B751" s="9"/>
      <c r="C751" s="10"/>
      <c r="D751" s="10"/>
      <c r="E751" s="11"/>
      <c r="F751" s="12"/>
      <c r="G751" s="13"/>
      <c r="H751" s="8"/>
      <c r="I751" s="14"/>
      <c r="J751" s="15"/>
      <c r="K751" s="16"/>
      <c r="L751" s="8"/>
      <c r="M751" s="15"/>
      <c r="N751" s="8"/>
      <c r="O751" s="8"/>
      <c r="P751" s="17"/>
      <c r="Q751" s="18"/>
      <c r="R751" s="8"/>
      <c r="S751" s="8"/>
    </row>
    <row r="752" customFormat="1" customHeight="1" spans="1:19">
      <c r="A752" s="8"/>
      <c r="B752" s="9"/>
      <c r="C752" s="10"/>
      <c r="D752" s="10"/>
      <c r="E752" s="11"/>
      <c r="F752" s="12"/>
      <c r="G752" s="13"/>
      <c r="H752" s="8"/>
      <c r="I752" s="14"/>
      <c r="J752" s="15"/>
      <c r="K752" s="16"/>
      <c r="L752" s="8"/>
      <c r="M752" s="15"/>
      <c r="N752" s="8"/>
      <c r="O752" s="8"/>
      <c r="P752" s="17"/>
      <c r="Q752" s="18"/>
      <c r="R752" s="8"/>
      <c r="S752" s="8"/>
    </row>
    <row r="753" customFormat="1" customHeight="1" spans="1:19">
      <c r="A753" s="8"/>
      <c r="B753" s="9"/>
      <c r="C753" s="10"/>
      <c r="D753" s="10"/>
      <c r="E753" s="11"/>
      <c r="F753" s="12"/>
      <c r="G753" s="13"/>
      <c r="H753" s="8"/>
      <c r="I753" s="14"/>
      <c r="J753" s="15"/>
      <c r="K753" s="16"/>
      <c r="L753" s="8"/>
      <c r="M753" s="15"/>
      <c r="N753" s="8"/>
      <c r="O753" s="8"/>
      <c r="P753" s="17"/>
      <c r="Q753" s="18"/>
      <c r="R753" s="8"/>
      <c r="S753" s="8"/>
    </row>
    <row r="754" customFormat="1" customHeight="1" spans="1:19">
      <c r="A754" s="8"/>
      <c r="B754" s="9"/>
      <c r="C754" s="10"/>
      <c r="D754" s="10"/>
      <c r="E754" s="11"/>
      <c r="F754" s="12"/>
      <c r="G754" s="13"/>
      <c r="H754" s="8"/>
      <c r="I754" s="14"/>
      <c r="J754" s="15"/>
      <c r="K754" s="16"/>
      <c r="L754" s="8"/>
      <c r="M754" s="15"/>
      <c r="N754" s="8"/>
      <c r="O754" s="8"/>
      <c r="P754" s="17"/>
      <c r="Q754" s="18"/>
      <c r="R754" s="8"/>
      <c r="S754" s="8"/>
    </row>
    <row r="755" customFormat="1" customHeight="1" spans="1:19">
      <c r="A755" s="8"/>
      <c r="B755" s="9"/>
      <c r="C755" s="10"/>
      <c r="D755" s="10"/>
      <c r="E755" s="11"/>
      <c r="F755" s="12"/>
      <c r="G755" s="13"/>
      <c r="H755" s="8"/>
      <c r="I755" s="14"/>
      <c r="J755" s="15"/>
      <c r="K755" s="16"/>
      <c r="L755" s="8"/>
      <c r="M755" s="15"/>
      <c r="N755" s="8"/>
      <c r="O755" s="8"/>
      <c r="P755" s="17"/>
      <c r="Q755" s="18"/>
      <c r="R755" s="8"/>
      <c r="S755" s="8"/>
    </row>
    <row r="756" customFormat="1" customHeight="1" spans="1:19">
      <c r="A756" s="8"/>
      <c r="B756" s="9"/>
      <c r="C756" s="10"/>
      <c r="D756" s="10"/>
      <c r="E756" s="11"/>
      <c r="F756" s="12"/>
      <c r="G756" s="13"/>
      <c r="H756" s="8"/>
      <c r="I756" s="14"/>
      <c r="J756" s="15"/>
      <c r="K756" s="16"/>
      <c r="L756" s="8"/>
      <c r="M756" s="15"/>
      <c r="N756" s="8"/>
      <c r="O756" s="8"/>
      <c r="P756" s="17"/>
      <c r="Q756" s="18"/>
      <c r="R756" s="8"/>
      <c r="S756" s="8"/>
    </row>
    <row r="757" customFormat="1" customHeight="1" spans="1:19">
      <c r="A757" s="8"/>
      <c r="B757" s="9"/>
      <c r="C757" s="10"/>
      <c r="D757" s="10"/>
      <c r="E757" s="11"/>
      <c r="F757" s="12"/>
      <c r="G757" s="13"/>
      <c r="H757" s="8"/>
      <c r="I757" s="14"/>
      <c r="J757" s="15"/>
      <c r="K757" s="16"/>
      <c r="L757" s="8"/>
      <c r="M757" s="15"/>
      <c r="N757" s="8"/>
      <c r="O757" s="8"/>
      <c r="P757" s="17"/>
      <c r="Q757" s="18"/>
      <c r="R757" s="8"/>
      <c r="S757" s="8"/>
    </row>
    <row r="758" customFormat="1" customHeight="1" spans="1:19">
      <c r="A758" s="8"/>
      <c r="B758" s="9"/>
      <c r="C758" s="10"/>
      <c r="D758" s="10"/>
      <c r="E758" s="11"/>
      <c r="F758" s="12"/>
      <c r="G758" s="13"/>
      <c r="H758" s="8"/>
      <c r="I758" s="14"/>
      <c r="J758" s="15"/>
      <c r="K758" s="16"/>
      <c r="L758" s="8"/>
      <c r="M758" s="15"/>
      <c r="N758" s="8"/>
      <c r="O758" s="8"/>
      <c r="P758" s="17"/>
      <c r="Q758" s="18"/>
      <c r="R758" s="8"/>
      <c r="S758" s="8"/>
    </row>
    <row r="759" customFormat="1" customHeight="1" spans="1:19">
      <c r="A759" s="8"/>
      <c r="B759" s="9"/>
      <c r="C759" s="10"/>
      <c r="D759" s="10"/>
      <c r="E759" s="11"/>
      <c r="F759" s="12"/>
      <c r="G759" s="13"/>
      <c r="H759" s="8"/>
      <c r="I759" s="14"/>
      <c r="J759" s="15"/>
      <c r="K759" s="16"/>
      <c r="L759" s="8"/>
      <c r="M759" s="15"/>
      <c r="N759" s="8"/>
      <c r="O759" s="8"/>
      <c r="P759" s="17"/>
      <c r="Q759" s="18"/>
      <c r="R759" s="8"/>
      <c r="S759" s="8"/>
    </row>
    <row r="760" customFormat="1" customHeight="1" spans="1:19">
      <c r="A760" s="8"/>
      <c r="B760" s="9"/>
      <c r="C760" s="10"/>
      <c r="D760" s="10"/>
      <c r="E760" s="11"/>
      <c r="F760" s="12"/>
      <c r="G760" s="13"/>
      <c r="H760" s="8"/>
      <c r="I760" s="14"/>
      <c r="J760" s="15"/>
      <c r="K760" s="16"/>
      <c r="L760" s="8"/>
      <c r="M760" s="15"/>
      <c r="N760" s="8"/>
      <c r="O760" s="8"/>
      <c r="P760" s="17"/>
      <c r="Q760" s="18"/>
      <c r="R760" s="8"/>
      <c r="S760" s="8"/>
    </row>
    <row r="761" customFormat="1" customHeight="1" spans="1:19">
      <c r="A761" s="8"/>
      <c r="B761" s="9"/>
      <c r="C761" s="10"/>
      <c r="D761" s="10"/>
      <c r="E761" s="11"/>
      <c r="F761" s="12"/>
      <c r="G761" s="13"/>
      <c r="H761" s="8"/>
      <c r="I761" s="14"/>
      <c r="J761" s="15"/>
      <c r="K761" s="16"/>
      <c r="L761" s="8"/>
      <c r="M761" s="15"/>
      <c r="N761" s="8"/>
      <c r="O761" s="8"/>
      <c r="P761" s="17"/>
      <c r="Q761" s="18"/>
      <c r="R761" s="8"/>
      <c r="S761" s="8"/>
    </row>
    <row r="762" customFormat="1" customHeight="1" spans="1:19">
      <c r="A762" s="8"/>
      <c r="B762" s="9"/>
      <c r="C762" s="10"/>
      <c r="D762" s="10"/>
      <c r="E762" s="11"/>
      <c r="F762" s="12"/>
      <c r="G762" s="13"/>
      <c r="H762" s="8"/>
      <c r="I762" s="14"/>
      <c r="J762" s="15"/>
      <c r="K762" s="16"/>
      <c r="L762" s="8"/>
      <c r="M762" s="15"/>
      <c r="N762" s="8"/>
      <c r="O762" s="8"/>
      <c r="P762" s="17"/>
      <c r="Q762" s="18"/>
      <c r="R762" s="8"/>
      <c r="S762" s="8"/>
    </row>
    <row r="763" customFormat="1" customHeight="1" spans="1:19">
      <c r="A763" s="8"/>
      <c r="B763" s="9"/>
      <c r="C763" s="10"/>
      <c r="D763" s="10"/>
      <c r="E763" s="11"/>
      <c r="F763" s="12"/>
      <c r="G763" s="13"/>
      <c r="H763" s="8"/>
      <c r="I763" s="14"/>
      <c r="J763" s="15"/>
      <c r="K763" s="16"/>
      <c r="L763" s="8"/>
      <c r="M763" s="15"/>
      <c r="N763" s="8"/>
      <c r="O763" s="8"/>
      <c r="P763" s="17"/>
      <c r="Q763" s="18"/>
      <c r="R763" s="8"/>
      <c r="S763" s="8"/>
    </row>
    <row r="764" customFormat="1" customHeight="1" spans="1:19">
      <c r="A764" s="8"/>
      <c r="B764" s="9"/>
      <c r="C764" s="10"/>
      <c r="D764" s="10"/>
      <c r="E764" s="11"/>
      <c r="F764" s="12"/>
      <c r="G764" s="13"/>
      <c r="H764" s="8"/>
      <c r="I764" s="14"/>
      <c r="J764" s="15"/>
      <c r="K764" s="16"/>
      <c r="L764" s="8"/>
      <c r="M764" s="15"/>
      <c r="N764" s="8"/>
      <c r="O764" s="8"/>
      <c r="P764" s="17"/>
      <c r="Q764" s="18"/>
      <c r="R764" s="8"/>
      <c r="S764" s="8"/>
    </row>
    <row r="765" customFormat="1" customHeight="1" spans="1:19">
      <c r="A765" s="8"/>
      <c r="B765" s="9"/>
      <c r="C765" s="10"/>
      <c r="D765" s="10"/>
      <c r="E765" s="11"/>
      <c r="F765" s="12"/>
      <c r="G765" s="13"/>
      <c r="H765" s="8"/>
      <c r="I765" s="14"/>
      <c r="J765" s="15"/>
      <c r="K765" s="16"/>
      <c r="L765" s="8"/>
      <c r="M765" s="15"/>
      <c r="N765" s="8"/>
      <c r="O765" s="8"/>
      <c r="P765" s="17"/>
      <c r="Q765" s="18"/>
      <c r="R765" s="8"/>
      <c r="S765" s="8"/>
    </row>
    <row r="766" customFormat="1" customHeight="1" spans="1:19">
      <c r="A766" s="8"/>
      <c r="B766" s="9"/>
      <c r="C766" s="10"/>
      <c r="D766" s="10"/>
      <c r="E766" s="11"/>
      <c r="F766" s="12"/>
      <c r="G766" s="13"/>
      <c r="H766" s="8"/>
      <c r="I766" s="14"/>
      <c r="J766" s="15"/>
      <c r="K766" s="16"/>
      <c r="L766" s="8"/>
      <c r="M766" s="15"/>
      <c r="N766" s="8"/>
      <c r="O766" s="8"/>
      <c r="P766" s="17"/>
      <c r="Q766" s="18"/>
      <c r="R766" s="8"/>
      <c r="S766" s="8"/>
    </row>
    <row r="767" customFormat="1" customHeight="1" spans="1:19">
      <c r="A767" s="8"/>
      <c r="B767" s="9"/>
      <c r="C767" s="10"/>
      <c r="D767" s="10"/>
      <c r="E767" s="11"/>
      <c r="F767" s="12"/>
      <c r="G767" s="13"/>
      <c r="H767" s="8"/>
      <c r="I767" s="14"/>
      <c r="J767" s="15"/>
      <c r="K767" s="16"/>
      <c r="L767" s="8"/>
      <c r="M767" s="15"/>
      <c r="N767" s="8"/>
      <c r="O767" s="8"/>
      <c r="P767" s="17"/>
      <c r="Q767" s="18"/>
      <c r="R767" s="8"/>
      <c r="S767" s="8"/>
    </row>
    <row r="768" customFormat="1" customHeight="1" spans="1:19">
      <c r="A768" s="8"/>
      <c r="B768" s="9"/>
      <c r="C768" s="10"/>
      <c r="D768" s="10"/>
      <c r="E768" s="11"/>
      <c r="F768" s="12"/>
      <c r="G768" s="13"/>
      <c r="H768" s="8"/>
      <c r="I768" s="14"/>
      <c r="J768" s="15"/>
      <c r="K768" s="16"/>
      <c r="L768" s="8"/>
      <c r="M768" s="15"/>
      <c r="N768" s="8"/>
      <c r="O768" s="8"/>
      <c r="P768" s="17"/>
      <c r="Q768" s="18"/>
      <c r="R768" s="8"/>
      <c r="S768" s="8"/>
    </row>
    <row r="769" customFormat="1" customHeight="1" spans="1:19">
      <c r="A769" s="8"/>
      <c r="B769" s="9"/>
      <c r="C769" s="10"/>
      <c r="D769" s="10"/>
      <c r="E769" s="11"/>
      <c r="F769" s="12"/>
      <c r="G769" s="13"/>
      <c r="H769" s="8"/>
      <c r="I769" s="14"/>
      <c r="J769" s="15"/>
      <c r="K769" s="16"/>
      <c r="L769" s="8"/>
      <c r="M769" s="15"/>
      <c r="N769" s="8"/>
      <c r="O769" s="8"/>
      <c r="P769" s="17"/>
      <c r="Q769" s="18"/>
      <c r="R769" s="8"/>
      <c r="S769" s="8"/>
    </row>
    <row r="770" customFormat="1" customHeight="1" spans="1:19">
      <c r="A770" s="8"/>
      <c r="B770" s="9"/>
      <c r="C770" s="10"/>
      <c r="D770" s="10"/>
      <c r="E770" s="11"/>
      <c r="F770" s="12"/>
      <c r="G770" s="13"/>
      <c r="H770" s="8"/>
      <c r="I770" s="14"/>
      <c r="J770" s="15"/>
      <c r="K770" s="16"/>
      <c r="L770" s="8"/>
      <c r="M770" s="15"/>
      <c r="N770" s="8"/>
      <c r="O770" s="8"/>
      <c r="P770" s="17"/>
      <c r="Q770" s="18"/>
      <c r="R770" s="8"/>
      <c r="S770" s="8"/>
    </row>
    <row r="771" customFormat="1" customHeight="1" spans="1:19">
      <c r="A771" s="8"/>
      <c r="B771" s="9"/>
      <c r="C771" s="10"/>
      <c r="D771" s="10"/>
      <c r="E771" s="11"/>
      <c r="F771" s="12"/>
      <c r="G771" s="13"/>
      <c r="H771" s="8"/>
      <c r="I771" s="14"/>
      <c r="J771" s="15"/>
      <c r="K771" s="16"/>
      <c r="L771" s="8"/>
      <c r="M771" s="15"/>
      <c r="N771" s="8"/>
      <c r="O771" s="8"/>
      <c r="P771" s="17"/>
      <c r="Q771" s="18"/>
      <c r="R771" s="8"/>
      <c r="S771" s="8"/>
    </row>
    <row r="772" customFormat="1" customHeight="1" spans="1:19">
      <c r="A772" s="8"/>
      <c r="B772" s="9"/>
      <c r="C772" s="10"/>
      <c r="D772" s="10"/>
      <c r="E772" s="11"/>
      <c r="F772" s="12"/>
      <c r="G772" s="13"/>
      <c r="H772" s="8"/>
      <c r="I772" s="14"/>
      <c r="J772" s="15"/>
      <c r="K772" s="16"/>
      <c r="L772" s="8"/>
      <c r="M772" s="15"/>
      <c r="N772" s="8"/>
      <c r="O772" s="8"/>
      <c r="P772" s="17"/>
      <c r="Q772" s="18"/>
      <c r="R772" s="8"/>
      <c r="S772" s="8"/>
    </row>
    <row r="773" customFormat="1" customHeight="1" spans="1:19">
      <c r="A773" s="8"/>
      <c r="B773" s="9"/>
      <c r="C773" s="10"/>
      <c r="D773" s="10"/>
      <c r="E773" s="11"/>
      <c r="F773" s="12"/>
      <c r="G773" s="13"/>
      <c r="H773" s="8"/>
      <c r="I773" s="14"/>
      <c r="J773" s="15"/>
      <c r="K773" s="16"/>
      <c r="L773" s="8"/>
      <c r="M773" s="15"/>
      <c r="N773" s="8"/>
      <c r="O773" s="8"/>
      <c r="P773" s="17"/>
      <c r="Q773" s="18"/>
      <c r="R773" s="8"/>
      <c r="S773" s="8"/>
    </row>
    <row r="774" customFormat="1" customHeight="1" spans="1:19">
      <c r="A774" s="8"/>
      <c r="B774" s="9"/>
      <c r="C774" s="10"/>
      <c r="D774" s="10"/>
      <c r="E774" s="11"/>
      <c r="F774" s="12"/>
      <c r="G774" s="13"/>
      <c r="H774" s="8"/>
      <c r="I774" s="14"/>
      <c r="J774" s="15"/>
      <c r="K774" s="16"/>
      <c r="L774" s="8"/>
      <c r="M774" s="15"/>
      <c r="N774" s="8"/>
      <c r="O774" s="8"/>
      <c r="P774" s="17"/>
      <c r="Q774" s="18"/>
      <c r="R774" s="8"/>
      <c r="S774" s="8"/>
    </row>
    <row r="775" customFormat="1" customHeight="1" spans="1:19">
      <c r="A775" s="8"/>
      <c r="B775" s="9"/>
      <c r="C775" s="10"/>
      <c r="D775" s="10"/>
      <c r="E775" s="11"/>
      <c r="F775" s="12"/>
      <c r="G775" s="13"/>
      <c r="H775" s="8"/>
      <c r="I775" s="14"/>
      <c r="J775" s="15"/>
      <c r="K775" s="16"/>
      <c r="L775" s="8"/>
      <c r="M775" s="15"/>
      <c r="N775" s="8"/>
      <c r="O775" s="8"/>
      <c r="P775" s="17"/>
      <c r="Q775" s="18"/>
      <c r="R775" s="8"/>
      <c r="S775" s="8"/>
    </row>
    <row r="776" customFormat="1" customHeight="1" spans="1:19">
      <c r="A776" s="8"/>
      <c r="B776" s="9"/>
      <c r="C776" s="10"/>
      <c r="D776" s="10"/>
      <c r="E776" s="11"/>
      <c r="F776" s="12"/>
      <c r="G776" s="13"/>
      <c r="H776" s="8"/>
      <c r="I776" s="14"/>
      <c r="J776" s="15"/>
      <c r="K776" s="16"/>
      <c r="L776" s="8"/>
      <c r="M776" s="15"/>
      <c r="N776" s="8"/>
      <c r="O776" s="8"/>
      <c r="P776" s="17"/>
      <c r="Q776" s="18"/>
      <c r="R776" s="8"/>
      <c r="S776" s="8"/>
    </row>
    <row r="777" customFormat="1" customHeight="1" spans="1:19">
      <c r="A777" s="8"/>
      <c r="B777" s="9"/>
      <c r="C777" s="10"/>
      <c r="D777" s="10"/>
      <c r="E777" s="11"/>
      <c r="F777" s="12"/>
      <c r="G777" s="13"/>
      <c r="H777" s="8"/>
      <c r="I777" s="14"/>
      <c r="J777" s="15"/>
      <c r="K777" s="16"/>
      <c r="L777" s="8"/>
      <c r="M777" s="15"/>
      <c r="N777" s="8"/>
      <c r="O777" s="8"/>
      <c r="P777" s="17"/>
      <c r="Q777" s="18"/>
      <c r="R777" s="8"/>
      <c r="S777" s="8"/>
    </row>
    <row r="778" customFormat="1" customHeight="1" spans="1:19">
      <c r="A778" s="8"/>
      <c r="B778" s="9"/>
      <c r="C778" s="10"/>
      <c r="D778" s="10"/>
      <c r="E778" s="11"/>
      <c r="F778" s="12"/>
      <c r="G778" s="13"/>
      <c r="H778" s="8"/>
      <c r="I778" s="14"/>
      <c r="J778" s="15"/>
      <c r="K778" s="16"/>
      <c r="L778" s="8"/>
      <c r="M778" s="15"/>
      <c r="N778" s="8"/>
      <c r="O778" s="8"/>
      <c r="P778" s="17"/>
      <c r="Q778" s="18"/>
      <c r="R778" s="8"/>
      <c r="S778" s="8"/>
    </row>
    <row r="779" customFormat="1" customHeight="1" spans="1:19">
      <c r="A779" s="8"/>
      <c r="B779" s="9"/>
      <c r="C779" s="10"/>
      <c r="D779" s="10"/>
      <c r="E779" s="11"/>
      <c r="F779" s="12"/>
      <c r="G779" s="13"/>
      <c r="H779" s="8"/>
      <c r="I779" s="14"/>
      <c r="J779" s="15"/>
      <c r="K779" s="16"/>
      <c r="L779" s="8"/>
      <c r="M779" s="15"/>
      <c r="N779" s="8"/>
      <c r="O779" s="8"/>
      <c r="P779" s="17"/>
      <c r="Q779" s="18"/>
      <c r="R779" s="8"/>
      <c r="S779" s="8"/>
    </row>
    <row r="780" customFormat="1" customHeight="1" spans="1:19">
      <c r="A780" s="8"/>
      <c r="B780" s="9"/>
      <c r="C780" s="10"/>
      <c r="D780" s="10"/>
      <c r="E780" s="11"/>
      <c r="F780" s="12"/>
      <c r="G780" s="13"/>
      <c r="H780" s="8"/>
      <c r="I780" s="14"/>
      <c r="J780" s="15"/>
      <c r="K780" s="16"/>
      <c r="L780" s="8"/>
      <c r="M780" s="15"/>
      <c r="N780" s="8"/>
      <c r="O780" s="8"/>
      <c r="P780" s="17"/>
      <c r="Q780" s="18"/>
      <c r="R780" s="8"/>
      <c r="S780" s="8"/>
    </row>
    <row r="781" customFormat="1" customHeight="1" spans="1:19">
      <c r="A781" s="8"/>
      <c r="B781" s="9"/>
      <c r="C781" s="10"/>
      <c r="D781" s="10"/>
      <c r="E781" s="11"/>
      <c r="F781" s="12"/>
      <c r="G781" s="13"/>
      <c r="H781" s="8"/>
      <c r="I781" s="14"/>
      <c r="J781" s="15"/>
      <c r="K781" s="16"/>
      <c r="L781" s="8"/>
      <c r="M781" s="15"/>
      <c r="N781" s="8"/>
      <c r="O781" s="8"/>
      <c r="P781" s="17"/>
      <c r="Q781" s="18"/>
      <c r="R781" s="8"/>
      <c r="S781" s="8"/>
    </row>
    <row r="782" customFormat="1" customHeight="1" spans="1:19">
      <c r="A782" s="8"/>
      <c r="B782" s="9"/>
      <c r="C782" s="10"/>
      <c r="D782" s="10"/>
      <c r="E782" s="11"/>
      <c r="F782" s="12"/>
      <c r="G782" s="13"/>
      <c r="H782" s="8"/>
      <c r="I782" s="14"/>
      <c r="J782" s="15"/>
      <c r="K782" s="16"/>
      <c r="L782" s="8"/>
      <c r="M782" s="15"/>
      <c r="N782" s="8"/>
      <c r="O782" s="8"/>
      <c r="P782" s="17"/>
      <c r="Q782" s="18"/>
      <c r="R782" s="8"/>
      <c r="S782" s="8"/>
    </row>
    <row r="783" customFormat="1" customHeight="1" spans="1:19">
      <c r="A783" s="8"/>
      <c r="B783" s="9"/>
      <c r="C783" s="10"/>
      <c r="D783" s="10"/>
      <c r="E783" s="11"/>
      <c r="F783" s="12"/>
      <c r="G783" s="13"/>
      <c r="H783" s="8"/>
      <c r="I783" s="14"/>
      <c r="J783" s="15"/>
      <c r="K783" s="16"/>
      <c r="L783" s="8"/>
      <c r="M783" s="15"/>
      <c r="N783" s="8"/>
      <c r="O783" s="8"/>
      <c r="P783" s="17"/>
      <c r="Q783" s="18"/>
      <c r="R783" s="8"/>
      <c r="S783" s="8"/>
    </row>
    <row r="784" customFormat="1" customHeight="1" spans="1:19">
      <c r="A784" s="8"/>
      <c r="B784" s="9"/>
      <c r="C784" s="10"/>
      <c r="D784" s="10"/>
      <c r="E784" s="11"/>
      <c r="F784" s="12"/>
      <c r="G784" s="13"/>
      <c r="H784" s="8"/>
      <c r="I784" s="14"/>
      <c r="J784" s="15"/>
      <c r="K784" s="16"/>
      <c r="L784" s="8"/>
      <c r="M784" s="15"/>
      <c r="N784" s="8"/>
      <c r="O784" s="8"/>
      <c r="P784" s="17"/>
      <c r="Q784" s="18"/>
      <c r="R784" s="8"/>
      <c r="S784" s="8"/>
    </row>
    <row r="785" customFormat="1" customHeight="1" spans="1:19">
      <c r="A785" s="8"/>
      <c r="B785" s="9"/>
      <c r="C785" s="10"/>
      <c r="D785" s="10"/>
      <c r="E785" s="11"/>
      <c r="F785" s="12"/>
      <c r="G785" s="13"/>
      <c r="H785" s="8"/>
      <c r="I785" s="14"/>
      <c r="J785" s="15"/>
      <c r="K785" s="16"/>
      <c r="L785" s="8"/>
      <c r="M785" s="15"/>
      <c r="N785" s="8"/>
      <c r="O785" s="8"/>
      <c r="P785" s="17"/>
      <c r="Q785" s="18"/>
      <c r="R785" s="8"/>
      <c r="S785" s="8"/>
    </row>
    <row r="786" customFormat="1" customHeight="1" spans="1:19">
      <c r="A786" s="8"/>
      <c r="B786" s="9"/>
      <c r="C786" s="10"/>
      <c r="D786" s="10"/>
      <c r="E786" s="11"/>
      <c r="F786" s="12"/>
      <c r="G786" s="13"/>
      <c r="H786" s="8"/>
      <c r="I786" s="14"/>
      <c r="J786" s="15"/>
      <c r="K786" s="16"/>
      <c r="L786" s="8"/>
      <c r="M786" s="15"/>
      <c r="N786" s="8"/>
      <c r="O786" s="8"/>
      <c r="P786" s="17"/>
      <c r="Q786" s="18"/>
      <c r="R786" s="8"/>
      <c r="S786" s="8"/>
    </row>
    <row r="787" customFormat="1" customHeight="1" spans="1:19">
      <c r="A787" s="8"/>
      <c r="B787" s="9"/>
      <c r="C787" s="10"/>
      <c r="D787" s="10"/>
      <c r="E787" s="11"/>
      <c r="F787" s="12"/>
      <c r="G787" s="13"/>
      <c r="H787" s="8"/>
      <c r="I787" s="14"/>
      <c r="J787" s="15"/>
      <c r="K787" s="16"/>
      <c r="L787" s="8"/>
      <c r="M787" s="15"/>
      <c r="N787" s="8"/>
      <c r="O787" s="8"/>
      <c r="P787" s="17"/>
      <c r="Q787" s="18"/>
      <c r="R787" s="8"/>
      <c r="S787" s="8"/>
    </row>
    <row r="788" customFormat="1" customHeight="1" spans="1:19">
      <c r="A788" s="8"/>
      <c r="B788" s="9"/>
      <c r="C788" s="10"/>
      <c r="D788" s="10"/>
      <c r="E788" s="11"/>
      <c r="F788" s="12"/>
      <c r="G788" s="13"/>
      <c r="H788" s="8"/>
      <c r="I788" s="14"/>
      <c r="J788" s="15"/>
      <c r="K788" s="16"/>
      <c r="L788" s="8"/>
      <c r="M788" s="15"/>
      <c r="N788" s="8"/>
      <c r="O788" s="8"/>
      <c r="P788" s="17"/>
      <c r="Q788" s="18"/>
      <c r="R788" s="8"/>
      <c r="S788" s="8"/>
    </row>
    <row r="789" customFormat="1" customHeight="1" spans="1:19">
      <c r="A789" s="8"/>
      <c r="B789" s="9"/>
      <c r="C789" s="10"/>
      <c r="D789" s="10"/>
      <c r="E789" s="11"/>
      <c r="F789" s="12"/>
      <c r="G789" s="13"/>
      <c r="H789" s="8"/>
      <c r="I789" s="14"/>
      <c r="J789" s="15"/>
      <c r="K789" s="16"/>
      <c r="L789" s="8"/>
      <c r="M789" s="15"/>
      <c r="N789" s="8"/>
      <c r="O789" s="8"/>
      <c r="P789" s="17"/>
      <c r="Q789" s="18"/>
      <c r="R789" s="8"/>
      <c r="S789" s="8"/>
    </row>
    <row r="790" customFormat="1" customHeight="1" spans="1:19">
      <c r="A790" s="8"/>
      <c r="B790" s="9"/>
      <c r="C790" s="10"/>
      <c r="D790" s="10"/>
      <c r="E790" s="11"/>
      <c r="F790" s="12"/>
      <c r="G790" s="13"/>
      <c r="H790" s="8"/>
      <c r="I790" s="14"/>
      <c r="J790" s="15"/>
      <c r="K790" s="16"/>
      <c r="L790" s="8"/>
      <c r="M790" s="15"/>
      <c r="N790" s="8"/>
      <c r="O790" s="8"/>
      <c r="P790" s="17"/>
      <c r="Q790" s="18"/>
      <c r="R790" s="8"/>
      <c r="S790" s="8"/>
    </row>
    <row r="791" customFormat="1" customHeight="1" spans="1:19">
      <c r="A791" s="8"/>
      <c r="B791" s="9"/>
      <c r="C791" s="10"/>
      <c r="D791" s="10"/>
      <c r="E791" s="11"/>
      <c r="F791" s="12"/>
      <c r="G791" s="13"/>
      <c r="H791" s="8"/>
      <c r="I791" s="14"/>
      <c r="J791" s="15"/>
      <c r="K791" s="16"/>
      <c r="L791" s="8"/>
      <c r="M791" s="15"/>
      <c r="N791" s="8"/>
      <c r="O791" s="8"/>
      <c r="P791" s="17"/>
      <c r="Q791" s="18"/>
      <c r="R791" s="8"/>
      <c r="S791" s="8"/>
    </row>
    <row r="792" customFormat="1" customHeight="1" spans="1:19">
      <c r="A792" s="8"/>
      <c r="B792" s="9"/>
      <c r="C792" s="10"/>
      <c r="D792" s="10"/>
      <c r="E792" s="11"/>
      <c r="F792" s="12"/>
      <c r="G792" s="13"/>
      <c r="H792" s="8"/>
      <c r="I792" s="14"/>
      <c r="J792" s="15"/>
      <c r="K792" s="16"/>
      <c r="L792" s="8"/>
      <c r="M792" s="15"/>
      <c r="N792" s="8"/>
      <c r="O792" s="8"/>
      <c r="P792" s="17"/>
      <c r="Q792" s="18"/>
      <c r="R792" s="8"/>
      <c r="S792" s="8"/>
    </row>
    <row r="793" customFormat="1" customHeight="1" spans="1:19">
      <c r="A793" s="8"/>
      <c r="B793" s="9"/>
      <c r="C793" s="10"/>
      <c r="D793" s="10"/>
      <c r="E793" s="11"/>
      <c r="F793" s="12"/>
      <c r="G793" s="13"/>
      <c r="H793" s="8"/>
      <c r="I793" s="14"/>
      <c r="J793" s="15"/>
      <c r="K793" s="16"/>
      <c r="L793" s="8"/>
      <c r="M793" s="15"/>
      <c r="N793" s="8"/>
      <c r="O793" s="8"/>
      <c r="P793" s="17"/>
      <c r="Q793" s="18"/>
      <c r="R793" s="8"/>
      <c r="S793" s="8"/>
    </row>
    <row r="794" customFormat="1" customHeight="1" spans="1:19">
      <c r="A794" s="8"/>
      <c r="B794" s="9"/>
      <c r="C794" s="10"/>
      <c r="D794" s="10"/>
      <c r="E794" s="11"/>
      <c r="F794" s="12"/>
      <c r="G794" s="13"/>
      <c r="H794" s="8"/>
      <c r="I794" s="14"/>
      <c r="J794" s="15"/>
      <c r="K794" s="16"/>
      <c r="L794" s="8"/>
      <c r="M794" s="15"/>
      <c r="N794" s="8"/>
      <c r="O794" s="8"/>
      <c r="P794" s="17"/>
      <c r="Q794" s="18"/>
      <c r="R794" s="8"/>
      <c r="S794" s="8"/>
    </row>
    <row r="795" customFormat="1" customHeight="1" spans="1:19">
      <c r="A795" s="8"/>
      <c r="B795" s="9"/>
      <c r="C795" s="10"/>
      <c r="D795" s="10"/>
      <c r="E795" s="11"/>
      <c r="F795" s="12"/>
      <c r="G795" s="13"/>
      <c r="H795" s="8"/>
      <c r="I795" s="14"/>
      <c r="J795" s="15"/>
      <c r="K795" s="16"/>
      <c r="L795" s="8"/>
      <c r="M795" s="15"/>
      <c r="N795" s="8"/>
      <c r="O795" s="8"/>
      <c r="P795" s="17"/>
      <c r="Q795" s="18"/>
      <c r="R795" s="8"/>
      <c r="S795" s="8"/>
    </row>
    <row r="796" customFormat="1" customHeight="1" spans="1:19">
      <c r="A796" s="8"/>
      <c r="B796" s="9"/>
      <c r="C796" s="10"/>
      <c r="D796" s="10"/>
      <c r="E796" s="11"/>
      <c r="F796" s="12"/>
      <c r="G796" s="13"/>
      <c r="H796" s="8"/>
      <c r="I796" s="14"/>
      <c r="J796" s="15"/>
      <c r="K796" s="16"/>
      <c r="L796" s="8"/>
      <c r="M796" s="15"/>
      <c r="N796" s="8"/>
      <c r="O796" s="8"/>
      <c r="P796" s="17"/>
      <c r="Q796" s="18"/>
      <c r="R796" s="8"/>
      <c r="S796" s="8"/>
    </row>
    <row r="797" customFormat="1" customHeight="1" spans="1:19">
      <c r="A797" s="8"/>
      <c r="B797" s="9"/>
      <c r="C797" s="10"/>
      <c r="D797" s="10"/>
      <c r="E797" s="11"/>
      <c r="F797" s="12"/>
      <c r="G797" s="13"/>
      <c r="H797" s="8"/>
      <c r="I797" s="14"/>
      <c r="J797" s="15"/>
      <c r="K797" s="16"/>
      <c r="L797" s="8"/>
      <c r="M797" s="15"/>
      <c r="N797" s="8"/>
      <c r="O797" s="8"/>
      <c r="P797" s="17"/>
      <c r="Q797" s="18"/>
      <c r="R797" s="8"/>
      <c r="S797" s="8"/>
    </row>
    <row r="798" customFormat="1" customHeight="1" spans="1:19">
      <c r="A798" s="8"/>
      <c r="B798" s="9"/>
      <c r="C798" s="10"/>
      <c r="D798" s="10"/>
      <c r="E798" s="11"/>
      <c r="F798" s="12"/>
      <c r="G798" s="13"/>
      <c r="H798" s="8"/>
      <c r="I798" s="14"/>
      <c r="J798" s="15"/>
      <c r="K798" s="16"/>
      <c r="L798" s="8"/>
      <c r="M798" s="15"/>
      <c r="N798" s="8"/>
      <c r="O798" s="8"/>
      <c r="P798" s="17"/>
      <c r="Q798" s="18"/>
      <c r="R798" s="8"/>
      <c r="S798" s="8"/>
    </row>
    <row r="799" customFormat="1" customHeight="1" spans="1:19">
      <c r="A799" s="8"/>
      <c r="B799" s="9"/>
      <c r="C799" s="10"/>
      <c r="D799" s="10"/>
      <c r="E799" s="11"/>
      <c r="F799" s="12"/>
      <c r="G799" s="13"/>
      <c r="H799" s="8"/>
      <c r="I799" s="14"/>
      <c r="J799" s="15"/>
      <c r="K799" s="16"/>
      <c r="L799" s="8"/>
      <c r="M799" s="15"/>
      <c r="N799" s="8"/>
      <c r="O799" s="8"/>
      <c r="P799" s="17"/>
      <c r="Q799" s="18"/>
      <c r="R799" s="8"/>
      <c r="S799" s="8"/>
    </row>
    <row r="800" customFormat="1" customHeight="1" spans="1:19">
      <c r="A800" s="8"/>
      <c r="B800" s="9"/>
      <c r="C800" s="10"/>
      <c r="D800" s="10"/>
      <c r="E800" s="11"/>
      <c r="F800" s="12"/>
      <c r="G800" s="13"/>
      <c r="H800" s="8"/>
      <c r="I800" s="14"/>
      <c r="J800" s="15"/>
      <c r="K800" s="16"/>
      <c r="L800" s="8"/>
      <c r="M800" s="15"/>
      <c r="N800" s="8"/>
      <c r="O800" s="8"/>
      <c r="P800" s="17"/>
      <c r="Q800" s="18"/>
      <c r="R800" s="8"/>
      <c r="S800" s="8"/>
    </row>
    <row r="801" customFormat="1" customHeight="1" spans="1:19">
      <c r="A801" s="8"/>
      <c r="B801" s="9"/>
      <c r="C801" s="10"/>
      <c r="D801" s="10"/>
      <c r="E801" s="11"/>
      <c r="F801" s="12"/>
      <c r="G801" s="13"/>
      <c r="H801" s="8"/>
      <c r="I801" s="14"/>
      <c r="J801" s="15"/>
      <c r="K801" s="16"/>
      <c r="L801" s="8"/>
      <c r="M801" s="15"/>
      <c r="N801" s="8"/>
      <c r="O801" s="8"/>
      <c r="P801" s="17"/>
      <c r="Q801" s="18"/>
      <c r="R801" s="8"/>
      <c r="S801" s="8"/>
    </row>
    <row r="802" customFormat="1" customHeight="1" spans="1:19">
      <c r="A802" s="8"/>
      <c r="B802" s="9"/>
      <c r="C802" s="10"/>
      <c r="D802" s="10"/>
      <c r="E802" s="11"/>
      <c r="F802" s="12"/>
      <c r="G802" s="13"/>
      <c r="H802" s="8"/>
      <c r="I802" s="14"/>
      <c r="J802" s="15"/>
      <c r="K802" s="16"/>
      <c r="L802" s="8"/>
      <c r="M802" s="15"/>
      <c r="N802" s="8"/>
      <c r="O802" s="8"/>
      <c r="P802" s="17"/>
      <c r="Q802" s="18"/>
      <c r="R802" s="8"/>
      <c r="S802" s="8"/>
    </row>
    <row r="803" customFormat="1" customHeight="1" spans="1:19">
      <c r="A803" s="8"/>
      <c r="B803" s="9"/>
      <c r="C803" s="10"/>
      <c r="D803" s="10"/>
      <c r="E803" s="11"/>
      <c r="F803" s="12"/>
      <c r="G803" s="13"/>
      <c r="H803" s="8"/>
      <c r="I803" s="14"/>
      <c r="J803" s="15"/>
      <c r="K803" s="16"/>
      <c r="L803" s="8"/>
      <c r="M803" s="15"/>
      <c r="N803" s="8"/>
      <c r="O803" s="8"/>
      <c r="P803" s="17"/>
      <c r="Q803" s="18"/>
      <c r="R803" s="8"/>
      <c r="S803" s="8"/>
    </row>
    <row r="804" customFormat="1" customHeight="1" spans="1:19">
      <c r="A804" s="8"/>
      <c r="B804" s="9"/>
      <c r="C804" s="10"/>
      <c r="D804" s="10"/>
      <c r="E804" s="11"/>
      <c r="F804" s="12"/>
      <c r="G804" s="13"/>
      <c r="H804" s="8"/>
      <c r="I804" s="14"/>
      <c r="J804" s="15"/>
      <c r="K804" s="16"/>
      <c r="L804" s="8"/>
      <c r="M804" s="15"/>
      <c r="N804" s="8"/>
      <c r="O804" s="8"/>
      <c r="P804" s="17"/>
      <c r="Q804" s="18"/>
      <c r="R804" s="8"/>
      <c r="S804" s="8"/>
    </row>
    <row r="805" customFormat="1" customHeight="1" spans="1:19">
      <c r="A805" s="8"/>
      <c r="B805" s="9"/>
      <c r="C805" s="10"/>
      <c r="D805" s="10"/>
      <c r="E805" s="11"/>
      <c r="F805" s="12"/>
      <c r="G805" s="13"/>
      <c r="H805" s="8"/>
      <c r="I805" s="14"/>
      <c r="J805" s="15"/>
      <c r="K805" s="16"/>
      <c r="L805" s="8"/>
      <c r="M805" s="15"/>
      <c r="N805" s="8"/>
      <c r="O805" s="8"/>
      <c r="P805" s="17"/>
      <c r="Q805" s="18"/>
      <c r="R805" s="8"/>
      <c r="S805" s="8"/>
    </row>
    <row r="806" customFormat="1" customHeight="1" spans="1:19">
      <c r="A806" s="8"/>
      <c r="B806" s="9"/>
      <c r="C806" s="10"/>
      <c r="D806" s="10"/>
      <c r="E806" s="11"/>
      <c r="F806" s="12"/>
      <c r="G806" s="13"/>
      <c r="H806" s="8"/>
      <c r="I806" s="14"/>
      <c r="J806" s="15"/>
      <c r="K806" s="16"/>
      <c r="L806" s="8"/>
      <c r="M806" s="15"/>
      <c r="N806" s="8"/>
      <c r="O806" s="8"/>
      <c r="P806" s="17"/>
      <c r="Q806" s="18"/>
      <c r="R806" s="8"/>
      <c r="S806" s="8"/>
    </row>
    <row r="807" customFormat="1" customHeight="1" spans="1:19">
      <c r="A807" s="8"/>
      <c r="B807" s="9"/>
      <c r="C807" s="10"/>
      <c r="D807" s="10"/>
      <c r="E807" s="11"/>
      <c r="F807" s="12"/>
      <c r="G807" s="13"/>
      <c r="H807" s="8"/>
      <c r="I807" s="14"/>
      <c r="J807" s="15"/>
      <c r="K807" s="16"/>
      <c r="L807" s="8"/>
      <c r="M807" s="15"/>
      <c r="N807" s="8"/>
      <c r="O807" s="8"/>
      <c r="P807" s="17"/>
      <c r="Q807" s="18"/>
      <c r="R807" s="8"/>
      <c r="S807" s="8"/>
    </row>
    <row r="808" customFormat="1" customHeight="1" spans="1:19">
      <c r="A808" s="8"/>
      <c r="B808" s="9"/>
      <c r="C808" s="10"/>
      <c r="D808" s="10"/>
      <c r="E808" s="11"/>
      <c r="F808" s="12"/>
      <c r="G808" s="13"/>
      <c r="H808" s="8"/>
      <c r="I808" s="14"/>
      <c r="J808" s="15"/>
      <c r="K808" s="16"/>
      <c r="L808" s="8"/>
      <c r="M808" s="15"/>
      <c r="N808" s="8"/>
      <c r="O808" s="8"/>
      <c r="P808" s="17"/>
      <c r="Q808" s="18"/>
      <c r="R808" s="8"/>
      <c r="S808" s="8"/>
    </row>
    <row r="809" customFormat="1" customHeight="1" spans="1:19">
      <c r="A809" s="8"/>
      <c r="B809" s="9"/>
      <c r="C809" s="10"/>
      <c r="D809" s="10"/>
      <c r="E809" s="11"/>
      <c r="F809" s="12"/>
      <c r="G809" s="13"/>
      <c r="H809" s="8"/>
      <c r="I809" s="14"/>
      <c r="J809" s="15"/>
      <c r="K809" s="16"/>
      <c r="L809" s="8"/>
      <c r="M809" s="15"/>
      <c r="N809" s="8"/>
      <c r="O809" s="8"/>
      <c r="P809" s="17"/>
      <c r="Q809" s="18"/>
      <c r="R809" s="8"/>
      <c r="S809" s="8"/>
    </row>
    <row r="810" customFormat="1" customHeight="1" spans="1:19">
      <c r="A810" s="8"/>
      <c r="B810" s="9"/>
      <c r="C810" s="10"/>
      <c r="D810" s="10"/>
      <c r="E810" s="11"/>
      <c r="F810" s="12"/>
      <c r="G810" s="13"/>
      <c r="H810" s="8"/>
      <c r="I810" s="14"/>
      <c r="J810" s="15"/>
      <c r="K810" s="16"/>
      <c r="L810" s="8"/>
      <c r="M810" s="15"/>
      <c r="N810" s="8"/>
      <c r="O810" s="8"/>
      <c r="P810" s="17"/>
      <c r="Q810" s="18"/>
      <c r="R810" s="8"/>
      <c r="S810" s="8"/>
    </row>
    <row r="811" customFormat="1" customHeight="1" spans="1:19">
      <c r="A811" s="8"/>
      <c r="B811" s="9"/>
      <c r="C811" s="10"/>
      <c r="D811" s="10"/>
      <c r="E811" s="11"/>
      <c r="F811" s="12"/>
      <c r="G811" s="13"/>
      <c r="H811" s="8"/>
      <c r="I811" s="14"/>
      <c r="J811" s="15"/>
      <c r="K811" s="16"/>
      <c r="L811" s="8"/>
      <c r="M811" s="15"/>
      <c r="N811" s="8"/>
      <c r="O811" s="8"/>
      <c r="P811" s="17"/>
      <c r="Q811" s="18"/>
      <c r="R811" s="8"/>
      <c r="S811" s="8"/>
    </row>
    <row r="812" customFormat="1" customHeight="1" spans="1:19">
      <c r="A812" s="8"/>
      <c r="B812" s="9"/>
      <c r="C812" s="10"/>
      <c r="D812" s="10"/>
      <c r="E812" s="11"/>
      <c r="F812" s="12"/>
      <c r="G812" s="13"/>
      <c r="H812" s="8"/>
      <c r="I812" s="14"/>
      <c r="J812" s="15"/>
      <c r="K812" s="16"/>
      <c r="L812" s="8"/>
      <c r="M812" s="15"/>
      <c r="N812" s="8"/>
      <c r="O812" s="8"/>
      <c r="P812" s="17"/>
      <c r="Q812" s="18"/>
      <c r="R812" s="8"/>
      <c r="S812" s="8"/>
    </row>
    <row r="813" customFormat="1" customHeight="1" spans="1:19">
      <c r="A813" s="8"/>
      <c r="B813" s="9"/>
      <c r="C813" s="10"/>
      <c r="D813" s="10"/>
      <c r="E813" s="11"/>
      <c r="F813" s="12"/>
      <c r="G813" s="13"/>
      <c r="H813" s="8"/>
      <c r="I813" s="14"/>
      <c r="J813" s="15"/>
      <c r="K813" s="16"/>
      <c r="L813" s="8"/>
      <c r="M813" s="15"/>
      <c r="N813" s="8"/>
      <c r="O813" s="8"/>
      <c r="P813" s="17"/>
      <c r="Q813" s="18"/>
      <c r="R813" s="8"/>
      <c r="S813" s="8"/>
    </row>
    <row r="814" customFormat="1" customHeight="1" spans="1:19">
      <c r="A814" s="8"/>
      <c r="B814" s="9"/>
      <c r="C814" s="10"/>
      <c r="D814" s="10"/>
      <c r="E814" s="11"/>
      <c r="F814" s="12"/>
      <c r="G814" s="13"/>
      <c r="H814" s="8"/>
      <c r="I814" s="14"/>
      <c r="J814" s="15"/>
      <c r="K814" s="16"/>
      <c r="L814" s="8"/>
      <c r="M814" s="15"/>
      <c r="N814" s="8"/>
      <c r="O814" s="8"/>
      <c r="P814" s="17"/>
      <c r="Q814" s="18"/>
      <c r="R814" s="8"/>
      <c r="S814" s="8"/>
    </row>
    <row r="815" customFormat="1" customHeight="1" spans="1:19">
      <c r="A815" s="8"/>
      <c r="B815" s="9"/>
      <c r="C815" s="10"/>
      <c r="D815" s="10"/>
      <c r="E815" s="11"/>
      <c r="F815" s="12"/>
      <c r="G815" s="13"/>
      <c r="H815" s="8"/>
      <c r="I815" s="14"/>
      <c r="J815" s="15"/>
      <c r="K815" s="16"/>
      <c r="L815" s="8"/>
      <c r="M815" s="15"/>
      <c r="N815" s="8"/>
      <c r="O815" s="8"/>
      <c r="P815" s="17"/>
      <c r="Q815" s="18"/>
      <c r="R815" s="8"/>
      <c r="S815" s="8"/>
    </row>
    <row r="816" customFormat="1" customHeight="1" spans="1:19">
      <c r="A816" s="8"/>
      <c r="B816" s="9"/>
      <c r="C816" s="10"/>
      <c r="D816" s="10"/>
      <c r="E816" s="11"/>
      <c r="F816" s="12"/>
      <c r="G816" s="13"/>
      <c r="H816" s="8"/>
      <c r="I816" s="14"/>
      <c r="J816" s="15"/>
      <c r="K816" s="16"/>
      <c r="L816" s="8"/>
      <c r="M816" s="15"/>
      <c r="N816" s="8"/>
      <c r="O816" s="8"/>
      <c r="P816" s="17"/>
      <c r="Q816" s="18"/>
      <c r="R816" s="8"/>
      <c r="S816" s="8"/>
    </row>
    <row r="817" customFormat="1" customHeight="1" spans="1:19">
      <c r="A817" s="8"/>
      <c r="B817" s="9"/>
      <c r="C817" s="10"/>
      <c r="D817" s="10"/>
      <c r="E817" s="11"/>
      <c r="F817" s="12"/>
      <c r="G817" s="13"/>
      <c r="H817" s="8"/>
      <c r="I817" s="14"/>
      <c r="J817" s="15"/>
      <c r="K817" s="16"/>
      <c r="L817" s="8"/>
      <c r="M817" s="15"/>
      <c r="N817" s="8"/>
      <c r="O817" s="8"/>
      <c r="P817" s="17"/>
      <c r="Q817" s="18"/>
      <c r="R817" s="8"/>
      <c r="S817" s="8"/>
    </row>
    <row r="818" customFormat="1" customHeight="1" spans="1:19">
      <c r="A818" s="8"/>
      <c r="B818" s="9"/>
      <c r="C818" s="10"/>
      <c r="D818" s="10"/>
      <c r="E818" s="11"/>
      <c r="F818" s="12"/>
      <c r="G818" s="13"/>
      <c r="H818" s="8"/>
      <c r="I818" s="14"/>
      <c r="J818" s="15"/>
      <c r="K818" s="16"/>
      <c r="L818" s="8"/>
      <c r="M818" s="15"/>
      <c r="N818" s="8"/>
      <c r="O818" s="8"/>
      <c r="P818" s="17"/>
      <c r="Q818" s="18"/>
      <c r="R818" s="8"/>
      <c r="S818" s="8"/>
    </row>
    <row r="819" customFormat="1" customHeight="1" spans="1:19">
      <c r="A819" s="8"/>
      <c r="B819" s="9"/>
      <c r="C819" s="10"/>
      <c r="D819" s="10"/>
      <c r="E819" s="11"/>
      <c r="F819" s="12"/>
      <c r="G819" s="13"/>
      <c r="H819" s="8"/>
      <c r="I819" s="14"/>
      <c r="J819" s="15"/>
      <c r="K819" s="16"/>
      <c r="L819" s="8"/>
      <c r="M819" s="15"/>
      <c r="N819" s="8"/>
      <c r="O819" s="8"/>
      <c r="P819" s="17"/>
      <c r="Q819" s="18"/>
      <c r="R819" s="8"/>
      <c r="S819" s="8"/>
    </row>
    <row r="820" customFormat="1" customHeight="1" spans="1:19">
      <c r="A820" s="8"/>
      <c r="B820" s="9"/>
      <c r="C820" s="10"/>
      <c r="D820" s="10"/>
      <c r="E820" s="11"/>
      <c r="F820" s="12"/>
      <c r="G820" s="13"/>
      <c r="H820" s="8"/>
      <c r="I820" s="14"/>
      <c r="J820" s="15"/>
      <c r="K820" s="16"/>
      <c r="L820" s="8"/>
      <c r="M820" s="15"/>
      <c r="N820" s="8"/>
      <c r="O820" s="8"/>
      <c r="P820" s="17"/>
      <c r="Q820" s="18"/>
      <c r="R820" s="8"/>
      <c r="S820" s="8"/>
    </row>
    <row r="821" customFormat="1" customHeight="1" spans="1:19">
      <c r="A821" s="8"/>
      <c r="B821" s="9"/>
      <c r="C821" s="10"/>
      <c r="D821" s="10"/>
      <c r="E821" s="11"/>
      <c r="F821" s="12"/>
      <c r="G821" s="13"/>
      <c r="H821" s="8"/>
      <c r="I821" s="14"/>
      <c r="J821" s="15"/>
      <c r="K821" s="16"/>
      <c r="L821" s="8"/>
      <c r="M821" s="15"/>
      <c r="N821" s="8"/>
      <c r="O821" s="8"/>
      <c r="P821" s="17"/>
      <c r="Q821" s="18"/>
      <c r="R821" s="8"/>
      <c r="S821" s="8"/>
    </row>
    <row r="822" customFormat="1" customHeight="1" spans="1:19">
      <c r="A822" s="8"/>
      <c r="B822" s="9"/>
      <c r="C822" s="10"/>
      <c r="D822" s="10"/>
      <c r="E822" s="11"/>
      <c r="F822" s="12"/>
      <c r="G822" s="13"/>
      <c r="H822" s="8"/>
      <c r="I822" s="14"/>
      <c r="J822" s="15"/>
      <c r="K822" s="16"/>
      <c r="L822" s="8"/>
      <c r="M822" s="15"/>
      <c r="N822" s="8"/>
      <c r="O822" s="8"/>
      <c r="P822" s="17"/>
      <c r="Q822" s="18"/>
      <c r="R822" s="8"/>
      <c r="S822" s="8"/>
    </row>
    <row r="823" customFormat="1" customHeight="1" spans="1:19">
      <c r="A823" s="8"/>
      <c r="B823" s="9"/>
      <c r="C823" s="10"/>
      <c r="D823" s="10"/>
      <c r="E823" s="11"/>
      <c r="F823" s="12"/>
      <c r="G823" s="13"/>
      <c r="H823" s="8"/>
      <c r="I823" s="14"/>
      <c r="J823" s="15"/>
      <c r="K823" s="16"/>
      <c r="L823" s="8"/>
      <c r="M823" s="15"/>
      <c r="N823" s="8"/>
      <c r="O823" s="8"/>
      <c r="P823" s="17"/>
      <c r="Q823" s="18"/>
      <c r="R823" s="8"/>
      <c r="S823" s="8"/>
    </row>
    <row r="824" customFormat="1" customHeight="1" spans="1:19">
      <c r="A824" s="8"/>
      <c r="B824" s="9"/>
      <c r="C824" s="10"/>
      <c r="D824" s="10"/>
      <c r="E824" s="11"/>
      <c r="F824" s="12"/>
      <c r="G824" s="13"/>
      <c r="H824" s="8"/>
      <c r="I824" s="14"/>
      <c r="J824" s="15"/>
      <c r="K824" s="16"/>
      <c r="L824" s="8"/>
      <c r="M824" s="15"/>
      <c r="N824" s="8"/>
      <c r="O824" s="8"/>
      <c r="P824" s="17"/>
      <c r="Q824" s="18"/>
      <c r="R824" s="8"/>
      <c r="S824" s="8"/>
    </row>
    <row r="825" customFormat="1" customHeight="1" spans="1:19">
      <c r="A825" s="8"/>
      <c r="B825" s="9"/>
      <c r="C825" s="10"/>
      <c r="D825" s="10"/>
      <c r="E825" s="11"/>
      <c r="F825" s="12"/>
      <c r="G825" s="13"/>
      <c r="H825" s="8"/>
      <c r="I825" s="14"/>
      <c r="J825" s="15"/>
      <c r="K825" s="16"/>
      <c r="L825" s="8"/>
      <c r="M825" s="15"/>
      <c r="N825" s="8"/>
      <c r="O825" s="8"/>
      <c r="P825" s="17"/>
      <c r="Q825" s="18"/>
      <c r="R825" s="8"/>
      <c r="S825" s="8"/>
    </row>
    <row r="826" customFormat="1" customHeight="1" spans="1:19">
      <c r="A826" s="8"/>
      <c r="B826" s="9"/>
      <c r="C826" s="10"/>
      <c r="D826" s="10"/>
      <c r="E826" s="11"/>
      <c r="F826" s="12"/>
      <c r="G826" s="13"/>
      <c r="H826" s="8"/>
      <c r="I826" s="14"/>
      <c r="J826" s="15"/>
      <c r="K826" s="16"/>
      <c r="L826" s="8"/>
      <c r="M826" s="15"/>
      <c r="N826" s="8"/>
      <c r="O826" s="8"/>
      <c r="P826" s="17"/>
      <c r="Q826" s="18"/>
      <c r="R826" s="8"/>
      <c r="S826" s="8"/>
    </row>
    <row r="827" customFormat="1" customHeight="1" spans="1:19">
      <c r="A827" s="8"/>
      <c r="B827" s="9"/>
      <c r="C827" s="10"/>
      <c r="D827" s="10"/>
      <c r="E827" s="11"/>
      <c r="F827" s="12"/>
      <c r="G827" s="13"/>
      <c r="H827" s="8"/>
      <c r="I827" s="14"/>
      <c r="J827" s="15"/>
      <c r="K827" s="16"/>
      <c r="L827" s="8"/>
      <c r="M827" s="15"/>
      <c r="N827" s="8"/>
      <c r="O827" s="8"/>
      <c r="P827" s="17"/>
      <c r="Q827" s="18"/>
      <c r="R827" s="8"/>
      <c r="S827" s="8"/>
    </row>
    <row r="828" customFormat="1" customHeight="1" spans="1:19">
      <c r="A828" s="8"/>
      <c r="B828" s="9"/>
      <c r="C828" s="10"/>
      <c r="D828" s="10"/>
      <c r="E828" s="11"/>
      <c r="F828" s="12"/>
      <c r="G828" s="13"/>
      <c r="H828" s="8"/>
      <c r="I828" s="14"/>
      <c r="J828" s="15"/>
      <c r="K828" s="16"/>
      <c r="L828" s="8"/>
      <c r="M828" s="15"/>
      <c r="N828" s="8"/>
      <c r="O828" s="8"/>
      <c r="P828" s="17"/>
      <c r="Q828" s="18"/>
      <c r="R828" s="8"/>
      <c r="S828" s="8"/>
    </row>
    <row r="829" customFormat="1" customHeight="1" spans="1:19">
      <c r="A829" s="8"/>
      <c r="B829" s="9"/>
      <c r="C829" s="10"/>
      <c r="D829" s="10"/>
      <c r="E829" s="11"/>
      <c r="F829" s="12"/>
      <c r="G829" s="13"/>
      <c r="H829" s="8"/>
      <c r="I829" s="14"/>
      <c r="J829" s="15"/>
      <c r="K829" s="16"/>
      <c r="L829" s="8"/>
      <c r="M829" s="15"/>
      <c r="N829" s="8"/>
      <c r="O829" s="8"/>
      <c r="P829" s="17"/>
      <c r="Q829" s="18"/>
      <c r="R829" s="8"/>
      <c r="S829" s="8"/>
    </row>
    <row r="830" customFormat="1" customHeight="1" spans="1:19">
      <c r="A830" s="8"/>
      <c r="B830" s="9"/>
      <c r="C830" s="10"/>
      <c r="D830" s="10"/>
      <c r="E830" s="11"/>
      <c r="F830" s="12"/>
      <c r="G830" s="13"/>
      <c r="H830" s="8"/>
      <c r="I830" s="14"/>
      <c r="J830" s="15"/>
      <c r="K830" s="16"/>
      <c r="L830" s="8"/>
      <c r="M830" s="15"/>
      <c r="N830" s="8"/>
      <c r="O830" s="8"/>
      <c r="P830" s="17"/>
      <c r="Q830" s="18"/>
      <c r="R830" s="8"/>
      <c r="S830" s="8"/>
    </row>
    <row r="831" customFormat="1" customHeight="1" spans="1:19">
      <c r="A831" s="8"/>
      <c r="B831" s="9"/>
      <c r="C831" s="10"/>
      <c r="D831" s="10"/>
      <c r="E831" s="11"/>
      <c r="F831" s="12"/>
      <c r="G831" s="13"/>
      <c r="H831" s="8"/>
      <c r="I831" s="14"/>
      <c r="J831" s="15"/>
      <c r="K831" s="16"/>
      <c r="L831" s="8"/>
      <c r="M831" s="15"/>
      <c r="N831" s="8"/>
      <c r="O831" s="8"/>
      <c r="P831" s="17"/>
      <c r="Q831" s="18"/>
      <c r="R831" s="8"/>
      <c r="S831" s="8"/>
    </row>
    <row r="832" customFormat="1" customHeight="1" spans="1:19">
      <c r="A832" s="8"/>
      <c r="B832" s="9"/>
      <c r="C832" s="10"/>
      <c r="D832" s="10"/>
      <c r="E832" s="11"/>
      <c r="F832" s="12"/>
      <c r="G832" s="13"/>
      <c r="H832" s="8"/>
      <c r="I832" s="14"/>
      <c r="J832" s="15"/>
      <c r="K832" s="16"/>
      <c r="L832" s="8"/>
      <c r="M832" s="15"/>
      <c r="N832" s="8"/>
      <c r="O832" s="8"/>
      <c r="P832" s="17"/>
      <c r="Q832" s="18"/>
      <c r="R832" s="8"/>
      <c r="S832" s="8"/>
    </row>
    <row r="833" customFormat="1" customHeight="1" spans="1:19">
      <c r="A833" s="8"/>
      <c r="B833" s="9"/>
      <c r="C833" s="10"/>
      <c r="D833" s="10"/>
      <c r="E833" s="11"/>
      <c r="F833" s="12"/>
      <c r="G833" s="13"/>
      <c r="H833" s="8"/>
      <c r="I833" s="14"/>
      <c r="J833" s="15"/>
      <c r="K833" s="16"/>
      <c r="L833" s="8"/>
      <c r="M833" s="15"/>
      <c r="N833" s="8"/>
      <c r="O833" s="8"/>
      <c r="P833" s="17"/>
      <c r="Q833" s="18"/>
      <c r="R833" s="8"/>
      <c r="S833" s="8"/>
    </row>
    <row r="834" customFormat="1" customHeight="1" spans="1:19">
      <c r="A834" s="8"/>
      <c r="B834" s="9"/>
      <c r="C834" s="10"/>
      <c r="D834" s="10"/>
      <c r="E834" s="11"/>
      <c r="F834" s="12"/>
      <c r="G834" s="13"/>
      <c r="H834" s="8"/>
      <c r="I834" s="14"/>
      <c r="J834" s="15"/>
      <c r="K834" s="16"/>
      <c r="L834" s="8"/>
      <c r="M834" s="15"/>
      <c r="N834" s="8"/>
      <c r="O834" s="8"/>
      <c r="P834" s="17"/>
      <c r="Q834" s="18"/>
      <c r="R834" s="8"/>
      <c r="S834" s="8"/>
    </row>
    <row r="835" customFormat="1" customHeight="1" spans="1:19">
      <c r="A835" s="8"/>
      <c r="B835" s="9"/>
      <c r="C835" s="10"/>
      <c r="D835" s="10"/>
      <c r="E835" s="11"/>
      <c r="F835" s="12"/>
      <c r="G835" s="13"/>
      <c r="H835" s="8"/>
      <c r="I835" s="14"/>
      <c r="J835" s="15"/>
      <c r="K835" s="16"/>
      <c r="L835" s="8"/>
      <c r="M835" s="15"/>
      <c r="N835" s="8"/>
      <c r="O835" s="8"/>
      <c r="P835" s="17"/>
      <c r="Q835" s="18"/>
      <c r="R835" s="8"/>
      <c r="S835" s="8"/>
    </row>
    <row r="836" customFormat="1" customHeight="1" spans="1:19">
      <c r="A836" s="8"/>
      <c r="B836" s="9"/>
      <c r="C836" s="10"/>
      <c r="D836" s="10"/>
      <c r="E836" s="11"/>
      <c r="F836" s="12"/>
      <c r="G836" s="13"/>
      <c r="H836" s="8"/>
      <c r="I836" s="14"/>
      <c r="J836" s="15"/>
      <c r="K836" s="16"/>
      <c r="L836" s="8"/>
      <c r="M836" s="15"/>
      <c r="N836" s="8"/>
      <c r="O836" s="8"/>
      <c r="P836" s="17"/>
      <c r="Q836" s="18"/>
      <c r="R836" s="8"/>
      <c r="S836" s="8"/>
    </row>
    <row r="837" customFormat="1" customHeight="1" spans="1:19">
      <c r="A837" s="8"/>
      <c r="B837" s="9"/>
      <c r="C837" s="10"/>
      <c r="D837" s="10"/>
      <c r="E837" s="11"/>
      <c r="F837" s="12"/>
      <c r="G837" s="13"/>
      <c r="H837" s="8"/>
      <c r="I837" s="14"/>
      <c r="J837" s="15"/>
      <c r="K837" s="16"/>
      <c r="L837" s="8"/>
      <c r="M837" s="15"/>
      <c r="N837" s="8"/>
      <c r="O837" s="8"/>
      <c r="P837" s="17"/>
      <c r="Q837" s="18"/>
      <c r="R837" s="8"/>
      <c r="S837" s="8"/>
    </row>
    <row r="838" customFormat="1" customHeight="1" spans="1:19">
      <c r="A838" s="8"/>
      <c r="B838" s="9"/>
      <c r="C838" s="10"/>
      <c r="D838" s="10"/>
      <c r="E838" s="11"/>
      <c r="F838" s="12"/>
      <c r="G838" s="13"/>
      <c r="H838" s="8"/>
      <c r="I838" s="14"/>
      <c r="J838" s="15"/>
      <c r="K838" s="16"/>
      <c r="L838" s="8"/>
      <c r="M838" s="15"/>
      <c r="N838" s="8"/>
      <c r="O838" s="8"/>
      <c r="P838" s="17"/>
      <c r="Q838" s="18"/>
      <c r="R838" s="8"/>
      <c r="S838" s="8"/>
    </row>
    <row r="839" customFormat="1" customHeight="1" spans="1:19">
      <c r="A839" s="8"/>
      <c r="B839" s="9"/>
      <c r="C839" s="10"/>
      <c r="D839" s="10"/>
      <c r="E839" s="11"/>
      <c r="F839" s="12"/>
      <c r="G839" s="13"/>
      <c r="H839" s="8"/>
      <c r="I839" s="14"/>
      <c r="J839" s="15"/>
      <c r="K839" s="16"/>
      <c r="L839" s="8"/>
      <c r="M839" s="15"/>
      <c r="N839" s="8"/>
      <c r="O839" s="8"/>
      <c r="P839" s="17"/>
      <c r="Q839" s="18"/>
      <c r="R839" s="8"/>
      <c r="S839" s="8"/>
    </row>
    <row r="840" customFormat="1" customHeight="1" spans="1:19">
      <c r="A840" s="8"/>
      <c r="B840" s="9"/>
      <c r="C840" s="10"/>
      <c r="D840" s="10"/>
      <c r="E840" s="11"/>
      <c r="F840" s="12"/>
      <c r="G840" s="13"/>
      <c r="H840" s="8"/>
      <c r="I840" s="14"/>
      <c r="J840" s="15"/>
      <c r="K840" s="16"/>
      <c r="L840" s="8"/>
      <c r="M840" s="15"/>
      <c r="N840" s="8"/>
      <c r="O840" s="8"/>
      <c r="P840" s="17"/>
      <c r="Q840" s="18"/>
      <c r="R840" s="8"/>
      <c r="S840" s="8"/>
    </row>
    <row r="841" customFormat="1" customHeight="1" spans="1:19">
      <c r="A841" s="8"/>
      <c r="B841" s="9"/>
      <c r="C841" s="10"/>
      <c r="D841" s="10"/>
      <c r="E841" s="11"/>
      <c r="F841" s="12"/>
      <c r="G841" s="13"/>
      <c r="H841" s="8"/>
      <c r="I841" s="14"/>
      <c r="J841" s="15"/>
      <c r="K841" s="16"/>
      <c r="L841" s="8"/>
      <c r="M841" s="15"/>
      <c r="N841" s="8"/>
      <c r="O841" s="8"/>
      <c r="P841" s="17"/>
      <c r="Q841" s="18"/>
      <c r="R841" s="8"/>
      <c r="S841" s="8"/>
    </row>
    <row r="842" customFormat="1" customHeight="1" spans="1:19">
      <c r="A842" s="8"/>
      <c r="B842" s="9"/>
      <c r="C842" s="10"/>
      <c r="D842" s="10"/>
      <c r="E842" s="11"/>
      <c r="F842" s="12"/>
      <c r="G842" s="13"/>
      <c r="H842" s="8"/>
      <c r="I842" s="14"/>
      <c r="J842" s="15"/>
      <c r="K842" s="16"/>
      <c r="L842" s="8"/>
      <c r="M842" s="15"/>
      <c r="N842" s="8"/>
      <c r="O842" s="8"/>
      <c r="P842" s="17"/>
      <c r="Q842" s="18"/>
      <c r="R842" s="8"/>
      <c r="S842" s="8"/>
    </row>
    <row r="843" customFormat="1" customHeight="1" spans="1:19">
      <c r="A843" s="8"/>
      <c r="B843" s="9"/>
      <c r="C843" s="10"/>
      <c r="D843" s="10"/>
      <c r="E843" s="11"/>
      <c r="F843" s="12"/>
      <c r="G843" s="13"/>
      <c r="H843" s="8"/>
      <c r="I843" s="14"/>
      <c r="J843" s="15"/>
      <c r="K843" s="16"/>
      <c r="L843" s="8"/>
      <c r="M843" s="15"/>
      <c r="N843" s="8"/>
      <c r="O843" s="8"/>
      <c r="P843" s="17"/>
      <c r="Q843" s="18"/>
      <c r="R843" s="8"/>
      <c r="S843" s="8"/>
    </row>
    <row r="844" customFormat="1" customHeight="1" spans="1:19">
      <c r="A844" s="8"/>
      <c r="B844" s="9"/>
      <c r="C844" s="10"/>
      <c r="D844" s="10"/>
      <c r="E844" s="11"/>
      <c r="F844" s="12"/>
      <c r="G844" s="13"/>
      <c r="H844" s="8"/>
      <c r="I844" s="14"/>
      <c r="J844" s="15"/>
      <c r="K844" s="16"/>
      <c r="L844" s="8"/>
      <c r="M844" s="15"/>
      <c r="N844" s="8"/>
      <c r="O844" s="8"/>
      <c r="P844" s="17"/>
      <c r="Q844" s="18"/>
      <c r="R844" s="8"/>
      <c r="S844" s="8"/>
    </row>
    <row r="845" customFormat="1" customHeight="1" spans="1:19">
      <c r="A845" s="8"/>
      <c r="B845" s="9"/>
      <c r="C845" s="10"/>
      <c r="D845" s="10"/>
      <c r="E845" s="11"/>
      <c r="F845" s="12"/>
      <c r="G845" s="13"/>
      <c r="H845" s="8"/>
      <c r="I845" s="14"/>
      <c r="J845" s="15"/>
      <c r="K845" s="16"/>
      <c r="L845" s="8"/>
      <c r="M845" s="15"/>
      <c r="N845" s="8"/>
      <c r="O845" s="8"/>
      <c r="P845" s="17"/>
      <c r="Q845" s="18"/>
      <c r="R845" s="8"/>
      <c r="S845" s="8"/>
    </row>
    <row r="846" customFormat="1" customHeight="1" spans="1:19">
      <c r="A846" s="8"/>
      <c r="B846" s="9"/>
      <c r="C846" s="10"/>
      <c r="D846" s="10"/>
      <c r="E846" s="11"/>
      <c r="F846" s="12"/>
      <c r="G846" s="13"/>
      <c r="H846" s="8"/>
      <c r="I846" s="14"/>
      <c r="J846" s="15"/>
      <c r="K846" s="16"/>
      <c r="L846" s="8"/>
      <c r="M846" s="15"/>
      <c r="N846" s="8"/>
      <c r="O846" s="8"/>
      <c r="P846" s="17"/>
      <c r="Q846" s="18"/>
      <c r="R846" s="8"/>
      <c r="S846" s="8"/>
    </row>
    <row r="847" customFormat="1" customHeight="1" spans="1:19">
      <c r="A847" s="8"/>
      <c r="B847" s="9"/>
      <c r="C847" s="10"/>
      <c r="D847" s="10"/>
      <c r="E847" s="11"/>
      <c r="F847" s="12"/>
      <c r="G847" s="13"/>
      <c r="H847" s="8"/>
      <c r="I847" s="14"/>
      <c r="J847" s="15"/>
      <c r="K847" s="16"/>
      <c r="L847" s="8"/>
      <c r="M847" s="15"/>
      <c r="N847" s="8"/>
      <c r="O847" s="8"/>
      <c r="P847" s="17"/>
      <c r="Q847" s="18"/>
      <c r="R847" s="8"/>
      <c r="S847" s="8"/>
    </row>
    <row r="848" customFormat="1" customHeight="1" spans="1:19">
      <c r="A848" s="8"/>
      <c r="B848" s="9"/>
      <c r="C848" s="10"/>
      <c r="D848" s="10"/>
      <c r="E848" s="11"/>
      <c r="F848" s="12"/>
      <c r="G848" s="13"/>
      <c r="H848" s="8"/>
      <c r="I848" s="14"/>
      <c r="J848" s="15"/>
      <c r="K848" s="16"/>
      <c r="L848" s="8"/>
      <c r="M848" s="15"/>
      <c r="N848" s="8"/>
      <c r="O848" s="8"/>
      <c r="P848" s="17"/>
      <c r="Q848" s="18"/>
      <c r="R848" s="8"/>
      <c r="S848" s="8"/>
    </row>
    <row r="849" customFormat="1" customHeight="1" spans="1:19">
      <c r="A849" s="8"/>
      <c r="B849" s="9"/>
      <c r="C849" s="10"/>
      <c r="D849" s="10"/>
      <c r="E849" s="11"/>
      <c r="F849" s="12"/>
      <c r="G849" s="13"/>
      <c r="H849" s="8"/>
      <c r="I849" s="14"/>
      <c r="J849" s="15"/>
      <c r="K849" s="16"/>
      <c r="L849" s="8"/>
      <c r="M849" s="15"/>
      <c r="N849" s="8"/>
      <c r="O849" s="8"/>
      <c r="P849" s="17"/>
      <c r="Q849" s="18"/>
      <c r="R849" s="8"/>
      <c r="S849" s="8"/>
    </row>
    <row r="850" customFormat="1" customHeight="1" spans="1:19">
      <c r="A850" s="8"/>
      <c r="B850" s="9"/>
      <c r="C850" s="10"/>
      <c r="D850" s="10"/>
      <c r="E850" s="11"/>
      <c r="F850" s="12"/>
      <c r="G850" s="13"/>
      <c r="H850" s="8"/>
      <c r="I850" s="14"/>
      <c r="J850" s="15"/>
      <c r="K850" s="16"/>
      <c r="L850" s="8"/>
      <c r="M850" s="15"/>
      <c r="N850" s="8"/>
      <c r="O850" s="8"/>
      <c r="P850" s="17"/>
      <c r="Q850" s="18"/>
      <c r="R850" s="8"/>
      <c r="S850" s="8"/>
    </row>
    <row r="851" customFormat="1" customHeight="1" spans="1:19">
      <c r="A851" s="8"/>
      <c r="B851" s="9"/>
      <c r="C851" s="10"/>
      <c r="D851" s="10"/>
      <c r="E851" s="11"/>
      <c r="F851" s="12"/>
      <c r="G851" s="13"/>
      <c r="H851" s="8"/>
      <c r="I851" s="14"/>
      <c r="J851" s="15"/>
      <c r="K851" s="16"/>
      <c r="L851" s="8"/>
      <c r="M851" s="15"/>
      <c r="N851" s="8"/>
      <c r="O851" s="8"/>
      <c r="P851" s="17"/>
      <c r="Q851" s="18"/>
      <c r="R851" s="8"/>
      <c r="S851" s="8"/>
    </row>
    <row r="852" customFormat="1" customHeight="1" spans="1:19">
      <c r="A852" s="8"/>
      <c r="B852" s="9"/>
      <c r="C852" s="10"/>
      <c r="D852" s="10"/>
      <c r="E852" s="11"/>
      <c r="F852" s="12"/>
      <c r="G852" s="13"/>
      <c r="H852" s="8"/>
      <c r="I852" s="14"/>
      <c r="J852" s="15"/>
      <c r="K852" s="16"/>
      <c r="L852" s="8"/>
      <c r="M852" s="15"/>
      <c r="N852" s="8"/>
      <c r="O852" s="8"/>
      <c r="P852" s="17"/>
      <c r="Q852" s="18"/>
      <c r="R852" s="8"/>
      <c r="S852" s="8"/>
    </row>
    <row r="853" customFormat="1" customHeight="1" spans="1:19">
      <c r="A853" s="8"/>
      <c r="B853" s="9"/>
      <c r="C853" s="10"/>
      <c r="D853" s="10"/>
      <c r="E853" s="11"/>
      <c r="F853" s="12"/>
      <c r="G853" s="13"/>
      <c r="H853" s="8"/>
      <c r="I853" s="14"/>
      <c r="J853" s="15"/>
      <c r="K853" s="16"/>
      <c r="L853" s="8"/>
      <c r="M853" s="15"/>
      <c r="N853" s="8"/>
      <c r="O853" s="8"/>
      <c r="P853" s="17"/>
      <c r="Q853" s="18"/>
      <c r="R853" s="8"/>
      <c r="S853" s="8"/>
    </row>
    <row r="854" customFormat="1" customHeight="1" spans="1:19">
      <c r="A854" s="8"/>
      <c r="B854" s="9"/>
      <c r="C854" s="10"/>
      <c r="D854" s="10"/>
      <c r="E854" s="11"/>
      <c r="F854" s="12"/>
      <c r="G854" s="13"/>
      <c r="H854" s="8"/>
      <c r="I854" s="14"/>
      <c r="J854" s="15"/>
      <c r="K854" s="16"/>
      <c r="L854" s="8"/>
      <c r="M854" s="15"/>
      <c r="N854" s="8"/>
      <c r="O854" s="8"/>
      <c r="P854" s="17"/>
      <c r="Q854" s="18"/>
      <c r="R854" s="8"/>
      <c r="S854" s="8"/>
    </row>
    <row r="855" customFormat="1" customHeight="1" spans="1:19">
      <c r="A855" s="8"/>
      <c r="B855" s="9"/>
      <c r="C855" s="10"/>
      <c r="D855" s="10"/>
      <c r="E855" s="11"/>
      <c r="F855" s="12"/>
      <c r="G855" s="13"/>
      <c r="H855" s="8"/>
      <c r="I855" s="14"/>
      <c r="J855" s="15"/>
      <c r="K855" s="16"/>
      <c r="L855" s="8"/>
      <c r="M855" s="15"/>
      <c r="N855" s="8"/>
      <c r="O855" s="8"/>
      <c r="P855" s="17"/>
      <c r="Q855" s="18"/>
      <c r="R855" s="8"/>
      <c r="S855" s="8"/>
    </row>
    <row r="856" customFormat="1" customHeight="1" spans="1:19">
      <c r="A856" s="8"/>
      <c r="B856" s="9"/>
      <c r="C856" s="10"/>
      <c r="D856" s="10"/>
      <c r="E856" s="11"/>
      <c r="F856" s="12"/>
      <c r="G856" s="13"/>
      <c r="H856" s="8"/>
      <c r="I856" s="14"/>
      <c r="J856" s="15"/>
      <c r="K856" s="16"/>
      <c r="L856" s="8"/>
      <c r="M856" s="15"/>
      <c r="N856" s="8"/>
      <c r="O856" s="8"/>
      <c r="P856" s="17"/>
      <c r="Q856" s="18"/>
      <c r="R856" s="8"/>
      <c r="S856" s="8"/>
    </row>
    <row r="857" customFormat="1" customHeight="1" spans="1:19">
      <c r="A857" s="8"/>
      <c r="B857" s="9"/>
      <c r="C857" s="10"/>
      <c r="D857" s="10"/>
      <c r="E857" s="11"/>
      <c r="F857" s="12"/>
      <c r="G857" s="13"/>
      <c r="H857" s="8"/>
      <c r="I857" s="14"/>
      <c r="J857" s="15"/>
      <c r="K857" s="16"/>
      <c r="L857" s="8"/>
      <c r="M857" s="15"/>
      <c r="N857" s="8"/>
      <c r="O857" s="8"/>
      <c r="P857" s="17"/>
      <c r="Q857" s="18"/>
      <c r="R857" s="8"/>
      <c r="S857" s="8"/>
    </row>
    <row r="858" customFormat="1" customHeight="1" spans="1:19">
      <c r="A858" s="8"/>
      <c r="B858" s="9"/>
      <c r="C858" s="10"/>
      <c r="D858" s="10"/>
      <c r="E858" s="11"/>
      <c r="F858" s="12"/>
      <c r="G858" s="13"/>
      <c r="H858" s="8"/>
      <c r="I858" s="14"/>
      <c r="J858" s="15"/>
      <c r="K858" s="16"/>
      <c r="L858" s="8"/>
      <c r="M858" s="15"/>
      <c r="N858" s="8"/>
      <c r="O858" s="8"/>
      <c r="P858" s="17"/>
      <c r="Q858" s="18"/>
      <c r="R858" s="8"/>
      <c r="S858" s="8"/>
    </row>
    <row r="859" customFormat="1" customHeight="1" spans="1:19">
      <c r="A859" s="8"/>
      <c r="B859" s="9"/>
      <c r="C859" s="10"/>
      <c r="D859" s="10"/>
      <c r="E859" s="11"/>
      <c r="F859" s="12"/>
      <c r="G859" s="13"/>
      <c r="H859" s="8"/>
      <c r="I859" s="14"/>
      <c r="J859" s="15"/>
      <c r="K859" s="16"/>
      <c r="L859" s="8"/>
      <c r="M859" s="15"/>
      <c r="N859" s="8"/>
      <c r="O859" s="8"/>
      <c r="P859" s="17"/>
      <c r="Q859" s="18"/>
      <c r="R859" s="8"/>
      <c r="S859" s="8"/>
    </row>
    <row r="860" customFormat="1" customHeight="1" spans="1:19">
      <c r="A860" s="8"/>
      <c r="B860" s="9"/>
      <c r="C860" s="10"/>
      <c r="D860" s="10"/>
      <c r="E860" s="11"/>
      <c r="F860" s="12"/>
      <c r="G860" s="13"/>
      <c r="H860" s="8"/>
      <c r="I860" s="14"/>
      <c r="J860" s="15"/>
      <c r="K860" s="16"/>
      <c r="L860" s="8"/>
      <c r="M860" s="15"/>
      <c r="N860" s="8"/>
      <c r="O860" s="8"/>
      <c r="P860" s="17"/>
      <c r="Q860" s="18"/>
      <c r="R860" s="8"/>
      <c r="S860" s="8"/>
    </row>
    <row r="861" customFormat="1" customHeight="1" spans="1:19">
      <c r="A861" s="8"/>
      <c r="B861" s="9"/>
      <c r="C861" s="10"/>
      <c r="D861" s="10"/>
      <c r="E861" s="11"/>
      <c r="F861" s="12"/>
      <c r="G861" s="13"/>
      <c r="H861" s="8"/>
      <c r="I861" s="14"/>
      <c r="J861" s="15"/>
      <c r="K861" s="16"/>
      <c r="L861" s="8"/>
      <c r="M861" s="15"/>
      <c r="N861" s="8"/>
      <c r="O861" s="8"/>
      <c r="P861" s="17"/>
      <c r="Q861" s="18"/>
      <c r="R861" s="8"/>
      <c r="S861" s="8"/>
    </row>
    <row r="862" customFormat="1" customHeight="1" spans="1:19">
      <c r="A862" s="8"/>
      <c r="B862" s="9"/>
      <c r="C862" s="10"/>
      <c r="D862" s="10"/>
      <c r="E862" s="11"/>
      <c r="F862" s="12"/>
      <c r="G862" s="13"/>
      <c r="H862" s="8"/>
      <c r="I862" s="14"/>
      <c r="J862" s="15"/>
      <c r="K862" s="16"/>
      <c r="L862" s="8"/>
      <c r="M862" s="15"/>
      <c r="N862" s="8"/>
      <c r="O862" s="8"/>
      <c r="P862" s="17"/>
      <c r="Q862" s="18"/>
      <c r="R862" s="8"/>
      <c r="S862" s="8"/>
    </row>
    <row r="863" customFormat="1" customHeight="1" spans="1:19">
      <c r="A863" s="8"/>
      <c r="B863" s="9"/>
      <c r="C863" s="10"/>
      <c r="D863" s="10"/>
      <c r="E863" s="11"/>
      <c r="F863" s="12"/>
      <c r="G863" s="13"/>
      <c r="H863" s="8"/>
      <c r="I863" s="14"/>
      <c r="J863" s="15"/>
      <c r="K863" s="16"/>
      <c r="L863" s="8"/>
      <c r="M863" s="15"/>
      <c r="N863" s="8"/>
      <c r="O863" s="8"/>
      <c r="P863" s="17"/>
      <c r="Q863" s="18"/>
      <c r="R863" s="8"/>
      <c r="S863" s="8"/>
    </row>
    <row r="864" customFormat="1" customHeight="1" spans="1:19">
      <c r="A864" s="8"/>
      <c r="B864" s="9"/>
      <c r="C864" s="10"/>
      <c r="D864" s="10"/>
      <c r="E864" s="11"/>
      <c r="F864" s="12"/>
      <c r="G864" s="13"/>
      <c r="H864" s="8"/>
      <c r="I864" s="14"/>
      <c r="J864" s="15"/>
      <c r="K864" s="16"/>
      <c r="L864" s="8"/>
      <c r="M864" s="15"/>
      <c r="N864" s="8"/>
      <c r="O864" s="8"/>
      <c r="P864" s="17"/>
      <c r="Q864" s="18"/>
      <c r="R864" s="8"/>
      <c r="S864" s="8"/>
    </row>
    <row r="865" customFormat="1" customHeight="1" spans="1:19">
      <c r="A865" s="8"/>
      <c r="B865" s="9"/>
      <c r="C865" s="10"/>
      <c r="D865" s="10"/>
      <c r="E865" s="11"/>
      <c r="F865" s="12"/>
      <c r="G865" s="13"/>
      <c r="H865" s="8"/>
      <c r="I865" s="14"/>
      <c r="J865" s="15"/>
      <c r="K865" s="16"/>
      <c r="L865" s="8"/>
      <c r="M865" s="15"/>
      <c r="N865" s="8"/>
      <c r="O865" s="8"/>
      <c r="P865" s="17"/>
      <c r="Q865" s="18"/>
      <c r="R865" s="8"/>
      <c r="S865" s="8"/>
    </row>
    <row r="866" customFormat="1" customHeight="1" spans="1:19">
      <c r="A866" s="8"/>
      <c r="B866" s="9"/>
      <c r="C866" s="10"/>
      <c r="D866" s="10"/>
      <c r="E866" s="11"/>
      <c r="F866" s="12"/>
      <c r="G866" s="13"/>
      <c r="H866" s="8"/>
      <c r="I866" s="14"/>
      <c r="J866" s="15"/>
      <c r="K866" s="16"/>
      <c r="L866" s="8"/>
      <c r="M866" s="15"/>
      <c r="N866" s="8"/>
      <c r="O866" s="8"/>
      <c r="P866" s="17"/>
      <c r="Q866" s="18"/>
      <c r="R866" s="8"/>
      <c r="S866" s="8"/>
    </row>
    <row r="867" customFormat="1" customHeight="1" spans="1:19">
      <c r="A867" s="8"/>
      <c r="B867" s="9"/>
      <c r="C867" s="10"/>
      <c r="D867" s="10"/>
      <c r="E867" s="11"/>
      <c r="F867" s="12"/>
      <c r="G867" s="13"/>
      <c r="H867" s="8"/>
      <c r="I867" s="14"/>
      <c r="J867" s="15"/>
      <c r="K867" s="16"/>
      <c r="L867" s="8"/>
      <c r="M867" s="15"/>
      <c r="N867" s="8"/>
      <c r="O867" s="8"/>
      <c r="P867" s="17"/>
      <c r="Q867" s="18"/>
      <c r="R867" s="8"/>
      <c r="S867" s="8"/>
    </row>
    <row r="868" customFormat="1" customHeight="1" spans="1:19">
      <c r="A868" s="8"/>
      <c r="B868" s="9"/>
      <c r="C868" s="10"/>
      <c r="D868" s="10"/>
      <c r="E868" s="11"/>
      <c r="F868" s="12"/>
      <c r="G868" s="13"/>
      <c r="H868" s="8"/>
      <c r="I868" s="14"/>
      <c r="J868" s="15"/>
      <c r="K868" s="16"/>
      <c r="L868" s="8"/>
      <c r="M868" s="15"/>
      <c r="N868" s="8"/>
      <c r="O868" s="8"/>
      <c r="P868" s="17"/>
      <c r="Q868" s="18"/>
      <c r="R868" s="8"/>
      <c r="S868" s="8"/>
    </row>
    <row r="869" customFormat="1" customHeight="1" spans="1:19">
      <c r="A869" s="8"/>
      <c r="B869" s="9"/>
      <c r="C869" s="10"/>
      <c r="D869" s="10"/>
      <c r="E869" s="11"/>
      <c r="F869" s="12"/>
      <c r="G869" s="13"/>
      <c r="H869" s="8"/>
      <c r="I869" s="14"/>
      <c r="J869" s="15"/>
      <c r="K869" s="16"/>
      <c r="L869" s="8"/>
      <c r="M869" s="15"/>
      <c r="N869" s="8"/>
      <c r="O869" s="8"/>
      <c r="P869" s="17"/>
      <c r="Q869" s="18"/>
      <c r="R869" s="8"/>
      <c r="S869" s="8"/>
    </row>
    <row r="870" customFormat="1" customHeight="1" spans="1:19">
      <c r="A870" s="8"/>
      <c r="B870" s="9"/>
      <c r="C870" s="10"/>
      <c r="D870" s="10"/>
      <c r="E870" s="11"/>
      <c r="F870" s="12"/>
      <c r="G870" s="13"/>
      <c r="H870" s="8"/>
      <c r="I870" s="14"/>
      <c r="J870" s="15"/>
      <c r="K870" s="16"/>
      <c r="L870" s="8"/>
      <c r="M870" s="15"/>
      <c r="N870" s="8"/>
      <c r="O870" s="8"/>
      <c r="P870" s="17"/>
      <c r="Q870" s="18"/>
      <c r="R870" s="8"/>
      <c r="S870" s="8"/>
    </row>
    <row r="871" customFormat="1" customHeight="1" spans="1:19">
      <c r="A871" s="8"/>
      <c r="B871" s="9"/>
      <c r="C871" s="10"/>
      <c r="D871" s="10"/>
      <c r="E871" s="11"/>
      <c r="F871" s="12"/>
      <c r="G871" s="13"/>
      <c r="H871" s="8"/>
      <c r="I871" s="14"/>
      <c r="J871" s="15"/>
      <c r="K871" s="16"/>
      <c r="L871" s="8"/>
      <c r="M871" s="15"/>
      <c r="N871" s="8"/>
      <c r="O871" s="8"/>
      <c r="P871" s="17"/>
      <c r="Q871" s="18"/>
      <c r="R871" s="8"/>
      <c r="S871" s="8"/>
    </row>
    <row r="872" customFormat="1" customHeight="1" spans="1:19">
      <c r="A872" s="8"/>
      <c r="B872" s="9"/>
      <c r="C872" s="10"/>
      <c r="D872" s="10"/>
      <c r="E872" s="11"/>
      <c r="F872" s="12"/>
      <c r="G872" s="13"/>
      <c r="H872" s="8"/>
      <c r="I872" s="14"/>
      <c r="J872" s="15"/>
      <c r="K872" s="16"/>
      <c r="L872" s="8"/>
      <c r="M872" s="15"/>
      <c r="N872" s="8"/>
      <c r="O872" s="8"/>
      <c r="P872" s="17"/>
      <c r="Q872" s="18"/>
      <c r="R872" s="8"/>
      <c r="S872" s="8"/>
    </row>
    <row r="873" customFormat="1" customHeight="1" spans="1:19">
      <c r="A873" s="8"/>
      <c r="B873" s="9"/>
      <c r="C873" s="10"/>
      <c r="D873" s="10"/>
      <c r="E873" s="11"/>
      <c r="F873" s="12"/>
      <c r="G873" s="13"/>
      <c r="H873" s="8"/>
      <c r="I873" s="14"/>
      <c r="J873" s="15"/>
      <c r="K873" s="16"/>
      <c r="L873" s="8"/>
      <c r="M873" s="15"/>
      <c r="N873" s="8"/>
      <c r="O873" s="8"/>
      <c r="P873" s="17"/>
      <c r="Q873" s="18"/>
      <c r="R873" s="8"/>
      <c r="S873" s="8"/>
    </row>
    <row r="874" customFormat="1" customHeight="1" spans="1:19">
      <c r="A874" s="8"/>
      <c r="B874" s="9"/>
      <c r="C874" s="10"/>
      <c r="D874" s="10"/>
      <c r="E874" s="11"/>
      <c r="F874" s="12"/>
      <c r="G874" s="13"/>
      <c r="H874" s="8"/>
      <c r="I874" s="14"/>
      <c r="J874" s="15"/>
      <c r="K874" s="16"/>
      <c r="L874" s="8"/>
      <c r="M874" s="15"/>
      <c r="N874" s="8"/>
      <c r="O874" s="8"/>
      <c r="P874" s="17"/>
      <c r="Q874" s="18"/>
      <c r="R874" s="8"/>
      <c r="S874" s="8"/>
    </row>
    <row r="875" customFormat="1" customHeight="1" spans="1:19">
      <c r="A875" s="8"/>
      <c r="B875" s="9"/>
      <c r="C875" s="10"/>
      <c r="D875" s="10"/>
      <c r="E875" s="11"/>
      <c r="F875" s="12"/>
      <c r="G875" s="13"/>
      <c r="H875" s="8"/>
      <c r="I875" s="14"/>
      <c r="J875" s="15"/>
      <c r="K875" s="16"/>
      <c r="L875" s="8"/>
      <c r="M875" s="15"/>
      <c r="N875" s="8"/>
      <c r="O875" s="8"/>
      <c r="P875" s="17"/>
      <c r="Q875" s="18"/>
      <c r="R875" s="8"/>
      <c r="S875" s="8"/>
    </row>
    <row r="876" customFormat="1" customHeight="1" spans="1:19">
      <c r="A876" s="8"/>
      <c r="B876" s="9"/>
      <c r="C876" s="10"/>
      <c r="D876" s="10"/>
      <c r="E876" s="11"/>
      <c r="F876" s="12"/>
      <c r="G876" s="13"/>
      <c r="H876" s="8"/>
      <c r="I876" s="14"/>
      <c r="J876" s="15"/>
      <c r="K876" s="16"/>
      <c r="L876" s="8"/>
      <c r="M876" s="15"/>
      <c r="N876" s="8"/>
      <c r="O876" s="8"/>
      <c r="P876" s="17"/>
      <c r="Q876" s="18"/>
      <c r="R876" s="8"/>
      <c r="S876" s="8"/>
    </row>
    <row r="877" customFormat="1" customHeight="1" spans="1:19">
      <c r="A877" s="8"/>
      <c r="B877" s="9"/>
      <c r="C877" s="10"/>
      <c r="D877" s="10"/>
      <c r="E877" s="11"/>
      <c r="F877" s="12"/>
      <c r="G877" s="13"/>
      <c r="H877" s="8"/>
      <c r="I877" s="14"/>
      <c r="J877" s="15"/>
      <c r="K877" s="16"/>
      <c r="L877" s="8"/>
      <c r="M877" s="15"/>
      <c r="N877" s="8"/>
      <c r="O877" s="8"/>
      <c r="P877" s="17"/>
      <c r="Q877" s="18"/>
      <c r="R877" s="8"/>
      <c r="S877" s="8"/>
    </row>
    <row r="878" customFormat="1" customHeight="1" spans="1:19">
      <c r="A878" s="8"/>
      <c r="B878" s="9"/>
      <c r="C878" s="10"/>
      <c r="D878" s="10"/>
      <c r="E878" s="11"/>
      <c r="F878" s="12"/>
      <c r="G878" s="13"/>
      <c r="H878" s="8"/>
      <c r="I878" s="14"/>
      <c r="J878" s="15"/>
      <c r="K878" s="16"/>
      <c r="L878" s="8"/>
      <c r="M878" s="15"/>
      <c r="N878" s="8"/>
      <c r="O878" s="8"/>
      <c r="P878" s="17"/>
      <c r="Q878" s="18"/>
      <c r="R878" s="8"/>
      <c r="S878" s="8"/>
    </row>
    <row r="879" customFormat="1" customHeight="1" spans="1:19">
      <c r="A879" s="8"/>
      <c r="B879" s="9"/>
      <c r="C879" s="10"/>
      <c r="D879" s="10"/>
      <c r="E879" s="11"/>
      <c r="F879" s="12"/>
      <c r="G879" s="13"/>
      <c r="H879" s="8"/>
      <c r="I879" s="14"/>
      <c r="J879" s="15"/>
      <c r="K879" s="16"/>
      <c r="L879" s="8"/>
      <c r="M879" s="15"/>
      <c r="N879" s="8"/>
      <c r="O879" s="8"/>
      <c r="P879" s="17"/>
      <c r="Q879" s="18"/>
      <c r="R879" s="8"/>
      <c r="S879" s="8"/>
    </row>
    <row r="880" customFormat="1" customHeight="1" spans="1:19">
      <c r="A880" s="8"/>
      <c r="B880" s="9"/>
      <c r="C880" s="10"/>
      <c r="D880" s="10"/>
      <c r="E880" s="11"/>
      <c r="F880" s="12"/>
      <c r="G880" s="13"/>
      <c r="H880" s="8"/>
      <c r="I880" s="14"/>
      <c r="J880" s="15"/>
      <c r="K880" s="16"/>
      <c r="L880" s="8"/>
      <c r="M880" s="15"/>
      <c r="N880" s="8"/>
      <c r="O880" s="8"/>
      <c r="P880" s="17"/>
      <c r="Q880" s="18"/>
      <c r="R880" s="8"/>
      <c r="S880" s="8"/>
    </row>
    <row r="881" customFormat="1" customHeight="1" spans="1:19">
      <c r="A881" s="8"/>
      <c r="B881" s="9"/>
      <c r="C881" s="10"/>
      <c r="D881" s="10"/>
      <c r="E881" s="11"/>
      <c r="F881" s="12"/>
      <c r="G881" s="13"/>
      <c r="H881" s="8"/>
      <c r="I881" s="14"/>
      <c r="J881" s="15"/>
      <c r="K881" s="16"/>
      <c r="L881" s="8"/>
      <c r="M881" s="15"/>
      <c r="N881" s="8"/>
      <c r="O881" s="8"/>
      <c r="P881" s="17"/>
      <c r="Q881" s="18"/>
      <c r="R881" s="8"/>
      <c r="S881" s="8"/>
    </row>
    <row r="882" customFormat="1" customHeight="1" spans="1:19">
      <c r="A882" s="8"/>
      <c r="B882" s="9"/>
      <c r="C882" s="10"/>
      <c r="D882" s="10"/>
      <c r="E882" s="11"/>
      <c r="F882" s="12"/>
      <c r="G882" s="13"/>
      <c r="H882" s="8"/>
      <c r="I882" s="14"/>
      <c r="J882" s="15"/>
      <c r="K882" s="16"/>
      <c r="L882" s="8"/>
      <c r="M882" s="15"/>
      <c r="N882" s="8"/>
      <c r="O882" s="8"/>
      <c r="P882" s="17"/>
      <c r="Q882" s="18"/>
      <c r="R882" s="8"/>
      <c r="S882" s="8"/>
    </row>
    <row r="883" customFormat="1" customHeight="1" spans="1:19">
      <c r="A883" s="8"/>
      <c r="B883" s="9"/>
      <c r="C883" s="10"/>
      <c r="D883" s="10"/>
      <c r="E883" s="11"/>
      <c r="F883" s="12"/>
      <c r="G883" s="13"/>
      <c r="H883" s="8"/>
      <c r="I883" s="14"/>
      <c r="J883" s="15"/>
      <c r="K883" s="16"/>
      <c r="L883" s="8"/>
      <c r="M883" s="15"/>
      <c r="N883" s="8"/>
      <c r="O883" s="8"/>
      <c r="P883" s="17"/>
      <c r="Q883" s="18"/>
      <c r="R883" s="8"/>
      <c r="S883" s="8"/>
    </row>
    <row r="884" customFormat="1" customHeight="1" spans="1:19">
      <c r="A884" s="8"/>
      <c r="B884" s="9"/>
      <c r="C884" s="10"/>
      <c r="D884" s="10"/>
      <c r="E884" s="11"/>
      <c r="F884" s="12"/>
      <c r="G884" s="13"/>
      <c r="H884" s="8"/>
      <c r="I884" s="14"/>
      <c r="J884" s="15"/>
      <c r="K884" s="16"/>
      <c r="L884" s="8"/>
      <c r="M884" s="15"/>
      <c r="N884" s="8"/>
      <c r="O884" s="8"/>
      <c r="P884" s="17"/>
      <c r="Q884" s="18"/>
      <c r="R884" s="8"/>
      <c r="S884" s="8"/>
    </row>
    <row r="885" customFormat="1" customHeight="1" spans="1:19">
      <c r="A885" s="8"/>
      <c r="B885" s="9"/>
      <c r="C885" s="10"/>
      <c r="D885" s="10"/>
      <c r="E885" s="11"/>
      <c r="F885" s="12"/>
      <c r="G885" s="13"/>
      <c r="H885" s="8"/>
      <c r="I885" s="14"/>
      <c r="J885" s="15"/>
      <c r="K885" s="16"/>
      <c r="L885" s="8"/>
      <c r="M885" s="15"/>
      <c r="N885" s="8"/>
      <c r="O885" s="8"/>
      <c r="P885" s="17"/>
      <c r="Q885" s="18"/>
      <c r="R885" s="8"/>
      <c r="S885" s="8"/>
    </row>
    <row r="886" customFormat="1" customHeight="1" spans="1:19">
      <c r="A886" s="8"/>
      <c r="B886" s="9"/>
      <c r="C886" s="10"/>
      <c r="D886" s="10"/>
      <c r="E886" s="11"/>
      <c r="F886" s="12"/>
      <c r="G886" s="13"/>
      <c r="H886" s="8"/>
      <c r="I886" s="14"/>
      <c r="J886" s="15"/>
      <c r="K886" s="16"/>
      <c r="L886" s="8"/>
      <c r="M886" s="15"/>
      <c r="N886" s="8"/>
      <c r="O886" s="8"/>
      <c r="P886" s="17"/>
      <c r="Q886" s="18"/>
      <c r="R886" s="8"/>
      <c r="S886" s="8"/>
    </row>
    <row r="887" customFormat="1" customHeight="1" spans="1:19">
      <c r="A887" s="8"/>
      <c r="B887" s="9"/>
      <c r="C887" s="10"/>
      <c r="D887" s="10"/>
      <c r="E887" s="11"/>
      <c r="F887" s="12"/>
      <c r="G887" s="13"/>
      <c r="H887" s="8"/>
      <c r="I887" s="14"/>
      <c r="J887" s="15"/>
      <c r="K887" s="16"/>
      <c r="L887" s="8"/>
      <c r="M887" s="15"/>
      <c r="N887" s="8"/>
      <c r="O887" s="8"/>
      <c r="P887" s="17"/>
      <c r="Q887" s="18"/>
      <c r="R887" s="8"/>
      <c r="S887" s="8"/>
    </row>
    <row r="888" customFormat="1" customHeight="1" spans="1:19">
      <c r="A888" s="8"/>
      <c r="B888" s="9"/>
      <c r="C888" s="10"/>
      <c r="D888" s="10"/>
      <c r="E888" s="11"/>
      <c r="F888" s="12"/>
      <c r="G888" s="13"/>
      <c r="H888" s="8"/>
      <c r="I888" s="14"/>
      <c r="J888" s="15"/>
      <c r="K888" s="16"/>
      <c r="L888" s="8"/>
      <c r="M888" s="15"/>
      <c r="N888" s="8"/>
      <c r="O888" s="8"/>
      <c r="P888" s="17"/>
      <c r="Q888" s="18"/>
      <c r="R888" s="8"/>
      <c r="S888" s="8"/>
    </row>
    <row r="889" customFormat="1" customHeight="1" spans="1:19">
      <c r="A889" s="8"/>
      <c r="B889" s="9"/>
      <c r="C889" s="10"/>
      <c r="D889" s="10"/>
      <c r="E889" s="11"/>
      <c r="F889" s="12"/>
      <c r="G889" s="13"/>
      <c r="H889" s="8"/>
      <c r="I889" s="14"/>
      <c r="J889" s="15"/>
      <c r="K889" s="16"/>
      <c r="L889" s="8"/>
      <c r="M889" s="15"/>
      <c r="N889" s="8"/>
      <c r="O889" s="8"/>
      <c r="P889" s="17"/>
      <c r="Q889" s="18"/>
      <c r="R889" s="8"/>
      <c r="S889" s="8"/>
    </row>
    <row r="890" customFormat="1" customHeight="1" spans="1:19">
      <c r="A890" s="8"/>
      <c r="B890" s="9"/>
      <c r="C890" s="10"/>
      <c r="D890" s="10"/>
      <c r="E890" s="11"/>
      <c r="F890" s="12"/>
      <c r="G890" s="13"/>
      <c r="H890" s="8"/>
      <c r="I890" s="14"/>
      <c r="J890" s="15"/>
      <c r="K890" s="16"/>
      <c r="L890" s="8"/>
      <c r="M890" s="15"/>
      <c r="N890" s="8"/>
      <c r="O890" s="8"/>
      <c r="P890" s="17"/>
      <c r="Q890" s="18"/>
      <c r="R890" s="8"/>
      <c r="S890" s="8"/>
    </row>
    <row r="891" customFormat="1" customHeight="1" spans="1:19">
      <c r="A891" s="8"/>
      <c r="B891" s="9"/>
      <c r="C891" s="10"/>
      <c r="D891" s="10"/>
      <c r="E891" s="11"/>
      <c r="F891" s="12"/>
      <c r="G891" s="13"/>
      <c r="H891" s="8"/>
      <c r="I891" s="14"/>
      <c r="J891" s="15"/>
      <c r="K891" s="16"/>
      <c r="L891" s="8"/>
      <c r="M891" s="15"/>
      <c r="N891" s="8"/>
      <c r="O891" s="8"/>
      <c r="P891" s="17"/>
      <c r="Q891" s="18"/>
      <c r="R891" s="8"/>
      <c r="S891" s="8"/>
    </row>
    <row r="892" customFormat="1" customHeight="1" spans="1:19">
      <c r="A892" s="8"/>
      <c r="B892" s="9"/>
      <c r="C892" s="10"/>
      <c r="D892" s="10"/>
      <c r="E892" s="11"/>
      <c r="F892" s="12"/>
      <c r="G892" s="13"/>
      <c r="H892" s="8"/>
      <c r="I892" s="14"/>
      <c r="J892" s="15"/>
      <c r="K892" s="16"/>
      <c r="L892" s="8"/>
      <c r="M892" s="15"/>
      <c r="N892" s="8"/>
      <c r="O892" s="8"/>
      <c r="P892" s="17"/>
      <c r="Q892" s="18"/>
      <c r="R892" s="8"/>
      <c r="S892" s="8"/>
    </row>
    <row r="893" customFormat="1" customHeight="1" spans="1:19">
      <c r="A893" s="8"/>
      <c r="B893" s="9"/>
      <c r="C893" s="10"/>
      <c r="D893" s="10"/>
      <c r="E893" s="11"/>
      <c r="F893" s="12"/>
      <c r="G893" s="13"/>
      <c r="H893" s="8"/>
      <c r="I893" s="14"/>
      <c r="J893" s="15"/>
      <c r="K893" s="16"/>
      <c r="L893" s="8"/>
      <c r="M893" s="15"/>
      <c r="N893" s="8"/>
      <c r="O893" s="8"/>
      <c r="P893" s="17"/>
      <c r="Q893" s="18"/>
      <c r="R893" s="8"/>
      <c r="S893" s="8"/>
    </row>
    <row r="894" customFormat="1" customHeight="1" spans="1:19">
      <c r="A894" s="8"/>
      <c r="B894" s="9"/>
      <c r="C894" s="10"/>
      <c r="D894" s="10"/>
      <c r="E894" s="11"/>
      <c r="F894" s="12"/>
      <c r="G894" s="13"/>
      <c r="H894" s="8"/>
      <c r="I894" s="14"/>
      <c r="J894" s="15"/>
      <c r="K894" s="16"/>
      <c r="L894" s="8"/>
      <c r="M894" s="15"/>
      <c r="N894" s="8"/>
      <c r="O894" s="8"/>
      <c r="P894" s="17"/>
      <c r="Q894" s="18"/>
      <c r="R894" s="8"/>
      <c r="S894" s="8"/>
    </row>
    <row r="895" customFormat="1" customHeight="1" spans="1:19">
      <c r="A895" s="8"/>
      <c r="B895" s="9"/>
      <c r="C895" s="10"/>
      <c r="D895" s="10"/>
      <c r="E895" s="11"/>
      <c r="F895" s="12"/>
      <c r="G895" s="13"/>
      <c r="H895" s="8"/>
      <c r="I895" s="14"/>
      <c r="J895" s="15"/>
      <c r="K895" s="16"/>
      <c r="L895" s="8"/>
      <c r="M895" s="15"/>
      <c r="N895" s="8"/>
      <c r="O895" s="8"/>
      <c r="P895" s="17"/>
      <c r="Q895" s="18"/>
      <c r="R895" s="8"/>
      <c r="S895" s="8"/>
    </row>
    <row r="896" customFormat="1" customHeight="1" spans="1:19">
      <c r="A896" s="8"/>
      <c r="B896" s="9"/>
      <c r="C896" s="10"/>
      <c r="D896" s="10"/>
      <c r="E896" s="11"/>
      <c r="F896" s="12"/>
      <c r="G896" s="13"/>
      <c r="H896" s="8"/>
      <c r="I896" s="14"/>
      <c r="J896" s="15"/>
      <c r="K896" s="16"/>
      <c r="L896" s="8"/>
      <c r="M896" s="15"/>
      <c r="N896" s="8"/>
      <c r="O896" s="8"/>
      <c r="P896" s="17"/>
      <c r="Q896" s="18"/>
      <c r="R896" s="8"/>
      <c r="S896" s="8"/>
    </row>
    <row r="897" customFormat="1" customHeight="1" spans="1:19">
      <c r="A897" s="8"/>
      <c r="B897" s="9"/>
      <c r="C897" s="10"/>
      <c r="D897" s="10"/>
      <c r="E897" s="11"/>
      <c r="F897" s="12"/>
      <c r="G897" s="13"/>
      <c r="H897" s="8"/>
      <c r="I897" s="14"/>
      <c r="J897" s="15"/>
      <c r="K897" s="16"/>
      <c r="L897" s="8"/>
      <c r="M897" s="15"/>
      <c r="N897" s="8"/>
      <c r="O897" s="8"/>
      <c r="P897" s="17"/>
      <c r="Q897" s="18"/>
      <c r="R897" s="8"/>
      <c r="S897" s="8"/>
    </row>
    <row r="898" customFormat="1" customHeight="1" spans="1:19">
      <c r="A898" s="8"/>
      <c r="B898" s="9"/>
      <c r="C898" s="10"/>
      <c r="D898" s="10"/>
      <c r="E898" s="11"/>
      <c r="F898" s="12"/>
      <c r="G898" s="13"/>
      <c r="H898" s="8"/>
      <c r="I898" s="14"/>
      <c r="J898" s="15"/>
      <c r="K898" s="16"/>
      <c r="L898" s="8"/>
      <c r="M898" s="15"/>
      <c r="N898" s="8"/>
      <c r="O898" s="8"/>
      <c r="P898" s="17"/>
      <c r="Q898" s="18"/>
      <c r="R898" s="8"/>
      <c r="S898" s="8"/>
    </row>
    <row r="899" customFormat="1" customHeight="1" spans="1:19">
      <c r="A899" s="8"/>
      <c r="B899" s="9"/>
      <c r="C899" s="10"/>
      <c r="D899" s="10"/>
      <c r="E899" s="11"/>
      <c r="F899" s="12"/>
      <c r="G899" s="13"/>
      <c r="H899" s="8"/>
      <c r="I899" s="14"/>
      <c r="J899" s="15"/>
      <c r="K899" s="16"/>
      <c r="L899" s="8"/>
      <c r="M899" s="15"/>
      <c r="N899" s="8"/>
      <c r="O899" s="8"/>
      <c r="P899" s="17"/>
      <c r="Q899" s="18"/>
      <c r="R899" s="8"/>
      <c r="S899" s="8"/>
    </row>
    <row r="900" customFormat="1" customHeight="1" spans="1:19">
      <c r="A900" s="8"/>
      <c r="B900" s="9"/>
      <c r="C900" s="10"/>
      <c r="D900" s="10"/>
      <c r="E900" s="11"/>
      <c r="F900" s="12"/>
      <c r="G900" s="13"/>
      <c r="H900" s="8"/>
      <c r="I900" s="14"/>
      <c r="J900" s="15"/>
      <c r="K900" s="16"/>
      <c r="L900" s="8"/>
      <c r="M900" s="15"/>
      <c r="N900" s="8"/>
      <c r="O900" s="8"/>
      <c r="P900" s="17"/>
      <c r="Q900" s="18"/>
      <c r="R900" s="8"/>
      <c r="S900" s="8"/>
    </row>
    <row r="901" customFormat="1" customHeight="1" spans="1:19">
      <c r="A901" s="8"/>
      <c r="B901" s="9"/>
      <c r="C901" s="10"/>
      <c r="D901" s="10"/>
      <c r="E901" s="11"/>
      <c r="F901" s="12"/>
      <c r="G901" s="13"/>
      <c r="H901" s="8"/>
      <c r="I901" s="14"/>
      <c r="J901" s="15"/>
      <c r="K901" s="16"/>
      <c r="L901" s="8"/>
      <c r="M901" s="15"/>
      <c r="N901" s="8"/>
      <c r="O901" s="8"/>
      <c r="P901" s="17"/>
      <c r="Q901" s="18"/>
      <c r="R901" s="8"/>
      <c r="S901" s="8"/>
    </row>
    <row r="902" customFormat="1" customHeight="1" spans="1:19">
      <c r="A902" s="8"/>
      <c r="B902" s="9"/>
      <c r="C902" s="10"/>
      <c r="D902" s="10"/>
      <c r="E902" s="11"/>
      <c r="F902" s="12"/>
      <c r="G902" s="13"/>
      <c r="H902" s="8"/>
      <c r="I902" s="14"/>
      <c r="J902" s="15"/>
      <c r="K902" s="16"/>
      <c r="L902" s="8"/>
      <c r="M902" s="15"/>
      <c r="N902" s="8"/>
      <c r="O902" s="8"/>
      <c r="P902" s="17"/>
      <c r="Q902" s="18"/>
      <c r="R902" s="8"/>
      <c r="S902" s="8"/>
    </row>
    <row r="903" customFormat="1" customHeight="1" spans="1:19">
      <c r="A903" s="8"/>
      <c r="B903" s="9"/>
      <c r="C903" s="10"/>
      <c r="D903" s="10"/>
      <c r="E903" s="11"/>
      <c r="F903" s="12"/>
      <c r="G903" s="13"/>
      <c r="H903" s="8"/>
      <c r="I903" s="14"/>
      <c r="J903" s="15"/>
      <c r="K903" s="16"/>
      <c r="L903" s="8"/>
      <c r="M903" s="15"/>
      <c r="N903" s="8"/>
      <c r="O903" s="8"/>
      <c r="P903" s="17"/>
      <c r="Q903" s="18"/>
      <c r="R903" s="8"/>
      <c r="S903" s="8"/>
    </row>
    <row r="904" customFormat="1" customHeight="1" spans="1:19">
      <c r="A904" s="8"/>
      <c r="B904" s="9"/>
      <c r="C904" s="10"/>
      <c r="D904" s="10"/>
      <c r="E904" s="11"/>
      <c r="F904" s="12"/>
      <c r="G904" s="13"/>
      <c r="H904" s="8"/>
      <c r="I904" s="14"/>
      <c r="J904" s="15"/>
      <c r="K904" s="16"/>
      <c r="L904" s="8"/>
      <c r="M904" s="15"/>
      <c r="N904" s="8"/>
      <c r="O904" s="8"/>
      <c r="P904" s="17"/>
      <c r="Q904" s="18"/>
      <c r="R904" s="8"/>
      <c r="S904" s="8"/>
    </row>
    <row r="905" customFormat="1" customHeight="1" spans="1:19">
      <c r="A905" s="8"/>
      <c r="B905" s="9"/>
      <c r="C905" s="10"/>
      <c r="D905" s="10"/>
      <c r="E905" s="11"/>
      <c r="F905" s="12"/>
      <c r="G905" s="13"/>
      <c r="H905" s="8"/>
      <c r="I905" s="14"/>
      <c r="J905" s="15"/>
      <c r="K905" s="16"/>
      <c r="L905" s="8"/>
      <c r="M905" s="15"/>
      <c r="N905" s="8"/>
      <c r="O905" s="8"/>
      <c r="P905" s="17"/>
      <c r="Q905" s="18"/>
      <c r="R905" s="8"/>
      <c r="S905" s="8"/>
    </row>
    <row r="906" customFormat="1" customHeight="1" spans="1:19">
      <c r="A906" s="8"/>
      <c r="B906" s="9"/>
      <c r="C906" s="10"/>
      <c r="D906" s="10"/>
      <c r="E906" s="11"/>
      <c r="F906" s="12"/>
      <c r="G906" s="13"/>
      <c r="H906" s="8"/>
      <c r="I906" s="14"/>
      <c r="J906" s="15"/>
      <c r="K906" s="16"/>
      <c r="L906" s="8"/>
      <c r="M906" s="15"/>
      <c r="N906" s="8"/>
      <c r="O906" s="8"/>
      <c r="P906" s="17"/>
      <c r="Q906" s="18"/>
      <c r="R906" s="8"/>
      <c r="S906" s="8"/>
    </row>
    <row r="907" customFormat="1" customHeight="1" spans="1:19">
      <c r="A907" s="8"/>
      <c r="B907" s="9"/>
      <c r="C907" s="10"/>
      <c r="D907" s="10"/>
      <c r="E907" s="11"/>
      <c r="F907" s="12"/>
      <c r="G907" s="13"/>
      <c r="H907" s="8"/>
      <c r="I907" s="14"/>
      <c r="J907" s="15"/>
      <c r="K907" s="16"/>
      <c r="L907" s="8"/>
      <c r="M907" s="15"/>
      <c r="N907" s="8"/>
      <c r="O907" s="8"/>
      <c r="P907" s="17"/>
      <c r="Q907" s="18"/>
      <c r="R907" s="8"/>
      <c r="S907" s="8"/>
    </row>
    <row r="908" customFormat="1" customHeight="1" spans="1:19">
      <c r="A908" s="8"/>
      <c r="B908" s="9"/>
      <c r="C908" s="10"/>
      <c r="D908" s="10"/>
      <c r="E908" s="11"/>
      <c r="F908" s="12"/>
      <c r="G908" s="13"/>
      <c r="H908" s="8"/>
      <c r="I908" s="14"/>
      <c r="J908" s="15"/>
      <c r="K908" s="16"/>
      <c r="L908" s="8"/>
      <c r="M908" s="15"/>
      <c r="N908" s="8"/>
      <c r="O908" s="8"/>
      <c r="P908" s="17"/>
      <c r="Q908" s="18"/>
      <c r="R908" s="8"/>
      <c r="S908" s="8"/>
    </row>
    <row r="909" customFormat="1" customHeight="1" spans="1:19">
      <c r="A909" s="8"/>
      <c r="B909" s="9"/>
      <c r="C909" s="10"/>
      <c r="D909" s="10"/>
      <c r="E909" s="11"/>
      <c r="F909" s="12"/>
      <c r="G909" s="13"/>
      <c r="H909" s="8"/>
      <c r="I909" s="14"/>
      <c r="J909" s="15"/>
      <c r="K909" s="16"/>
      <c r="L909" s="8"/>
      <c r="M909" s="15"/>
      <c r="N909" s="8"/>
      <c r="O909" s="8"/>
      <c r="P909" s="17"/>
      <c r="Q909" s="18"/>
      <c r="R909" s="8"/>
      <c r="S909" s="8"/>
    </row>
    <row r="910" customFormat="1" customHeight="1" spans="1:19">
      <c r="A910" s="8"/>
      <c r="B910" s="9"/>
      <c r="C910" s="10"/>
      <c r="D910" s="10"/>
      <c r="E910" s="11"/>
      <c r="F910" s="12"/>
      <c r="G910" s="13"/>
      <c r="H910" s="8"/>
      <c r="I910" s="14"/>
      <c r="J910" s="15"/>
      <c r="K910" s="16"/>
      <c r="L910" s="8"/>
      <c r="M910" s="15"/>
      <c r="N910" s="8"/>
      <c r="O910" s="8"/>
      <c r="P910" s="17"/>
      <c r="Q910" s="18"/>
      <c r="R910" s="8"/>
      <c r="S910" s="8"/>
    </row>
    <row r="911" customFormat="1" customHeight="1" spans="1:19">
      <c r="A911" s="8"/>
      <c r="B911" s="9"/>
      <c r="C911" s="10"/>
      <c r="D911" s="10"/>
      <c r="E911" s="11"/>
      <c r="F911" s="12"/>
      <c r="G911" s="13"/>
      <c r="H911" s="8"/>
      <c r="I911" s="14"/>
      <c r="J911" s="15"/>
      <c r="K911" s="16"/>
      <c r="L911" s="8"/>
      <c r="M911" s="15"/>
      <c r="N911" s="8"/>
      <c r="O911" s="8"/>
      <c r="P911" s="17"/>
      <c r="Q911" s="18"/>
      <c r="R911" s="8"/>
      <c r="S911" s="8"/>
    </row>
    <row r="912" customFormat="1" customHeight="1" spans="1:19">
      <c r="A912" s="8"/>
      <c r="B912" s="9"/>
      <c r="C912" s="10"/>
      <c r="D912" s="10"/>
      <c r="E912" s="11"/>
      <c r="F912" s="12"/>
      <c r="G912" s="13"/>
      <c r="H912" s="8"/>
      <c r="I912" s="14"/>
      <c r="J912" s="15"/>
      <c r="K912" s="16"/>
      <c r="L912" s="8"/>
      <c r="M912" s="15"/>
      <c r="N912" s="8"/>
      <c r="O912" s="8"/>
      <c r="P912" s="17"/>
      <c r="Q912" s="18"/>
      <c r="R912" s="8"/>
      <c r="S912" s="8"/>
    </row>
    <row r="913" customFormat="1" customHeight="1" spans="1:19">
      <c r="A913" s="8"/>
      <c r="B913" s="9"/>
      <c r="C913" s="10"/>
      <c r="D913" s="10"/>
      <c r="E913" s="11"/>
      <c r="F913" s="12"/>
      <c r="G913" s="13"/>
      <c r="H913" s="8"/>
      <c r="I913" s="14"/>
      <c r="J913" s="15"/>
      <c r="K913" s="16"/>
      <c r="L913" s="8"/>
      <c r="M913" s="15"/>
      <c r="N913" s="8"/>
      <c r="O913" s="8"/>
      <c r="P913" s="17"/>
      <c r="Q913" s="18"/>
      <c r="R913" s="8"/>
      <c r="S913" s="8"/>
    </row>
    <row r="914" customFormat="1" customHeight="1" spans="1:19">
      <c r="A914" s="8"/>
      <c r="B914" s="9"/>
      <c r="C914" s="10"/>
      <c r="D914" s="10"/>
      <c r="E914" s="11"/>
      <c r="F914" s="12"/>
      <c r="G914" s="13"/>
      <c r="H914" s="8"/>
      <c r="I914" s="14"/>
      <c r="J914" s="15"/>
      <c r="K914" s="16"/>
      <c r="L914" s="8"/>
      <c r="M914" s="15"/>
      <c r="N914" s="8"/>
      <c r="O914" s="8"/>
      <c r="P914" s="17"/>
      <c r="Q914" s="18"/>
      <c r="R914" s="8"/>
      <c r="S914" s="8"/>
    </row>
    <row r="915" customFormat="1" customHeight="1" spans="1:19">
      <c r="A915" s="8"/>
      <c r="B915" s="9"/>
      <c r="C915" s="10"/>
      <c r="D915" s="10"/>
      <c r="E915" s="11"/>
      <c r="F915" s="12"/>
      <c r="G915" s="13"/>
      <c r="H915" s="8"/>
      <c r="I915" s="14"/>
      <c r="J915" s="15"/>
      <c r="K915" s="16"/>
      <c r="L915" s="8"/>
      <c r="M915" s="15"/>
      <c r="N915" s="8"/>
      <c r="O915" s="8"/>
      <c r="P915" s="17"/>
      <c r="Q915" s="18"/>
      <c r="R915" s="8"/>
      <c r="S915" s="8"/>
    </row>
    <row r="916" customFormat="1" customHeight="1" spans="1:19">
      <c r="A916" s="8"/>
      <c r="B916" s="9"/>
      <c r="C916" s="10"/>
      <c r="D916" s="10"/>
      <c r="E916" s="11"/>
      <c r="F916" s="12"/>
      <c r="G916" s="13"/>
      <c r="H916" s="8"/>
      <c r="I916" s="14"/>
      <c r="J916" s="15"/>
      <c r="K916" s="16"/>
      <c r="L916" s="8"/>
      <c r="M916" s="15"/>
      <c r="N916" s="8"/>
      <c r="O916" s="8"/>
      <c r="P916" s="17"/>
      <c r="Q916" s="18"/>
      <c r="R916" s="8"/>
      <c r="S916" s="8"/>
    </row>
    <row r="917" customFormat="1" customHeight="1" spans="1:19">
      <c r="A917" s="8"/>
      <c r="B917" s="9"/>
      <c r="C917" s="10"/>
      <c r="D917" s="10"/>
      <c r="E917" s="11"/>
      <c r="F917" s="12"/>
      <c r="G917" s="13"/>
      <c r="H917" s="8"/>
      <c r="I917" s="14"/>
      <c r="J917" s="15"/>
      <c r="K917" s="16"/>
      <c r="L917" s="8"/>
      <c r="M917" s="15"/>
      <c r="N917" s="8"/>
      <c r="O917" s="8"/>
      <c r="P917" s="17"/>
      <c r="Q917" s="18"/>
      <c r="R917" s="8"/>
      <c r="S917" s="8"/>
    </row>
    <row r="918" customFormat="1" customHeight="1" spans="1:19">
      <c r="A918" s="8"/>
      <c r="B918" s="9"/>
      <c r="C918" s="10"/>
      <c r="D918" s="10"/>
      <c r="E918" s="11"/>
      <c r="F918" s="12"/>
      <c r="G918" s="13"/>
      <c r="H918" s="8"/>
      <c r="I918" s="14"/>
      <c r="J918" s="15"/>
      <c r="K918" s="16"/>
      <c r="L918" s="8"/>
      <c r="M918" s="15"/>
      <c r="N918" s="8"/>
      <c r="O918" s="8"/>
      <c r="P918" s="17"/>
      <c r="Q918" s="18"/>
      <c r="R918" s="8"/>
      <c r="S918" s="8"/>
    </row>
    <row r="919" customFormat="1" customHeight="1" spans="1:19">
      <c r="A919" s="8"/>
      <c r="B919" s="9"/>
      <c r="C919" s="10"/>
      <c r="D919" s="10"/>
      <c r="E919" s="11"/>
      <c r="F919" s="12"/>
      <c r="G919" s="13"/>
      <c r="H919" s="8"/>
      <c r="I919" s="14"/>
      <c r="J919" s="15"/>
      <c r="K919" s="16"/>
      <c r="L919" s="8"/>
      <c r="M919" s="15"/>
      <c r="N919" s="8"/>
      <c r="O919" s="8"/>
      <c r="P919" s="17"/>
      <c r="Q919" s="18"/>
      <c r="R919" s="8"/>
      <c r="S919" s="8"/>
    </row>
    <row r="920" customFormat="1" customHeight="1" spans="1:19">
      <c r="A920" s="8"/>
      <c r="B920" s="9"/>
      <c r="C920" s="10"/>
      <c r="D920" s="10"/>
      <c r="E920" s="11"/>
      <c r="F920" s="12"/>
      <c r="G920" s="13"/>
      <c r="H920" s="8"/>
      <c r="I920" s="14"/>
      <c r="J920" s="15"/>
      <c r="K920" s="16"/>
      <c r="L920" s="8"/>
      <c r="M920" s="15"/>
      <c r="N920" s="8"/>
      <c r="O920" s="8"/>
      <c r="P920" s="17"/>
      <c r="Q920" s="18"/>
      <c r="R920" s="8"/>
      <c r="S920" s="8"/>
    </row>
    <row r="921" customFormat="1" customHeight="1" spans="1:19">
      <c r="A921" s="8"/>
      <c r="B921" s="9"/>
      <c r="C921" s="10"/>
      <c r="D921" s="10"/>
      <c r="E921" s="11"/>
      <c r="F921" s="12"/>
      <c r="G921" s="13"/>
      <c r="H921" s="8"/>
      <c r="I921" s="14"/>
      <c r="J921" s="15"/>
      <c r="K921" s="16"/>
      <c r="L921" s="8"/>
      <c r="M921" s="15"/>
      <c r="N921" s="8"/>
      <c r="O921" s="8"/>
      <c r="P921" s="17"/>
      <c r="Q921" s="18"/>
      <c r="R921" s="8"/>
      <c r="S921" s="8"/>
    </row>
    <row r="922" customFormat="1" customHeight="1" spans="1:19">
      <c r="A922" s="8"/>
      <c r="B922" s="9"/>
      <c r="C922" s="10"/>
      <c r="D922" s="10"/>
      <c r="E922" s="11"/>
      <c r="F922" s="12"/>
      <c r="G922" s="13"/>
      <c r="H922" s="8"/>
      <c r="I922" s="14"/>
      <c r="J922" s="15"/>
      <c r="K922" s="16"/>
      <c r="L922" s="8"/>
      <c r="M922" s="15"/>
      <c r="N922" s="8"/>
      <c r="O922" s="8"/>
      <c r="P922" s="17"/>
      <c r="Q922" s="18"/>
      <c r="R922" s="8"/>
      <c r="S922" s="8"/>
    </row>
    <row r="923" customFormat="1" customHeight="1" spans="1:19">
      <c r="A923" s="8"/>
      <c r="B923" s="9"/>
      <c r="C923" s="10"/>
      <c r="D923" s="10"/>
      <c r="E923" s="11"/>
      <c r="F923" s="12"/>
      <c r="G923" s="13"/>
      <c r="H923" s="8"/>
      <c r="I923" s="14"/>
      <c r="J923" s="15"/>
      <c r="K923" s="16"/>
      <c r="L923" s="8"/>
      <c r="M923" s="15"/>
      <c r="N923" s="8"/>
      <c r="O923" s="8"/>
      <c r="P923" s="17"/>
      <c r="Q923" s="18"/>
      <c r="R923" s="8"/>
      <c r="S923" s="8"/>
    </row>
    <row r="924" customFormat="1" customHeight="1" spans="1:19">
      <c r="A924" s="8"/>
      <c r="B924" s="9"/>
      <c r="C924" s="10"/>
      <c r="D924" s="10"/>
      <c r="E924" s="11"/>
      <c r="F924" s="12"/>
      <c r="G924" s="13"/>
      <c r="H924" s="8"/>
      <c r="I924" s="14"/>
      <c r="J924" s="15"/>
      <c r="K924" s="16"/>
      <c r="L924" s="8"/>
      <c r="M924" s="15"/>
      <c r="N924" s="8"/>
      <c r="O924" s="8"/>
      <c r="P924" s="17"/>
      <c r="Q924" s="18"/>
      <c r="R924" s="8"/>
      <c r="S924" s="8"/>
    </row>
    <row r="925" customFormat="1" customHeight="1" spans="1:19">
      <c r="A925" s="8"/>
      <c r="B925" s="9"/>
      <c r="C925" s="10"/>
      <c r="D925" s="10"/>
      <c r="E925" s="11"/>
      <c r="F925" s="12"/>
      <c r="G925" s="13"/>
      <c r="H925" s="8"/>
      <c r="I925" s="14"/>
      <c r="J925" s="15"/>
      <c r="K925" s="16"/>
      <c r="L925" s="8"/>
      <c r="M925" s="15"/>
      <c r="N925" s="8"/>
      <c r="O925" s="8"/>
      <c r="P925" s="17"/>
      <c r="Q925" s="18"/>
      <c r="R925" s="8"/>
      <c r="S925" s="8"/>
    </row>
    <row r="926" customFormat="1" customHeight="1" spans="1:19">
      <c r="A926" s="8"/>
      <c r="B926" s="9"/>
      <c r="C926" s="10"/>
      <c r="D926" s="10"/>
      <c r="E926" s="11"/>
      <c r="F926" s="12"/>
      <c r="G926" s="13"/>
      <c r="H926" s="8"/>
      <c r="I926" s="14"/>
      <c r="J926" s="15"/>
      <c r="K926" s="16"/>
      <c r="L926" s="8"/>
      <c r="M926" s="15"/>
      <c r="N926" s="8"/>
      <c r="O926" s="8"/>
      <c r="P926" s="17"/>
      <c r="Q926" s="18"/>
      <c r="R926" s="8"/>
      <c r="S926" s="8"/>
    </row>
    <row r="927" customFormat="1" customHeight="1" spans="1:19">
      <c r="A927" s="8"/>
      <c r="B927" s="9"/>
      <c r="C927" s="10"/>
      <c r="D927" s="10"/>
      <c r="E927" s="11"/>
      <c r="F927" s="12"/>
      <c r="G927" s="13"/>
      <c r="H927" s="8"/>
      <c r="I927" s="14"/>
      <c r="J927" s="15"/>
      <c r="K927" s="16"/>
      <c r="L927" s="8"/>
      <c r="M927" s="15"/>
      <c r="N927" s="8"/>
      <c r="O927" s="8"/>
      <c r="P927" s="17"/>
      <c r="Q927" s="18"/>
      <c r="R927" s="8"/>
      <c r="S927" s="8"/>
    </row>
    <row r="928" customFormat="1" customHeight="1" spans="1:19">
      <c r="A928" s="8"/>
      <c r="B928" s="9"/>
      <c r="C928" s="10"/>
      <c r="D928" s="10"/>
      <c r="E928" s="11"/>
      <c r="F928" s="12"/>
      <c r="G928" s="13"/>
      <c r="H928" s="8"/>
      <c r="I928" s="14"/>
      <c r="J928" s="15"/>
      <c r="K928" s="16"/>
      <c r="L928" s="8"/>
      <c r="M928" s="15"/>
      <c r="N928" s="8"/>
      <c r="O928" s="8"/>
      <c r="P928" s="17"/>
      <c r="Q928" s="18"/>
      <c r="R928" s="8"/>
      <c r="S928" s="8"/>
    </row>
    <row r="929" customFormat="1" customHeight="1" spans="1:19">
      <c r="A929" s="8"/>
      <c r="B929" s="9"/>
      <c r="C929" s="10"/>
      <c r="D929" s="10"/>
      <c r="E929" s="11"/>
      <c r="F929" s="12"/>
      <c r="G929" s="13"/>
      <c r="H929" s="8"/>
      <c r="I929" s="14"/>
      <c r="J929" s="15"/>
      <c r="K929" s="16"/>
      <c r="L929" s="8"/>
      <c r="M929" s="15"/>
      <c r="N929" s="8"/>
      <c r="O929" s="8"/>
      <c r="P929" s="17"/>
      <c r="Q929" s="18"/>
      <c r="R929" s="8"/>
      <c r="S929" s="8"/>
    </row>
    <row r="930" customFormat="1" customHeight="1" spans="1:19">
      <c r="A930" s="8"/>
      <c r="B930" s="9"/>
      <c r="C930" s="10"/>
      <c r="D930" s="10"/>
      <c r="E930" s="11"/>
      <c r="F930" s="12"/>
      <c r="G930" s="13"/>
      <c r="H930" s="8"/>
      <c r="I930" s="14"/>
      <c r="J930" s="15"/>
      <c r="K930" s="16"/>
      <c r="L930" s="8"/>
      <c r="M930" s="15"/>
      <c r="N930" s="8"/>
      <c r="O930" s="8"/>
      <c r="P930" s="17"/>
      <c r="Q930" s="18"/>
      <c r="R930" s="8"/>
      <c r="S930" s="8"/>
    </row>
    <row r="931" customFormat="1" customHeight="1" spans="1:19">
      <c r="A931" s="8"/>
      <c r="B931" s="9"/>
      <c r="C931" s="10"/>
      <c r="D931" s="10"/>
      <c r="E931" s="11"/>
      <c r="F931" s="12"/>
      <c r="G931" s="13"/>
      <c r="H931" s="8"/>
      <c r="I931" s="14"/>
      <c r="J931" s="15"/>
      <c r="K931" s="16"/>
      <c r="L931" s="8"/>
      <c r="M931" s="15"/>
      <c r="N931" s="8"/>
      <c r="O931" s="8"/>
      <c r="P931" s="17"/>
      <c r="Q931" s="18"/>
      <c r="R931" s="8"/>
      <c r="S931" s="8"/>
    </row>
    <row r="932" customFormat="1" customHeight="1" spans="1:19">
      <c r="A932" s="8"/>
      <c r="B932" s="9"/>
      <c r="C932" s="10"/>
      <c r="D932" s="10"/>
      <c r="E932" s="11"/>
      <c r="F932" s="12"/>
      <c r="G932" s="13"/>
      <c r="H932" s="8"/>
      <c r="I932" s="14"/>
      <c r="J932" s="15"/>
      <c r="K932" s="16"/>
      <c r="L932" s="8"/>
      <c r="M932" s="15"/>
      <c r="N932" s="8"/>
      <c r="O932" s="8"/>
      <c r="P932" s="17"/>
      <c r="Q932" s="18"/>
      <c r="R932" s="8"/>
      <c r="S932" s="8"/>
    </row>
    <row r="933" customFormat="1" customHeight="1" spans="1:19">
      <c r="A933" s="8"/>
      <c r="B933" s="9"/>
      <c r="C933" s="10"/>
      <c r="D933" s="10"/>
      <c r="E933" s="11"/>
      <c r="F933" s="12"/>
      <c r="G933" s="13"/>
      <c r="H933" s="8"/>
      <c r="I933" s="14"/>
      <c r="J933" s="15"/>
      <c r="K933" s="16"/>
      <c r="L933" s="8"/>
      <c r="M933" s="15"/>
      <c r="N933" s="8"/>
      <c r="O933" s="8"/>
      <c r="P933" s="17"/>
      <c r="Q933" s="18"/>
      <c r="R933" s="8"/>
      <c r="S933" s="8"/>
    </row>
    <row r="934" customFormat="1" customHeight="1" spans="1:19">
      <c r="A934" s="8"/>
      <c r="B934" s="9"/>
      <c r="C934" s="10"/>
      <c r="D934" s="10"/>
      <c r="E934" s="11"/>
      <c r="F934" s="12"/>
      <c r="G934" s="13"/>
      <c r="H934" s="8"/>
      <c r="I934" s="14"/>
      <c r="J934" s="15"/>
      <c r="K934" s="16"/>
      <c r="L934" s="8"/>
      <c r="M934" s="15"/>
      <c r="N934" s="8"/>
      <c r="O934" s="8"/>
      <c r="P934" s="17"/>
      <c r="Q934" s="18"/>
      <c r="R934" s="8"/>
      <c r="S934" s="8"/>
    </row>
    <row r="935" customFormat="1" customHeight="1" spans="1:19">
      <c r="A935" s="8"/>
      <c r="B935" s="9"/>
      <c r="C935" s="10"/>
      <c r="D935" s="10"/>
      <c r="E935" s="11"/>
      <c r="F935" s="12"/>
      <c r="G935" s="13"/>
      <c r="H935" s="8"/>
      <c r="I935" s="14"/>
      <c r="J935" s="15"/>
      <c r="K935" s="16"/>
      <c r="L935" s="8"/>
      <c r="M935" s="15"/>
      <c r="N935" s="8"/>
      <c r="O935" s="8"/>
      <c r="P935" s="17"/>
      <c r="Q935" s="18"/>
      <c r="R935" s="8"/>
      <c r="S935" s="8"/>
    </row>
    <row r="936" customFormat="1" customHeight="1" spans="1:19">
      <c r="A936" s="8"/>
      <c r="B936" s="9"/>
      <c r="C936" s="10"/>
      <c r="D936" s="10"/>
      <c r="E936" s="11"/>
      <c r="F936" s="12"/>
      <c r="G936" s="13"/>
      <c r="H936" s="8"/>
      <c r="I936" s="14"/>
      <c r="J936" s="15"/>
      <c r="K936" s="16"/>
      <c r="L936" s="8"/>
      <c r="M936" s="15"/>
      <c r="N936" s="8"/>
      <c r="O936" s="8"/>
      <c r="P936" s="17"/>
      <c r="Q936" s="18"/>
      <c r="R936" s="8"/>
      <c r="S936" s="8"/>
    </row>
    <row r="937" customFormat="1" customHeight="1" spans="1:19">
      <c r="A937" s="8"/>
      <c r="B937" s="9"/>
      <c r="C937" s="10"/>
      <c r="D937" s="10"/>
      <c r="E937" s="11"/>
      <c r="F937" s="12"/>
      <c r="G937" s="13"/>
      <c r="H937" s="8"/>
      <c r="I937" s="14"/>
      <c r="J937" s="15"/>
      <c r="K937" s="16"/>
      <c r="L937" s="8"/>
      <c r="M937" s="15"/>
      <c r="N937" s="8"/>
      <c r="O937" s="8"/>
      <c r="P937" s="17"/>
      <c r="Q937" s="18"/>
      <c r="R937" s="8"/>
      <c r="S937" s="8"/>
    </row>
    <row r="938" customFormat="1" customHeight="1" spans="1:19">
      <c r="A938" s="8"/>
      <c r="B938" s="9"/>
      <c r="C938" s="10"/>
      <c r="D938" s="10"/>
      <c r="E938" s="11"/>
      <c r="F938" s="12"/>
      <c r="G938" s="13"/>
      <c r="H938" s="8"/>
      <c r="I938" s="14"/>
      <c r="J938" s="15"/>
      <c r="K938" s="16"/>
      <c r="L938" s="8"/>
      <c r="M938" s="15"/>
      <c r="N938" s="8"/>
      <c r="O938" s="8"/>
      <c r="P938" s="17"/>
      <c r="Q938" s="18"/>
      <c r="R938" s="8"/>
      <c r="S938" s="8"/>
    </row>
    <row r="939" customFormat="1" customHeight="1" spans="1:19">
      <c r="A939" s="8"/>
      <c r="B939" s="9"/>
      <c r="C939" s="10"/>
      <c r="D939" s="10"/>
      <c r="E939" s="11"/>
      <c r="F939" s="12"/>
      <c r="G939" s="13"/>
      <c r="H939" s="8"/>
      <c r="I939" s="14"/>
      <c r="J939" s="15"/>
      <c r="K939" s="16"/>
      <c r="L939" s="8"/>
      <c r="M939" s="15"/>
      <c r="N939" s="8"/>
      <c r="O939" s="8"/>
      <c r="P939" s="17"/>
      <c r="Q939" s="18"/>
      <c r="R939" s="8"/>
      <c r="S939" s="8"/>
    </row>
    <row r="940" customFormat="1" customHeight="1" spans="1:19">
      <c r="A940" s="8"/>
      <c r="B940" s="9"/>
      <c r="C940" s="10"/>
      <c r="D940" s="10"/>
      <c r="E940" s="11"/>
      <c r="F940" s="12"/>
      <c r="G940" s="13"/>
      <c r="H940" s="8"/>
      <c r="I940" s="14"/>
      <c r="J940" s="15"/>
      <c r="K940" s="16"/>
      <c r="L940" s="8"/>
      <c r="M940" s="15"/>
      <c r="N940" s="8"/>
      <c r="O940" s="8"/>
      <c r="P940" s="17"/>
      <c r="Q940" s="18"/>
      <c r="R940" s="8"/>
      <c r="S940" s="8"/>
    </row>
    <row r="941" customFormat="1" customHeight="1" spans="1:19">
      <c r="A941" s="8"/>
      <c r="B941" s="9"/>
      <c r="C941" s="10"/>
      <c r="D941" s="10"/>
      <c r="E941" s="11"/>
      <c r="F941" s="12"/>
      <c r="G941" s="13"/>
      <c r="H941" s="8"/>
      <c r="I941" s="14"/>
      <c r="J941" s="15"/>
      <c r="K941" s="16"/>
      <c r="L941" s="8"/>
      <c r="M941" s="15"/>
      <c r="N941" s="8"/>
      <c r="O941" s="8"/>
      <c r="P941" s="17"/>
      <c r="Q941" s="18"/>
      <c r="R941" s="8"/>
      <c r="S941" s="8"/>
    </row>
    <row r="942" customFormat="1" customHeight="1" spans="1:19">
      <c r="A942" s="8"/>
      <c r="B942" s="9"/>
      <c r="C942" s="10"/>
      <c r="D942" s="10"/>
      <c r="E942" s="11"/>
      <c r="F942" s="12"/>
      <c r="G942" s="13"/>
      <c r="H942" s="8"/>
      <c r="I942" s="14"/>
      <c r="J942" s="15"/>
      <c r="K942" s="16"/>
      <c r="L942" s="8"/>
      <c r="M942" s="15"/>
      <c r="N942" s="8"/>
      <c r="O942" s="8"/>
      <c r="P942" s="17"/>
      <c r="Q942" s="18"/>
      <c r="R942" s="8"/>
      <c r="S942" s="8"/>
    </row>
    <row r="943" customFormat="1" customHeight="1" spans="1:19">
      <c r="A943" s="8"/>
      <c r="B943" s="9"/>
      <c r="C943" s="10"/>
      <c r="D943" s="10"/>
      <c r="E943" s="11"/>
      <c r="F943" s="12"/>
      <c r="G943" s="13"/>
      <c r="H943" s="8"/>
      <c r="I943" s="14"/>
      <c r="J943" s="15"/>
      <c r="K943" s="16"/>
      <c r="L943" s="8"/>
      <c r="M943" s="15"/>
      <c r="N943" s="8"/>
      <c r="O943" s="8"/>
      <c r="P943" s="17"/>
      <c r="Q943" s="18"/>
      <c r="R943" s="8"/>
      <c r="S943" s="8"/>
    </row>
    <row r="944" customFormat="1" customHeight="1" spans="1:19">
      <c r="A944" s="8"/>
      <c r="B944" s="9"/>
      <c r="C944" s="10"/>
      <c r="D944" s="10"/>
      <c r="E944" s="11"/>
      <c r="F944" s="12"/>
      <c r="G944" s="13"/>
      <c r="H944" s="8"/>
      <c r="I944" s="14"/>
      <c r="J944" s="15"/>
      <c r="K944" s="16"/>
      <c r="L944" s="8"/>
      <c r="M944" s="15"/>
      <c r="N944" s="8"/>
      <c r="O944" s="8"/>
      <c r="P944" s="17"/>
      <c r="Q944" s="18"/>
      <c r="R944" s="8"/>
      <c r="S944" s="8"/>
    </row>
    <row r="945" customFormat="1" customHeight="1" spans="1:19">
      <c r="A945" s="8"/>
      <c r="B945" s="9"/>
      <c r="C945" s="10"/>
      <c r="D945" s="10"/>
      <c r="E945" s="11"/>
      <c r="F945" s="12"/>
      <c r="G945" s="13"/>
      <c r="H945" s="8"/>
      <c r="I945" s="14"/>
      <c r="J945" s="15"/>
      <c r="K945" s="16"/>
      <c r="L945" s="8"/>
      <c r="M945" s="15"/>
      <c r="N945" s="8"/>
      <c r="O945" s="8"/>
      <c r="P945" s="17"/>
      <c r="Q945" s="18"/>
      <c r="R945" s="8"/>
      <c r="S945" s="8"/>
    </row>
    <row r="946" customFormat="1" customHeight="1" spans="1:19">
      <c r="A946" s="8"/>
      <c r="B946" s="9"/>
      <c r="C946" s="10"/>
      <c r="D946" s="10"/>
      <c r="E946" s="11"/>
      <c r="F946" s="12"/>
      <c r="G946" s="13"/>
      <c r="H946" s="8"/>
      <c r="I946" s="14"/>
      <c r="J946" s="15"/>
      <c r="K946" s="16"/>
      <c r="L946" s="8"/>
      <c r="M946" s="15"/>
      <c r="N946" s="8"/>
      <c r="O946" s="8"/>
      <c r="P946" s="17"/>
      <c r="Q946" s="18"/>
      <c r="R946" s="8"/>
      <c r="S946" s="8"/>
    </row>
    <row r="947" customFormat="1" customHeight="1" spans="1:19">
      <c r="A947" s="8"/>
      <c r="B947" s="9"/>
      <c r="C947" s="10"/>
      <c r="D947" s="10"/>
      <c r="E947" s="11"/>
      <c r="F947" s="12"/>
      <c r="G947" s="13"/>
      <c r="H947" s="8"/>
      <c r="I947" s="14"/>
      <c r="J947" s="15"/>
      <c r="K947" s="16"/>
      <c r="L947" s="8"/>
      <c r="M947" s="15"/>
      <c r="N947" s="8"/>
      <c r="O947" s="8"/>
      <c r="P947" s="17"/>
      <c r="Q947" s="18"/>
      <c r="R947" s="8"/>
      <c r="S947" s="8"/>
    </row>
    <row r="948" customFormat="1" customHeight="1" spans="1:19">
      <c r="A948" s="8"/>
      <c r="B948" s="9"/>
      <c r="C948" s="10"/>
      <c r="D948" s="10"/>
      <c r="E948" s="11"/>
      <c r="F948" s="12"/>
      <c r="G948" s="13"/>
      <c r="H948" s="8"/>
      <c r="I948" s="14"/>
      <c r="J948" s="15"/>
      <c r="K948" s="16"/>
      <c r="L948" s="8"/>
      <c r="M948" s="15"/>
      <c r="N948" s="8"/>
      <c r="O948" s="8"/>
      <c r="P948" s="17"/>
      <c r="Q948" s="18"/>
      <c r="R948" s="8"/>
      <c r="S948" s="8"/>
    </row>
    <row r="949" customFormat="1" customHeight="1" spans="1:19">
      <c r="A949" s="8"/>
      <c r="B949" s="9"/>
      <c r="C949" s="10"/>
      <c r="D949" s="10"/>
      <c r="E949" s="11"/>
      <c r="F949" s="12"/>
      <c r="G949" s="13"/>
      <c r="H949" s="8"/>
      <c r="I949" s="14"/>
      <c r="J949" s="15"/>
      <c r="K949" s="16"/>
      <c r="L949" s="8"/>
      <c r="M949" s="15"/>
      <c r="N949" s="8"/>
      <c r="O949" s="8"/>
      <c r="P949" s="17"/>
      <c r="Q949" s="18"/>
      <c r="R949" s="8"/>
      <c r="S949" s="8"/>
    </row>
    <row r="950" customFormat="1" customHeight="1" spans="1:19">
      <c r="A950" s="8"/>
      <c r="B950" s="9"/>
      <c r="C950" s="10"/>
      <c r="D950" s="10"/>
      <c r="E950" s="11"/>
      <c r="F950" s="12"/>
      <c r="G950" s="13"/>
      <c r="H950" s="8"/>
      <c r="I950" s="14"/>
      <c r="J950" s="15"/>
      <c r="K950" s="16"/>
      <c r="L950" s="8"/>
      <c r="M950" s="15"/>
      <c r="N950" s="8"/>
      <c r="O950" s="8"/>
      <c r="P950" s="17"/>
      <c r="Q950" s="18"/>
      <c r="R950" s="8"/>
      <c r="S950" s="8"/>
    </row>
    <row r="951" customFormat="1" customHeight="1" spans="1:19">
      <c r="A951" s="8"/>
      <c r="B951" s="9"/>
      <c r="C951" s="10"/>
      <c r="D951" s="10"/>
      <c r="E951" s="11"/>
      <c r="F951" s="12"/>
      <c r="G951" s="13"/>
      <c r="H951" s="8"/>
      <c r="I951" s="14"/>
      <c r="J951" s="15"/>
      <c r="K951" s="16"/>
      <c r="L951" s="8"/>
      <c r="M951" s="15"/>
      <c r="N951" s="8"/>
      <c r="O951" s="8"/>
      <c r="P951" s="17"/>
      <c r="Q951" s="18"/>
      <c r="R951" s="8"/>
      <c r="S951" s="8"/>
    </row>
    <row r="952" customFormat="1" customHeight="1" spans="1:19">
      <c r="A952" s="8"/>
      <c r="B952" s="9"/>
      <c r="C952" s="10"/>
      <c r="D952" s="10"/>
      <c r="E952" s="11"/>
      <c r="F952" s="12"/>
      <c r="G952" s="13"/>
      <c r="H952" s="8"/>
      <c r="I952" s="14"/>
      <c r="J952" s="15"/>
      <c r="K952" s="16"/>
      <c r="L952" s="8"/>
      <c r="M952" s="15"/>
      <c r="N952" s="8"/>
      <c r="O952" s="8"/>
      <c r="P952" s="17"/>
      <c r="Q952" s="18"/>
      <c r="R952" s="8"/>
      <c r="S952" s="8"/>
    </row>
    <row r="953" customFormat="1" customHeight="1" spans="1:19">
      <c r="A953" s="8"/>
      <c r="B953" s="9"/>
      <c r="C953" s="10"/>
      <c r="D953" s="10"/>
      <c r="E953" s="11"/>
      <c r="F953" s="12"/>
      <c r="G953" s="13"/>
      <c r="H953" s="8"/>
      <c r="I953" s="14"/>
      <c r="J953" s="15"/>
      <c r="K953" s="16"/>
      <c r="L953" s="8"/>
      <c r="M953" s="15"/>
      <c r="N953" s="8"/>
      <c r="O953" s="8"/>
      <c r="P953" s="17"/>
      <c r="Q953" s="18"/>
      <c r="R953" s="8"/>
      <c r="S953" s="8"/>
    </row>
    <row r="954" customFormat="1" customHeight="1" spans="1:19">
      <c r="A954" s="8"/>
      <c r="B954" s="9"/>
      <c r="C954" s="10"/>
      <c r="D954" s="10"/>
      <c r="E954" s="11"/>
      <c r="F954" s="12"/>
      <c r="G954" s="13"/>
      <c r="H954" s="8"/>
      <c r="I954" s="14"/>
      <c r="J954" s="15"/>
      <c r="K954" s="16"/>
      <c r="L954" s="8"/>
      <c r="M954" s="15"/>
      <c r="N954" s="8"/>
      <c r="O954" s="8"/>
      <c r="P954" s="17"/>
      <c r="Q954" s="18"/>
      <c r="R954" s="8"/>
      <c r="S954" s="8"/>
    </row>
    <row r="955" customFormat="1" customHeight="1" spans="1:19">
      <c r="A955" s="8"/>
      <c r="B955" s="9"/>
      <c r="C955" s="10"/>
      <c r="D955" s="10"/>
      <c r="E955" s="11"/>
      <c r="F955" s="12"/>
      <c r="G955" s="13"/>
      <c r="H955" s="8"/>
      <c r="I955" s="14"/>
      <c r="J955" s="15"/>
      <c r="K955" s="16"/>
      <c r="L955" s="8"/>
      <c r="M955" s="15"/>
      <c r="N955" s="8"/>
      <c r="O955" s="8"/>
      <c r="P955" s="17"/>
      <c r="Q955" s="18"/>
      <c r="R955" s="8"/>
      <c r="S955" s="8"/>
    </row>
    <row r="956" customFormat="1" customHeight="1" spans="1:19">
      <c r="A956" s="8"/>
      <c r="B956" s="9"/>
      <c r="C956" s="10"/>
      <c r="D956" s="10"/>
      <c r="E956" s="11"/>
      <c r="F956" s="12"/>
      <c r="G956" s="13"/>
      <c r="H956" s="8"/>
      <c r="I956" s="14"/>
      <c r="J956" s="15"/>
      <c r="K956" s="16"/>
      <c r="L956" s="8"/>
      <c r="M956" s="15"/>
      <c r="N956" s="8"/>
      <c r="O956" s="8"/>
      <c r="P956" s="17"/>
      <c r="Q956" s="18"/>
      <c r="R956" s="8"/>
      <c r="S956" s="8"/>
    </row>
    <row r="957" customFormat="1" customHeight="1" spans="1:19">
      <c r="A957" s="8"/>
      <c r="B957" s="9"/>
      <c r="C957" s="10"/>
      <c r="D957" s="10"/>
      <c r="E957" s="11"/>
      <c r="F957" s="12"/>
      <c r="G957" s="13"/>
      <c r="H957" s="8"/>
      <c r="I957" s="14"/>
      <c r="J957" s="15"/>
      <c r="K957" s="16"/>
      <c r="L957" s="8"/>
      <c r="M957" s="15"/>
      <c r="N957" s="8"/>
      <c r="O957" s="8"/>
      <c r="P957" s="17"/>
      <c r="Q957" s="18"/>
      <c r="R957" s="8"/>
      <c r="S957" s="8"/>
    </row>
    <row r="958" customFormat="1" customHeight="1" spans="1:19">
      <c r="A958" s="8"/>
      <c r="B958" s="9"/>
      <c r="C958" s="10"/>
      <c r="D958" s="10"/>
      <c r="E958" s="11"/>
      <c r="F958" s="12"/>
      <c r="G958" s="13"/>
      <c r="H958" s="8"/>
      <c r="I958" s="14"/>
      <c r="J958" s="15"/>
      <c r="K958" s="16"/>
      <c r="L958" s="8"/>
      <c r="M958" s="15"/>
      <c r="N958" s="8"/>
      <c r="O958" s="8"/>
      <c r="P958" s="17"/>
      <c r="Q958" s="18"/>
      <c r="R958" s="8"/>
      <c r="S958" s="8"/>
    </row>
    <row r="959" customFormat="1" customHeight="1" spans="1:19">
      <c r="A959" s="8"/>
      <c r="B959" s="9"/>
      <c r="C959" s="10"/>
      <c r="D959" s="10"/>
      <c r="E959" s="11"/>
      <c r="F959" s="12"/>
      <c r="G959" s="13"/>
      <c r="H959" s="8"/>
      <c r="I959" s="14"/>
      <c r="J959" s="15"/>
      <c r="K959" s="16"/>
      <c r="L959" s="8"/>
      <c r="M959" s="15"/>
      <c r="N959" s="8"/>
      <c r="O959" s="8"/>
      <c r="P959" s="17"/>
      <c r="Q959" s="18"/>
      <c r="R959" s="8"/>
      <c r="S959" s="8"/>
    </row>
    <row r="960" customFormat="1" customHeight="1" spans="1:19">
      <c r="A960" s="8"/>
      <c r="B960" s="9"/>
      <c r="C960" s="10"/>
      <c r="D960" s="10"/>
      <c r="E960" s="11"/>
      <c r="F960" s="12"/>
      <c r="G960" s="13"/>
      <c r="H960" s="8"/>
      <c r="I960" s="14"/>
      <c r="J960" s="15"/>
      <c r="K960" s="16"/>
      <c r="L960" s="8"/>
      <c r="M960" s="15"/>
      <c r="N960" s="8"/>
      <c r="O960" s="8"/>
      <c r="P960" s="17"/>
      <c r="Q960" s="18"/>
      <c r="R960" s="8"/>
      <c r="S960" s="8"/>
    </row>
    <row r="961" customFormat="1" customHeight="1" spans="1:19">
      <c r="A961" s="8"/>
      <c r="B961" s="9"/>
      <c r="C961" s="10"/>
      <c r="D961" s="10"/>
      <c r="E961" s="11"/>
      <c r="F961" s="12"/>
      <c r="G961" s="13"/>
      <c r="H961" s="8"/>
      <c r="I961" s="14"/>
      <c r="J961" s="15"/>
      <c r="K961" s="16"/>
      <c r="L961" s="8"/>
      <c r="M961" s="15"/>
      <c r="N961" s="8"/>
      <c r="O961" s="8"/>
      <c r="P961" s="17"/>
      <c r="Q961" s="18"/>
      <c r="R961" s="8"/>
      <c r="S961" s="8"/>
    </row>
    <row r="962" customFormat="1" customHeight="1" spans="1:19">
      <c r="A962" s="8"/>
      <c r="B962" s="9"/>
      <c r="C962" s="10"/>
      <c r="D962" s="10"/>
      <c r="E962" s="11"/>
      <c r="F962" s="12"/>
      <c r="G962" s="13"/>
      <c r="H962" s="8"/>
      <c r="I962" s="14"/>
      <c r="J962" s="15"/>
      <c r="K962" s="16"/>
      <c r="L962" s="8"/>
      <c r="M962" s="15"/>
      <c r="N962" s="8"/>
      <c r="O962" s="8"/>
      <c r="P962" s="17"/>
      <c r="Q962" s="18"/>
      <c r="R962" s="8"/>
      <c r="S962" s="8"/>
    </row>
    <row r="963" customFormat="1" customHeight="1" spans="1:19">
      <c r="A963" s="8"/>
      <c r="B963" s="9"/>
      <c r="C963" s="10"/>
      <c r="D963" s="10"/>
      <c r="E963" s="11"/>
      <c r="F963" s="12"/>
      <c r="G963" s="13"/>
      <c r="H963" s="8"/>
      <c r="I963" s="14"/>
      <c r="J963" s="15"/>
      <c r="K963" s="16"/>
      <c r="L963" s="8"/>
      <c r="M963" s="15"/>
      <c r="N963" s="8"/>
      <c r="O963" s="8"/>
      <c r="P963" s="17"/>
      <c r="Q963" s="18"/>
      <c r="R963" s="8"/>
      <c r="S963" s="8"/>
    </row>
    <row r="964" customFormat="1" customHeight="1" spans="1:19">
      <c r="A964" s="8"/>
      <c r="B964" s="9"/>
      <c r="C964" s="10"/>
      <c r="D964" s="10"/>
      <c r="E964" s="11"/>
      <c r="F964" s="12"/>
      <c r="G964" s="13"/>
      <c r="H964" s="8"/>
      <c r="I964" s="14"/>
      <c r="J964" s="15"/>
      <c r="K964" s="16"/>
      <c r="L964" s="8"/>
      <c r="M964" s="15"/>
      <c r="N964" s="8"/>
      <c r="O964" s="8"/>
      <c r="P964" s="17"/>
      <c r="Q964" s="18"/>
      <c r="R964" s="8"/>
      <c r="S964" s="8"/>
    </row>
    <row r="965" customFormat="1" customHeight="1" spans="1:19">
      <c r="A965" s="8"/>
      <c r="B965" s="9"/>
      <c r="C965" s="10"/>
      <c r="D965" s="10"/>
      <c r="E965" s="11"/>
      <c r="F965" s="12"/>
      <c r="G965" s="13"/>
      <c r="H965" s="8"/>
      <c r="I965" s="14"/>
      <c r="J965" s="15"/>
      <c r="K965" s="16"/>
      <c r="L965" s="8"/>
      <c r="M965" s="15"/>
      <c r="N965" s="8"/>
      <c r="O965" s="8"/>
      <c r="P965" s="17"/>
      <c r="Q965" s="18"/>
      <c r="R965" s="8"/>
      <c r="S965" s="8"/>
    </row>
    <row r="966" customFormat="1" customHeight="1" spans="1:19">
      <c r="A966" s="8"/>
      <c r="B966" s="9"/>
      <c r="C966" s="10"/>
      <c r="D966" s="10"/>
      <c r="E966" s="11"/>
      <c r="F966" s="12"/>
      <c r="G966" s="13"/>
      <c r="H966" s="8"/>
      <c r="I966" s="14"/>
      <c r="J966" s="15"/>
      <c r="K966" s="16"/>
      <c r="L966" s="8"/>
      <c r="M966" s="15"/>
      <c r="N966" s="8"/>
      <c r="O966" s="8"/>
      <c r="P966" s="17"/>
      <c r="Q966" s="18"/>
      <c r="R966" s="8"/>
      <c r="S966" s="8"/>
    </row>
    <row r="967" customFormat="1" customHeight="1" spans="1:19">
      <c r="A967" s="8"/>
      <c r="B967" s="9"/>
      <c r="C967" s="10"/>
      <c r="D967" s="10"/>
      <c r="E967" s="11"/>
      <c r="F967" s="12"/>
      <c r="G967" s="13"/>
      <c r="H967" s="8"/>
      <c r="I967" s="14"/>
      <c r="J967" s="15"/>
      <c r="K967" s="16"/>
      <c r="L967" s="8"/>
      <c r="M967" s="15"/>
      <c r="N967" s="8"/>
      <c r="O967" s="8"/>
      <c r="P967" s="17"/>
      <c r="Q967" s="18"/>
      <c r="R967" s="8"/>
      <c r="S967" s="8"/>
    </row>
    <row r="968" customFormat="1" customHeight="1" spans="1:19">
      <c r="A968" s="8"/>
      <c r="B968" s="9"/>
      <c r="C968" s="10"/>
      <c r="D968" s="10"/>
      <c r="E968" s="11"/>
      <c r="F968" s="12"/>
      <c r="G968" s="13"/>
      <c r="H968" s="8"/>
      <c r="I968" s="14"/>
      <c r="J968" s="15"/>
      <c r="K968" s="16"/>
      <c r="L968" s="8"/>
      <c r="M968" s="15"/>
      <c r="N968" s="8"/>
      <c r="O968" s="8"/>
      <c r="P968" s="17"/>
      <c r="Q968" s="18"/>
      <c r="R968" s="8"/>
      <c r="S968" s="8"/>
    </row>
    <row r="969" customFormat="1" customHeight="1" spans="1:19">
      <c r="A969" s="8"/>
      <c r="B969" s="9"/>
      <c r="C969" s="10"/>
      <c r="D969" s="10"/>
      <c r="E969" s="11"/>
      <c r="F969" s="12"/>
      <c r="G969" s="13"/>
      <c r="H969" s="8"/>
      <c r="I969" s="14"/>
      <c r="J969" s="15"/>
      <c r="K969" s="16"/>
      <c r="L969" s="8"/>
      <c r="M969" s="15"/>
      <c r="N969" s="8"/>
      <c r="O969" s="8"/>
      <c r="P969" s="17"/>
      <c r="Q969" s="18"/>
      <c r="R969" s="8"/>
      <c r="S969" s="8"/>
    </row>
    <row r="970" customFormat="1" customHeight="1" spans="1:19">
      <c r="A970" s="8"/>
      <c r="B970" s="9"/>
      <c r="C970" s="10"/>
      <c r="D970" s="10"/>
      <c r="E970" s="11"/>
      <c r="F970" s="12"/>
      <c r="G970" s="13"/>
      <c r="H970" s="8"/>
      <c r="I970" s="14"/>
      <c r="J970" s="15"/>
      <c r="K970" s="16"/>
      <c r="L970" s="8"/>
      <c r="M970" s="15"/>
      <c r="N970" s="8"/>
      <c r="O970" s="8"/>
      <c r="P970" s="17"/>
      <c r="Q970" s="18"/>
      <c r="R970" s="8"/>
      <c r="S970" s="8"/>
    </row>
    <row r="971" customFormat="1" customHeight="1" spans="1:19">
      <c r="A971" s="8"/>
      <c r="B971" s="9"/>
      <c r="C971" s="10"/>
      <c r="D971" s="10"/>
      <c r="E971" s="11"/>
      <c r="F971" s="12"/>
      <c r="G971" s="13"/>
      <c r="H971" s="8"/>
      <c r="I971" s="14"/>
      <c r="J971" s="15"/>
      <c r="K971" s="16"/>
      <c r="L971" s="8"/>
      <c r="M971" s="15"/>
      <c r="N971" s="8"/>
      <c r="O971" s="8"/>
      <c r="P971" s="17"/>
      <c r="Q971" s="18"/>
      <c r="R971" s="8"/>
      <c r="S971" s="8"/>
    </row>
    <row r="972" customFormat="1" customHeight="1" spans="1:19">
      <c r="A972" s="8"/>
      <c r="B972" s="9"/>
      <c r="C972" s="10"/>
      <c r="D972" s="10"/>
      <c r="E972" s="11"/>
      <c r="F972" s="12"/>
      <c r="G972" s="13"/>
      <c r="H972" s="8"/>
      <c r="I972" s="14"/>
      <c r="J972" s="15"/>
      <c r="K972" s="16"/>
      <c r="L972" s="8"/>
      <c r="M972" s="15"/>
      <c r="N972" s="8"/>
      <c r="O972" s="8"/>
      <c r="P972" s="17"/>
      <c r="Q972" s="18"/>
      <c r="R972" s="8"/>
      <c r="S972" s="8"/>
    </row>
    <row r="973" customFormat="1" customHeight="1" spans="1:19">
      <c r="A973" s="8"/>
      <c r="B973" s="9"/>
      <c r="C973" s="10"/>
      <c r="D973" s="10"/>
      <c r="E973" s="11"/>
      <c r="F973" s="12"/>
      <c r="G973" s="13"/>
      <c r="H973" s="8"/>
      <c r="I973" s="14"/>
      <c r="J973" s="15"/>
      <c r="K973" s="16"/>
      <c r="L973" s="8"/>
      <c r="M973" s="15"/>
      <c r="N973" s="8"/>
      <c r="O973" s="8"/>
      <c r="P973" s="17"/>
      <c r="Q973" s="18"/>
      <c r="R973" s="8"/>
      <c r="S973" s="8"/>
    </row>
    <row r="974" customFormat="1" customHeight="1" spans="1:19">
      <c r="A974" s="8"/>
      <c r="B974" s="9"/>
      <c r="C974" s="10"/>
      <c r="D974" s="10"/>
      <c r="E974" s="11"/>
      <c r="F974" s="12"/>
      <c r="G974" s="13"/>
      <c r="H974" s="8"/>
      <c r="I974" s="14"/>
      <c r="J974" s="15"/>
      <c r="K974" s="16"/>
      <c r="L974" s="8"/>
      <c r="M974" s="15"/>
      <c r="N974" s="8"/>
      <c r="O974" s="8"/>
      <c r="P974" s="17"/>
      <c r="Q974" s="18"/>
      <c r="R974" s="8"/>
      <c r="S974" s="8"/>
    </row>
    <row r="975" customFormat="1" customHeight="1" spans="1:19">
      <c r="A975" s="8"/>
      <c r="B975" s="9"/>
      <c r="C975" s="10"/>
      <c r="D975" s="10"/>
      <c r="E975" s="11"/>
      <c r="F975" s="12"/>
      <c r="G975" s="13"/>
      <c r="H975" s="8"/>
      <c r="I975" s="14"/>
      <c r="J975" s="15"/>
      <c r="K975" s="16"/>
      <c r="L975" s="8"/>
      <c r="M975" s="15"/>
      <c r="N975" s="8"/>
      <c r="O975" s="8"/>
      <c r="P975" s="17"/>
      <c r="Q975" s="18"/>
      <c r="R975" s="8"/>
      <c r="S975" s="8"/>
    </row>
    <row r="976" customFormat="1" customHeight="1" spans="1:19">
      <c r="A976" s="8"/>
      <c r="B976" s="9"/>
      <c r="C976" s="10"/>
      <c r="D976" s="10"/>
      <c r="E976" s="11"/>
      <c r="F976" s="12"/>
      <c r="G976" s="13"/>
      <c r="H976" s="8"/>
      <c r="I976" s="14"/>
      <c r="J976" s="15"/>
      <c r="K976" s="16"/>
      <c r="L976" s="8"/>
      <c r="M976" s="15"/>
      <c r="N976" s="8"/>
      <c r="O976" s="8"/>
      <c r="P976" s="17"/>
      <c r="Q976" s="18"/>
      <c r="R976" s="8"/>
      <c r="S976" s="8"/>
    </row>
    <row r="977" customFormat="1" customHeight="1" spans="1:19">
      <c r="A977" s="8"/>
      <c r="B977" s="9"/>
      <c r="C977" s="10"/>
      <c r="D977" s="10"/>
      <c r="E977" s="11"/>
      <c r="F977" s="12"/>
      <c r="G977" s="13"/>
      <c r="H977" s="8"/>
      <c r="I977" s="14"/>
      <c r="J977" s="15"/>
      <c r="K977" s="16"/>
      <c r="L977" s="8"/>
      <c r="M977" s="15"/>
      <c r="N977" s="8"/>
      <c r="O977" s="8"/>
      <c r="P977" s="17"/>
      <c r="Q977" s="18"/>
      <c r="R977" s="8"/>
      <c r="S977" s="8"/>
    </row>
    <row r="978" customFormat="1" customHeight="1" spans="1:19">
      <c r="A978" s="8"/>
      <c r="B978" s="9"/>
      <c r="C978" s="10"/>
      <c r="D978" s="10"/>
      <c r="E978" s="11"/>
      <c r="F978" s="12"/>
      <c r="G978" s="13"/>
      <c r="H978" s="8"/>
      <c r="I978" s="14"/>
      <c r="J978" s="15"/>
      <c r="K978" s="16"/>
      <c r="L978" s="8"/>
      <c r="M978" s="15"/>
      <c r="N978" s="8"/>
      <c r="O978" s="8"/>
      <c r="P978" s="17"/>
      <c r="Q978" s="18"/>
      <c r="R978" s="8"/>
      <c r="S978" s="8"/>
    </row>
    <row r="979" customFormat="1" customHeight="1" spans="1:19">
      <c r="A979" s="8"/>
      <c r="B979" s="9"/>
      <c r="C979" s="10"/>
      <c r="D979" s="10"/>
      <c r="E979" s="11"/>
      <c r="F979" s="12"/>
      <c r="G979" s="13"/>
      <c r="H979" s="8"/>
      <c r="I979" s="14"/>
      <c r="J979" s="15"/>
      <c r="K979" s="16"/>
      <c r="L979" s="8"/>
      <c r="M979" s="15"/>
      <c r="N979" s="8"/>
      <c r="O979" s="8"/>
      <c r="P979" s="17"/>
      <c r="Q979" s="18"/>
      <c r="R979" s="8"/>
      <c r="S979" s="8"/>
    </row>
    <row r="980" customFormat="1" customHeight="1" spans="1:19">
      <c r="A980" s="8"/>
      <c r="B980" s="9"/>
      <c r="C980" s="10"/>
      <c r="D980" s="10"/>
      <c r="E980" s="11"/>
      <c r="F980" s="12"/>
      <c r="G980" s="13"/>
      <c r="H980" s="8"/>
      <c r="I980" s="14"/>
      <c r="J980" s="15"/>
      <c r="K980" s="16"/>
      <c r="L980" s="8"/>
      <c r="M980" s="15"/>
      <c r="N980" s="8"/>
      <c r="O980" s="8"/>
      <c r="P980" s="17"/>
      <c r="Q980" s="18"/>
      <c r="R980" s="8"/>
      <c r="S980" s="8"/>
    </row>
    <row r="981" customFormat="1" customHeight="1" spans="1:19">
      <c r="A981" s="8"/>
      <c r="B981" s="9"/>
      <c r="C981" s="10"/>
      <c r="D981" s="10"/>
      <c r="E981" s="11"/>
      <c r="F981" s="12"/>
      <c r="G981" s="13"/>
      <c r="H981" s="8"/>
      <c r="I981" s="14"/>
      <c r="J981" s="15"/>
      <c r="K981" s="16"/>
      <c r="L981" s="8"/>
      <c r="M981" s="15"/>
      <c r="N981" s="8"/>
      <c r="O981" s="8"/>
      <c r="P981" s="17"/>
      <c r="Q981" s="18"/>
      <c r="R981" s="8"/>
      <c r="S981" s="8"/>
    </row>
    <row r="982" customFormat="1" customHeight="1" spans="1:19">
      <c r="A982" s="8"/>
      <c r="B982" s="9"/>
      <c r="C982" s="10"/>
      <c r="D982" s="10"/>
      <c r="E982" s="11"/>
      <c r="F982" s="12"/>
      <c r="G982" s="13"/>
      <c r="H982" s="8"/>
      <c r="I982" s="14"/>
      <c r="J982" s="15"/>
      <c r="K982" s="16"/>
      <c r="L982" s="8"/>
      <c r="M982" s="15"/>
      <c r="N982" s="8"/>
      <c r="O982" s="8"/>
      <c r="P982" s="17"/>
      <c r="Q982" s="18"/>
      <c r="R982" s="8"/>
      <c r="S982" s="8"/>
    </row>
    <row r="983" customFormat="1" customHeight="1" spans="1:19">
      <c r="A983" s="8"/>
      <c r="B983" s="9"/>
      <c r="C983" s="10"/>
      <c r="D983" s="10"/>
      <c r="E983" s="11"/>
      <c r="F983" s="12"/>
      <c r="G983" s="13"/>
      <c r="H983" s="8"/>
      <c r="I983" s="14"/>
      <c r="J983" s="15"/>
      <c r="K983" s="16"/>
      <c r="L983" s="8"/>
      <c r="M983" s="15"/>
      <c r="N983" s="8"/>
      <c r="O983" s="8"/>
      <c r="P983" s="17"/>
      <c r="Q983" s="18"/>
      <c r="R983" s="8"/>
      <c r="S983" s="8"/>
    </row>
    <row r="984" customFormat="1" customHeight="1" spans="1:19">
      <c r="A984" s="8"/>
      <c r="B984" s="9"/>
      <c r="C984" s="10"/>
      <c r="D984" s="10"/>
      <c r="E984" s="11"/>
      <c r="F984" s="12"/>
      <c r="G984" s="13"/>
      <c r="H984" s="8"/>
      <c r="I984" s="14"/>
      <c r="J984" s="15"/>
      <c r="K984" s="16"/>
      <c r="L984" s="8"/>
      <c r="M984" s="15"/>
      <c r="N984" s="8"/>
      <c r="O984" s="8"/>
      <c r="P984" s="17"/>
      <c r="Q984" s="18"/>
      <c r="R984" s="8"/>
      <c r="S984" s="8"/>
    </row>
    <row r="985" customFormat="1" customHeight="1" spans="1:19">
      <c r="A985" s="8"/>
      <c r="B985" s="9"/>
      <c r="C985" s="10"/>
      <c r="D985" s="10"/>
      <c r="E985" s="11"/>
      <c r="F985" s="12"/>
      <c r="G985" s="13"/>
      <c r="H985" s="8"/>
      <c r="I985" s="14"/>
      <c r="J985" s="15"/>
      <c r="K985" s="16"/>
      <c r="L985" s="8"/>
      <c r="M985" s="15"/>
      <c r="N985" s="8"/>
      <c r="O985" s="8"/>
      <c r="P985" s="17"/>
      <c r="Q985" s="18"/>
      <c r="R985" s="8"/>
      <c r="S985" s="8"/>
    </row>
    <row r="986" customFormat="1" customHeight="1" spans="1:19">
      <c r="A986" s="8"/>
      <c r="B986" s="9"/>
      <c r="C986" s="10"/>
      <c r="D986" s="10"/>
      <c r="E986" s="11"/>
      <c r="F986" s="12"/>
      <c r="G986" s="13"/>
      <c r="H986" s="8"/>
      <c r="I986" s="14"/>
      <c r="J986" s="15"/>
      <c r="K986" s="16"/>
      <c r="L986" s="8"/>
      <c r="M986" s="15"/>
      <c r="N986" s="8"/>
      <c r="O986" s="8"/>
      <c r="P986" s="17"/>
      <c r="Q986" s="18"/>
      <c r="R986" s="8"/>
      <c r="S986" s="8"/>
    </row>
    <row r="987" customFormat="1" customHeight="1" spans="1:19">
      <c r="A987" s="8"/>
      <c r="B987" s="9"/>
      <c r="C987" s="10"/>
      <c r="D987" s="10"/>
      <c r="E987" s="11"/>
      <c r="F987" s="12"/>
      <c r="G987" s="13"/>
      <c r="H987" s="8"/>
      <c r="I987" s="14"/>
      <c r="J987" s="15"/>
      <c r="K987" s="16"/>
      <c r="L987" s="8"/>
      <c r="M987" s="15"/>
      <c r="N987" s="8"/>
      <c r="O987" s="8"/>
      <c r="P987" s="17"/>
      <c r="Q987" s="18"/>
      <c r="R987" s="8"/>
      <c r="S987" s="8"/>
    </row>
    <row r="988" customFormat="1" customHeight="1" spans="1:19">
      <c r="A988" s="8"/>
      <c r="B988" s="9"/>
      <c r="C988" s="10"/>
      <c r="D988" s="10"/>
      <c r="E988" s="11"/>
      <c r="F988" s="12"/>
      <c r="G988" s="13"/>
      <c r="H988" s="8"/>
      <c r="I988" s="14"/>
      <c r="J988" s="15"/>
      <c r="K988" s="16"/>
      <c r="L988" s="8"/>
      <c r="M988" s="15"/>
      <c r="N988" s="8"/>
      <c r="O988" s="8"/>
      <c r="P988" s="17"/>
      <c r="Q988" s="18"/>
      <c r="R988" s="8"/>
      <c r="S988" s="8"/>
    </row>
    <row r="989" customFormat="1" customHeight="1" spans="1:19">
      <c r="A989" s="8"/>
      <c r="B989" s="9"/>
      <c r="C989" s="10"/>
      <c r="D989" s="10"/>
      <c r="E989" s="11"/>
      <c r="F989" s="12"/>
      <c r="G989" s="13"/>
      <c r="H989" s="8"/>
      <c r="I989" s="14"/>
      <c r="J989" s="15"/>
      <c r="K989" s="16"/>
      <c r="L989" s="8"/>
      <c r="M989" s="15"/>
      <c r="N989" s="8"/>
      <c r="O989" s="8"/>
      <c r="P989" s="17"/>
      <c r="Q989" s="18"/>
      <c r="R989" s="8"/>
      <c r="S989" s="8"/>
    </row>
    <row r="990" customFormat="1" customHeight="1" spans="1:19">
      <c r="A990" s="8"/>
      <c r="B990" s="9"/>
      <c r="C990" s="10"/>
      <c r="D990" s="10"/>
      <c r="E990" s="11"/>
      <c r="F990" s="12"/>
      <c r="G990" s="13"/>
      <c r="H990" s="8"/>
      <c r="I990" s="14"/>
      <c r="J990" s="15"/>
      <c r="K990" s="16"/>
      <c r="L990" s="8"/>
      <c r="M990" s="15"/>
      <c r="N990" s="8"/>
      <c r="O990" s="8"/>
      <c r="P990" s="17"/>
      <c r="Q990" s="18"/>
      <c r="R990" s="8"/>
      <c r="S990" s="8"/>
    </row>
    <row r="991" customFormat="1" customHeight="1" spans="1:19">
      <c r="A991" s="8"/>
      <c r="B991" s="9"/>
      <c r="C991" s="10"/>
      <c r="D991" s="10"/>
      <c r="E991" s="11"/>
      <c r="F991" s="12"/>
      <c r="G991" s="13"/>
      <c r="H991" s="8"/>
      <c r="I991" s="14"/>
      <c r="J991" s="15"/>
      <c r="K991" s="16"/>
      <c r="L991" s="8"/>
      <c r="M991" s="15"/>
      <c r="N991" s="8"/>
      <c r="O991" s="8"/>
      <c r="P991" s="17"/>
      <c r="Q991" s="18"/>
      <c r="R991" s="8"/>
      <c r="S991" s="8"/>
    </row>
    <row r="992" customFormat="1" customHeight="1" spans="1:19">
      <c r="A992" s="8"/>
      <c r="B992" s="9"/>
      <c r="C992" s="10"/>
      <c r="D992" s="10"/>
      <c r="E992" s="11"/>
      <c r="F992" s="12"/>
      <c r="G992" s="13"/>
      <c r="H992" s="8"/>
      <c r="I992" s="14"/>
      <c r="J992" s="15"/>
      <c r="K992" s="16"/>
      <c r="L992" s="8"/>
      <c r="M992" s="15"/>
      <c r="N992" s="8"/>
      <c r="O992" s="8"/>
      <c r="P992" s="17"/>
      <c r="Q992" s="18"/>
      <c r="R992" s="8"/>
      <c r="S992" s="8"/>
    </row>
    <row r="993" customFormat="1" customHeight="1" spans="1:19">
      <c r="A993" s="8"/>
      <c r="B993" s="9"/>
      <c r="C993" s="10"/>
      <c r="D993" s="10"/>
      <c r="E993" s="11"/>
      <c r="F993" s="12"/>
      <c r="G993" s="13"/>
      <c r="H993" s="8"/>
      <c r="I993" s="14"/>
      <c r="J993" s="15"/>
      <c r="K993" s="16"/>
      <c r="L993" s="8"/>
      <c r="M993" s="15"/>
      <c r="N993" s="8"/>
      <c r="O993" s="8"/>
      <c r="P993" s="17"/>
      <c r="Q993" s="18"/>
      <c r="R993" s="8"/>
      <c r="S993" s="8"/>
    </row>
    <row r="994" customFormat="1" customHeight="1" spans="1:19">
      <c r="A994" s="8"/>
      <c r="B994" s="9"/>
      <c r="C994" s="10"/>
      <c r="D994" s="10"/>
      <c r="E994" s="11"/>
      <c r="F994" s="12"/>
      <c r="G994" s="13"/>
      <c r="H994" s="8"/>
      <c r="I994" s="14"/>
      <c r="J994" s="15"/>
      <c r="K994" s="16"/>
      <c r="L994" s="8"/>
      <c r="M994" s="15"/>
      <c r="N994" s="8"/>
      <c r="O994" s="8"/>
      <c r="P994" s="17"/>
      <c r="Q994" s="18"/>
      <c r="R994" s="8"/>
      <c r="S994" s="8"/>
    </row>
    <row r="995" customFormat="1" customHeight="1" spans="1:19">
      <c r="A995" s="8"/>
      <c r="B995" s="9"/>
      <c r="C995" s="10"/>
      <c r="D995" s="10"/>
      <c r="E995" s="11"/>
      <c r="F995" s="12"/>
      <c r="G995" s="13"/>
      <c r="H995" s="8"/>
      <c r="I995" s="14"/>
      <c r="J995" s="15"/>
      <c r="K995" s="16"/>
      <c r="L995" s="8"/>
      <c r="M995" s="15"/>
      <c r="N995" s="8"/>
      <c r="O995" s="8"/>
      <c r="P995" s="17"/>
      <c r="Q995" s="18"/>
      <c r="R995" s="8"/>
      <c r="S995" s="8"/>
    </row>
    <row r="996" customFormat="1" customHeight="1" spans="1:19">
      <c r="A996" s="8"/>
      <c r="B996" s="9"/>
      <c r="C996" s="10"/>
      <c r="D996" s="10"/>
      <c r="E996" s="11"/>
      <c r="F996" s="12"/>
      <c r="G996" s="13"/>
      <c r="H996" s="8"/>
      <c r="I996" s="14"/>
      <c r="J996" s="15"/>
      <c r="K996" s="16"/>
      <c r="L996" s="8"/>
      <c r="M996" s="15"/>
      <c r="N996" s="8"/>
      <c r="O996" s="8"/>
      <c r="P996" s="17"/>
      <c r="Q996" s="18"/>
      <c r="R996" s="8"/>
      <c r="S996" s="8"/>
    </row>
    <row r="997" customFormat="1" customHeight="1" spans="1:19">
      <c r="A997" s="8"/>
      <c r="B997" s="9"/>
      <c r="C997" s="10"/>
      <c r="D997" s="10"/>
      <c r="E997" s="11"/>
      <c r="F997" s="12"/>
      <c r="G997" s="13"/>
      <c r="H997" s="8"/>
      <c r="I997" s="14"/>
      <c r="J997" s="15"/>
      <c r="K997" s="16"/>
      <c r="L997" s="8"/>
      <c r="M997" s="15"/>
      <c r="N997" s="8"/>
      <c r="O997" s="8"/>
      <c r="P997" s="17"/>
      <c r="Q997" s="18"/>
      <c r="R997" s="8"/>
      <c r="S997" s="8"/>
    </row>
    <row r="998" customFormat="1" customHeight="1" spans="1:19">
      <c r="A998" s="8"/>
      <c r="B998" s="9"/>
      <c r="C998" s="10"/>
      <c r="D998" s="10"/>
      <c r="E998" s="11"/>
      <c r="F998" s="12"/>
      <c r="G998" s="13"/>
      <c r="H998" s="8"/>
      <c r="I998" s="14"/>
      <c r="J998" s="15"/>
      <c r="K998" s="16"/>
      <c r="L998" s="8"/>
      <c r="M998" s="15"/>
      <c r="N998" s="8"/>
      <c r="O998" s="8"/>
      <c r="P998" s="17"/>
      <c r="Q998" s="18"/>
      <c r="R998" s="8"/>
      <c r="S998" s="8"/>
    </row>
    <row r="999" customFormat="1" customHeight="1" spans="1:19">
      <c r="A999" s="8"/>
      <c r="B999" s="9"/>
      <c r="C999" s="10"/>
      <c r="D999" s="10"/>
      <c r="E999" s="11"/>
      <c r="F999" s="12"/>
      <c r="G999" s="13"/>
      <c r="H999" s="8"/>
      <c r="I999" s="14"/>
      <c r="J999" s="15"/>
      <c r="K999" s="16"/>
      <c r="L999" s="8"/>
      <c r="M999" s="15"/>
      <c r="N999" s="8"/>
      <c r="O999" s="8"/>
      <c r="P999" s="17"/>
      <c r="Q999" s="18"/>
      <c r="R999" s="8"/>
      <c r="S999" s="8"/>
    </row>
    <row r="1000" customFormat="1" customHeight="1" spans="1:19">
      <c r="A1000" s="8"/>
      <c r="B1000" s="9"/>
      <c r="C1000" s="10"/>
      <c r="D1000" s="10"/>
      <c r="E1000" s="11"/>
      <c r="F1000" s="12"/>
      <c r="G1000" s="13"/>
      <c r="H1000" s="8"/>
      <c r="I1000" s="14"/>
      <c r="J1000" s="15"/>
      <c r="K1000" s="16"/>
      <c r="L1000" s="8"/>
      <c r="M1000" s="15"/>
      <c r="N1000" s="8"/>
      <c r="O1000" s="8"/>
      <c r="P1000" s="17"/>
      <c r="Q1000" s="18"/>
      <c r="R1000" s="8"/>
      <c r="S1000" s="8"/>
    </row>
    <row r="1001" customFormat="1" customHeight="1" spans="1:19">
      <c r="A1001" s="8"/>
      <c r="B1001" s="9"/>
      <c r="C1001" s="10"/>
      <c r="D1001" s="10"/>
      <c r="E1001" s="11"/>
      <c r="F1001" s="12"/>
      <c r="G1001" s="13"/>
      <c r="H1001" s="8"/>
      <c r="I1001" s="14"/>
      <c r="J1001" s="15"/>
      <c r="K1001" s="16"/>
      <c r="L1001" s="8"/>
      <c r="M1001" s="15"/>
      <c r="N1001" s="8"/>
      <c r="O1001" s="8"/>
      <c r="P1001" s="17"/>
      <c r="Q1001" s="18"/>
      <c r="R1001" s="8"/>
      <c r="S1001" s="8"/>
    </row>
    <row r="1002" customFormat="1" customHeight="1" spans="1:19">
      <c r="A1002" s="8"/>
      <c r="B1002" s="9"/>
      <c r="C1002" s="10"/>
      <c r="D1002" s="10"/>
      <c r="E1002" s="11"/>
      <c r="F1002" s="12"/>
      <c r="G1002" s="13"/>
      <c r="H1002" s="8"/>
      <c r="I1002" s="14"/>
      <c r="J1002" s="15"/>
      <c r="K1002" s="16"/>
      <c r="L1002" s="8"/>
      <c r="M1002" s="15"/>
      <c r="N1002" s="8"/>
      <c r="O1002" s="8"/>
      <c r="P1002" s="17"/>
      <c r="Q1002" s="18"/>
      <c r="R1002" s="8"/>
      <c r="S1002" s="8"/>
    </row>
    <row r="1003" customFormat="1" customHeight="1" spans="1:19">
      <c r="A1003" s="8"/>
      <c r="B1003" s="9"/>
      <c r="C1003" s="10"/>
      <c r="D1003" s="10"/>
      <c r="E1003" s="11"/>
      <c r="F1003" s="12"/>
      <c r="G1003" s="13"/>
      <c r="H1003" s="8"/>
      <c r="I1003" s="14"/>
      <c r="J1003" s="15"/>
      <c r="K1003" s="16"/>
      <c r="L1003" s="8"/>
      <c r="M1003" s="15"/>
      <c r="N1003" s="8"/>
      <c r="O1003" s="8"/>
      <c r="P1003" s="17"/>
      <c r="Q1003" s="18"/>
      <c r="R1003" s="8"/>
      <c r="S1003" s="8"/>
    </row>
    <row r="1004" customFormat="1" customHeight="1" spans="1:19">
      <c r="A1004" s="8"/>
      <c r="B1004" s="9"/>
      <c r="C1004" s="10"/>
      <c r="D1004" s="10"/>
      <c r="E1004" s="11"/>
      <c r="F1004" s="12"/>
      <c r="G1004" s="13"/>
      <c r="H1004" s="8"/>
      <c r="I1004" s="14"/>
      <c r="J1004" s="15"/>
      <c r="K1004" s="16"/>
      <c r="L1004" s="8"/>
      <c r="M1004" s="15"/>
      <c r="N1004" s="8"/>
      <c r="O1004" s="8"/>
      <c r="P1004" s="17"/>
      <c r="Q1004" s="18"/>
      <c r="R1004" s="8"/>
      <c r="S1004" s="8"/>
    </row>
    <row r="1005" customFormat="1" customHeight="1" spans="1:19">
      <c r="A1005" s="8"/>
      <c r="B1005" s="9"/>
      <c r="C1005" s="10"/>
      <c r="D1005" s="10"/>
      <c r="E1005" s="11"/>
      <c r="F1005" s="12"/>
      <c r="G1005" s="13"/>
      <c r="H1005" s="8"/>
      <c r="I1005" s="14"/>
      <c r="J1005" s="15"/>
      <c r="K1005" s="16"/>
      <c r="L1005" s="8"/>
      <c r="M1005" s="15"/>
      <c r="N1005" s="8"/>
      <c r="O1005" s="8"/>
      <c r="P1005" s="17"/>
      <c r="Q1005" s="18"/>
      <c r="R1005" s="8"/>
      <c r="S1005" s="8"/>
    </row>
    <row r="1006" customFormat="1" customHeight="1" spans="1:19">
      <c r="A1006" s="8"/>
      <c r="B1006" s="9"/>
      <c r="C1006" s="10"/>
      <c r="D1006" s="10"/>
      <c r="E1006" s="11"/>
      <c r="F1006" s="12"/>
      <c r="G1006" s="13"/>
      <c r="H1006" s="8"/>
      <c r="I1006" s="14"/>
      <c r="J1006" s="15"/>
      <c r="K1006" s="16"/>
      <c r="L1006" s="8"/>
      <c r="M1006" s="15"/>
      <c r="N1006" s="8"/>
      <c r="O1006" s="8"/>
      <c r="P1006" s="17"/>
      <c r="Q1006" s="18"/>
      <c r="R1006" s="8"/>
      <c r="S1006" s="8"/>
    </row>
    <row r="1007" customFormat="1" customHeight="1" spans="1:19">
      <c r="A1007" s="8"/>
      <c r="B1007" s="9"/>
      <c r="C1007" s="10"/>
      <c r="D1007" s="10"/>
      <c r="E1007" s="11"/>
      <c r="F1007" s="12"/>
      <c r="G1007" s="13"/>
      <c r="H1007" s="8"/>
      <c r="I1007" s="14"/>
      <c r="J1007" s="15"/>
      <c r="K1007" s="16"/>
      <c r="L1007" s="8"/>
      <c r="M1007" s="15"/>
      <c r="N1007" s="8"/>
      <c r="O1007" s="8"/>
      <c r="P1007" s="17"/>
      <c r="Q1007" s="18"/>
      <c r="R1007" s="8"/>
      <c r="S1007" s="8"/>
    </row>
    <row r="1008" customFormat="1" customHeight="1" spans="1:19">
      <c r="A1008" s="8"/>
      <c r="B1008" s="9"/>
      <c r="C1008" s="10"/>
      <c r="D1008" s="10"/>
      <c r="E1008" s="11"/>
      <c r="F1008" s="12"/>
      <c r="G1008" s="13"/>
      <c r="H1008" s="8"/>
      <c r="I1008" s="14"/>
      <c r="J1008" s="15"/>
      <c r="K1008" s="16"/>
      <c r="L1008" s="8"/>
      <c r="M1008" s="15"/>
      <c r="N1008" s="8"/>
      <c r="O1008" s="8"/>
      <c r="P1008" s="17"/>
      <c r="Q1008" s="18"/>
      <c r="R1008" s="8"/>
      <c r="S1008" s="8"/>
    </row>
    <row r="1009" customFormat="1" customHeight="1" spans="1:19">
      <c r="A1009" s="8"/>
      <c r="B1009" s="9"/>
      <c r="C1009" s="10"/>
      <c r="D1009" s="10"/>
      <c r="E1009" s="11"/>
      <c r="F1009" s="12"/>
      <c r="G1009" s="13"/>
      <c r="H1009" s="8"/>
      <c r="I1009" s="14"/>
      <c r="J1009" s="15"/>
      <c r="K1009" s="16"/>
      <c r="L1009" s="8"/>
      <c r="M1009" s="15"/>
      <c r="N1009" s="8"/>
      <c r="O1009" s="8"/>
      <c r="P1009" s="17"/>
      <c r="Q1009" s="18"/>
      <c r="R1009" s="8"/>
      <c r="S1009" s="8"/>
    </row>
    <row r="1010" customFormat="1" customHeight="1" spans="1:19">
      <c r="A1010" s="8"/>
      <c r="B1010" s="9"/>
      <c r="C1010" s="10"/>
      <c r="D1010" s="10"/>
      <c r="E1010" s="11"/>
      <c r="F1010" s="12"/>
      <c r="G1010" s="13"/>
      <c r="H1010" s="8"/>
      <c r="I1010" s="14"/>
      <c r="J1010" s="15"/>
      <c r="K1010" s="16"/>
      <c r="L1010" s="8"/>
      <c r="M1010" s="15"/>
      <c r="N1010" s="8"/>
      <c r="O1010" s="8"/>
      <c r="P1010" s="17"/>
      <c r="Q1010" s="18"/>
      <c r="R1010" s="8"/>
      <c r="S1010" s="8"/>
    </row>
    <row r="1011" customFormat="1" customHeight="1" spans="1:19">
      <c r="A1011" s="8"/>
      <c r="B1011" s="9"/>
      <c r="C1011" s="10"/>
      <c r="D1011" s="10"/>
      <c r="E1011" s="11"/>
      <c r="F1011" s="12"/>
      <c r="G1011" s="13"/>
      <c r="H1011" s="8"/>
      <c r="I1011" s="14"/>
      <c r="J1011" s="15"/>
      <c r="K1011" s="16"/>
      <c r="L1011" s="8"/>
      <c r="M1011" s="15"/>
      <c r="N1011" s="8"/>
      <c r="O1011" s="8"/>
      <c r="P1011" s="17"/>
      <c r="Q1011" s="18"/>
      <c r="R1011" s="8"/>
      <c r="S1011" s="8"/>
    </row>
    <row r="1012" customFormat="1" customHeight="1" spans="1:19">
      <c r="A1012" s="8"/>
      <c r="B1012" s="9"/>
      <c r="C1012" s="10"/>
      <c r="D1012" s="10"/>
      <c r="E1012" s="11"/>
      <c r="F1012" s="12"/>
      <c r="G1012" s="13"/>
      <c r="H1012" s="8"/>
      <c r="I1012" s="14"/>
      <c r="J1012" s="15"/>
      <c r="K1012" s="16"/>
      <c r="L1012" s="8"/>
      <c r="M1012" s="15"/>
      <c r="N1012" s="8"/>
      <c r="O1012" s="8"/>
      <c r="P1012" s="17"/>
      <c r="Q1012" s="18"/>
      <c r="R1012" s="8"/>
      <c r="S1012" s="8"/>
    </row>
    <row r="1013" customFormat="1" customHeight="1" spans="1:19">
      <c r="A1013" s="8"/>
      <c r="B1013" s="9"/>
      <c r="C1013" s="10"/>
      <c r="D1013" s="10"/>
      <c r="E1013" s="11"/>
      <c r="F1013" s="12"/>
      <c r="G1013" s="13"/>
      <c r="H1013" s="8"/>
      <c r="I1013" s="14"/>
      <c r="J1013" s="15"/>
      <c r="K1013" s="16"/>
      <c r="L1013" s="8"/>
      <c r="M1013" s="15"/>
      <c r="N1013" s="8"/>
      <c r="O1013" s="8"/>
      <c r="P1013" s="17"/>
      <c r="Q1013" s="18"/>
      <c r="R1013" s="8"/>
      <c r="S1013" s="8"/>
    </row>
    <row r="1014" customFormat="1" customHeight="1" spans="1:19">
      <c r="A1014" s="8"/>
      <c r="B1014" s="9"/>
      <c r="C1014" s="10"/>
      <c r="D1014" s="10"/>
      <c r="E1014" s="11"/>
      <c r="F1014" s="12"/>
      <c r="G1014" s="13"/>
      <c r="H1014" s="8"/>
      <c r="I1014" s="14"/>
      <c r="J1014" s="15"/>
      <c r="K1014" s="16"/>
      <c r="L1014" s="8"/>
      <c r="M1014" s="15"/>
      <c r="N1014" s="8"/>
      <c r="O1014" s="8"/>
      <c r="P1014" s="17"/>
      <c r="Q1014" s="18"/>
      <c r="R1014" s="8"/>
      <c r="S1014" s="8"/>
    </row>
    <row r="1015" customFormat="1" customHeight="1" spans="1:19">
      <c r="A1015" s="8"/>
      <c r="B1015" s="9"/>
      <c r="C1015" s="10"/>
      <c r="D1015" s="10"/>
      <c r="E1015" s="11"/>
      <c r="F1015" s="12"/>
      <c r="G1015" s="13"/>
      <c r="H1015" s="8"/>
      <c r="I1015" s="14"/>
      <c r="J1015" s="15"/>
      <c r="K1015" s="16"/>
      <c r="L1015" s="8"/>
      <c r="M1015" s="15"/>
      <c r="N1015" s="8"/>
      <c r="O1015" s="8"/>
      <c r="P1015" s="17"/>
      <c r="Q1015" s="18"/>
      <c r="R1015" s="8"/>
      <c r="S1015" s="8"/>
    </row>
    <row r="1016" customFormat="1" customHeight="1" spans="1:19">
      <c r="A1016" s="8"/>
      <c r="B1016" s="9"/>
      <c r="C1016" s="10"/>
      <c r="D1016" s="10"/>
      <c r="E1016" s="11"/>
      <c r="F1016" s="12"/>
      <c r="G1016" s="13"/>
      <c r="H1016" s="8"/>
      <c r="I1016" s="14"/>
      <c r="J1016" s="15"/>
      <c r="K1016" s="16"/>
      <c r="L1016" s="8"/>
      <c r="M1016" s="15"/>
      <c r="N1016" s="8"/>
      <c r="O1016" s="8"/>
      <c r="P1016" s="17"/>
      <c r="Q1016" s="18"/>
      <c r="R1016" s="8"/>
      <c r="S1016" s="8"/>
    </row>
    <row r="1017" customFormat="1" customHeight="1" spans="1:19">
      <c r="A1017" s="8"/>
      <c r="B1017" s="9"/>
      <c r="C1017" s="10"/>
      <c r="D1017" s="10"/>
      <c r="E1017" s="11"/>
      <c r="F1017" s="12"/>
      <c r="G1017" s="13"/>
      <c r="H1017" s="8"/>
      <c r="I1017" s="14"/>
      <c r="J1017" s="15"/>
      <c r="K1017" s="16"/>
      <c r="L1017" s="8"/>
      <c r="M1017" s="15"/>
      <c r="N1017" s="8"/>
      <c r="O1017" s="8"/>
      <c r="P1017" s="17"/>
      <c r="Q1017" s="18"/>
      <c r="R1017" s="8"/>
      <c r="S1017" s="8"/>
    </row>
    <row r="1018" customFormat="1" customHeight="1" spans="1:19">
      <c r="A1018" s="8"/>
      <c r="B1018" s="9"/>
      <c r="C1018" s="10"/>
      <c r="D1018" s="10"/>
      <c r="E1018" s="11"/>
      <c r="F1018" s="12"/>
      <c r="G1018" s="13"/>
      <c r="H1018" s="8"/>
      <c r="I1018" s="14"/>
      <c r="J1018" s="15"/>
      <c r="K1018" s="16"/>
      <c r="L1018" s="8"/>
      <c r="M1018" s="15"/>
      <c r="N1018" s="8"/>
      <c r="O1018" s="8"/>
      <c r="P1018" s="17"/>
      <c r="Q1018" s="18"/>
      <c r="R1018" s="8"/>
      <c r="S1018" s="8"/>
    </row>
    <row r="1019" customFormat="1" customHeight="1" spans="1:19">
      <c r="A1019" s="8"/>
      <c r="B1019" s="9"/>
      <c r="C1019" s="10"/>
      <c r="D1019" s="10"/>
      <c r="E1019" s="11"/>
      <c r="F1019" s="12"/>
      <c r="G1019" s="13"/>
      <c r="H1019" s="8"/>
      <c r="I1019" s="14"/>
      <c r="J1019" s="15"/>
      <c r="K1019" s="16"/>
      <c r="L1019" s="8"/>
      <c r="M1019" s="15"/>
      <c r="N1019" s="8"/>
      <c r="O1019" s="8"/>
      <c r="P1019" s="17"/>
      <c r="Q1019" s="18"/>
      <c r="R1019" s="8"/>
      <c r="S1019" s="8"/>
    </row>
    <row r="1020" customFormat="1" customHeight="1" spans="1:19">
      <c r="A1020" s="8"/>
      <c r="B1020" s="9"/>
      <c r="C1020" s="10"/>
      <c r="D1020" s="10"/>
      <c r="E1020" s="11"/>
      <c r="F1020" s="12"/>
      <c r="G1020" s="13"/>
      <c r="H1020" s="8"/>
      <c r="I1020" s="14"/>
      <c r="J1020" s="15"/>
      <c r="K1020" s="16"/>
      <c r="L1020" s="8"/>
      <c r="M1020" s="15"/>
      <c r="N1020" s="8"/>
      <c r="O1020" s="8"/>
      <c r="P1020" s="17"/>
      <c r="Q1020" s="18"/>
      <c r="R1020" s="8"/>
      <c r="S1020" s="8"/>
    </row>
    <row r="1021" customFormat="1" customHeight="1" spans="1:19">
      <c r="A1021" s="8"/>
      <c r="B1021" s="9"/>
      <c r="C1021" s="10"/>
      <c r="D1021" s="10"/>
      <c r="E1021" s="11"/>
      <c r="F1021" s="12"/>
      <c r="G1021" s="13"/>
      <c r="H1021" s="8"/>
      <c r="I1021" s="14"/>
      <c r="J1021" s="15"/>
      <c r="K1021" s="16"/>
      <c r="L1021" s="8"/>
      <c r="M1021" s="15"/>
      <c r="N1021" s="8"/>
      <c r="O1021" s="8"/>
      <c r="P1021" s="17"/>
      <c r="Q1021" s="18"/>
      <c r="R1021" s="8"/>
      <c r="S1021" s="8"/>
    </row>
    <row r="1022" customFormat="1" customHeight="1" spans="1:19">
      <c r="A1022" s="8"/>
      <c r="B1022" s="9"/>
      <c r="C1022" s="10"/>
      <c r="D1022" s="10"/>
      <c r="E1022" s="11"/>
      <c r="F1022" s="12"/>
      <c r="G1022" s="13"/>
      <c r="H1022" s="8"/>
      <c r="I1022" s="14"/>
      <c r="J1022" s="15"/>
      <c r="K1022" s="16"/>
      <c r="L1022" s="8"/>
      <c r="M1022" s="15"/>
      <c r="N1022" s="8"/>
      <c r="O1022" s="8"/>
      <c r="P1022" s="17"/>
      <c r="Q1022" s="18"/>
      <c r="R1022" s="8"/>
      <c r="S1022" s="8"/>
    </row>
    <row r="1023" customFormat="1" customHeight="1" spans="1:19">
      <c r="A1023" s="8"/>
      <c r="B1023" s="9"/>
      <c r="C1023" s="10"/>
      <c r="D1023" s="10"/>
      <c r="E1023" s="11"/>
      <c r="F1023" s="12"/>
      <c r="G1023" s="13"/>
      <c r="H1023" s="8"/>
      <c r="I1023" s="14"/>
      <c r="J1023" s="15"/>
      <c r="K1023" s="16"/>
      <c r="L1023" s="8"/>
      <c r="M1023" s="15"/>
      <c r="N1023" s="8"/>
      <c r="O1023" s="8"/>
      <c r="P1023" s="17"/>
      <c r="Q1023" s="18"/>
      <c r="R1023" s="8"/>
      <c r="S1023" s="8"/>
    </row>
    <row r="1024" customFormat="1" customHeight="1" spans="1:19">
      <c r="A1024" s="8"/>
      <c r="B1024" s="9"/>
      <c r="C1024" s="10"/>
      <c r="D1024" s="10"/>
      <c r="E1024" s="11"/>
      <c r="F1024" s="12"/>
      <c r="G1024" s="13"/>
      <c r="H1024" s="8"/>
      <c r="I1024" s="14"/>
      <c r="J1024" s="15"/>
      <c r="K1024" s="16"/>
      <c r="L1024" s="8"/>
      <c r="M1024" s="15"/>
      <c r="N1024" s="8"/>
      <c r="O1024" s="8"/>
      <c r="P1024" s="17"/>
      <c r="Q1024" s="18"/>
      <c r="R1024" s="8"/>
      <c r="S1024" s="8"/>
    </row>
    <row r="1025" customFormat="1" customHeight="1" spans="1:19">
      <c r="A1025" s="8"/>
      <c r="B1025" s="9"/>
      <c r="C1025" s="10"/>
      <c r="D1025" s="10"/>
      <c r="E1025" s="11"/>
      <c r="F1025" s="12"/>
      <c r="G1025" s="13"/>
      <c r="H1025" s="8"/>
      <c r="I1025" s="14"/>
      <c r="J1025" s="15"/>
      <c r="K1025" s="16"/>
      <c r="L1025" s="8"/>
      <c r="M1025" s="15"/>
      <c r="N1025" s="8"/>
      <c r="O1025" s="8"/>
      <c r="P1025" s="17"/>
      <c r="Q1025" s="18"/>
      <c r="R1025" s="8"/>
      <c r="S1025" s="8"/>
    </row>
    <row r="1026" customFormat="1" customHeight="1" spans="1:19">
      <c r="A1026" s="8"/>
      <c r="B1026" s="9"/>
      <c r="C1026" s="10"/>
      <c r="D1026" s="10"/>
      <c r="E1026" s="11"/>
      <c r="F1026" s="12"/>
      <c r="G1026" s="13"/>
      <c r="H1026" s="8"/>
      <c r="I1026" s="14"/>
      <c r="J1026" s="15"/>
      <c r="K1026" s="16"/>
      <c r="L1026" s="8"/>
      <c r="M1026" s="15"/>
      <c r="N1026" s="8"/>
      <c r="O1026" s="8"/>
      <c r="P1026" s="17"/>
      <c r="Q1026" s="18"/>
      <c r="R1026" s="8"/>
      <c r="S1026" s="8"/>
    </row>
    <row r="1027" customFormat="1" customHeight="1" spans="1:19">
      <c r="A1027" s="8"/>
      <c r="B1027" s="9"/>
      <c r="C1027" s="10"/>
      <c r="D1027" s="10"/>
      <c r="E1027" s="11"/>
      <c r="F1027" s="12"/>
      <c r="G1027" s="13"/>
      <c r="H1027" s="8"/>
      <c r="I1027" s="14"/>
      <c r="J1027" s="15"/>
      <c r="K1027" s="16"/>
      <c r="L1027" s="8"/>
      <c r="M1027" s="15"/>
      <c r="N1027" s="8"/>
      <c r="O1027" s="8"/>
      <c r="P1027" s="17"/>
      <c r="Q1027" s="18"/>
      <c r="R1027" s="8"/>
      <c r="S1027" s="8"/>
    </row>
    <row r="1028" customFormat="1" customHeight="1" spans="1:19">
      <c r="A1028" s="8"/>
      <c r="B1028" s="9"/>
      <c r="C1028" s="10"/>
      <c r="D1028" s="10"/>
      <c r="E1028" s="11"/>
      <c r="F1028" s="12"/>
      <c r="G1028" s="13"/>
      <c r="H1028" s="8"/>
      <c r="I1028" s="14"/>
      <c r="J1028" s="15"/>
      <c r="K1028" s="16"/>
      <c r="L1028" s="8"/>
      <c r="M1028" s="15"/>
      <c r="N1028" s="8"/>
      <c r="O1028" s="8"/>
      <c r="P1028" s="17"/>
      <c r="Q1028" s="18"/>
      <c r="R1028" s="8"/>
      <c r="S1028" s="8"/>
    </row>
    <row r="1029" customFormat="1" customHeight="1" spans="1:19">
      <c r="A1029" s="8"/>
      <c r="B1029" s="9"/>
      <c r="C1029" s="10"/>
      <c r="D1029" s="10"/>
      <c r="E1029" s="11"/>
      <c r="F1029" s="12"/>
      <c r="G1029" s="13"/>
      <c r="H1029" s="8"/>
      <c r="I1029" s="14"/>
      <c r="J1029" s="15"/>
      <c r="K1029" s="16"/>
      <c r="L1029" s="8"/>
      <c r="M1029" s="15"/>
      <c r="N1029" s="8"/>
      <c r="O1029" s="8"/>
      <c r="P1029" s="17"/>
      <c r="Q1029" s="18"/>
      <c r="R1029" s="8"/>
      <c r="S1029" s="8"/>
    </row>
    <row r="1030" customFormat="1" customHeight="1" spans="1:19">
      <c r="A1030" s="8"/>
      <c r="B1030" s="9"/>
      <c r="C1030" s="10"/>
      <c r="D1030" s="10"/>
      <c r="E1030" s="11"/>
      <c r="F1030" s="12"/>
      <c r="G1030" s="13"/>
      <c r="H1030" s="8"/>
      <c r="I1030" s="14"/>
      <c r="J1030" s="15"/>
      <c r="K1030" s="16"/>
      <c r="L1030" s="8"/>
      <c r="M1030" s="15"/>
      <c r="N1030" s="8"/>
      <c r="O1030" s="8"/>
      <c r="P1030" s="17"/>
      <c r="Q1030" s="18"/>
      <c r="R1030" s="8"/>
      <c r="S1030" s="8"/>
    </row>
    <row r="1031" customFormat="1" customHeight="1" spans="1:19">
      <c r="A1031" s="8"/>
      <c r="B1031" s="9"/>
      <c r="C1031" s="10"/>
      <c r="D1031" s="10"/>
      <c r="E1031" s="11"/>
      <c r="F1031" s="12"/>
      <c r="G1031" s="13"/>
      <c r="H1031" s="8"/>
      <c r="I1031" s="14"/>
      <c r="J1031" s="15"/>
      <c r="K1031" s="16"/>
      <c r="L1031" s="8"/>
      <c r="M1031" s="15"/>
      <c r="N1031" s="8"/>
      <c r="O1031" s="8"/>
      <c r="P1031" s="17"/>
      <c r="Q1031" s="18"/>
      <c r="R1031" s="8"/>
      <c r="S1031" s="8"/>
    </row>
    <row r="1032" customFormat="1" customHeight="1" spans="1:19">
      <c r="A1032" s="8"/>
      <c r="B1032" s="9"/>
      <c r="C1032" s="10"/>
      <c r="D1032" s="10"/>
      <c r="E1032" s="11"/>
      <c r="F1032" s="12"/>
      <c r="G1032" s="13"/>
      <c r="H1032" s="8"/>
      <c r="I1032" s="14"/>
      <c r="J1032" s="15"/>
      <c r="K1032" s="16"/>
      <c r="L1032" s="8"/>
      <c r="M1032" s="15"/>
      <c r="N1032" s="8"/>
      <c r="O1032" s="8"/>
      <c r="P1032" s="17"/>
      <c r="Q1032" s="18"/>
      <c r="R1032" s="8"/>
      <c r="S1032" s="8"/>
    </row>
    <row r="1033" customFormat="1" customHeight="1" spans="1:19">
      <c r="A1033" s="8"/>
      <c r="B1033" s="9"/>
      <c r="C1033" s="10"/>
      <c r="D1033" s="10"/>
      <c r="E1033" s="11"/>
      <c r="F1033" s="12"/>
      <c r="G1033" s="13"/>
      <c r="H1033" s="8"/>
      <c r="I1033" s="14"/>
      <c r="J1033" s="15"/>
      <c r="K1033" s="16"/>
      <c r="L1033" s="8"/>
      <c r="M1033" s="15"/>
      <c r="N1033" s="8"/>
      <c r="O1033" s="8"/>
      <c r="P1033" s="17"/>
      <c r="Q1033" s="18"/>
      <c r="R1033" s="8"/>
      <c r="S1033" s="8"/>
    </row>
    <row r="1034" customFormat="1" customHeight="1" spans="1:19">
      <c r="A1034" s="8"/>
      <c r="B1034" s="9"/>
      <c r="C1034" s="10"/>
      <c r="D1034" s="10"/>
      <c r="E1034" s="11"/>
      <c r="F1034" s="12"/>
      <c r="G1034" s="13"/>
      <c r="H1034" s="8"/>
      <c r="I1034" s="14"/>
      <c r="J1034" s="15"/>
      <c r="K1034" s="16"/>
      <c r="L1034" s="8"/>
      <c r="M1034" s="15"/>
      <c r="N1034" s="8"/>
      <c r="O1034" s="8"/>
      <c r="P1034" s="17"/>
      <c r="Q1034" s="18"/>
      <c r="R1034" s="8"/>
      <c r="S1034" s="8"/>
    </row>
    <row r="1035" customFormat="1" customHeight="1" spans="1:19">
      <c r="A1035" s="8"/>
      <c r="B1035" s="9"/>
      <c r="C1035" s="10"/>
      <c r="D1035" s="10"/>
      <c r="E1035" s="11"/>
      <c r="F1035" s="12"/>
      <c r="G1035" s="13"/>
      <c r="H1035" s="8"/>
      <c r="I1035" s="14"/>
      <c r="J1035" s="15"/>
      <c r="K1035" s="16"/>
      <c r="L1035" s="8"/>
      <c r="M1035" s="15"/>
      <c r="N1035" s="8"/>
      <c r="O1035" s="8"/>
      <c r="P1035" s="17"/>
      <c r="Q1035" s="18"/>
      <c r="R1035" s="8"/>
      <c r="S1035" s="8"/>
    </row>
    <row r="1036" customFormat="1" customHeight="1" spans="1:19">
      <c r="A1036" s="8"/>
      <c r="B1036" s="9"/>
      <c r="C1036" s="10"/>
      <c r="D1036" s="10"/>
      <c r="E1036" s="11"/>
      <c r="F1036" s="12"/>
      <c r="G1036" s="13"/>
      <c r="H1036" s="8"/>
      <c r="I1036" s="14"/>
      <c r="J1036" s="15"/>
      <c r="K1036" s="16"/>
      <c r="L1036" s="8"/>
      <c r="M1036" s="15"/>
      <c r="N1036" s="8"/>
      <c r="O1036" s="8"/>
      <c r="P1036" s="17"/>
      <c r="Q1036" s="18"/>
      <c r="R1036" s="8"/>
      <c r="S1036" s="8"/>
    </row>
    <row r="1037" customFormat="1" customHeight="1" spans="1:19">
      <c r="A1037" s="8"/>
      <c r="B1037" s="9"/>
      <c r="C1037" s="10"/>
      <c r="D1037" s="10"/>
      <c r="E1037" s="11"/>
      <c r="F1037" s="12"/>
      <c r="G1037" s="13"/>
      <c r="H1037" s="8"/>
      <c r="I1037" s="14"/>
      <c r="J1037" s="15"/>
      <c r="K1037" s="16"/>
      <c r="L1037" s="8"/>
      <c r="M1037" s="15"/>
      <c r="N1037" s="8"/>
      <c r="O1037" s="8"/>
      <c r="P1037" s="17"/>
      <c r="Q1037" s="18"/>
      <c r="R1037" s="8"/>
      <c r="S1037" s="8"/>
    </row>
    <row r="1038" customFormat="1" customHeight="1" spans="1:19">
      <c r="A1038" s="8"/>
      <c r="B1038" s="9"/>
      <c r="C1038" s="10"/>
      <c r="D1038" s="10"/>
      <c r="E1038" s="11"/>
      <c r="F1038" s="12"/>
      <c r="G1038" s="13"/>
      <c r="H1038" s="8"/>
      <c r="I1038" s="14"/>
      <c r="J1038" s="15"/>
      <c r="K1038" s="16"/>
      <c r="L1038" s="8"/>
      <c r="M1038" s="15"/>
      <c r="N1038" s="8"/>
      <c r="O1038" s="8"/>
      <c r="P1038" s="17"/>
      <c r="Q1038" s="18"/>
      <c r="R1038" s="8"/>
      <c r="S1038" s="8"/>
    </row>
    <row r="1039" customFormat="1" customHeight="1" spans="1:19">
      <c r="A1039" s="8"/>
      <c r="B1039" s="9"/>
      <c r="C1039" s="10"/>
      <c r="D1039" s="10"/>
      <c r="E1039" s="11"/>
      <c r="F1039" s="12"/>
      <c r="G1039" s="13"/>
      <c r="H1039" s="8"/>
      <c r="I1039" s="14"/>
      <c r="J1039" s="15"/>
      <c r="K1039" s="16"/>
      <c r="L1039" s="8"/>
      <c r="M1039" s="15"/>
      <c r="N1039" s="8"/>
      <c r="O1039" s="8"/>
      <c r="P1039" s="17"/>
      <c r="Q1039" s="18"/>
      <c r="R1039" s="8"/>
      <c r="S1039" s="8"/>
    </row>
    <row r="1040" customFormat="1" customHeight="1" spans="1:19">
      <c r="A1040" s="8"/>
      <c r="B1040" s="9"/>
      <c r="C1040" s="10"/>
      <c r="D1040" s="10"/>
      <c r="E1040" s="11"/>
      <c r="F1040" s="12"/>
      <c r="G1040" s="13"/>
      <c r="H1040" s="8"/>
      <c r="I1040" s="14"/>
      <c r="J1040" s="15"/>
      <c r="K1040" s="16"/>
      <c r="L1040" s="8"/>
      <c r="M1040" s="15"/>
      <c r="N1040" s="8"/>
      <c r="O1040" s="8"/>
      <c r="P1040" s="17"/>
      <c r="Q1040" s="18"/>
      <c r="R1040" s="8"/>
      <c r="S1040" s="8"/>
    </row>
    <row r="1041" customFormat="1" customHeight="1" spans="1:19">
      <c r="A1041" s="8"/>
      <c r="B1041" s="9"/>
      <c r="C1041" s="10"/>
      <c r="D1041" s="10"/>
      <c r="E1041" s="11"/>
      <c r="F1041" s="12"/>
      <c r="G1041" s="13"/>
      <c r="H1041" s="8"/>
      <c r="I1041" s="14"/>
      <c r="J1041" s="15"/>
      <c r="K1041" s="16"/>
      <c r="L1041" s="8"/>
      <c r="M1041" s="15"/>
      <c r="N1041" s="8"/>
      <c r="O1041" s="8"/>
      <c r="P1041" s="17"/>
      <c r="Q1041" s="18"/>
      <c r="R1041" s="8"/>
      <c r="S1041" s="8"/>
    </row>
    <row r="1042" customFormat="1" customHeight="1" spans="1:19">
      <c r="A1042" s="8"/>
      <c r="B1042" s="9"/>
      <c r="C1042" s="10"/>
      <c r="D1042" s="10"/>
      <c r="E1042" s="11"/>
      <c r="F1042" s="12"/>
      <c r="G1042" s="13"/>
      <c r="H1042" s="8"/>
      <c r="I1042" s="14"/>
      <c r="J1042" s="15"/>
      <c r="K1042" s="16"/>
      <c r="L1042" s="8"/>
      <c r="M1042" s="15"/>
      <c r="N1042" s="8"/>
      <c r="O1042" s="8"/>
      <c r="P1042" s="17"/>
      <c r="Q1042" s="18"/>
      <c r="R1042" s="8"/>
      <c r="S1042" s="8"/>
    </row>
    <row r="1043" customFormat="1" customHeight="1" spans="1:19">
      <c r="A1043" s="8"/>
      <c r="B1043" s="9"/>
      <c r="C1043" s="10"/>
      <c r="D1043" s="10"/>
      <c r="E1043" s="11"/>
      <c r="F1043" s="12"/>
      <c r="G1043" s="13"/>
      <c r="H1043" s="8"/>
      <c r="I1043" s="14"/>
      <c r="J1043" s="15"/>
      <c r="K1043" s="16"/>
      <c r="L1043" s="8"/>
      <c r="M1043" s="15"/>
      <c r="N1043" s="8"/>
      <c r="O1043" s="8"/>
      <c r="P1043" s="17"/>
      <c r="Q1043" s="18"/>
      <c r="R1043" s="8"/>
      <c r="S1043" s="8"/>
    </row>
    <row r="1044" customFormat="1" customHeight="1" spans="1:19">
      <c r="A1044" s="8"/>
      <c r="B1044" s="9"/>
      <c r="C1044" s="10"/>
      <c r="D1044" s="10"/>
      <c r="E1044" s="11"/>
      <c r="F1044" s="12"/>
      <c r="G1044" s="13"/>
      <c r="H1044" s="8"/>
      <c r="I1044" s="14"/>
      <c r="J1044" s="15"/>
      <c r="K1044" s="16"/>
      <c r="L1044" s="8"/>
      <c r="M1044" s="15"/>
      <c r="N1044" s="8"/>
      <c r="O1044" s="8"/>
      <c r="P1044" s="17"/>
      <c r="Q1044" s="18"/>
      <c r="R1044" s="8"/>
      <c r="S1044" s="8"/>
    </row>
    <row r="1045" customFormat="1" customHeight="1" spans="1:19">
      <c r="A1045" s="8"/>
      <c r="B1045" s="9"/>
      <c r="C1045" s="10"/>
      <c r="D1045" s="10"/>
      <c r="E1045" s="11"/>
      <c r="F1045" s="12"/>
      <c r="G1045" s="13"/>
      <c r="H1045" s="8"/>
      <c r="I1045" s="14"/>
      <c r="J1045" s="15"/>
      <c r="K1045" s="16"/>
      <c r="L1045" s="8"/>
      <c r="M1045" s="15"/>
      <c r="N1045" s="8"/>
      <c r="O1045" s="8"/>
      <c r="P1045" s="17"/>
      <c r="Q1045" s="18"/>
      <c r="R1045" s="8"/>
      <c r="S1045" s="8"/>
    </row>
    <row r="1046" customFormat="1" customHeight="1" spans="1:19">
      <c r="A1046" s="8"/>
      <c r="B1046" s="9"/>
      <c r="C1046" s="10"/>
      <c r="D1046" s="10"/>
      <c r="E1046" s="11"/>
      <c r="F1046" s="12"/>
      <c r="G1046" s="13"/>
      <c r="H1046" s="8"/>
      <c r="I1046" s="14"/>
      <c r="J1046" s="15"/>
      <c r="K1046" s="16"/>
      <c r="L1046" s="8"/>
      <c r="M1046" s="15"/>
      <c r="N1046" s="8"/>
      <c r="O1046" s="8"/>
      <c r="P1046" s="17"/>
      <c r="Q1046" s="18"/>
      <c r="R1046" s="8"/>
      <c r="S1046" s="8"/>
    </row>
    <row r="1047" customFormat="1" customHeight="1" spans="1:19">
      <c r="A1047" s="8"/>
      <c r="B1047" s="9"/>
      <c r="C1047" s="10"/>
      <c r="D1047" s="10"/>
      <c r="E1047" s="11"/>
      <c r="F1047" s="12"/>
      <c r="G1047" s="13"/>
      <c r="H1047" s="8"/>
      <c r="I1047" s="14"/>
      <c r="J1047" s="15"/>
      <c r="K1047" s="16"/>
      <c r="L1047" s="8"/>
      <c r="M1047" s="15"/>
      <c r="N1047" s="8"/>
      <c r="O1047" s="8"/>
      <c r="P1047" s="17"/>
      <c r="Q1047" s="18"/>
      <c r="R1047" s="8"/>
      <c r="S1047" s="8"/>
    </row>
    <row r="1048" customFormat="1" customHeight="1" spans="1:19">
      <c r="A1048" s="8"/>
      <c r="B1048" s="9"/>
      <c r="C1048" s="10"/>
      <c r="D1048" s="10"/>
      <c r="E1048" s="11"/>
      <c r="F1048" s="12"/>
      <c r="G1048" s="13"/>
      <c r="H1048" s="8"/>
      <c r="I1048" s="14"/>
      <c r="J1048" s="15"/>
      <c r="K1048" s="16"/>
      <c r="L1048" s="8"/>
      <c r="M1048" s="15"/>
      <c r="N1048" s="8"/>
      <c r="O1048" s="8"/>
      <c r="P1048" s="17"/>
      <c r="Q1048" s="18"/>
      <c r="R1048" s="8"/>
      <c r="S1048" s="8"/>
    </row>
    <row r="1049" customFormat="1" customHeight="1" spans="1:19">
      <c r="A1049" s="8"/>
      <c r="B1049" s="9"/>
      <c r="C1049" s="10"/>
      <c r="D1049" s="10"/>
      <c r="E1049" s="11"/>
      <c r="F1049" s="12"/>
      <c r="G1049" s="13"/>
      <c r="H1049" s="8"/>
      <c r="I1049" s="14"/>
      <c r="J1049" s="15"/>
      <c r="K1049" s="16"/>
      <c r="L1049" s="8"/>
      <c r="M1049" s="15"/>
      <c r="N1049" s="8"/>
      <c r="O1049" s="8"/>
      <c r="P1049" s="17"/>
      <c r="Q1049" s="18"/>
      <c r="R1049" s="8"/>
      <c r="S1049" s="8"/>
    </row>
    <row r="1050" customFormat="1" customHeight="1" spans="1:19">
      <c r="A1050" s="8"/>
      <c r="B1050" s="9"/>
      <c r="C1050" s="10"/>
      <c r="D1050" s="10"/>
      <c r="E1050" s="11"/>
      <c r="F1050" s="12"/>
      <c r="G1050" s="13"/>
      <c r="H1050" s="8"/>
      <c r="I1050" s="14"/>
      <c r="J1050" s="15"/>
      <c r="K1050" s="16"/>
      <c r="L1050" s="8"/>
      <c r="M1050" s="15"/>
      <c r="N1050" s="8"/>
      <c r="O1050" s="8"/>
      <c r="P1050" s="17"/>
      <c r="Q1050" s="18"/>
      <c r="R1050" s="8"/>
      <c r="S1050" s="8"/>
    </row>
    <row r="1051" customFormat="1" customHeight="1" spans="1:19">
      <c r="A1051" s="8"/>
      <c r="B1051" s="9"/>
      <c r="C1051" s="10"/>
      <c r="D1051" s="10"/>
      <c r="E1051" s="11"/>
      <c r="F1051" s="12"/>
      <c r="G1051" s="13"/>
      <c r="H1051" s="8"/>
      <c r="I1051" s="14"/>
      <c r="J1051" s="15"/>
      <c r="K1051" s="16"/>
      <c r="L1051" s="8"/>
      <c r="M1051" s="15"/>
      <c r="N1051" s="8"/>
      <c r="O1051" s="8"/>
      <c r="P1051" s="17"/>
      <c r="Q1051" s="18"/>
      <c r="R1051" s="8"/>
      <c r="S1051" s="8"/>
    </row>
    <row r="1052" customFormat="1" customHeight="1" spans="1:19">
      <c r="A1052" s="8"/>
      <c r="B1052" s="9"/>
      <c r="C1052" s="10"/>
      <c r="D1052" s="10"/>
      <c r="E1052" s="11"/>
      <c r="F1052" s="12"/>
      <c r="G1052" s="13"/>
      <c r="H1052" s="8"/>
      <c r="I1052" s="14"/>
      <c r="J1052" s="15"/>
      <c r="K1052" s="16"/>
      <c r="L1052" s="8"/>
      <c r="M1052" s="15"/>
      <c r="N1052" s="8"/>
      <c r="O1052" s="8"/>
      <c r="P1052" s="17"/>
      <c r="Q1052" s="18"/>
      <c r="R1052" s="8"/>
      <c r="S1052" s="8"/>
    </row>
    <row r="1053" customFormat="1" customHeight="1" spans="1:19">
      <c r="A1053" s="8"/>
      <c r="B1053" s="9"/>
      <c r="C1053" s="10"/>
      <c r="D1053" s="10"/>
      <c r="E1053" s="11"/>
      <c r="F1053" s="12"/>
      <c r="G1053" s="13"/>
      <c r="H1053" s="8"/>
      <c r="I1053" s="14"/>
      <c r="J1053" s="15"/>
      <c r="K1053" s="16"/>
      <c r="L1053" s="8"/>
      <c r="M1053" s="15"/>
      <c r="N1053" s="8"/>
      <c r="O1053" s="8"/>
      <c r="P1053" s="17"/>
      <c r="Q1053" s="18"/>
      <c r="R1053" s="8"/>
      <c r="S1053" s="8"/>
    </row>
    <row r="1054" customFormat="1" customHeight="1" spans="1:19">
      <c r="A1054" s="8"/>
      <c r="B1054" s="9"/>
      <c r="C1054" s="10"/>
      <c r="D1054" s="10"/>
      <c r="E1054" s="11"/>
      <c r="F1054" s="12"/>
      <c r="G1054" s="13"/>
      <c r="H1054" s="8"/>
      <c r="I1054" s="14"/>
      <c r="J1054" s="15"/>
      <c r="K1054" s="16"/>
      <c r="L1054" s="8"/>
      <c r="M1054" s="15"/>
      <c r="N1054" s="8"/>
      <c r="O1054" s="8"/>
      <c r="P1054" s="17"/>
      <c r="Q1054" s="18"/>
      <c r="R1054" s="8"/>
      <c r="S1054" s="8"/>
    </row>
    <row r="1055" customFormat="1" customHeight="1" spans="1:19">
      <c r="A1055" s="8"/>
      <c r="B1055" s="9"/>
      <c r="C1055" s="10"/>
      <c r="D1055" s="10"/>
      <c r="E1055" s="11"/>
      <c r="F1055" s="12"/>
      <c r="G1055" s="13"/>
      <c r="H1055" s="8"/>
      <c r="I1055" s="14"/>
      <c r="J1055" s="15"/>
      <c r="K1055" s="16"/>
      <c r="L1055" s="8"/>
      <c r="M1055" s="15"/>
      <c r="N1055" s="8"/>
      <c r="O1055" s="8"/>
      <c r="P1055" s="17"/>
      <c r="Q1055" s="18"/>
      <c r="R1055" s="8"/>
      <c r="S1055" s="8"/>
    </row>
    <row r="1056" customFormat="1" customHeight="1" spans="1:19">
      <c r="A1056" s="8"/>
      <c r="B1056" s="9"/>
      <c r="C1056" s="10"/>
      <c r="D1056" s="10"/>
      <c r="E1056" s="11"/>
      <c r="F1056" s="12"/>
      <c r="G1056" s="13"/>
      <c r="H1056" s="8"/>
      <c r="I1056" s="14"/>
      <c r="J1056" s="15"/>
      <c r="K1056" s="16"/>
      <c r="L1056" s="8"/>
      <c r="M1056" s="15"/>
      <c r="N1056" s="8"/>
      <c r="O1056" s="8"/>
      <c r="P1056" s="17"/>
      <c r="Q1056" s="18"/>
      <c r="R1056" s="8"/>
      <c r="S1056" s="8"/>
    </row>
    <row r="1057" customFormat="1" customHeight="1" spans="1:19">
      <c r="A1057" s="8"/>
      <c r="B1057" s="9"/>
      <c r="C1057" s="10"/>
      <c r="D1057" s="10"/>
      <c r="E1057" s="11"/>
      <c r="F1057" s="12"/>
      <c r="G1057" s="13"/>
      <c r="H1057" s="8"/>
      <c r="I1057" s="14"/>
      <c r="J1057" s="15"/>
      <c r="K1057" s="16"/>
      <c r="L1057" s="8"/>
      <c r="M1057" s="15"/>
      <c r="N1057" s="8"/>
      <c r="O1057" s="8"/>
      <c r="P1057" s="17"/>
      <c r="Q1057" s="18"/>
      <c r="R1057" s="8"/>
      <c r="S1057" s="8"/>
    </row>
    <row r="1058" customFormat="1" customHeight="1" spans="1:19">
      <c r="A1058" s="8"/>
      <c r="B1058" s="9"/>
      <c r="C1058" s="10"/>
      <c r="D1058" s="10"/>
      <c r="E1058" s="11"/>
      <c r="F1058" s="12"/>
      <c r="G1058" s="13"/>
      <c r="H1058" s="8"/>
      <c r="I1058" s="14"/>
      <c r="J1058" s="15"/>
      <c r="K1058" s="16"/>
      <c r="L1058" s="8"/>
      <c r="M1058" s="15"/>
      <c r="N1058" s="8"/>
      <c r="O1058" s="8"/>
      <c r="P1058" s="17"/>
      <c r="Q1058" s="18"/>
      <c r="R1058" s="8"/>
      <c r="S1058" s="8"/>
    </row>
    <row r="1059" customFormat="1" customHeight="1" spans="1:19">
      <c r="A1059" s="8"/>
      <c r="B1059" s="9"/>
      <c r="C1059" s="10"/>
      <c r="D1059" s="10"/>
      <c r="E1059" s="11"/>
      <c r="F1059" s="12"/>
      <c r="G1059" s="13"/>
      <c r="H1059" s="8"/>
      <c r="I1059" s="14"/>
      <c r="J1059" s="15"/>
      <c r="K1059" s="16"/>
      <c r="L1059" s="8"/>
      <c r="M1059" s="15"/>
      <c r="N1059" s="8"/>
      <c r="O1059" s="8"/>
      <c r="P1059" s="17"/>
      <c r="Q1059" s="18"/>
      <c r="R1059" s="8"/>
      <c r="S1059" s="8"/>
    </row>
    <row r="1060" customFormat="1" customHeight="1" spans="1:19">
      <c r="A1060" s="8"/>
      <c r="B1060" s="9"/>
      <c r="C1060" s="10"/>
      <c r="D1060" s="10"/>
      <c r="E1060" s="11"/>
      <c r="F1060" s="12"/>
      <c r="G1060" s="13"/>
      <c r="H1060" s="8"/>
      <c r="I1060" s="14"/>
      <c r="J1060" s="15"/>
      <c r="K1060" s="16"/>
      <c r="L1060" s="8"/>
      <c r="M1060" s="15"/>
      <c r="N1060" s="8"/>
      <c r="O1060" s="8"/>
      <c r="P1060" s="17"/>
      <c r="Q1060" s="18"/>
      <c r="R1060" s="8"/>
      <c r="S1060" s="8"/>
    </row>
    <row r="1061" customFormat="1" customHeight="1" spans="1:19">
      <c r="A1061" s="8"/>
      <c r="B1061" s="9"/>
      <c r="C1061" s="10"/>
      <c r="D1061" s="10"/>
      <c r="E1061" s="11"/>
      <c r="F1061" s="12"/>
      <c r="G1061" s="13"/>
      <c r="H1061" s="8"/>
      <c r="I1061" s="14"/>
      <c r="J1061" s="15"/>
      <c r="K1061" s="16"/>
      <c r="L1061" s="8"/>
      <c r="M1061" s="15"/>
      <c r="N1061" s="8"/>
      <c r="O1061" s="8"/>
      <c r="P1061" s="17"/>
      <c r="Q1061" s="18"/>
      <c r="R1061" s="8"/>
      <c r="S1061" s="8"/>
    </row>
    <row r="1062" customFormat="1" customHeight="1" spans="1:19">
      <c r="A1062" s="8"/>
      <c r="B1062" s="9"/>
      <c r="C1062" s="10"/>
      <c r="D1062" s="10"/>
      <c r="E1062" s="11"/>
      <c r="F1062" s="12"/>
      <c r="G1062" s="13"/>
      <c r="H1062" s="8"/>
      <c r="I1062" s="14"/>
      <c r="J1062" s="15"/>
      <c r="K1062" s="16"/>
      <c r="L1062" s="8"/>
      <c r="M1062" s="15"/>
      <c r="N1062" s="8"/>
      <c r="O1062" s="8"/>
      <c r="P1062" s="17"/>
      <c r="Q1062" s="18"/>
      <c r="R1062" s="8"/>
      <c r="S1062" s="8"/>
    </row>
    <row r="1063" customFormat="1" customHeight="1" spans="1:19">
      <c r="A1063" s="8"/>
      <c r="B1063" s="9"/>
      <c r="C1063" s="10"/>
      <c r="D1063" s="10"/>
      <c r="E1063" s="11"/>
      <c r="F1063" s="12"/>
      <c r="G1063" s="13"/>
      <c r="H1063" s="8"/>
      <c r="I1063" s="14"/>
      <c r="J1063" s="15"/>
      <c r="K1063" s="16"/>
      <c r="L1063" s="8"/>
      <c r="M1063" s="15"/>
      <c r="N1063" s="8"/>
      <c r="O1063" s="8"/>
      <c r="P1063" s="17"/>
      <c r="Q1063" s="18"/>
      <c r="R1063" s="8"/>
      <c r="S1063" s="8"/>
    </row>
    <row r="1064" customFormat="1" customHeight="1" spans="1:19">
      <c r="A1064" s="8"/>
      <c r="B1064" s="9"/>
      <c r="C1064" s="10"/>
      <c r="D1064" s="10"/>
      <c r="E1064" s="11"/>
      <c r="F1064" s="12"/>
      <c r="G1064" s="13"/>
      <c r="H1064" s="8"/>
      <c r="I1064" s="14"/>
      <c r="J1064" s="15"/>
      <c r="K1064" s="16"/>
      <c r="L1064" s="8"/>
      <c r="M1064" s="15"/>
      <c r="N1064" s="8"/>
      <c r="O1064" s="8"/>
      <c r="P1064" s="17"/>
      <c r="Q1064" s="18"/>
      <c r="R1064" s="8"/>
      <c r="S1064" s="8"/>
    </row>
    <row r="1065" customFormat="1" customHeight="1" spans="1:19">
      <c r="A1065" s="8"/>
      <c r="B1065" s="9"/>
      <c r="C1065" s="10"/>
      <c r="D1065" s="10"/>
      <c r="E1065" s="11"/>
      <c r="F1065" s="12"/>
      <c r="G1065" s="13"/>
      <c r="H1065" s="8"/>
      <c r="I1065" s="14"/>
      <c r="J1065" s="15"/>
      <c r="K1065" s="16"/>
      <c r="L1065" s="8"/>
      <c r="M1065" s="15"/>
      <c r="N1065" s="8"/>
      <c r="O1065" s="8"/>
      <c r="P1065" s="17"/>
      <c r="Q1065" s="18"/>
      <c r="R1065" s="8"/>
      <c r="S1065" s="8"/>
    </row>
    <row r="1066" customFormat="1" customHeight="1" spans="1:19">
      <c r="A1066" s="8"/>
      <c r="B1066" s="9"/>
      <c r="C1066" s="10"/>
      <c r="D1066" s="10"/>
      <c r="E1066" s="11"/>
      <c r="F1066" s="12"/>
      <c r="G1066" s="13"/>
      <c r="H1066" s="8"/>
      <c r="I1066" s="14"/>
      <c r="J1066" s="15"/>
      <c r="K1066" s="16"/>
      <c r="L1066" s="8"/>
      <c r="M1066" s="15"/>
      <c r="N1066" s="8"/>
      <c r="O1066" s="8"/>
      <c r="P1066" s="17"/>
      <c r="Q1066" s="18"/>
      <c r="R1066" s="8"/>
      <c r="S1066" s="8"/>
    </row>
    <row r="1067" customFormat="1" customHeight="1" spans="1:19">
      <c r="A1067" s="8"/>
      <c r="B1067" s="9"/>
      <c r="C1067" s="10"/>
      <c r="D1067" s="10"/>
      <c r="E1067" s="11"/>
      <c r="F1067" s="12"/>
      <c r="G1067" s="13"/>
      <c r="H1067" s="8"/>
      <c r="I1067" s="14"/>
      <c r="J1067" s="15"/>
      <c r="K1067" s="16"/>
      <c r="L1067" s="8"/>
      <c r="M1067" s="15"/>
      <c r="N1067" s="8"/>
      <c r="O1067" s="8"/>
      <c r="P1067" s="17"/>
      <c r="Q1067" s="18"/>
      <c r="R1067" s="8"/>
      <c r="S1067" s="8"/>
    </row>
    <row r="1068" customFormat="1" customHeight="1" spans="1:19">
      <c r="A1068" s="8"/>
      <c r="B1068" s="9"/>
      <c r="C1068" s="10"/>
      <c r="D1068" s="10"/>
      <c r="E1068" s="11"/>
      <c r="F1068" s="12"/>
      <c r="G1068" s="13"/>
      <c r="H1068" s="8"/>
      <c r="I1068" s="14"/>
      <c r="J1068" s="15"/>
      <c r="K1068" s="16"/>
      <c r="L1068" s="8"/>
      <c r="M1068" s="15"/>
      <c r="N1068" s="8"/>
      <c r="O1068" s="8"/>
      <c r="P1068" s="17"/>
      <c r="Q1068" s="18"/>
      <c r="R1068" s="8"/>
      <c r="S1068" s="8"/>
    </row>
    <row r="1069" customFormat="1" customHeight="1" spans="1:19">
      <c r="A1069" s="8"/>
      <c r="B1069" s="9"/>
      <c r="C1069" s="10"/>
      <c r="D1069" s="10"/>
      <c r="E1069" s="11"/>
      <c r="F1069" s="12"/>
      <c r="G1069" s="13"/>
      <c r="H1069" s="8"/>
      <c r="I1069" s="14"/>
      <c r="J1069" s="15"/>
      <c r="K1069" s="16"/>
      <c r="L1069" s="8"/>
      <c r="M1069" s="15"/>
      <c r="N1069" s="8"/>
      <c r="O1069" s="8"/>
      <c r="P1069" s="17"/>
      <c r="Q1069" s="18"/>
      <c r="R1069" s="8"/>
      <c r="S1069" s="8"/>
    </row>
    <row r="1070" customFormat="1" customHeight="1" spans="1:19">
      <c r="A1070" s="8"/>
      <c r="B1070" s="9"/>
      <c r="C1070" s="10"/>
      <c r="D1070" s="10"/>
      <c r="E1070" s="11"/>
      <c r="F1070" s="12"/>
      <c r="G1070" s="13"/>
      <c r="H1070" s="8"/>
      <c r="I1070" s="14"/>
      <c r="J1070" s="15"/>
      <c r="K1070" s="16"/>
      <c r="L1070" s="8"/>
      <c r="M1070" s="15"/>
      <c r="N1070" s="8"/>
      <c r="O1070" s="8"/>
      <c r="P1070" s="17"/>
      <c r="Q1070" s="18"/>
      <c r="R1070" s="8"/>
      <c r="S1070" s="8"/>
    </row>
    <row r="1071" customFormat="1" customHeight="1" spans="1:19">
      <c r="A1071" s="8"/>
      <c r="B1071" s="9"/>
      <c r="C1071" s="10"/>
      <c r="D1071" s="10"/>
      <c r="E1071" s="11"/>
      <c r="F1071" s="12"/>
      <c r="G1071" s="13"/>
      <c r="H1071" s="8"/>
      <c r="I1071" s="14"/>
      <c r="J1071" s="15"/>
      <c r="K1071" s="16"/>
      <c r="L1071" s="8"/>
      <c r="M1071" s="15"/>
      <c r="N1071" s="8"/>
      <c r="O1071" s="8"/>
      <c r="P1071" s="17"/>
      <c r="Q1071" s="18"/>
      <c r="R1071" s="8"/>
      <c r="S1071" s="8"/>
    </row>
    <row r="1072" customFormat="1" customHeight="1" spans="1:19">
      <c r="A1072" s="8"/>
      <c r="B1072" s="9"/>
      <c r="C1072" s="10"/>
      <c r="D1072" s="10"/>
      <c r="E1072" s="11"/>
      <c r="F1072" s="12"/>
      <c r="G1072" s="13"/>
      <c r="H1072" s="8"/>
      <c r="I1072" s="14"/>
      <c r="J1072" s="15"/>
      <c r="K1072" s="16"/>
      <c r="L1072" s="8"/>
      <c r="M1072" s="15"/>
      <c r="N1072" s="8"/>
      <c r="O1072" s="8"/>
      <c r="P1072" s="17"/>
      <c r="Q1072" s="18"/>
      <c r="R1072" s="8"/>
      <c r="S1072" s="8"/>
    </row>
    <row r="1073" customFormat="1" customHeight="1" spans="1:19">
      <c r="A1073" s="8"/>
      <c r="B1073" s="9"/>
      <c r="C1073" s="10"/>
      <c r="D1073" s="10"/>
      <c r="E1073" s="11"/>
      <c r="F1073" s="12"/>
      <c r="G1073" s="13"/>
      <c r="H1073" s="8"/>
      <c r="I1073" s="14"/>
      <c r="J1073" s="15"/>
      <c r="K1073" s="16"/>
      <c r="L1073" s="8"/>
      <c r="M1073" s="15"/>
      <c r="N1073" s="8"/>
      <c r="O1073" s="8"/>
      <c r="P1073" s="17"/>
      <c r="Q1073" s="18"/>
      <c r="R1073" s="8"/>
      <c r="S1073" s="8"/>
    </row>
    <row r="1074" customFormat="1" customHeight="1" spans="1:19">
      <c r="A1074" s="8"/>
      <c r="B1074" s="9"/>
      <c r="C1074" s="10"/>
      <c r="D1074" s="10"/>
      <c r="E1074" s="11"/>
      <c r="F1074" s="12"/>
      <c r="G1074" s="13"/>
      <c r="H1074" s="8"/>
      <c r="I1074" s="14"/>
      <c r="J1074" s="15"/>
      <c r="K1074" s="16"/>
      <c r="L1074" s="8"/>
      <c r="M1074" s="15"/>
      <c r="N1074" s="8"/>
      <c r="O1074" s="8"/>
      <c r="P1074" s="17"/>
      <c r="Q1074" s="18"/>
      <c r="R1074" s="8"/>
      <c r="S1074" s="8"/>
    </row>
    <row r="1075" customFormat="1" customHeight="1" spans="1:19">
      <c r="A1075" s="8"/>
      <c r="B1075" s="9"/>
      <c r="C1075" s="10"/>
      <c r="D1075" s="10"/>
      <c r="E1075" s="11"/>
      <c r="F1075" s="12"/>
      <c r="G1075" s="13"/>
      <c r="H1075" s="8"/>
      <c r="I1075" s="14"/>
      <c r="J1075" s="15"/>
      <c r="K1075" s="16"/>
      <c r="L1075" s="8"/>
      <c r="M1075" s="15"/>
      <c r="N1075" s="8"/>
      <c r="O1075" s="8"/>
      <c r="P1075" s="17"/>
      <c r="Q1075" s="18"/>
      <c r="R1075" s="8"/>
      <c r="S1075" s="8"/>
    </row>
    <row r="1076" customFormat="1" customHeight="1" spans="1:19">
      <c r="A1076" s="8"/>
      <c r="B1076" s="9"/>
      <c r="C1076" s="10"/>
      <c r="D1076" s="10"/>
      <c r="E1076" s="11"/>
      <c r="F1076" s="12"/>
      <c r="G1076" s="13"/>
      <c r="H1076" s="8"/>
      <c r="I1076" s="14"/>
      <c r="J1076" s="15"/>
      <c r="K1076" s="16"/>
      <c r="L1076" s="8"/>
      <c r="M1076" s="15"/>
      <c r="N1076" s="8"/>
      <c r="O1076" s="8"/>
      <c r="P1076" s="17"/>
      <c r="Q1076" s="18"/>
      <c r="R1076" s="8"/>
      <c r="S1076" s="8"/>
    </row>
    <row r="1077" customFormat="1" customHeight="1" spans="1:19">
      <c r="A1077" s="8"/>
      <c r="B1077" s="9"/>
      <c r="C1077" s="10"/>
      <c r="D1077" s="10"/>
      <c r="E1077" s="11"/>
      <c r="F1077" s="12"/>
      <c r="G1077" s="13"/>
      <c r="H1077" s="8"/>
      <c r="I1077" s="14"/>
      <c r="J1077" s="15"/>
      <c r="K1077" s="16"/>
      <c r="L1077" s="8"/>
      <c r="M1077" s="15"/>
      <c r="N1077" s="8"/>
      <c r="O1077" s="8"/>
      <c r="P1077" s="17"/>
      <c r="Q1077" s="18"/>
      <c r="R1077" s="8"/>
      <c r="S1077" s="8"/>
    </row>
    <row r="1078" customFormat="1" customHeight="1" spans="1:19">
      <c r="A1078" s="8"/>
      <c r="B1078" s="9"/>
      <c r="C1078" s="10"/>
      <c r="D1078" s="10"/>
      <c r="E1078" s="11"/>
      <c r="F1078" s="12"/>
      <c r="G1078" s="13"/>
      <c r="H1078" s="8"/>
      <c r="I1078" s="14"/>
      <c r="J1078" s="15"/>
      <c r="K1078" s="16"/>
      <c r="L1078" s="8"/>
      <c r="M1078" s="15"/>
      <c r="N1078" s="8"/>
      <c r="O1078" s="8"/>
      <c r="P1078" s="17"/>
      <c r="Q1078" s="18"/>
      <c r="R1078" s="8"/>
      <c r="S1078" s="8"/>
    </row>
    <row r="1079" customFormat="1" customHeight="1" spans="1:19">
      <c r="A1079" s="8"/>
      <c r="B1079" s="9"/>
      <c r="C1079" s="10"/>
      <c r="D1079" s="10"/>
      <c r="E1079" s="11"/>
      <c r="F1079" s="12"/>
      <c r="G1079" s="13"/>
      <c r="H1079" s="8"/>
      <c r="I1079" s="14"/>
      <c r="J1079" s="15"/>
      <c r="K1079" s="16"/>
      <c r="L1079" s="8"/>
      <c r="M1079" s="15"/>
      <c r="N1079" s="8"/>
      <c r="O1079" s="8"/>
      <c r="P1079" s="17"/>
      <c r="Q1079" s="18"/>
      <c r="R1079" s="8"/>
      <c r="S1079" s="8"/>
    </row>
    <row r="1080" customFormat="1" customHeight="1" spans="1:19">
      <c r="A1080" s="8"/>
      <c r="B1080" s="9"/>
      <c r="C1080" s="10"/>
      <c r="D1080" s="10"/>
      <c r="E1080" s="11"/>
      <c r="F1080" s="12"/>
      <c r="G1080" s="13"/>
      <c r="H1080" s="8"/>
      <c r="I1080" s="14"/>
      <c r="J1080" s="15"/>
      <c r="K1080" s="16"/>
      <c r="L1080" s="8"/>
      <c r="M1080" s="15"/>
      <c r="N1080" s="8"/>
      <c r="O1080" s="8"/>
      <c r="P1080" s="17"/>
      <c r="Q1080" s="18"/>
      <c r="R1080" s="8"/>
      <c r="S1080" s="8"/>
    </row>
    <row r="1081" customFormat="1" customHeight="1" spans="1:19">
      <c r="A1081" s="8"/>
      <c r="B1081" s="9"/>
      <c r="C1081" s="10"/>
      <c r="D1081" s="10"/>
      <c r="E1081" s="11"/>
      <c r="F1081" s="12"/>
      <c r="G1081" s="13"/>
      <c r="H1081" s="8"/>
      <c r="I1081" s="14"/>
      <c r="J1081" s="15"/>
      <c r="K1081" s="16"/>
      <c r="L1081" s="8"/>
      <c r="M1081" s="15"/>
      <c r="N1081" s="8"/>
      <c r="O1081" s="8"/>
      <c r="P1081" s="17"/>
      <c r="Q1081" s="18"/>
      <c r="R1081" s="8"/>
      <c r="S1081" s="8"/>
    </row>
    <row r="1082" customFormat="1" customHeight="1" spans="1:19">
      <c r="A1082" s="8"/>
      <c r="B1082" s="9"/>
      <c r="C1082" s="10"/>
      <c r="D1082" s="10"/>
      <c r="E1082" s="11"/>
      <c r="F1082" s="12"/>
      <c r="G1082" s="13"/>
      <c r="H1082" s="8"/>
      <c r="I1082" s="14"/>
      <c r="J1082" s="15"/>
      <c r="K1082" s="16"/>
      <c r="L1082" s="8"/>
      <c r="M1082" s="15"/>
      <c r="N1082" s="8"/>
      <c r="O1082" s="8"/>
      <c r="P1082" s="17"/>
      <c r="Q1082" s="18"/>
      <c r="R1082" s="8"/>
      <c r="S1082" s="8"/>
    </row>
    <row r="1083" customFormat="1" customHeight="1" spans="1:19">
      <c r="A1083" s="8"/>
      <c r="B1083" s="9"/>
      <c r="C1083" s="10"/>
      <c r="D1083" s="10"/>
      <c r="E1083" s="11"/>
      <c r="F1083" s="12"/>
      <c r="G1083" s="13"/>
      <c r="H1083" s="8"/>
      <c r="I1083" s="14"/>
      <c r="J1083" s="15"/>
      <c r="K1083" s="16"/>
      <c r="L1083" s="8"/>
      <c r="M1083" s="15"/>
      <c r="N1083" s="8"/>
      <c r="O1083" s="8"/>
      <c r="P1083" s="17"/>
      <c r="Q1083" s="18"/>
      <c r="R1083" s="8"/>
      <c r="S1083" s="8"/>
    </row>
    <row r="1084" customFormat="1" customHeight="1" spans="1:19">
      <c r="A1084" s="8"/>
      <c r="B1084" s="9"/>
      <c r="C1084" s="10"/>
      <c r="D1084" s="10"/>
      <c r="E1084" s="11"/>
      <c r="F1084" s="12"/>
      <c r="G1084" s="13"/>
      <c r="H1084" s="8"/>
      <c r="I1084" s="14"/>
      <c r="J1084" s="15"/>
      <c r="K1084" s="16"/>
      <c r="L1084" s="8"/>
      <c r="M1084" s="15"/>
      <c r="N1084" s="8"/>
      <c r="O1084" s="8"/>
      <c r="P1084" s="17"/>
      <c r="Q1084" s="18"/>
      <c r="R1084" s="8"/>
      <c r="S1084" s="8"/>
    </row>
    <row r="1085" customFormat="1" customHeight="1" spans="1:19">
      <c r="A1085" s="8"/>
      <c r="B1085" s="9"/>
      <c r="C1085" s="10"/>
      <c r="D1085" s="10"/>
      <c r="E1085" s="11"/>
      <c r="F1085" s="12"/>
      <c r="G1085" s="13"/>
      <c r="H1085" s="8"/>
      <c r="I1085" s="14"/>
      <c r="J1085" s="15"/>
      <c r="K1085" s="16"/>
      <c r="L1085" s="8"/>
      <c r="M1085" s="15"/>
      <c r="N1085" s="8"/>
      <c r="O1085" s="8"/>
      <c r="P1085" s="17"/>
      <c r="Q1085" s="18"/>
      <c r="R1085" s="8"/>
      <c r="S1085" s="8"/>
    </row>
    <row r="1086" customFormat="1" customHeight="1" spans="1:19">
      <c r="A1086" s="8"/>
      <c r="B1086" s="9"/>
      <c r="C1086" s="10"/>
      <c r="D1086" s="10"/>
      <c r="E1086" s="11"/>
      <c r="F1086" s="12"/>
      <c r="G1086" s="13"/>
      <c r="H1086" s="8"/>
      <c r="I1086" s="14"/>
      <c r="J1086" s="15"/>
      <c r="K1086" s="16"/>
      <c r="L1086" s="8"/>
      <c r="M1086" s="15"/>
      <c r="N1086" s="8"/>
      <c r="O1086" s="8"/>
      <c r="P1086" s="17"/>
      <c r="Q1086" s="18"/>
      <c r="R1086" s="8"/>
      <c r="S1086" s="8"/>
    </row>
    <row r="1087" customFormat="1" customHeight="1" spans="1:19">
      <c r="A1087" s="8"/>
      <c r="B1087" s="9"/>
      <c r="C1087" s="10"/>
      <c r="D1087" s="10"/>
      <c r="E1087" s="11"/>
      <c r="F1087" s="12"/>
      <c r="G1087" s="13"/>
      <c r="H1087" s="8"/>
      <c r="I1087" s="14"/>
      <c r="J1087" s="15"/>
      <c r="K1087" s="16"/>
      <c r="L1087" s="8"/>
      <c r="M1087" s="15"/>
      <c r="N1087" s="8"/>
      <c r="O1087" s="8"/>
      <c r="P1087" s="17"/>
      <c r="Q1087" s="18"/>
      <c r="R1087" s="8"/>
      <c r="S1087" s="8"/>
    </row>
    <row r="1088" customFormat="1" customHeight="1" spans="1:19">
      <c r="A1088" s="8"/>
      <c r="B1088" s="9"/>
      <c r="C1088" s="10"/>
      <c r="D1088" s="10"/>
      <c r="E1088" s="11"/>
      <c r="F1088" s="12"/>
      <c r="G1088" s="13"/>
      <c r="H1088" s="8"/>
      <c r="I1088" s="14"/>
      <c r="J1088" s="15"/>
      <c r="K1088" s="16"/>
      <c r="L1088" s="8"/>
      <c r="M1088" s="15"/>
      <c r="N1088" s="8"/>
      <c r="O1088" s="8"/>
      <c r="P1088" s="17"/>
      <c r="Q1088" s="18"/>
      <c r="R1088" s="8"/>
      <c r="S1088" s="8"/>
    </row>
    <row r="1089" customFormat="1" customHeight="1" spans="1:19">
      <c r="A1089" s="8"/>
      <c r="B1089" s="9"/>
      <c r="C1089" s="10"/>
      <c r="D1089" s="10"/>
      <c r="E1089" s="11"/>
      <c r="F1089" s="12"/>
      <c r="G1089" s="13"/>
      <c r="H1089" s="8"/>
      <c r="I1089" s="14"/>
      <c r="J1089" s="15"/>
      <c r="K1089" s="16"/>
      <c r="L1089" s="8"/>
      <c r="M1089" s="15"/>
      <c r="N1089" s="8"/>
      <c r="O1089" s="8"/>
      <c r="P1089" s="17"/>
      <c r="Q1089" s="18"/>
      <c r="R1089" s="8"/>
      <c r="S1089" s="8"/>
    </row>
    <row r="1090" customFormat="1" customHeight="1" spans="1:19">
      <c r="A1090" s="8"/>
      <c r="B1090" s="9"/>
      <c r="C1090" s="10"/>
      <c r="D1090" s="10"/>
      <c r="E1090" s="11"/>
      <c r="F1090" s="12"/>
      <c r="G1090" s="13"/>
      <c r="H1090" s="8"/>
      <c r="I1090" s="14"/>
      <c r="J1090" s="15"/>
      <c r="K1090" s="16"/>
      <c r="L1090" s="8"/>
      <c r="M1090" s="15"/>
      <c r="N1090" s="8"/>
      <c r="O1090" s="8"/>
      <c r="P1090" s="17"/>
      <c r="Q1090" s="18"/>
      <c r="R1090" s="8"/>
      <c r="S1090" s="8"/>
    </row>
    <row r="1091" customFormat="1" customHeight="1" spans="1:19">
      <c r="A1091" s="8"/>
      <c r="B1091" s="9"/>
      <c r="C1091" s="10"/>
      <c r="D1091" s="10"/>
      <c r="E1091" s="11"/>
      <c r="F1091" s="12"/>
      <c r="G1091" s="13"/>
      <c r="H1091" s="8"/>
      <c r="I1091" s="14"/>
      <c r="J1091" s="15"/>
      <c r="K1091" s="16"/>
      <c r="L1091" s="8"/>
      <c r="M1091" s="15"/>
      <c r="N1091" s="8"/>
      <c r="O1091" s="8"/>
      <c r="P1091" s="17"/>
      <c r="Q1091" s="18"/>
      <c r="R1091" s="8"/>
      <c r="S1091" s="8"/>
    </row>
    <row r="1092" customFormat="1" customHeight="1" spans="1:19">
      <c r="A1092" s="8"/>
      <c r="B1092" s="9"/>
      <c r="C1092" s="10"/>
      <c r="D1092" s="10"/>
      <c r="E1092" s="11"/>
      <c r="F1092" s="12"/>
      <c r="G1092" s="13"/>
      <c r="H1092" s="8"/>
      <c r="I1092" s="14"/>
      <c r="J1092" s="15"/>
      <c r="K1092" s="16"/>
      <c r="L1092" s="8"/>
      <c r="M1092" s="15"/>
      <c r="N1092" s="8"/>
      <c r="O1092" s="8"/>
      <c r="P1092" s="17"/>
      <c r="Q1092" s="18"/>
      <c r="R1092" s="8"/>
      <c r="S1092" s="8"/>
    </row>
    <row r="1093" customFormat="1" customHeight="1" spans="1:19">
      <c r="A1093" s="8"/>
      <c r="B1093" s="9"/>
      <c r="C1093" s="10"/>
      <c r="D1093" s="10"/>
      <c r="E1093" s="11"/>
      <c r="F1093" s="12"/>
      <c r="G1093" s="13"/>
      <c r="H1093" s="8"/>
      <c r="I1093" s="14"/>
      <c r="J1093" s="15"/>
      <c r="K1093" s="16"/>
      <c r="L1093" s="8"/>
      <c r="M1093" s="15"/>
      <c r="N1093" s="8"/>
      <c r="O1093" s="8"/>
      <c r="P1093" s="17"/>
      <c r="Q1093" s="18"/>
      <c r="R1093" s="8"/>
      <c r="S1093" s="8"/>
    </row>
    <row r="1094" customFormat="1" customHeight="1" spans="1:19">
      <c r="A1094" s="8"/>
      <c r="B1094" s="9"/>
      <c r="C1094" s="10"/>
      <c r="D1094" s="10"/>
      <c r="E1094" s="11"/>
      <c r="F1094" s="12"/>
      <c r="G1094" s="13"/>
      <c r="H1094" s="8"/>
      <c r="I1094" s="14"/>
      <c r="J1094" s="15"/>
      <c r="K1094" s="16"/>
      <c r="L1094" s="8"/>
      <c r="M1094" s="15"/>
      <c r="N1094" s="8"/>
      <c r="O1094" s="8"/>
      <c r="P1094" s="17"/>
      <c r="Q1094" s="18"/>
      <c r="R1094" s="8"/>
      <c r="S1094" s="8"/>
    </row>
    <row r="1095" customFormat="1" customHeight="1" spans="1:19">
      <c r="A1095" s="8"/>
      <c r="B1095" s="9"/>
      <c r="C1095" s="10"/>
      <c r="D1095" s="10"/>
      <c r="E1095" s="11"/>
      <c r="F1095" s="12"/>
      <c r="G1095" s="13"/>
      <c r="H1095" s="8"/>
      <c r="I1095" s="14"/>
      <c r="J1095" s="15"/>
      <c r="K1095" s="16"/>
      <c r="L1095" s="8"/>
      <c r="M1095" s="15"/>
      <c r="N1095" s="8"/>
      <c r="O1095" s="8"/>
      <c r="P1095" s="17"/>
      <c r="Q1095" s="18"/>
      <c r="R1095" s="8"/>
      <c r="S1095" s="8"/>
    </row>
    <row r="1096" customFormat="1" customHeight="1" spans="1:19">
      <c r="A1096" s="8"/>
      <c r="B1096" s="9"/>
      <c r="C1096" s="10"/>
      <c r="D1096" s="10"/>
      <c r="E1096" s="11"/>
      <c r="F1096" s="12"/>
      <c r="G1096" s="13"/>
      <c r="H1096" s="8"/>
      <c r="I1096" s="14"/>
      <c r="J1096" s="15"/>
      <c r="K1096" s="16"/>
      <c r="L1096" s="8"/>
      <c r="M1096" s="15"/>
      <c r="N1096" s="8"/>
      <c r="O1096" s="8"/>
      <c r="P1096" s="17"/>
      <c r="Q1096" s="18"/>
      <c r="R1096" s="8"/>
      <c r="S1096" s="8"/>
    </row>
    <row r="1097" customFormat="1" customHeight="1" spans="1:19">
      <c r="A1097" s="8"/>
      <c r="B1097" s="9"/>
      <c r="C1097" s="10"/>
      <c r="D1097" s="10"/>
      <c r="E1097" s="11"/>
      <c r="F1097" s="12"/>
      <c r="G1097" s="13"/>
      <c r="H1097" s="8"/>
      <c r="I1097" s="14"/>
      <c r="J1097" s="15"/>
      <c r="K1097" s="16"/>
      <c r="L1097" s="8"/>
      <c r="M1097" s="15"/>
      <c r="N1097" s="8"/>
      <c r="O1097" s="8"/>
      <c r="P1097" s="17"/>
      <c r="Q1097" s="18"/>
      <c r="R1097" s="8"/>
      <c r="S1097" s="8"/>
    </row>
    <row r="1098" customFormat="1" customHeight="1" spans="1:19">
      <c r="A1098" s="8"/>
      <c r="B1098" s="9"/>
      <c r="C1098" s="10"/>
      <c r="D1098" s="10"/>
      <c r="E1098" s="11"/>
      <c r="F1098" s="12"/>
      <c r="G1098" s="13"/>
      <c r="H1098" s="8"/>
      <c r="I1098" s="14"/>
      <c r="J1098" s="15"/>
      <c r="K1098" s="16"/>
      <c r="L1098" s="8"/>
      <c r="M1098" s="15"/>
      <c r="N1098" s="8"/>
      <c r="O1098" s="8"/>
      <c r="P1098" s="17"/>
      <c r="Q1098" s="18"/>
      <c r="R1098" s="8"/>
      <c r="S1098" s="8"/>
    </row>
    <row r="1099" customFormat="1" customHeight="1" spans="1:19">
      <c r="A1099" s="8"/>
      <c r="B1099" s="9"/>
      <c r="C1099" s="10"/>
      <c r="D1099" s="10"/>
      <c r="E1099" s="11"/>
      <c r="F1099" s="12"/>
      <c r="G1099" s="13"/>
      <c r="H1099" s="8"/>
      <c r="I1099" s="14"/>
      <c r="J1099" s="15"/>
      <c r="K1099" s="16"/>
      <c r="L1099" s="8"/>
      <c r="M1099" s="15"/>
      <c r="N1099" s="8"/>
      <c r="O1099" s="8"/>
      <c r="P1099" s="17"/>
      <c r="Q1099" s="18"/>
      <c r="R1099" s="8"/>
      <c r="S1099" s="8"/>
    </row>
    <row r="1100" customFormat="1" customHeight="1" spans="1:19">
      <c r="A1100" s="8"/>
      <c r="B1100" s="9"/>
      <c r="C1100" s="10"/>
      <c r="D1100" s="10"/>
      <c r="E1100" s="11"/>
      <c r="F1100" s="12"/>
      <c r="G1100" s="13"/>
      <c r="H1100" s="8"/>
      <c r="I1100" s="14"/>
      <c r="J1100" s="15"/>
      <c r="K1100" s="16"/>
      <c r="L1100" s="8"/>
      <c r="M1100" s="15"/>
      <c r="N1100" s="8"/>
      <c r="O1100" s="8"/>
      <c r="P1100" s="17"/>
      <c r="Q1100" s="18"/>
      <c r="R1100" s="8"/>
      <c r="S1100" s="8"/>
    </row>
    <row r="1101" customFormat="1" customHeight="1" spans="1:19">
      <c r="A1101" s="8"/>
      <c r="B1101" s="9"/>
      <c r="C1101" s="10"/>
      <c r="D1101" s="10"/>
      <c r="E1101" s="11"/>
      <c r="F1101" s="12"/>
      <c r="G1101" s="13"/>
      <c r="H1101" s="8"/>
      <c r="I1101" s="14"/>
      <c r="J1101" s="15"/>
      <c r="K1101" s="16"/>
      <c r="L1101" s="8"/>
      <c r="M1101" s="15"/>
      <c r="N1101" s="8"/>
      <c r="O1101" s="8"/>
      <c r="P1101" s="17"/>
      <c r="Q1101" s="18"/>
      <c r="R1101" s="8"/>
      <c r="S1101" s="8"/>
    </row>
    <row r="1102" customFormat="1" customHeight="1" spans="1:19">
      <c r="A1102" s="8"/>
      <c r="B1102" s="9"/>
      <c r="C1102" s="10"/>
      <c r="D1102" s="10"/>
      <c r="E1102" s="11"/>
      <c r="F1102" s="12"/>
      <c r="G1102" s="13"/>
      <c r="H1102" s="8"/>
      <c r="I1102" s="14"/>
      <c r="J1102" s="15"/>
      <c r="K1102" s="16"/>
      <c r="L1102" s="8"/>
      <c r="M1102" s="15"/>
      <c r="N1102" s="8"/>
      <c r="O1102" s="8"/>
      <c r="P1102" s="17"/>
      <c r="Q1102" s="18"/>
      <c r="R1102" s="8"/>
      <c r="S1102" s="8"/>
    </row>
    <row r="1103" customFormat="1" customHeight="1" spans="1:19">
      <c r="A1103" s="8"/>
      <c r="B1103" s="9"/>
      <c r="C1103" s="10"/>
      <c r="D1103" s="10"/>
      <c r="E1103" s="11"/>
      <c r="F1103" s="12"/>
      <c r="G1103" s="13"/>
      <c r="H1103" s="8"/>
      <c r="I1103" s="14"/>
      <c r="J1103" s="15"/>
      <c r="K1103" s="16"/>
      <c r="L1103" s="8"/>
      <c r="M1103" s="15"/>
      <c r="N1103" s="8"/>
      <c r="O1103" s="8"/>
      <c r="P1103" s="17"/>
      <c r="Q1103" s="18"/>
      <c r="R1103" s="8"/>
      <c r="S1103" s="8"/>
    </row>
    <row r="1104" customFormat="1" customHeight="1" spans="1:19">
      <c r="A1104" s="8"/>
      <c r="B1104" s="9"/>
      <c r="C1104" s="10"/>
      <c r="D1104" s="10"/>
      <c r="E1104" s="11"/>
      <c r="F1104" s="12"/>
      <c r="G1104" s="13"/>
      <c r="H1104" s="8"/>
      <c r="I1104" s="14"/>
      <c r="J1104" s="15"/>
      <c r="K1104" s="16"/>
      <c r="L1104" s="8"/>
      <c r="M1104" s="15"/>
      <c r="N1104" s="8"/>
      <c r="O1104" s="8"/>
      <c r="P1104" s="17"/>
      <c r="Q1104" s="18"/>
      <c r="R1104" s="8"/>
      <c r="S1104" s="8"/>
    </row>
    <row r="1105" customFormat="1" customHeight="1" spans="1:19">
      <c r="A1105" s="8"/>
      <c r="B1105" s="9"/>
      <c r="C1105" s="10"/>
      <c r="D1105" s="10"/>
      <c r="E1105" s="11"/>
      <c r="F1105" s="12"/>
      <c r="G1105" s="13"/>
      <c r="H1105" s="8"/>
      <c r="I1105" s="14"/>
      <c r="J1105" s="15"/>
      <c r="K1105" s="16"/>
      <c r="L1105" s="8"/>
      <c r="M1105" s="15"/>
      <c r="N1105" s="8"/>
      <c r="O1105" s="8"/>
      <c r="P1105" s="17"/>
      <c r="Q1105" s="18"/>
      <c r="R1105" s="8"/>
      <c r="S1105" s="8"/>
    </row>
    <row r="1106" customFormat="1" customHeight="1" spans="1:19">
      <c r="A1106" s="8"/>
      <c r="B1106" s="9"/>
      <c r="C1106" s="10"/>
      <c r="D1106" s="10"/>
      <c r="E1106" s="11"/>
      <c r="F1106" s="12"/>
      <c r="G1106" s="13"/>
      <c r="H1106" s="8"/>
      <c r="I1106" s="14"/>
      <c r="J1106" s="15"/>
      <c r="K1106" s="16"/>
      <c r="L1106" s="8"/>
      <c r="M1106" s="15"/>
      <c r="N1106" s="8"/>
      <c r="O1106" s="8"/>
      <c r="P1106" s="17"/>
      <c r="Q1106" s="18"/>
      <c r="R1106" s="8"/>
      <c r="S1106" s="8"/>
    </row>
    <row r="1107" customFormat="1" customHeight="1" spans="1:19">
      <c r="A1107" s="8"/>
      <c r="B1107" s="9"/>
      <c r="C1107" s="10"/>
      <c r="D1107" s="10"/>
      <c r="E1107" s="11"/>
      <c r="F1107" s="12"/>
      <c r="G1107" s="13"/>
      <c r="H1107" s="8"/>
      <c r="I1107" s="14"/>
      <c r="J1107" s="15"/>
      <c r="K1107" s="16"/>
      <c r="L1107" s="8"/>
      <c r="M1107" s="15"/>
      <c r="N1107" s="8"/>
      <c r="O1107" s="8"/>
      <c r="P1107" s="17"/>
      <c r="Q1107" s="18"/>
      <c r="R1107" s="8"/>
      <c r="S1107" s="8"/>
    </row>
    <row r="1108" customFormat="1" customHeight="1" spans="1:19">
      <c r="A1108" s="8"/>
      <c r="B1108" s="9"/>
      <c r="C1108" s="10"/>
      <c r="D1108" s="10"/>
      <c r="E1108" s="11"/>
      <c r="F1108" s="12"/>
      <c r="G1108" s="13"/>
      <c r="H1108" s="8"/>
      <c r="I1108" s="14"/>
      <c r="J1108" s="15"/>
      <c r="K1108" s="16"/>
      <c r="L1108" s="8"/>
      <c r="M1108" s="15"/>
      <c r="N1108" s="8"/>
      <c r="O1108" s="8"/>
      <c r="P1108" s="17"/>
      <c r="Q1108" s="18"/>
      <c r="R1108" s="8"/>
      <c r="S1108" s="8"/>
    </row>
    <row r="1109" customFormat="1" customHeight="1" spans="1:19">
      <c r="A1109" s="8"/>
      <c r="B1109" s="9"/>
      <c r="C1109" s="10"/>
      <c r="D1109" s="10"/>
      <c r="E1109" s="11"/>
      <c r="F1109" s="12"/>
      <c r="G1109" s="13"/>
      <c r="H1109" s="8"/>
      <c r="I1109" s="14"/>
      <c r="J1109" s="15"/>
      <c r="K1109" s="16"/>
      <c r="L1109" s="8"/>
      <c r="M1109" s="15"/>
      <c r="N1109" s="8"/>
      <c r="O1109" s="8"/>
      <c r="P1109" s="17"/>
      <c r="Q1109" s="18"/>
      <c r="R1109" s="8"/>
      <c r="S1109" s="8"/>
    </row>
    <row r="1110" customFormat="1" customHeight="1" spans="1:19">
      <c r="A1110" s="8"/>
      <c r="B1110" s="9"/>
      <c r="C1110" s="10"/>
      <c r="D1110" s="10"/>
      <c r="E1110" s="11"/>
      <c r="F1110" s="12"/>
      <c r="G1110" s="13"/>
      <c r="H1110" s="8"/>
      <c r="I1110" s="14"/>
      <c r="J1110" s="15"/>
      <c r="K1110" s="16"/>
      <c r="L1110" s="8"/>
      <c r="M1110" s="15"/>
      <c r="N1110" s="8"/>
      <c r="O1110" s="8"/>
      <c r="P1110" s="17"/>
      <c r="Q1110" s="18"/>
      <c r="R1110" s="8"/>
      <c r="S1110" s="8"/>
    </row>
    <row r="1111" customFormat="1" customHeight="1" spans="1:19">
      <c r="A1111" s="8"/>
      <c r="B1111" s="9"/>
      <c r="C1111" s="10"/>
      <c r="D1111" s="10"/>
      <c r="E1111" s="11"/>
      <c r="F1111" s="12"/>
      <c r="G1111" s="13"/>
      <c r="H1111" s="8"/>
      <c r="I1111" s="14"/>
      <c r="J1111" s="15"/>
      <c r="K1111" s="16"/>
      <c r="L1111" s="8"/>
      <c r="M1111" s="15"/>
      <c r="N1111" s="8"/>
      <c r="O1111" s="8"/>
      <c r="P1111" s="17"/>
      <c r="Q1111" s="18"/>
      <c r="R1111" s="8"/>
      <c r="S1111" s="8"/>
    </row>
    <row r="1112" customFormat="1" customHeight="1" spans="1:19">
      <c r="A1112" s="8"/>
      <c r="B1112" s="9"/>
      <c r="C1112" s="10"/>
      <c r="D1112" s="10"/>
      <c r="E1112" s="11"/>
      <c r="F1112" s="12"/>
      <c r="G1112" s="13"/>
      <c r="H1112" s="8"/>
      <c r="I1112" s="14"/>
      <c r="J1112" s="15"/>
      <c r="K1112" s="16"/>
      <c r="L1112" s="8"/>
      <c r="M1112" s="15"/>
      <c r="N1112" s="8"/>
      <c r="O1112" s="8"/>
      <c r="P1112" s="17"/>
      <c r="Q1112" s="18"/>
      <c r="R1112" s="8"/>
      <c r="S1112" s="8"/>
    </row>
    <row r="1113" customFormat="1" customHeight="1" spans="1:19">
      <c r="A1113" s="8"/>
      <c r="B1113" s="9"/>
      <c r="C1113" s="10"/>
      <c r="D1113" s="10"/>
      <c r="E1113" s="11"/>
      <c r="F1113" s="12"/>
      <c r="G1113" s="13"/>
      <c r="H1113" s="8"/>
      <c r="I1113" s="14"/>
      <c r="J1113" s="15"/>
      <c r="K1113" s="16"/>
      <c r="L1113" s="8"/>
      <c r="M1113" s="15"/>
      <c r="N1113" s="8"/>
      <c r="O1113" s="8"/>
      <c r="P1113" s="17"/>
      <c r="Q1113" s="18"/>
      <c r="R1113" s="8"/>
      <c r="S1113" s="8"/>
    </row>
    <row r="1114" customFormat="1" customHeight="1" spans="1:19">
      <c r="A1114" s="8"/>
      <c r="B1114" s="9"/>
      <c r="C1114" s="10"/>
      <c r="D1114" s="10"/>
      <c r="E1114" s="11"/>
      <c r="F1114" s="12"/>
      <c r="G1114" s="13"/>
      <c r="H1114" s="8"/>
      <c r="I1114" s="14"/>
      <c r="J1114" s="15"/>
      <c r="K1114" s="16"/>
      <c r="L1114" s="8"/>
      <c r="M1114" s="15"/>
      <c r="N1114" s="8"/>
      <c r="O1114" s="8"/>
      <c r="P1114" s="17"/>
      <c r="Q1114" s="18"/>
      <c r="R1114" s="8"/>
      <c r="S1114" s="8"/>
    </row>
    <row r="1115" customFormat="1" customHeight="1" spans="1:19">
      <c r="A1115" s="8"/>
      <c r="B1115" s="9"/>
      <c r="C1115" s="10"/>
      <c r="D1115" s="10"/>
      <c r="E1115" s="11"/>
      <c r="F1115" s="12"/>
      <c r="G1115" s="13"/>
      <c r="H1115" s="8"/>
      <c r="I1115" s="14"/>
      <c r="J1115" s="15"/>
      <c r="K1115" s="16"/>
      <c r="L1115" s="8"/>
      <c r="M1115" s="15"/>
      <c r="N1115" s="8"/>
      <c r="O1115" s="8"/>
      <c r="P1115" s="17"/>
      <c r="Q1115" s="18"/>
      <c r="R1115" s="8"/>
      <c r="S1115" s="8"/>
    </row>
    <row r="1116" customFormat="1" customHeight="1" spans="1:19">
      <c r="A1116" s="8"/>
      <c r="B1116" s="9"/>
      <c r="C1116" s="10"/>
      <c r="D1116" s="10"/>
      <c r="E1116" s="11"/>
      <c r="F1116" s="12"/>
      <c r="G1116" s="13"/>
      <c r="H1116" s="8"/>
      <c r="I1116" s="14"/>
      <c r="J1116" s="15"/>
      <c r="K1116" s="16"/>
      <c r="L1116" s="8"/>
      <c r="M1116" s="15"/>
      <c r="N1116" s="8"/>
      <c r="O1116" s="8"/>
      <c r="P1116" s="17"/>
      <c r="Q1116" s="18"/>
      <c r="R1116" s="8"/>
      <c r="S1116" s="8"/>
    </row>
    <row r="1117" customFormat="1" customHeight="1" spans="1:19">
      <c r="A1117" s="8"/>
      <c r="B1117" s="9"/>
      <c r="C1117" s="10"/>
      <c r="D1117" s="10"/>
      <c r="E1117" s="11"/>
      <c r="F1117" s="12"/>
      <c r="G1117" s="13"/>
      <c r="H1117" s="8"/>
      <c r="I1117" s="14"/>
      <c r="J1117" s="15"/>
      <c r="K1117" s="16"/>
      <c r="L1117" s="8"/>
      <c r="M1117" s="15"/>
      <c r="N1117" s="8"/>
      <c r="O1117" s="8"/>
      <c r="P1117" s="17"/>
      <c r="Q1117" s="18"/>
      <c r="R1117" s="8"/>
      <c r="S1117" s="8"/>
    </row>
    <row r="1118" customFormat="1" customHeight="1" spans="1:19">
      <c r="A1118" s="8"/>
      <c r="B1118" s="9"/>
      <c r="C1118" s="10"/>
      <c r="D1118" s="10"/>
      <c r="E1118" s="11"/>
      <c r="F1118" s="12"/>
      <c r="G1118" s="13"/>
      <c r="H1118" s="8"/>
      <c r="I1118" s="14"/>
      <c r="J1118" s="15"/>
      <c r="K1118" s="16"/>
      <c r="L1118" s="8"/>
      <c r="M1118" s="15"/>
      <c r="N1118" s="8"/>
      <c r="O1118" s="8"/>
      <c r="P1118" s="17"/>
      <c r="Q1118" s="18"/>
      <c r="R1118" s="8"/>
      <c r="S1118" s="8"/>
    </row>
    <row r="1119" customFormat="1" customHeight="1" spans="1:19">
      <c r="A1119" s="8"/>
      <c r="B1119" s="9"/>
      <c r="C1119" s="10"/>
      <c r="D1119" s="10"/>
      <c r="E1119" s="11"/>
      <c r="F1119" s="12"/>
      <c r="G1119" s="13"/>
      <c r="H1119" s="8"/>
      <c r="I1119" s="14"/>
      <c r="J1119" s="15"/>
      <c r="K1119" s="16"/>
      <c r="L1119" s="8"/>
      <c r="M1119" s="15"/>
      <c r="N1119" s="8"/>
      <c r="O1119" s="8"/>
      <c r="P1119" s="17"/>
      <c r="Q1119" s="18"/>
      <c r="R1119" s="8"/>
      <c r="S1119" s="8"/>
    </row>
    <row r="1120" customFormat="1" customHeight="1" spans="1:19">
      <c r="A1120" s="8"/>
      <c r="B1120" s="9"/>
      <c r="C1120" s="10"/>
      <c r="D1120" s="10"/>
      <c r="E1120" s="11"/>
      <c r="F1120" s="12"/>
      <c r="G1120" s="13"/>
      <c r="H1120" s="8"/>
      <c r="I1120" s="14"/>
      <c r="J1120" s="15"/>
      <c r="K1120" s="16"/>
      <c r="L1120" s="8"/>
      <c r="M1120" s="15"/>
      <c r="N1120" s="8"/>
      <c r="O1120" s="8"/>
      <c r="P1120" s="17"/>
      <c r="Q1120" s="18"/>
      <c r="R1120" s="8"/>
      <c r="S1120" s="8"/>
    </row>
    <row r="1121" customFormat="1" customHeight="1" spans="1:19">
      <c r="A1121" s="8"/>
      <c r="B1121" s="9"/>
      <c r="C1121" s="10"/>
      <c r="D1121" s="10"/>
      <c r="E1121" s="11"/>
      <c r="F1121" s="12"/>
      <c r="G1121" s="13"/>
      <c r="H1121" s="8"/>
      <c r="I1121" s="14"/>
      <c r="J1121" s="15"/>
      <c r="K1121" s="16"/>
      <c r="L1121" s="8"/>
      <c r="M1121" s="15"/>
      <c r="N1121" s="8"/>
      <c r="O1121" s="8"/>
      <c r="P1121" s="17"/>
      <c r="Q1121" s="18"/>
      <c r="R1121" s="8"/>
      <c r="S1121" s="8"/>
    </row>
    <row r="1122" customFormat="1" customHeight="1" spans="1:19">
      <c r="A1122" s="8"/>
      <c r="B1122" s="9"/>
      <c r="C1122" s="10"/>
      <c r="D1122" s="10"/>
      <c r="E1122" s="11"/>
      <c r="F1122" s="12"/>
      <c r="G1122" s="13"/>
      <c r="H1122" s="8"/>
      <c r="I1122" s="14"/>
      <c r="J1122" s="15"/>
      <c r="K1122" s="16"/>
      <c r="L1122" s="8"/>
      <c r="M1122" s="15"/>
      <c r="N1122" s="8"/>
      <c r="O1122" s="8"/>
      <c r="P1122" s="17"/>
      <c r="Q1122" s="18"/>
      <c r="R1122" s="8"/>
      <c r="S1122" s="8"/>
    </row>
    <row r="1123" customFormat="1" customHeight="1" spans="1:19">
      <c r="A1123" s="8"/>
      <c r="B1123" s="9"/>
      <c r="C1123" s="10"/>
      <c r="D1123" s="10"/>
      <c r="E1123" s="11"/>
      <c r="F1123" s="12"/>
      <c r="G1123" s="13"/>
      <c r="H1123" s="8"/>
      <c r="I1123" s="14"/>
      <c r="J1123" s="15"/>
      <c r="K1123" s="16"/>
      <c r="L1123" s="8"/>
      <c r="M1123" s="15"/>
      <c r="N1123" s="8"/>
      <c r="O1123" s="8"/>
      <c r="P1123" s="17"/>
      <c r="Q1123" s="18"/>
      <c r="R1123" s="8"/>
      <c r="S1123" s="8"/>
    </row>
    <row r="1124" customFormat="1" customHeight="1" spans="1:19">
      <c r="A1124" s="8"/>
      <c r="B1124" s="9"/>
      <c r="C1124" s="10"/>
      <c r="D1124" s="10"/>
      <c r="E1124" s="11"/>
      <c r="F1124" s="12"/>
      <c r="G1124" s="13"/>
      <c r="H1124" s="8"/>
      <c r="I1124" s="14"/>
      <c r="J1124" s="15"/>
      <c r="K1124" s="16"/>
      <c r="L1124" s="8"/>
      <c r="M1124" s="15"/>
      <c r="N1124" s="8"/>
      <c r="O1124" s="8"/>
      <c r="P1124" s="17"/>
      <c r="Q1124" s="18"/>
      <c r="R1124" s="8"/>
      <c r="S1124" s="8"/>
    </row>
    <row r="1125" customFormat="1" customHeight="1" spans="1:19">
      <c r="A1125" s="8"/>
      <c r="B1125" s="9"/>
      <c r="C1125" s="10"/>
      <c r="D1125" s="10"/>
      <c r="E1125" s="11"/>
      <c r="F1125" s="12"/>
      <c r="G1125" s="13"/>
      <c r="H1125" s="8"/>
      <c r="I1125" s="14"/>
      <c r="J1125" s="15"/>
      <c r="K1125" s="16"/>
      <c r="L1125" s="8"/>
      <c r="M1125" s="15"/>
      <c r="N1125" s="8"/>
      <c r="O1125" s="8"/>
      <c r="P1125" s="17"/>
      <c r="Q1125" s="18"/>
      <c r="R1125" s="8"/>
      <c r="S1125" s="8"/>
    </row>
    <row r="1126" customFormat="1" customHeight="1" spans="1:19">
      <c r="A1126" s="8"/>
      <c r="B1126" s="9"/>
      <c r="C1126" s="10"/>
      <c r="D1126" s="10"/>
      <c r="E1126" s="11"/>
      <c r="F1126" s="12"/>
      <c r="G1126" s="13"/>
      <c r="H1126" s="8"/>
      <c r="I1126" s="14"/>
      <c r="J1126" s="15"/>
      <c r="K1126" s="16"/>
      <c r="L1126" s="8"/>
      <c r="M1126" s="15"/>
      <c r="N1126" s="8"/>
      <c r="O1126" s="8"/>
      <c r="P1126" s="17"/>
      <c r="Q1126" s="18"/>
      <c r="R1126" s="8"/>
      <c r="S1126" s="8"/>
    </row>
    <row r="1127" customFormat="1" customHeight="1" spans="1:19">
      <c r="A1127" s="8"/>
      <c r="B1127" s="9"/>
      <c r="C1127" s="10"/>
      <c r="D1127" s="10"/>
      <c r="E1127" s="11"/>
      <c r="F1127" s="12"/>
      <c r="G1127" s="13"/>
      <c r="H1127" s="8"/>
      <c r="I1127" s="14"/>
      <c r="J1127" s="15"/>
      <c r="K1127" s="16"/>
      <c r="L1127" s="8"/>
      <c r="M1127" s="15"/>
      <c r="N1127" s="8"/>
      <c r="O1127" s="8"/>
      <c r="P1127" s="17"/>
      <c r="Q1127" s="18"/>
      <c r="R1127" s="8"/>
      <c r="S1127" s="8"/>
    </row>
    <row r="1128" customFormat="1" customHeight="1" spans="1:19">
      <c r="A1128" s="8"/>
      <c r="B1128" s="9"/>
      <c r="C1128" s="10"/>
      <c r="D1128" s="10"/>
      <c r="E1128" s="11"/>
      <c r="F1128" s="12"/>
      <c r="G1128" s="13"/>
      <c r="H1128" s="8"/>
      <c r="I1128" s="14"/>
      <c r="J1128" s="15"/>
      <c r="K1128" s="16"/>
      <c r="L1128" s="8"/>
      <c r="M1128" s="15"/>
      <c r="N1128" s="8"/>
      <c r="O1128" s="8"/>
      <c r="P1128" s="17"/>
      <c r="Q1128" s="18"/>
      <c r="R1128" s="8"/>
      <c r="S1128" s="8"/>
    </row>
    <row r="1129" customFormat="1" customHeight="1" spans="1:19">
      <c r="A1129" s="8"/>
      <c r="B1129" s="9"/>
      <c r="C1129" s="10"/>
      <c r="D1129" s="10"/>
      <c r="E1129" s="11"/>
      <c r="F1129" s="12"/>
      <c r="G1129" s="13"/>
      <c r="H1129" s="8"/>
      <c r="I1129" s="14"/>
      <c r="J1129" s="15"/>
      <c r="K1129" s="16"/>
      <c r="L1129" s="8"/>
      <c r="M1129" s="15"/>
      <c r="N1129" s="8"/>
      <c r="O1129" s="8"/>
      <c r="P1129" s="17"/>
      <c r="Q1129" s="18"/>
      <c r="R1129" s="8"/>
      <c r="S1129" s="8"/>
    </row>
    <row r="1130" customFormat="1" customHeight="1" spans="1:19">
      <c r="A1130" s="8"/>
      <c r="B1130" s="9"/>
      <c r="C1130" s="10"/>
      <c r="D1130" s="10"/>
      <c r="E1130" s="11"/>
      <c r="F1130" s="12"/>
      <c r="G1130" s="13"/>
      <c r="H1130" s="8"/>
      <c r="I1130" s="14"/>
      <c r="J1130" s="15"/>
      <c r="K1130" s="16"/>
      <c r="L1130" s="8"/>
      <c r="M1130" s="15"/>
      <c r="N1130" s="8"/>
      <c r="O1130" s="8"/>
      <c r="P1130" s="17"/>
      <c r="Q1130" s="18"/>
      <c r="R1130" s="8"/>
      <c r="S1130" s="8"/>
    </row>
    <row r="1131" customFormat="1" customHeight="1" spans="1:19">
      <c r="A1131" s="8"/>
      <c r="B1131" s="9"/>
      <c r="C1131" s="10"/>
      <c r="D1131" s="10"/>
      <c r="E1131" s="11"/>
      <c r="F1131" s="12"/>
      <c r="G1131" s="13"/>
      <c r="H1131" s="8"/>
      <c r="I1131" s="14"/>
      <c r="J1131" s="15"/>
      <c r="K1131" s="16"/>
      <c r="L1131" s="8"/>
      <c r="M1131" s="15"/>
      <c r="N1131" s="8"/>
      <c r="O1131" s="8"/>
      <c r="P1131" s="17"/>
      <c r="Q1131" s="18"/>
      <c r="R1131" s="8"/>
      <c r="S1131" s="8"/>
    </row>
    <row r="1132" customFormat="1" customHeight="1" spans="1:19">
      <c r="A1132" s="8"/>
      <c r="B1132" s="9"/>
      <c r="C1132" s="10"/>
      <c r="D1132" s="10"/>
      <c r="E1132" s="11"/>
      <c r="F1132" s="12"/>
      <c r="G1132" s="13"/>
      <c r="H1132" s="8"/>
      <c r="I1132" s="14"/>
      <c r="J1132" s="15"/>
      <c r="K1132" s="16"/>
      <c r="L1132" s="8"/>
      <c r="M1132" s="15"/>
      <c r="N1132" s="8"/>
      <c r="O1132" s="8"/>
      <c r="P1132" s="17"/>
      <c r="Q1132" s="18"/>
      <c r="R1132" s="8"/>
      <c r="S1132" s="8"/>
    </row>
    <row r="1133" customFormat="1" customHeight="1" spans="1:19">
      <c r="A1133" s="8"/>
      <c r="B1133" s="9"/>
      <c r="C1133" s="10"/>
      <c r="D1133" s="10"/>
      <c r="E1133" s="11"/>
      <c r="F1133" s="12"/>
      <c r="G1133" s="13"/>
      <c r="H1133" s="8"/>
      <c r="I1133" s="14"/>
      <c r="J1133" s="15"/>
      <c r="K1133" s="16"/>
      <c r="L1133" s="8"/>
      <c r="M1133" s="15"/>
      <c r="N1133" s="8"/>
      <c r="O1133" s="8"/>
      <c r="P1133" s="17"/>
      <c r="Q1133" s="18"/>
      <c r="R1133" s="8"/>
      <c r="S1133" s="8"/>
    </row>
    <row r="1134" customFormat="1" customHeight="1" spans="1:19">
      <c r="A1134" s="8"/>
      <c r="B1134" s="9"/>
      <c r="C1134" s="10"/>
      <c r="D1134" s="10"/>
      <c r="E1134" s="11"/>
      <c r="F1134" s="12"/>
      <c r="G1134" s="13"/>
      <c r="H1134" s="8"/>
      <c r="I1134" s="14"/>
      <c r="J1134" s="15"/>
      <c r="K1134" s="16"/>
      <c r="L1134" s="8"/>
      <c r="M1134" s="15"/>
      <c r="N1134" s="8"/>
      <c r="O1134" s="8"/>
      <c r="P1134" s="17"/>
      <c r="Q1134" s="18"/>
      <c r="R1134" s="8"/>
      <c r="S1134" s="8"/>
    </row>
    <row r="1135" customFormat="1" customHeight="1" spans="1:19">
      <c r="A1135" s="8"/>
      <c r="B1135" s="9"/>
      <c r="C1135" s="10"/>
      <c r="D1135" s="10"/>
      <c r="E1135" s="11"/>
      <c r="F1135" s="12"/>
      <c r="G1135" s="13"/>
      <c r="H1135" s="8"/>
      <c r="I1135" s="14"/>
      <c r="J1135" s="15"/>
      <c r="K1135" s="16"/>
      <c r="L1135" s="8"/>
      <c r="M1135" s="15"/>
      <c r="N1135" s="8"/>
      <c r="O1135" s="8"/>
      <c r="P1135" s="17"/>
      <c r="Q1135" s="18"/>
      <c r="R1135" s="8"/>
      <c r="S1135" s="8"/>
    </row>
    <row r="1136" customFormat="1" customHeight="1" spans="1:19">
      <c r="A1136" s="8"/>
      <c r="B1136" s="9"/>
      <c r="C1136" s="10"/>
      <c r="D1136" s="10"/>
      <c r="E1136" s="11"/>
      <c r="F1136" s="12"/>
      <c r="G1136" s="13"/>
      <c r="H1136" s="8"/>
      <c r="I1136" s="14"/>
      <c r="J1136" s="15"/>
      <c r="K1136" s="16"/>
      <c r="L1136" s="8"/>
      <c r="M1136" s="15"/>
      <c r="N1136" s="8"/>
      <c r="O1136" s="8"/>
      <c r="P1136" s="17"/>
      <c r="Q1136" s="18"/>
      <c r="R1136" s="8"/>
      <c r="S1136" s="8"/>
    </row>
    <row r="1137" customFormat="1" customHeight="1" spans="1:19">
      <c r="A1137" s="8"/>
      <c r="B1137" s="9"/>
      <c r="C1137" s="10"/>
      <c r="D1137" s="10"/>
      <c r="E1137" s="11"/>
      <c r="F1137" s="12"/>
      <c r="G1137" s="13"/>
      <c r="H1137" s="8"/>
      <c r="I1137" s="14"/>
      <c r="J1137" s="15"/>
      <c r="K1137" s="16"/>
      <c r="L1137" s="8"/>
      <c r="M1137" s="15"/>
      <c r="N1137" s="8"/>
      <c r="O1137" s="8"/>
      <c r="P1137" s="17"/>
      <c r="Q1137" s="18"/>
      <c r="R1137" s="8"/>
      <c r="S1137" s="8"/>
    </row>
    <row r="1138" customFormat="1" customHeight="1" spans="1:19">
      <c r="A1138" s="8"/>
      <c r="B1138" s="9"/>
      <c r="C1138" s="10"/>
      <c r="D1138" s="10"/>
      <c r="E1138" s="11"/>
      <c r="F1138" s="12"/>
      <c r="G1138" s="13"/>
      <c r="H1138" s="8"/>
      <c r="I1138" s="14"/>
      <c r="J1138" s="15"/>
      <c r="K1138" s="16"/>
      <c r="L1138" s="8"/>
      <c r="M1138" s="15"/>
      <c r="N1138" s="8"/>
      <c r="O1138" s="8"/>
      <c r="P1138" s="17"/>
      <c r="Q1138" s="18"/>
      <c r="R1138" s="8"/>
      <c r="S1138" s="8"/>
    </row>
    <row r="1139" customFormat="1" customHeight="1" spans="1:19">
      <c r="A1139" s="8"/>
      <c r="B1139" s="9"/>
      <c r="C1139" s="10"/>
      <c r="D1139" s="10"/>
      <c r="E1139" s="11"/>
      <c r="F1139" s="12"/>
      <c r="G1139" s="13"/>
      <c r="H1139" s="8"/>
      <c r="I1139" s="14"/>
      <c r="J1139" s="15"/>
      <c r="K1139" s="16"/>
      <c r="L1139" s="8"/>
      <c r="M1139" s="15"/>
      <c r="N1139" s="8"/>
      <c r="O1139" s="8"/>
      <c r="P1139" s="17"/>
      <c r="Q1139" s="18"/>
      <c r="R1139" s="8"/>
      <c r="S1139" s="8"/>
    </row>
    <row r="1140" customFormat="1" customHeight="1" spans="1:19">
      <c r="A1140" s="8"/>
      <c r="B1140" s="9"/>
      <c r="C1140" s="10"/>
      <c r="D1140" s="10"/>
      <c r="E1140" s="11"/>
      <c r="F1140" s="12"/>
      <c r="G1140" s="13"/>
      <c r="H1140" s="8"/>
      <c r="I1140" s="14"/>
      <c r="J1140" s="15"/>
      <c r="K1140" s="16"/>
      <c r="L1140" s="8"/>
      <c r="M1140" s="15"/>
      <c r="N1140" s="8"/>
      <c r="O1140" s="8"/>
      <c r="P1140" s="17"/>
      <c r="Q1140" s="18"/>
      <c r="R1140" s="8"/>
      <c r="S1140" s="8"/>
    </row>
    <row r="1141" customFormat="1" customHeight="1" spans="1:19">
      <c r="A1141" s="8"/>
      <c r="B1141" s="9"/>
      <c r="C1141" s="10"/>
      <c r="D1141" s="10"/>
      <c r="E1141" s="11"/>
      <c r="F1141" s="12"/>
      <c r="G1141" s="13"/>
      <c r="H1141" s="8"/>
      <c r="I1141" s="14"/>
      <c r="J1141" s="15"/>
      <c r="K1141" s="16"/>
      <c r="L1141" s="8"/>
      <c r="M1141" s="15"/>
      <c r="N1141" s="8"/>
      <c r="O1141" s="8"/>
      <c r="P1141" s="17"/>
      <c r="Q1141" s="18"/>
      <c r="R1141" s="8"/>
      <c r="S1141" s="8"/>
    </row>
    <row r="1142" customFormat="1" customHeight="1" spans="1:19">
      <c r="A1142" s="8"/>
      <c r="B1142" s="9"/>
      <c r="C1142" s="10"/>
      <c r="D1142" s="10"/>
      <c r="E1142" s="11"/>
      <c r="F1142" s="12"/>
      <c r="G1142" s="13"/>
      <c r="H1142" s="8"/>
      <c r="I1142" s="14"/>
      <c r="J1142" s="15"/>
      <c r="K1142" s="16"/>
      <c r="L1142" s="8"/>
      <c r="M1142" s="15"/>
      <c r="N1142" s="8"/>
      <c r="O1142" s="8"/>
      <c r="P1142" s="17"/>
      <c r="Q1142" s="18"/>
      <c r="R1142" s="8"/>
      <c r="S1142" s="8"/>
    </row>
    <row r="1143" customFormat="1" customHeight="1" spans="1:19">
      <c r="A1143" s="8"/>
      <c r="B1143" s="9"/>
      <c r="C1143" s="10"/>
      <c r="D1143" s="10"/>
      <c r="E1143" s="11"/>
      <c r="F1143" s="12"/>
      <c r="G1143" s="13"/>
      <c r="H1143" s="8"/>
      <c r="I1143" s="14"/>
      <c r="J1143" s="15"/>
      <c r="K1143" s="16"/>
      <c r="L1143" s="8"/>
      <c r="M1143" s="15"/>
      <c r="N1143" s="8"/>
      <c r="O1143" s="8"/>
      <c r="P1143" s="17"/>
      <c r="Q1143" s="18"/>
      <c r="R1143" s="8"/>
      <c r="S1143" s="8"/>
    </row>
    <row r="1144" customFormat="1" customHeight="1" spans="1:19">
      <c r="A1144" s="8"/>
      <c r="B1144" s="9"/>
      <c r="C1144" s="10"/>
      <c r="D1144" s="10"/>
      <c r="E1144" s="11"/>
      <c r="F1144" s="12"/>
      <c r="G1144" s="13"/>
      <c r="H1144" s="8"/>
      <c r="I1144" s="14"/>
      <c r="J1144" s="15"/>
      <c r="K1144" s="16"/>
      <c r="L1144" s="8"/>
      <c r="M1144" s="15"/>
      <c r="N1144" s="8"/>
      <c r="O1144" s="8"/>
      <c r="P1144" s="17"/>
      <c r="Q1144" s="18"/>
      <c r="R1144" s="8"/>
      <c r="S1144" s="8"/>
    </row>
    <row r="1145" customFormat="1" customHeight="1" spans="1:19">
      <c r="A1145" s="8"/>
      <c r="B1145" s="9"/>
      <c r="C1145" s="10"/>
      <c r="D1145" s="10"/>
      <c r="E1145" s="11"/>
      <c r="F1145" s="12"/>
      <c r="G1145" s="13"/>
      <c r="H1145" s="8"/>
      <c r="I1145" s="14"/>
      <c r="J1145" s="15"/>
      <c r="K1145" s="16"/>
      <c r="L1145" s="8"/>
      <c r="M1145" s="15"/>
      <c r="N1145" s="8"/>
      <c r="O1145" s="8"/>
      <c r="P1145" s="17"/>
      <c r="Q1145" s="18"/>
      <c r="R1145" s="8"/>
      <c r="S1145" s="8"/>
    </row>
    <row r="1146" customFormat="1" customHeight="1" spans="1:19">
      <c r="A1146" s="8"/>
      <c r="B1146" s="9"/>
      <c r="C1146" s="10"/>
      <c r="D1146" s="10"/>
      <c r="E1146" s="11"/>
      <c r="F1146" s="12"/>
      <c r="G1146" s="13"/>
      <c r="H1146" s="8"/>
      <c r="I1146" s="14"/>
      <c r="J1146" s="15"/>
      <c r="K1146" s="16"/>
      <c r="L1146" s="8"/>
      <c r="M1146" s="15"/>
      <c r="N1146" s="8"/>
      <c r="O1146" s="8"/>
      <c r="P1146" s="17"/>
      <c r="Q1146" s="18"/>
      <c r="R1146" s="8"/>
      <c r="S1146" s="8"/>
    </row>
    <row r="1147" customFormat="1" customHeight="1" spans="1:19">
      <c r="A1147" s="8"/>
      <c r="B1147" s="9"/>
      <c r="C1147" s="10"/>
      <c r="D1147" s="10"/>
      <c r="E1147" s="11"/>
      <c r="F1147" s="12"/>
      <c r="G1147" s="13"/>
      <c r="H1147" s="8"/>
      <c r="I1147" s="14"/>
      <c r="J1147" s="15"/>
      <c r="K1147" s="16"/>
      <c r="L1147" s="8"/>
      <c r="M1147" s="15"/>
      <c r="N1147" s="8"/>
      <c r="O1147" s="8"/>
      <c r="P1147" s="17"/>
      <c r="Q1147" s="18"/>
      <c r="R1147" s="8"/>
      <c r="S1147" s="8"/>
    </row>
    <row r="1148" customFormat="1" customHeight="1" spans="1:19">
      <c r="A1148" s="8"/>
      <c r="B1148" s="9"/>
      <c r="C1148" s="10"/>
      <c r="D1148" s="10"/>
      <c r="E1148" s="11"/>
      <c r="F1148" s="12"/>
      <c r="G1148" s="13"/>
      <c r="H1148" s="8"/>
      <c r="I1148" s="14"/>
      <c r="J1148" s="15"/>
      <c r="K1148" s="16"/>
      <c r="L1148" s="8"/>
      <c r="M1148" s="15"/>
      <c r="N1148" s="8"/>
      <c r="O1148" s="8"/>
      <c r="P1148" s="17"/>
      <c r="Q1148" s="18"/>
      <c r="R1148" s="8"/>
      <c r="S1148" s="8"/>
    </row>
    <row r="1149" customFormat="1" customHeight="1" spans="1:19">
      <c r="A1149" s="8"/>
      <c r="B1149" s="9"/>
      <c r="C1149" s="10"/>
      <c r="D1149" s="10"/>
      <c r="E1149" s="11"/>
      <c r="F1149" s="12"/>
      <c r="G1149" s="13"/>
      <c r="H1149" s="8"/>
      <c r="I1149" s="14"/>
      <c r="J1149" s="15"/>
      <c r="K1149" s="16"/>
      <c r="L1149" s="8"/>
      <c r="M1149" s="15"/>
      <c r="N1149" s="8"/>
      <c r="O1149" s="8"/>
      <c r="P1149" s="17"/>
      <c r="Q1149" s="18"/>
      <c r="R1149" s="8"/>
      <c r="S1149" s="8"/>
    </row>
    <row r="1150" customFormat="1" customHeight="1" spans="1:19">
      <c r="A1150" s="8"/>
      <c r="B1150" s="9"/>
      <c r="C1150" s="10"/>
      <c r="D1150" s="10"/>
      <c r="E1150" s="11"/>
      <c r="F1150" s="12"/>
      <c r="G1150" s="13"/>
      <c r="H1150" s="8"/>
      <c r="I1150" s="14"/>
      <c r="J1150" s="15"/>
      <c r="K1150" s="16"/>
      <c r="L1150" s="8"/>
      <c r="M1150" s="15"/>
      <c r="N1150" s="8"/>
      <c r="O1150" s="8"/>
      <c r="P1150" s="17"/>
      <c r="Q1150" s="18"/>
      <c r="R1150" s="8"/>
      <c r="S1150" s="8"/>
    </row>
    <row r="1151" customFormat="1" customHeight="1" spans="1:19">
      <c r="A1151" s="8"/>
      <c r="B1151" s="9"/>
      <c r="C1151" s="10"/>
      <c r="D1151" s="10"/>
      <c r="E1151" s="11"/>
      <c r="F1151" s="12"/>
      <c r="G1151" s="13"/>
      <c r="H1151" s="8"/>
      <c r="I1151" s="14"/>
      <c r="J1151" s="15"/>
      <c r="K1151" s="16"/>
      <c r="L1151" s="8"/>
      <c r="M1151" s="15"/>
      <c r="N1151" s="8"/>
      <c r="O1151" s="8"/>
      <c r="P1151" s="17"/>
      <c r="Q1151" s="18"/>
      <c r="R1151" s="8"/>
      <c r="S1151" s="8"/>
    </row>
    <row r="1152" customFormat="1" customHeight="1" spans="1:19">
      <c r="A1152" s="8"/>
      <c r="B1152" s="9"/>
      <c r="C1152" s="10"/>
      <c r="D1152" s="10"/>
      <c r="E1152" s="11"/>
      <c r="F1152" s="12"/>
      <c r="G1152" s="13"/>
      <c r="H1152" s="8"/>
      <c r="I1152" s="14"/>
      <c r="J1152" s="15"/>
      <c r="K1152" s="16"/>
      <c r="L1152" s="8"/>
      <c r="M1152" s="15"/>
      <c r="N1152" s="8"/>
      <c r="O1152" s="8"/>
      <c r="P1152" s="17"/>
      <c r="Q1152" s="18"/>
      <c r="R1152" s="8"/>
      <c r="S1152" s="8"/>
    </row>
    <row r="1153" customFormat="1" customHeight="1" spans="1:19">
      <c r="A1153" s="8"/>
      <c r="B1153" s="9"/>
      <c r="C1153" s="10"/>
      <c r="D1153" s="10"/>
      <c r="E1153" s="11"/>
      <c r="F1153" s="12"/>
      <c r="G1153" s="13"/>
      <c r="H1153" s="8"/>
      <c r="I1153" s="14"/>
      <c r="J1153" s="15"/>
      <c r="K1153" s="16"/>
      <c r="L1153" s="8"/>
      <c r="M1153" s="15"/>
      <c r="N1153" s="8"/>
      <c r="O1153" s="8"/>
      <c r="P1153" s="17"/>
      <c r="Q1153" s="18"/>
      <c r="R1153" s="8"/>
      <c r="S1153" s="8"/>
    </row>
    <row r="1154" customFormat="1" customHeight="1" spans="1:19">
      <c r="A1154" s="8"/>
      <c r="B1154" s="9"/>
      <c r="C1154" s="10"/>
      <c r="D1154" s="10"/>
      <c r="E1154" s="11"/>
      <c r="F1154" s="12"/>
      <c r="G1154" s="13"/>
      <c r="H1154" s="8"/>
      <c r="I1154" s="14"/>
      <c r="J1154" s="15"/>
      <c r="K1154" s="16"/>
      <c r="L1154" s="8"/>
      <c r="M1154" s="15"/>
      <c r="N1154" s="8"/>
      <c r="O1154" s="8"/>
      <c r="P1154" s="17"/>
      <c r="Q1154" s="18"/>
      <c r="R1154" s="8"/>
      <c r="S1154" s="8"/>
    </row>
    <row r="1155" customFormat="1" customHeight="1" spans="1:19">
      <c r="A1155" s="8"/>
      <c r="B1155" s="9"/>
      <c r="C1155" s="10"/>
      <c r="D1155" s="10"/>
      <c r="E1155" s="11"/>
      <c r="F1155" s="12"/>
      <c r="G1155" s="13"/>
      <c r="H1155" s="8"/>
      <c r="I1155" s="14"/>
      <c r="J1155" s="15"/>
      <c r="K1155" s="16"/>
      <c r="L1155" s="8"/>
      <c r="M1155" s="15"/>
      <c r="N1155" s="8"/>
      <c r="O1155" s="8"/>
      <c r="P1155" s="17"/>
      <c r="Q1155" s="18"/>
      <c r="R1155" s="8"/>
      <c r="S1155" s="8"/>
    </row>
    <row r="1156" customFormat="1" customHeight="1" spans="1:19">
      <c r="A1156" s="8"/>
      <c r="B1156" s="9"/>
      <c r="C1156" s="10"/>
      <c r="D1156" s="10"/>
      <c r="E1156" s="11"/>
      <c r="F1156" s="12"/>
      <c r="G1156" s="13"/>
      <c r="H1156" s="8"/>
      <c r="I1156" s="14"/>
      <c r="J1156" s="15"/>
      <c r="K1156" s="16"/>
      <c r="L1156" s="8"/>
      <c r="M1156" s="15"/>
      <c r="N1156" s="8"/>
      <c r="O1156" s="8"/>
      <c r="P1156" s="17"/>
      <c r="Q1156" s="18"/>
      <c r="R1156" s="8"/>
      <c r="S1156" s="8"/>
    </row>
    <row r="1157" customFormat="1" customHeight="1" spans="1:19">
      <c r="A1157" s="8"/>
      <c r="B1157" s="9"/>
      <c r="C1157" s="10"/>
      <c r="D1157" s="10"/>
      <c r="E1157" s="11"/>
      <c r="F1157" s="12"/>
      <c r="G1157" s="13"/>
      <c r="H1157" s="8"/>
      <c r="I1157" s="14"/>
      <c r="J1157" s="15"/>
      <c r="K1157" s="16"/>
      <c r="L1157" s="8"/>
      <c r="M1157" s="15"/>
      <c r="N1157" s="8"/>
      <c r="O1157" s="8"/>
      <c r="P1157" s="17"/>
      <c r="Q1157" s="18"/>
      <c r="R1157" s="8"/>
      <c r="S1157" s="8"/>
    </row>
    <row r="1158" customFormat="1" customHeight="1" spans="1:19">
      <c r="A1158" s="8"/>
      <c r="B1158" s="9"/>
      <c r="C1158" s="10"/>
      <c r="D1158" s="10"/>
      <c r="E1158" s="11"/>
      <c r="F1158" s="12"/>
      <c r="G1158" s="13"/>
      <c r="H1158" s="8"/>
      <c r="I1158" s="14"/>
      <c r="J1158" s="15"/>
      <c r="K1158" s="16"/>
      <c r="L1158" s="8"/>
      <c r="M1158" s="15"/>
      <c r="N1158" s="8"/>
      <c r="O1158" s="8"/>
      <c r="P1158" s="17"/>
      <c r="Q1158" s="18"/>
      <c r="R1158" s="8"/>
      <c r="S1158" s="8"/>
    </row>
    <row r="1159" customFormat="1" customHeight="1" spans="1:19">
      <c r="A1159" s="8"/>
      <c r="B1159" s="9"/>
      <c r="C1159" s="10"/>
      <c r="D1159" s="10"/>
      <c r="E1159" s="11"/>
      <c r="F1159" s="12"/>
      <c r="G1159" s="13"/>
      <c r="H1159" s="8"/>
      <c r="I1159" s="14"/>
      <c r="J1159" s="15"/>
      <c r="K1159" s="16"/>
      <c r="L1159" s="8"/>
      <c r="M1159" s="15"/>
      <c r="N1159" s="8"/>
      <c r="O1159" s="8"/>
      <c r="P1159" s="17"/>
      <c r="Q1159" s="18"/>
      <c r="R1159" s="8"/>
      <c r="S1159" s="8"/>
    </row>
    <row r="1160" customFormat="1" customHeight="1" spans="1:19">
      <c r="A1160" s="8"/>
      <c r="B1160" s="9"/>
      <c r="C1160" s="10"/>
      <c r="D1160" s="10"/>
      <c r="E1160" s="11"/>
      <c r="F1160" s="12"/>
      <c r="G1160" s="13"/>
      <c r="H1160" s="8"/>
      <c r="I1160" s="14"/>
      <c r="J1160" s="15"/>
      <c r="K1160" s="16"/>
      <c r="L1160" s="8"/>
      <c r="M1160" s="15"/>
      <c r="N1160" s="8"/>
      <c r="O1160" s="8"/>
      <c r="P1160" s="17"/>
      <c r="Q1160" s="18"/>
      <c r="R1160" s="8"/>
      <c r="S1160" s="8"/>
    </row>
    <row r="1161" customFormat="1" customHeight="1" spans="1:19">
      <c r="A1161" s="8"/>
      <c r="B1161" s="9"/>
      <c r="C1161" s="10"/>
      <c r="D1161" s="10"/>
      <c r="E1161" s="11"/>
      <c r="F1161" s="12"/>
      <c r="G1161" s="13"/>
      <c r="H1161" s="8"/>
      <c r="I1161" s="14"/>
      <c r="J1161" s="15"/>
      <c r="K1161" s="16"/>
      <c r="L1161" s="8"/>
      <c r="M1161" s="15"/>
      <c r="N1161" s="8"/>
      <c r="O1161" s="8"/>
      <c r="P1161" s="17"/>
      <c r="Q1161" s="18"/>
      <c r="R1161" s="8"/>
      <c r="S1161" s="8"/>
    </row>
    <row r="1162" customFormat="1" customHeight="1" spans="1:19">
      <c r="A1162" s="8"/>
      <c r="B1162" s="9"/>
      <c r="C1162" s="10"/>
      <c r="D1162" s="10"/>
      <c r="E1162" s="11"/>
      <c r="F1162" s="12"/>
      <c r="G1162" s="13"/>
      <c r="H1162" s="8"/>
      <c r="I1162" s="14"/>
      <c r="J1162" s="15"/>
      <c r="K1162" s="16"/>
      <c r="L1162" s="8"/>
      <c r="M1162" s="15"/>
      <c r="N1162" s="8"/>
      <c r="O1162" s="8"/>
      <c r="P1162" s="17"/>
      <c r="Q1162" s="18"/>
      <c r="R1162" s="8"/>
      <c r="S1162" s="8"/>
    </row>
    <row r="1163" customFormat="1" customHeight="1" spans="1:19">
      <c r="A1163" s="8"/>
      <c r="B1163" s="9"/>
      <c r="C1163" s="10"/>
      <c r="D1163" s="10"/>
      <c r="E1163" s="11"/>
      <c r="F1163" s="12"/>
      <c r="G1163" s="13"/>
      <c r="H1163" s="8"/>
      <c r="I1163" s="14"/>
      <c r="J1163" s="15"/>
      <c r="K1163" s="16"/>
      <c r="L1163" s="8"/>
      <c r="M1163" s="15"/>
      <c r="N1163" s="8"/>
      <c r="O1163" s="8"/>
      <c r="P1163" s="17"/>
      <c r="Q1163" s="18"/>
      <c r="R1163" s="8"/>
      <c r="S1163" s="8"/>
    </row>
    <row r="1164" customFormat="1" customHeight="1" spans="1:19">
      <c r="A1164" s="8"/>
      <c r="B1164" s="9"/>
      <c r="C1164" s="10"/>
      <c r="D1164" s="10"/>
      <c r="E1164" s="11"/>
      <c r="F1164" s="12"/>
      <c r="G1164" s="13"/>
      <c r="H1164" s="8"/>
      <c r="I1164" s="14"/>
      <c r="J1164" s="15"/>
      <c r="K1164" s="16"/>
      <c r="L1164" s="8"/>
      <c r="M1164" s="15"/>
      <c r="N1164" s="8"/>
      <c r="O1164" s="8"/>
      <c r="P1164" s="17"/>
      <c r="Q1164" s="18"/>
      <c r="R1164" s="8"/>
      <c r="S1164" s="8"/>
    </row>
    <row r="1165" customFormat="1" customHeight="1" spans="1:19">
      <c r="A1165" s="8"/>
      <c r="B1165" s="9"/>
      <c r="C1165" s="10"/>
      <c r="D1165" s="10"/>
      <c r="E1165" s="11"/>
      <c r="F1165" s="12"/>
      <c r="G1165" s="13"/>
      <c r="H1165" s="8"/>
      <c r="I1165" s="14"/>
      <c r="J1165" s="15"/>
      <c r="K1165" s="16"/>
      <c r="L1165" s="8"/>
      <c r="M1165" s="15"/>
      <c r="N1165" s="8"/>
      <c r="O1165" s="8"/>
      <c r="P1165" s="17"/>
      <c r="Q1165" s="18"/>
      <c r="R1165" s="8"/>
      <c r="S1165" s="8"/>
    </row>
    <row r="1166" customFormat="1" customHeight="1" spans="1:19">
      <c r="A1166" s="8"/>
      <c r="B1166" s="9"/>
      <c r="C1166" s="10"/>
      <c r="D1166" s="10"/>
      <c r="E1166" s="11"/>
      <c r="F1166" s="12"/>
      <c r="G1166" s="13"/>
      <c r="H1166" s="8"/>
      <c r="I1166" s="14"/>
      <c r="J1166" s="15"/>
      <c r="K1166" s="16"/>
      <c r="L1166" s="8"/>
      <c r="M1166" s="15"/>
      <c r="N1166" s="8"/>
      <c r="O1166" s="8"/>
      <c r="P1166" s="17"/>
      <c r="Q1166" s="18"/>
      <c r="R1166" s="8"/>
      <c r="S1166" s="8"/>
    </row>
    <row r="1167" customFormat="1" customHeight="1" spans="1:19">
      <c r="A1167" s="8"/>
      <c r="B1167" s="9"/>
      <c r="C1167" s="10"/>
      <c r="D1167" s="10"/>
      <c r="E1167" s="11"/>
      <c r="F1167" s="12"/>
      <c r="G1167" s="13"/>
      <c r="H1167" s="8"/>
      <c r="I1167" s="14"/>
      <c r="J1167" s="15"/>
      <c r="K1167" s="16"/>
      <c r="L1167" s="8"/>
      <c r="M1167" s="15"/>
      <c r="N1167" s="8"/>
      <c r="O1167" s="8"/>
      <c r="P1167" s="17"/>
      <c r="Q1167" s="18"/>
      <c r="R1167" s="8"/>
      <c r="S1167" s="8"/>
    </row>
    <row r="1168" customFormat="1" customHeight="1" spans="1:19">
      <c r="A1168" s="8"/>
      <c r="B1168" s="9"/>
      <c r="C1168" s="10"/>
      <c r="D1168" s="10"/>
      <c r="E1168" s="11"/>
      <c r="F1168" s="12"/>
      <c r="G1168" s="13"/>
      <c r="H1168" s="8"/>
      <c r="I1168" s="14"/>
      <c r="J1168" s="15"/>
      <c r="K1168" s="16"/>
      <c r="L1168" s="8"/>
      <c r="M1168" s="15"/>
      <c r="N1168" s="8"/>
      <c r="O1168" s="8"/>
      <c r="P1168" s="17"/>
      <c r="Q1168" s="18"/>
      <c r="R1168" s="8"/>
      <c r="S1168" s="8"/>
    </row>
    <row r="1169" customFormat="1" customHeight="1" spans="1:19">
      <c r="A1169" s="8"/>
      <c r="B1169" s="9"/>
      <c r="C1169" s="10"/>
      <c r="D1169" s="10"/>
      <c r="E1169" s="11"/>
      <c r="F1169" s="12"/>
      <c r="G1169" s="13"/>
      <c r="H1169" s="8"/>
      <c r="I1169" s="14"/>
      <c r="J1169" s="15"/>
      <c r="K1169" s="16"/>
      <c r="L1169" s="8"/>
      <c r="M1169" s="15"/>
      <c r="N1169" s="8"/>
      <c r="O1169" s="8"/>
      <c r="P1169" s="17"/>
      <c r="Q1169" s="18"/>
      <c r="R1169" s="8"/>
      <c r="S1169" s="8"/>
    </row>
    <row r="1170" customFormat="1" customHeight="1" spans="1:19">
      <c r="A1170" s="8"/>
      <c r="B1170" s="9"/>
      <c r="C1170" s="10"/>
      <c r="D1170" s="10"/>
      <c r="E1170" s="11"/>
      <c r="F1170" s="12"/>
      <c r="G1170" s="13"/>
      <c r="H1170" s="8"/>
      <c r="I1170" s="14"/>
      <c r="J1170" s="15"/>
      <c r="K1170" s="16"/>
      <c r="L1170" s="8"/>
      <c r="M1170" s="15"/>
      <c r="N1170" s="8"/>
      <c r="O1170" s="8"/>
      <c r="P1170" s="17"/>
      <c r="Q1170" s="18"/>
      <c r="R1170" s="8"/>
      <c r="S1170" s="8"/>
    </row>
    <row r="1171" customFormat="1" customHeight="1" spans="1:19">
      <c r="A1171" s="8"/>
      <c r="B1171" s="9"/>
      <c r="C1171" s="10"/>
      <c r="D1171" s="10"/>
      <c r="E1171" s="11"/>
      <c r="F1171" s="12"/>
      <c r="G1171" s="13"/>
      <c r="H1171" s="8"/>
      <c r="I1171" s="14"/>
      <c r="J1171" s="15"/>
      <c r="K1171" s="16"/>
      <c r="L1171" s="8"/>
      <c r="M1171" s="15"/>
      <c r="N1171" s="8"/>
      <c r="O1171" s="8"/>
      <c r="P1171" s="17"/>
      <c r="Q1171" s="18"/>
      <c r="R1171" s="8"/>
      <c r="S1171" s="8"/>
    </row>
    <row r="1172" customFormat="1" customHeight="1" spans="1:19">
      <c r="A1172" s="8"/>
      <c r="B1172" s="9"/>
      <c r="C1172" s="10"/>
      <c r="D1172" s="10"/>
      <c r="E1172" s="11"/>
      <c r="F1172" s="12"/>
      <c r="G1172" s="13"/>
      <c r="H1172" s="8"/>
      <c r="I1172" s="14"/>
      <c r="J1172" s="15"/>
      <c r="K1172" s="16"/>
      <c r="L1172" s="8"/>
      <c r="M1172" s="15"/>
      <c r="N1172" s="8"/>
      <c r="O1172" s="8"/>
      <c r="P1172" s="17"/>
      <c r="Q1172" s="18"/>
      <c r="R1172" s="8"/>
      <c r="S1172" s="8"/>
    </row>
    <row r="1173" customFormat="1" customHeight="1" spans="1:19">
      <c r="A1173" s="8"/>
      <c r="B1173" s="9"/>
      <c r="C1173" s="10"/>
      <c r="D1173" s="10"/>
      <c r="E1173" s="11"/>
      <c r="F1173" s="12"/>
      <c r="G1173" s="13"/>
      <c r="H1173" s="8"/>
      <c r="I1173" s="14"/>
      <c r="J1173" s="15"/>
      <c r="K1173" s="16"/>
      <c r="L1173" s="8"/>
      <c r="M1173" s="15"/>
      <c r="N1173" s="8"/>
      <c r="O1173" s="8"/>
      <c r="P1173" s="17"/>
      <c r="Q1173" s="18"/>
      <c r="R1173" s="8"/>
      <c r="S1173" s="8"/>
    </row>
    <row r="1174" customFormat="1" customHeight="1" spans="1:19">
      <c r="A1174" s="8"/>
      <c r="B1174" s="9"/>
      <c r="C1174" s="10"/>
      <c r="D1174" s="10"/>
      <c r="E1174" s="11"/>
      <c r="F1174" s="12"/>
      <c r="G1174" s="13"/>
      <c r="H1174" s="8"/>
      <c r="I1174" s="14"/>
      <c r="J1174" s="15"/>
      <c r="K1174" s="16"/>
      <c r="L1174" s="8"/>
      <c r="M1174" s="15"/>
      <c r="N1174" s="8"/>
      <c r="O1174" s="8"/>
      <c r="P1174" s="17"/>
      <c r="Q1174" s="18"/>
      <c r="R1174" s="8"/>
      <c r="S1174" s="8"/>
    </row>
    <row r="1175" customFormat="1" customHeight="1" spans="1:19">
      <c r="A1175" s="8"/>
      <c r="B1175" s="9"/>
      <c r="C1175" s="10"/>
      <c r="D1175" s="10"/>
      <c r="E1175" s="11"/>
      <c r="F1175" s="12"/>
      <c r="G1175" s="13"/>
      <c r="H1175" s="8"/>
      <c r="I1175" s="14"/>
      <c r="J1175" s="15"/>
      <c r="K1175" s="16"/>
      <c r="L1175" s="8"/>
      <c r="M1175" s="15"/>
      <c r="N1175" s="8"/>
      <c r="O1175" s="8"/>
      <c r="P1175" s="17"/>
      <c r="Q1175" s="18"/>
      <c r="R1175" s="8"/>
      <c r="S1175" s="8"/>
    </row>
    <row r="1176" customFormat="1" customHeight="1" spans="1:19">
      <c r="A1176" s="8"/>
      <c r="B1176" s="9"/>
      <c r="C1176" s="10"/>
      <c r="D1176" s="10"/>
      <c r="E1176" s="11"/>
      <c r="F1176" s="12"/>
      <c r="G1176" s="13"/>
      <c r="H1176" s="8"/>
      <c r="I1176" s="14"/>
      <c r="J1176" s="15"/>
      <c r="K1176" s="16"/>
      <c r="L1176" s="8"/>
      <c r="M1176" s="15"/>
      <c r="N1176" s="8"/>
      <c r="O1176" s="8"/>
      <c r="P1176" s="17"/>
      <c r="Q1176" s="18"/>
      <c r="R1176" s="8"/>
      <c r="S1176" s="8"/>
    </row>
    <row r="1177" customFormat="1" customHeight="1" spans="1:19">
      <c r="A1177" s="8"/>
      <c r="B1177" s="9"/>
      <c r="C1177" s="10"/>
      <c r="D1177" s="10"/>
      <c r="E1177" s="11"/>
      <c r="F1177" s="12"/>
      <c r="G1177" s="13"/>
      <c r="H1177" s="8"/>
      <c r="I1177" s="14"/>
      <c r="J1177" s="15"/>
      <c r="K1177" s="16"/>
      <c r="L1177" s="8"/>
      <c r="M1177" s="15"/>
      <c r="N1177" s="8"/>
      <c r="O1177" s="8"/>
      <c r="P1177" s="17"/>
      <c r="Q1177" s="18"/>
      <c r="R1177" s="8"/>
      <c r="S1177" s="8"/>
    </row>
    <row r="1178" customFormat="1" customHeight="1" spans="1:19">
      <c r="A1178" s="8"/>
      <c r="B1178" s="9"/>
      <c r="C1178" s="10"/>
      <c r="D1178" s="10"/>
      <c r="E1178" s="11"/>
      <c r="F1178" s="12"/>
      <c r="G1178" s="13"/>
      <c r="H1178" s="8"/>
      <c r="I1178" s="14"/>
      <c r="J1178" s="15"/>
      <c r="K1178" s="16"/>
      <c r="L1178" s="8"/>
      <c r="M1178" s="15"/>
      <c r="N1178" s="8"/>
      <c r="O1178" s="8"/>
      <c r="P1178" s="17"/>
      <c r="Q1178" s="18"/>
      <c r="R1178" s="8"/>
      <c r="S1178" s="8"/>
    </row>
    <row r="1179" customFormat="1" customHeight="1" spans="1:19">
      <c r="A1179" s="8"/>
      <c r="B1179" s="9"/>
      <c r="C1179" s="10"/>
      <c r="D1179" s="10"/>
      <c r="E1179" s="11"/>
      <c r="F1179" s="12"/>
      <c r="G1179" s="13"/>
      <c r="H1179" s="8"/>
      <c r="I1179" s="14"/>
      <c r="J1179" s="15"/>
      <c r="K1179" s="16"/>
      <c r="L1179" s="8"/>
      <c r="M1179" s="15"/>
      <c r="N1179" s="8"/>
      <c r="O1179" s="8"/>
      <c r="P1179" s="17"/>
      <c r="Q1179" s="18"/>
      <c r="R1179" s="8"/>
      <c r="S1179" s="8"/>
    </row>
    <row r="1180" customFormat="1" customHeight="1" spans="1:19">
      <c r="A1180" s="8"/>
      <c r="B1180" s="9"/>
      <c r="C1180" s="10"/>
      <c r="D1180" s="10"/>
      <c r="E1180" s="11"/>
      <c r="F1180" s="12"/>
      <c r="G1180" s="13"/>
      <c r="H1180" s="8"/>
      <c r="I1180" s="14"/>
      <c r="J1180" s="15"/>
      <c r="K1180" s="16"/>
      <c r="L1180" s="8"/>
      <c r="M1180" s="15"/>
      <c r="N1180" s="8"/>
      <c r="O1180" s="8"/>
      <c r="P1180" s="17"/>
      <c r="Q1180" s="18"/>
      <c r="R1180" s="8"/>
      <c r="S1180" s="8"/>
    </row>
    <row r="1181" customFormat="1" customHeight="1" spans="1:19">
      <c r="A1181" s="8"/>
      <c r="B1181" s="9"/>
      <c r="C1181" s="10"/>
      <c r="D1181" s="10"/>
      <c r="E1181" s="11"/>
      <c r="F1181" s="12"/>
      <c r="G1181" s="13"/>
      <c r="H1181" s="8"/>
      <c r="I1181" s="14"/>
      <c r="J1181" s="15"/>
      <c r="K1181" s="16"/>
      <c r="L1181" s="8"/>
      <c r="M1181" s="15"/>
      <c r="N1181" s="8"/>
      <c r="O1181" s="8"/>
      <c r="P1181" s="17"/>
      <c r="Q1181" s="18"/>
      <c r="R1181" s="8"/>
      <c r="S1181" s="8"/>
    </row>
    <row r="1182" customFormat="1" customHeight="1" spans="1:19">
      <c r="A1182" s="8"/>
      <c r="B1182" s="9"/>
      <c r="C1182" s="10"/>
      <c r="D1182" s="10"/>
      <c r="E1182" s="11"/>
      <c r="F1182" s="12"/>
      <c r="G1182" s="13"/>
      <c r="H1182" s="8"/>
      <c r="I1182" s="14"/>
      <c r="J1182" s="15"/>
      <c r="K1182" s="16"/>
      <c r="L1182" s="8"/>
      <c r="M1182" s="15"/>
      <c r="N1182" s="8"/>
      <c r="O1182" s="8"/>
      <c r="P1182" s="17"/>
      <c r="Q1182" s="18"/>
      <c r="R1182" s="8"/>
      <c r="S1182" s="8"/>
    </row>
    <row r="1183" customFormat="1" customHeight="1" spans="1:19">
      <c r="A1183" s="8"/>
      <c r="B1183" s="9"/>
      <c r="C1183" s="10"/>
      <c r="D1183" s="10"/>
      <c r="E1183" s="11"/>
      <c r="F1183" s="12"/>
      <c r="G1183" s="13"/>
      <c r="H1183" s="8"/>
      <c r="I1183" s="14"/>
      <c r="J1183" s="15"/>
      <c r="K1183" s="16"/>
      <c r="L1183" s="8"/>
      <c r="M1183" s="15"/>
      <c r="N1183" s="8"/>
      <c r="O1183" s="8"/>
      <c r="P1183" s="17"/>
      <c r="Q1183" s="18"/>
      <c r="R1183" s="8"/>
      <c r="S1183" s="8"/>
    </row>
    <row r="1184" customFormat="1" customHeight="1" spans="1:19">
      <c r="A1184" s="8"/>
      <c r="B1184" s="9"/>
      <c r="C1184" s="10"/>
      <c r="D1184" s="10"/>
      <c r="E1184" s="11"/>
      <c r="F1184" s="12"/>
      <c r="G1184" s="13"/>
      <c r="H1184" s="8"/>
      <c r="I1184" s="14"/>
      <c r="J1184" s="15"/>
      <c r="K1184" s="16"/>
      <c r="L1184" s="8"/>
      <c r="M1184" s="15"/>
      <c r="N1184" s="8"/>
      <c r="O1184" s="8"/>
      <c r="P1184" s="17"/>
      <c r="Q1184" s="18"/>
      <c r="R1184" s="8"/>
      <c r="S1184" s="8"/>
    </row>
    <row r="1185" customFormat="1" customHeight="1" spans="1:19">
      <c r="A1185" s="8"/>
      <c r="B1185" s="9"/>
      <c r="C1185" s="10"/>
      <c r="D1185" s="10"/>
      <c r="E1185" s="11"/>
      <c r="F1185" s="12"/>
      <c r="G1185" s="13"/>
      <c r="H1185" s="8"/>
      <c r="I1185" s="14"/>
      <c r="J1185" s="15"/>
      <c r="K1185" s="16"/>
      <c r="L1185" s="8"/>
      <c r="M1185" s="15"/>
      <c r="N1185" s="8"/>
      <c r="O1185" s="8"/>
      <c r="P1185" s="17"/>
      <c r="Q1185" s="18"/>
      <c r="R1185" s="8"/>
      <c r="S1185" s="8"/>
    </row>
    <row r="1186" customFormat="1" customHeight="1" spans="1:19">
      <c r="A1186" s="8"/>
      <c r="B1186" s="9"/>
      <c r="C1186" s="10"/>
      <c r="D1186" s="10"/>
      <c r="E1186" s="11"/>
      <c r="F1186" s="12"/>
      <c r="G1186" s="13"/>
      <c r="H1186" s="8"/>
      <c r="I1186" s="14"/>
      <c r="J1186" s="15"/>
      <c r="K1186" s="16"/>
      <c r="L1186" s="8"/>
      <c r="M1186" s="15"/>
      <c r="N1186" s="8"/>
      <c r="O1186" s="8"/>
      <c r="P1186" s="17"/>
      <c r="Q1186" s="18"/>
      <c r="R1186" s="8"/>
      <c r="S1186" s="8"/>
    </row>
    <row r="1187" customFormat="1" customHeight="1" spans="1:19">
      <c r="A1187" s="8"/>
      <c r="B1187" s="9"/>
      <c r="C1187" s="10"/>
      <c r="D1187" s="10"/>
      <c r="E1187" s="11"/>
      <c r="F1187" s="12"/>
      <c r="G1187" s="13"/>
      <c r="H1187" s="8"/>
      <c r="I1187" s="14"/>
      <c r="J1187" s="15"/>
      <c r="K1187" s="16"/>
      <c r="L1187" s="8"/>
      <c r="M1187" s="15"/>
      <c r="N1187" s="8"/>
      <c r="O1187" s="8"/>
      <c r="P1187" s="17"/>
      <c r="Q1187" s="18"/>
      <c r="R1187" s="8"/>
      <c r="S1187" s="8"/>
    </row>
    <row r="1188" customFormat="1" customHeight="1" spans="1:19">
      <c r="A1188" s="8"/>
      <c r="B1188" s="9"/>
      <c r="C1188" s="10"/>
      <c r="D1188" s="10"/>
      <c r="E1188" s="11"/>
      <c r="F1188" s="12"/>
      <c r="G1188" s="13"/>
      <c r="H1188" s="8"/>
      <c r="I1188" s="14"/>
      <c r="J1188" s="15"/>
      <c r="K1188" s="16"/>
      <c r="L1188" s="8"/>
      <c r="M1188" s="15"/>
      <c r="N1188" s="8"/>
      <c r="O1188" s="8"/>
      <c r="P1188" s="17"/>
      <c r="Q1188" s="18"/>
      <c r="R1188" s="8"/>
      <c r="S1188" s="8"/>
    </row>
    <row r="1189" customFormat="1" customHeight="1" spans="1:19">
      <c r="A1189" s="8"/>
      <c r="B1189" s="9"/>
      <c r="C1189" s="10"/>
      <c r="D1189" s="10"/>
      <c r="E1189" s="11"/>
      <c r="F1189" s="12"/>
      <c r="G1189" s="13"/>
      <c r="H1189" s="8"/>
      <c r="I1189" s="14"/>
      <c r="J1189" s="15"/>
      <c r="K1189" s="16"/>
      <c r="L1189" s="8"/>
      <c r="M1189" s="15"/>
      <c r="N1189" s="8"/>
      <c r="O1189" s="8"/>
      <c r="P1189" s="17"/>
      <c r="Q1189" s="18"/>
      <c r="R1189" s="8"/>
      <c r="S1189" s="8"/>
    </row>
    <row r="1190" customFormat="1" customHeight="1" spans="1:19">
      <c r="A1190" s="8"/>
      <c r="B1190" s="9"/>
      <c r="C1190" s="10"/>
      <c r="D1190" s="10"/>
      <c r="E1190" s="11"/>
      <c r="F1190" s="12"/>
      <c r="G1190" s="13"/>
      <c r="H1190" s="8"/>
      <c r="I1190" s="14"/>
      <c r="J1190" s="15"/>
      <c r="K1190" s="16"/>
      <c r="L1190" s="8"/>
      <c r="M1190" s="15"/>
      <c r="N1190" s="8"/>
      <c r="O1190" s="8"/>
      <c r="P1190" s="17"/>
      <c r="Q1190" s="18"/>
      <c r="R1190" s="8"/>
      <c r="S1190" s="8"/>
    </row>
    <row r="1191" customFormat="1" customHeight="1" spans="1:19">
      <c r="A1191" s="8"/>
      <c r="B1191" s="9"/>
      <c r="C1191" s="10"/>
      <c r="D1191" s="10"/>
      <c r="E1191" s="11"/>
      <c r="F1191" s="12"/>
      <c r="G1191" s="13"/>
      <c r="H1191" s="8"/>
      <c r="I1191" s="14"/>
      <c r="J1191" s="15"/>
      <c r="K1191" s="16"/>
      <c r="L1191" s="8"/>
      <c r="M1191" s="15"/>
      <c r="N1191" s="8"/>
      <c r="O1191" s="8"/>
      <c r="P1191" s="17"/>
      <c r="Q1191" s="18"/>
      <c r="R1191" s="8"/>
      <c r="S1191" s="8"/>
    </row>
    <row r="1192" customFormat="1" customHeight="1" spans="1:19">
      <c r="A1192" s="8"/>
      <c r="B1192" s="9"/>
      <c r="C1192" s="10"/>
      <c r="D1192" s="10"/>
      <c r="E1192" s="11"/>
      <c r="F1192" s="12"/>
      <c r="G1192" s="13"/>
      <c r="H1192" s="8"/>
      <c r="I1192" s="14"/>
      <c r="J1192" s="15"/>
      <c r="K1192" s="16"/>
      <c r="L1192" s="8"/>
      <c r="M1192" s="15"/>
      <c r="N1192" s="8"/>
      <c r="O1192" s="8"/>
      <c r="P1192" s="17"/>
      <c r="Q1192" s="18"/>
      <c r="R1192" s="8"/>
      <c r="S1192" s="8"/>
    </row>
    <row r="1193" customFormat="1" customHeight="1" spans="1:19">
      <c r="A1193" s="8"/>
      <c r="B1193" s="9"/>
      <c r="C1193" s="10"/>
      <c r="D1193" s="10"/>
      <c r="E1193" s="11"/>
      <c r="F1193" s="12"/>
      <c r="G1193" s="13"/>
      <c r="H1193" s="8"/>
      <c r="I1193" s="14"/>
      <c r="J1193" s="15"/>
      <c r="K1193" s="16"/>
      <c r="L1193" s="8"/>
      <c r="M1193" s="15"/>
      <c r="N1193" s="8"/>
      <c r="O1193" s="8"/>
      <c r="P1193" s="17"/>
      <c r="Q1193" s="18"/>
      <c r="R1193" s="8"/>
      <c r="S1193" s="8"/>
    </row>
    <row r="1194" customFormat="1" customHeight="1" spans="1:19">
      <c r="A1194" s="8"/>
      <c r="B1194" s="9"/>
      <c r="C1194" s="10"/>
      <c r="D1194" s="10"/>
      <c r="E1194" s="11"/>
      <c r="F1194" s="12"/>
      <c r="G1194" s="13"/>
      <c r="H1194" s="8"/>
      <c r="I1194" s="14"/>
      <c r="J1194" s="15"/>
      <c r="K1194" s="16"/>
      <c r="L1194" s="8"/>
      <c r="M1194" s="15"/>
      <c r="N1194" s="8"/>
      <c r="O1194" s="8"/>
      <c r="P1194" s="17"/>
      <c r="Q1194" s="18"/>
      <c r="R1194" s="8"/>
      <c r="S1194" s="8"/>
    </row>
    <row r="1195" customFormat="1" customHeight="1" spans="1:19">
      <c r="A1195" s="8"/>
      <c r="B1195" s="9"/>
      <c r="C1195" s="10"/>
      <c r="D1195" s="10"/>
      <c r="E1195" s="11"/>
      <c r="F1195" s="12"/>
      <c r="G1195" s="13"/>
      <c r="H1195" s="8"/>
      <c r="I1195" s="14"/>
      <c r="J1195" s="15"/>
      <c r="K1195" s="16"/>
      <c r="L1195" s="8"/>
      <c r="M1195" s="15"/>
      <c r="N1195" s="8"/>
      <c r="O1195" s="8"/>
      <c r="P1195" s="17"/>
      <c r="Q1195" s="18"/>
      <c r="R1195" s="8"/>
      <c r="S1195" s="8"/>
    </row>
    <row r="1196" customFormat="1" customHeight="1" spans="1:19">
      <c r="A1196" s="8"/>
      <c r="B1196" s="9"/>
      <c r="C1196" s="10"/>
      <c r="D1196" s="10"/>
      <c r="E1196" s="11"/>
      <c r="F1196" s="12"/>
      <c r="G1196" s="13"/>
      <c r="H1196" s="8"/>
      <c r="I1196" s="14"/>
      <c r="J1196" s="15"/>
      <c r="K1196" s="16"/>
      <c r="L1196" s="8"/>
      <c r="M1196" s="15"/>
      <c r="N1196" s="8"/>
      <c r="O1196" s="8"/>
      <c r="P1196" s="17"/>
      <c r="Q1196" s="18"/>
      <c r="R1196" s="8"/>
      <c r="S1196" s="8"/>
    </row>
    <row r="1197" customFormat="1" customHeight="1" spans="1:19">
      <c r="A1197" s="8"/>
      <c r="B1197" s="9"/>
      <c r="C1197" s="10"/>
      <c r="D1197" s="10"/>
      <c r="E1197" s="11"/>
      <c r="F1197" s="12"/>
      <c r="G1197" s="13"/>
      <c r="H1197" s="8"/>
      <c r="I1197" s="14"/>
      <c r="J1197" s="15"/>
      <c r="K1197" s="16"/>
      <c r="L1197" s="8"/>
      <c r="M1197" s="15"/>
      <c r="N1197" s="8"/>
      <c r="O1197" s="8"/>
      <c r="P1197" s="17"/>
      <c r="Q1197" s="18"/>
      <c r="R1197" s="8"/>
      <c r="S1197" s="8"/>
    </row>
    <row r="1198" customFormat="1" customHeight="1" spans="1:19">
      <c r="A1198" s="8"/>
      <c r="B1198" s="9"/>
      <c r="C1198" s="10"/>
      <c r="D1198" s="10"/>
      <c r="E1198" s="11"/>
      <c r="F1198" s="12"/>
      <c r="G1198" s="13"/>
      <c r="H1198" s="8"/>
      <c r="I1198" s="14"/>
      <c r="J1198" s="15"/>
      <c r="K1198" s="16"/>
      <c r="L1198" s="8"/>
      <c r="M1198" s="15"/>
      <c r="N1198" s="8"/>
      <c r="O1198" s="8"/>
      <c r="P1198" s="17"/>
      <c r="Q1198" s="18"/>
      <c r="R1198" s="8"/>
      <c r="S1198" s="8"/>
    </row>
    <row r="1199" customFormat="1" customHeight="1" spans="1:19">
      <c r="A1199" s="8"/>
      <c r="B1199" s="9"/>
      <c r="C1199" s="10"/>
      <c r="D1199" s="10"/>
      <c r="E1199" s="11"/>
      <c r="F1199" s="12"/>
      <c r="G1199" s="13"/>
      <c r="H1199" s="8"/>
      <c r="I1199" s="14"/>
      <c r="J1199" s="15"/>
      <c r="K1199" s="16"/>
      <c r="L1199" s="8"/>
      <c r="M1199" s="15"/>
      <c r="N1199" s="8"/>
      <c r="O1199" s="8"/>
      <c r="P1199" s="17"/>
      <c r="Q1199" s="18"/>
      <c r="R1199" s="8"/>
      <c r="S1199" s="8"/>
    </row>
    <row r="1200" customFormat="1" customHeight="1" spans="1:19">
      <c r="A1200" s="8"/>
      <c r="B1200" s="9"/>
      <c r="C1200" s="10"/>
      <c r="D1200" s="10"/>
      <c r="E1200" s="11"/>
      <c r="F1200" s="12"/>
      <c r="G1200" s="13"/>
      <c r="H1200" s="8"/>
      <c r="I1200" s="14"/>
      <c r="J1200" s="15"/>
      <c r="K1200" s="16"/>
      <c r="L1200" s="8"/>
      <c r="M1200" s="15"/>
      <c r="N1200" s="8"/>
      <c r="O1200" s="8"/>
      <c r="P1200" s="17"/>
      <c r="Q1200" s="18"/>
      <c r="R1200" s="8"/>
      <c r="S1200" s="8"/>
    </row>
    <row r="1201" customFormat="1" customHeight="1" spans="1:19">
      <c r="A1201" s="8"/>
      <c r="B1201" s="9"/>
      <c r="C1201" s="10"/>
      <c r="D1201" s="10"/>
      <c r="E1201" s="11"/>
      <c r="F1201" s="12"/>
      <c r="G1201" s="13"/>
      <c r="H1201" s="8"/>
      <c r="I1201" s="14"/>
      <c r="J1201" s="15"/>
      <c r="K1201" s="16"/>
      <c r="L1201" s="8"/>
      <c r="M1201" s="15"/>
      <c r="N1201" s="8"/>
      <c r="O1201" s="8"/>
      <c r="P1201" s="17"/>
      <c r="Q1201" s="18"/>
      <c r="R1201" s="8"/>
      <c r="S1201" s="8"/>
    </row>
    <row r="1202" customFormat="1" customHeight="1" spans="1:19">
      <c r="A1202" s="8"/>
      <c r="B1202" s="9"/>
      <c r="C1202" s="10"/>
      <c r="D1202" s="10"/>
      <c r="E1202" s="11"/>
      <c r="F1202" s="12"/>
      <c r="G1202" s="13"/>
      <c r="H1202" s="8"/>
      <c r="I1202" s="14"/>
      <c r="J1202" s="15"/>
      <c r="K1202" s="16"/>
      <c r="L1202" s="8"/>
      <c r="M1202" s="15"/>
      <c r="N1202" s="8"/>
      <c r="O1202" s="8"/>
      <c r="P1202" s="17"/>
      <c r="Q1202" s="18"/>
      <c r="R1202" s="8"/>
      <c r="S1202" s="8"/>
    </row>
    <row r="1203" customFormat="1" customHeight="1" spans="1:19">
      <c r="A1203" s="8"/>
      <c r="B1203" s="9"/>
      <c r="C1203" s="10"/>
      <c r="D1203" s="10"/>
      <c r="E1203" s="11"/>
      <c r="F1203" s="12"/>
      <c r="G1203" s="13"/>
      <c r="H1203" s="8"/>
      <c r="I1203" s="14"/>
      <c r="J1203" s="15"/>
      <c r="K1203" s="16"/>
      <c r="L1203" s="8"/>
      <c r="M1203" s="15"/>
      <c r="N1203" s="8"/>
      <c r="O1203" s="8"/>
      <c r="P1203" s="17"/>
      <c r="Q1203" s="18"/>
      <c r="R1203" s="8"/>
      <c r="S1203" s="8"/>
    </row>
    <row r="1204" customFormat="1" customHeight="1" spans="1:19">
      <c r="A1204" s="8"/>
      <c r="B1204" s="9"/>
      <c r="C1204" s="10"/>
      <c r="D1204" s="10"/>
      <c r="E1204" s="11"/>
      <c r="F1204" s="12"/>
      <c r="G1204" s="13"/>
      <c r="H1204" s="8"/>
      <c r="I1204" s="14"/>
      <c r="J1204" s="15"/>
      <c r="K1204" s="16"/>
      <c r="L1204" s="8"/>
      <c r="M1204" s="15"/>
      <c r="N1204" s="8"/>
      <c r="O1204" s="8"/>
      <c r="P1204" s="17"/>
      <c r="Q1204" s="18"/>
      <c r="R1204" s="8"/>
      <c r="S1204" s="8"/>
    </row>
    <row r="1205" customFormat="1" customHeight="1" spans="1:19">
      <c r="A1205" s="8"/>
      <c r="B1205" s="9"/>
      <c r="C1205" s="10"/>
      <c r="D1205" s="10"/>
      <c r="E1205" s="11"/>
      <c r="F1205" s="12"/>
      <c r="G1205" s="13"/>
      <c r="H1205" s="8"/>
      <c r="I1205" s="14"/>
      <c r="J1205" s="15"/>
      <c r="K1205" s="16"/>
      <c r="L1205" s="8"/>
      <c r="M1205" s="15"/>
      <c r="N1205" s="8"/>
      <c r="O1205" s="8"/>
      <c r="P1205" s="17"/>
      <c r="Q1205" s="18"/>
      <c r="R1205" s="8"/>
      <c r="S1205" s="8"/>
    </row>
    <row r="1206" customFormat="1" customHeight="1" spans="1:19">
      <c r="A1206" s="8"/>
      <c r="B1206" s="9"/>
      <c r="C1206" s="10"/>
      <c r="D1206" s="10"/>
      <c r="E1206" s="11"/>
      <c r="F1206" s="12"/>
      <c r="G1206" s="13"/>
      <c r="H1206" s="8"/>
      <c r="I1206" s="14"/>
      <c r="J1206" s="15"/>
      <c r="K1206" s="16"/>
      <c r="L1206" s="8"/>
      <c r="M1206" s="15"/>
      <c r="N1206" s="8"/>
      <c r="O1206" s="8"/>
      <c r="P1206" s="17"/>
      <c r="Q1206" s="18"/>
      <c r="R1206" s="8"/>
      <c r="S1206" s="8"/>
    </row>
    <row r="1207" customFormat="1" customHeight="1" spans="1:19">
      <c r="A1207" s="8"/>
      <c r="B1207" s="9"/>
      <c r="C1207" s="10"/>
      <c r="D1207" s="10"/>
      <c r="E1207" s="11"/>
      <c r="F1207" s="12"/>
      <c r="G1207" s="13"/>
      <c r="H1207" s="8"/>
      <c r="I1207" s="14"/>
      <c r="J1207" s="15"/>
      <c r="K1207" s="16"/>
      <c r="L1207" s="8"/>
      <c r="M1207" s="15"/>
      <c r="N1207" s="8"/>
      <c r="O1207" s="8"/>
      <c r="P1207" s="17"/>
      <c r="Q1207" s="18"/>
      <c r="R1207" s="8"/>
      <c r="S1207" s="8"/>
    </row>
    <row r="1208" customFormat="1" customHeight="1" spans="1:19">
      <c r="A1208" s="8"/>
      <c r="B1208" s="9"/>
      <c r="C1208" s="10"/>
      <c r="D1208" s="10"/>
      <c r="E1208" s="11"/>
      <c r="F1208" s="12"/>
      <c r="G1208" s="13"/>
      <c r="H1208" s="8"/>
      <c r="I1208" s="14"/>
      <c r="J1208" s="15"/>
      <c r="K1208" s="16"/>
      <c r="L1208" s="8"/>
      <c r="M1208" s="15"/>
      <c r="N1208" s="8"/>
      <c r="O1208" s="8"/>
      <c r="P1208" s="17"/>
      <c r="Q1208" s="18"/>
      <c r="R1208" s="8"/>
      <c r="S1208" s="8"/>
    </row>
    <row r="1209" customFormat="1" customHeight="1" spans="1:19">
      <c r="A1209" s="8"/>
      <c r="B1209" s="9"/>
      <c r="C1209" s="10"/>
      <c r="D1209" s="10"/>
      <c r="E1209" s="11"/>
      <c r="F1209" s="12"/>
      <c r="G1209" s="13"/>
      <c r="H1209" s="8"/>
      <c r="I1209" s="14"/>
      <c r="J1209" s="15"/>
      <c r="K1209" s="16"/>
      <c r="L1209" s="8"/>
      <c r="M1209" s="15"/>
      <c r="N1209" s="8"/>
      <c r="O1209" s="8"/>
      <c r="P1209" s="17"/>
      <c r="Q1209" s="18"/>
      <c r="R1209" s="8"/>
      <c r="S1209" s="8"/>
    </row>
    <row r="1210" customFormat="1" customHeight="1" spans="1:19">
      <c r="A1210" s="8"/>
      <c r="B1210" s="9"/>
      <c r="C1210" s="10"/>
      <c r="D1210" s="10"/>
      <c r="E1210" s="11"/>
      <c r="F1210" s="12"/>
      <c r="G1210" s="13"/>
      <c r="H1210" s="8"/>
      <c r="I1210" s="14"/>
      <c r="J1210" s="15"/>
      <c r="K1210" s="16"/>
      <c r="L1210" s="8"/>
      <c r="M1210" s="15"/>
      <c r="N1210" s="8"/>
      <c r="O1210" s="8"/>
      <c r="P1210" s="17"/>
      <c r="Q1210" s="18"/>
      <c r="R1210" s="8"/>
      <c r="S1210" s="8"/>
    </row>
    <row r="1211" customFormat="1" customHeight="1" spans="1:19">
      <c r="A1211" s="8"/>
      <c r="B1211" s="9"/>
      <c r="C1211" s="10"/>
      <c r="D1211" s="10"/>
      <c r="E1211" s="11"/>
      <c r="F1211" s="12"/>
      <c r="G1211" s="13"/>
      <c r="H1211" s="8"/>
      <c r="I1211" s="14"/>
      <c r="J1211" s="15"/>
      <c r="K1211" s="16"/>
      <c r="L1211" s="8"/>
      <c r="M1211" s="15"/>
      <c r="N1211" s="8"/>
      <c r="O1211" s="8"/>
      <c r="P1211" s="17"/>
      <c r="Q1211" s="18"/>
      <c r="R1211" s="8"/>
      <c r="S1211" s="8"/>
    </row>
    <row r="1212" customFormat="1" customHeight="1" spans="1:19">
      <c r="A1212" s="8"/>
      <c r="B1212" s="9"/>
      <c r="C1212" s="10"/>
      <c r="D1212" s="10"/>
      <c r="E1212" s="11"/>
      <c r="F1212" s="12"/>
      <c r="G1212" s="13"/>
      <c r="H1212" s="8"/>
      <c r="I1212" s="14"/>
      <c r="J1212" s="15"/>
      <c r="K1212" s="16"/>
      <c r="L1212" s="8"/>
      <c r="M1212" s="15"/>
      <c r="N1212" s="8"/>
      <c r="O1212" s="8"/>
      <c r="P1212" s="17"/>
      <c r="Q1212" s="18"/>
      <c r="R1212" s="8"/>
      <c r="S1212" s="8"/>
    </row>
    <row r="1213" customFormat="1" customHeight="1" spans="1:19">
      <c r="A1213" s="8"/>
      <c r="B1213" s="9"/>
      <c r="C1213" s="10"/>
      <c r="D1213" s="10"/>
      <c r="E1213" s="11"/>
      <c r="F1213" s="12"/>
      <c r="G1213" s="13"/>
      <c r="H1213" s="8"/>
      <c r="I1213" s="14"/>
      <c r="J1213" s="15"/>
      <c r="K1213" s="16"/>
      <c r="L1213" s="8"/>
      <c r="M1213" s="15"/>
      <c r="N1213" s="8"/>
      <c r="O1213" s="8"/>
      <c r="P1213" s="17"/>
      <c r="Q1213" s="18"/>
      <c r="R1213" s="8"/>
      <c r="S1213" s="8"/>
    </row>
    <row r="1214" customFormat="1" customHeight="1" spans="1:19">
      <c r="A1214" s="8"/>
      <c r="B1214" s="9"/>
      <c r="C1214" s="10"/>
      <c r="D1214" s="10"/>
      <c r="E1214" s="11"/>
      <c r="F1214" s="12"/>
      <c r="G1214" s="13"/>
      <c r="H1214" s="8"/>
      <c r="I1214" s="14"/>
      <c r="J1214" s="15"/>
      <c r="K1214" s="16"/>
      <c r="L1214" s="8"/>
      <c r="M1214" s="15"/>
      <c r="N1214" s="8"/>
      <c r="O1214" s="8"/>
      <c r="P1214" s="17"/>
      <c r="Q1214" s="18"/>
      <c r="R1214" s="8"/>
      <c r="S1214" s="8"/>
    </row>
    <row r="1215" customFormat="1" customHeight="1" spans="1:19">
      <c r="A1215" s="8"/>
      <c r="B1215" s="9"/>
      <c r="C1215" s="10"/>
      <c r="D1215" s="10"/>
      <c r="E1215" s="11"/>
      <c r="F1215" s="12"/>
      <c r="G1215" s="13"/>
      <c r="H1215" s="8"/>
      <c r="I1215" s="14"/>
      <c r="J1215" s="15"/>
      <c r="K1215" s="16"/>
      <c r="L1215" s="8"/>
      <c r="M1215" s="15"/>
      <c r="N1215" s="8"/>
      <c r="O1215" s="8"/>
      <c r="P1215" s="17"/>
      <c r="Q1215" s="18"/>
      <c r="R1215" s="8"/>
      <c r="S1215" s="8"/>
    </row>
    <row r="1216" customFormat="1" customHeight="1" spans="1:19">
      <c r="A1216" s="8"/>
      <c r="B1216" s="9"/>
      <c r="C1216" s="10"/>
      <c r="D1216" s="10"/>
      <c r="E1216" s="11"/>
      <c r="F1216" s="12"/>
      <c r="G1216" s="13"/>
      <c r="H1216" s="8"/>
      <c r="I1216" s="14"/>
      <c r="J1216" s="15"/>
      <c r="K1216" s="16"/>
      <c r="L1216" s="8"/>
      <c r="M1216" s="15"/>
      <c r="N1216" s="8"/>
      <c r="O1216" s="8"/>
      <c r="P1216" s="17"/>
      <c r="Q1216" s="18"/>
      <c r="R1216" s="8"/>
      <c r="S1216" s="8"/>
    </row>
    <row r="1217" customFormat="1" customHeight="1" spans="1:19">
      <c r="A1217" s="8"/>
      <c r="B1217" s="9"/>
      <c r="C1217" s="10"/>
      <c r="D1217" s="10"/>
      <c r="E1217" s="11"/>
      <c r="F1217" s="12"/>
      <c r="G1217" s="13"/>
      <c r="H1217" s="8"/>
      <c r="I1217" s="14"/>
      <c r="J1217" s="15"/>
      <c r="K1217" s="16"/>
      <c r="L1217" s="8"/>
      <c r="M1217" s="15"/>
      <c r="N1217" s="8"/>
      <c r="O1217" s="8"/>
      <c r="P1217" s="17"/>
      <c r="Q1217" s="18"/>
      <c r="R1217" s="8"/>
      <c r="S1217" s="8"/>
    </row>
    <row r="1218" customFormat="1" customHeight="1" spans="1:19">
      <c r="A1218" s="8"/>
      <c r="B1218" s="9"/>
      <c r="C1218" s="10"/>
      <c r="D1218" s="10"/>
      <c r="E1218" s="11"/>
      <c r="F1218" s="12"/>
      <c r="G1218" s="13"/>
      <c r="H1218" s="8"/>
      <c r="I1218" s="14"/>
      <c r="J1218" s="15"/>
      <c r="K1218" s="16"/>
      <c r="L1218" s="8"/>
      <c r="M1218" s="15"/>
      <c r="N1218" s="8"/>
      <c r="O1218" s="8"/>
      <c r="P1218" s="17"/>
      <c r="Q1218" s="18"/>
      <c r="R1218" s="8"/>
      <c r="S1218" s="8"/>
    </row>
    <row r="1219" customFormat="1" customHeight="1" spans="1:19">
      <c r="A1219" s="8"/>
      <c r="B1219" s="9"/>
      <c r="C1219" s="10"/>
      <c r="D1219" s="10"/>
      <c r="E1219" s="11"/>
      <c r="F1219" s="12"/>
      <c r="G1219" s="13"/>
      <c r="H1219" s="8"/>
      <c r="I1219" s="14"/>
      <c r="J1219" s="15"/>
      <c r="K1219" s="16"/>
      <c r="L1219" s="8"/>
      <c r="M1219" s="15"/>
      <c r="N1219" s="8"/>
      <c r="O1219" s="8"/>
      <c r="P1219" s="17"/>
      <c r="Q1219" s="18"/>
      <c r="R1219" s="8"/>
      <c r="S1219" s="8"/>
    </row>
    <row r="1220" customFormat="1" customHeight="1" spans="1:19">
      <c r="A1220" s="8"/>
      <c r="B1220" s="9"/>
      <c r="C1220" s="10"/>
      <c r="D1220" s="10"/>
      <c r="E1220" s="11"/>
      <c r="F1220" s="12"/>
      <c r="G1220" s="13"/>
      <c r="H1220" s="8"/>
      <c r="I1220" s="14"/>
      <c r="J1220" s="15"/>
      <c r="K1220" s="16"/>
      <c r="L1220" s="8"/>
      <c r="M1220" s="15"/>
      <c r="N1220" s="8"/>
      <c r="O1220" s="8"/>
      <c r="P1220" s="17"/>
      <c r="Q1220" s="18"/>
      <c r="R1220" s="8"/>
      <c r="S1220" s="8"/>
    </row>
    <row r="1221" customFormat="1" customHeight="1" spans="1:19">
      <c r="A1221" s="8"/>
      <c r="B1221" s="9"/>
      <c r="C1221" s="10"/>
      <c r="D1221" s="10"/>
      <c r="E1221" s="11"/>
      <c r="F1221" s="12"/>
      <c r="G1221" s="13"/>
      <c r="H1221" s="8"/>
      <c r="I1221" s="14"/>
      <c r="J1221" s="15"/>
      <c r="K1221" s="16"/>
      <c r="L1221" s="8"/>
      <c r="M1221" s="15"/>
      <c r="N1221" s="8"/>
      <c r="O1221" s="8"/>
      <c r="P1221" s="17"/>
      <c r="Q1221" s="18"/>
      <c r="R1221" s="8"/>
      <c r="S1221" s="8"/>
    </row>
    <row r="1222" customFormat="1" customHeight="1" spans="1:19">
      <c r="A1222" s="8"/>
      <c r="B1222" s="9"/>
      <c r="C1222" s="10"/>
      <c r="D1222" s="10"/>
      <c r="E1222" s="11"/>
      <c r="F1222" s="12"/>
      <c r="G1222" s="13"/>
      <c r="H1222" s="8"/>
      <c r="I1222" s="14"/>
      <c r="J1222" s="15"/>
      <c r="K1222" s="16"/>
      <c r="L1222" s="8"/>
      <c r="M1222" s="15"/>
      <c r="N1222" s="8"/>
      <c r="O1222" s="8"/>
      <c r="P1222" s="17"/>
      <c r="Q1222" s="18"/>
      <c r="R1222" s="8"/>
      <c r="S1222" s="8"/>
    </row>
    <row r="1223" customFormat="1" customHeight="1" spans="1:19">
      <c r="A1223" s="8"/>
      <c r="B1223" s="9"/>
      <c r="C1223" s="10"/>
      <c r="D1223" s="10"/>
      <c r="E1223" s="11"/>
      <c r="F1223" s="12"/>
      <c r="G1223" s="13"/>
      <c r="H1223" s="8"/>
      <c r="I1223" s="14"/>
      <c r="J1223" s="15"/>
      <c r="K1223" s="16"/>
      <c r="L1223" s="8"/>
      <c r="M1223" s="15"/>
      <c r="N1223" s="8"/>
      <c r="O1223" s="8"/>
      <c r="P1223" s="17"/>
      <c r="Q1223" s="18"/>
      <c r="R1223" s="8"/>
      <c r="S1223" s="8"/>
    </row>
    <row r="1224" customFormat="1" customHeight="1" spans="1:19">
      <c r="A1224" s="8"/>
      <c r="B1224" s="9"/>
      <c r="C1224" s="10"/>
      <c r="D1224" s="10"/>
      <c r="E1224" s="11"/>
      <c r="F1224" s="12"/>
      <c r="G1224" s="13"/>
      <c r="H1224" s="8"/>
      <c r="I1224" s="14"/>
      <c r="J1224" s="15"/>
      <c r="K1224" s="16"/>
      <c r="L1224" s="8"/>
      <c r="M1224" s="15"/>
      <c r="N1224" s="8"/>
      <c r="O1224" s="8"/>
      <c r="P1224" s="17"/>
      <c r="Q1224" s="18"/>
      <c r="R1224" s="8"/>
      <c r="S1224" s="8"/>
    </row>
    <row r="1225" customFormat="1" customHeight="1" spans="1:19">
      <c r="A1225" s="8"/>
      <c r="B1225" s="9"/>
      <c r="C1225" s="10"/>
      <c r="D1225" s="10"/>
      <c r="E1225" s="11"/>
      <c r="F1225" s="12"/>
      <c r="G1225" s="13"/>
      <c r="H1225" s="8"/>
      <c r="I1225" s="14"/>
      <c r="J1225" s="15"/>
      <c r="K1225" s="16"/>
      <c r="L1225" s="8"/>
      <c r="M1225" s="15"/>
      <c r="N1225" s="8"/>
      <c r="O1225" s="8"/>
      <c r="P1225" s="17"/>
      <c r="Q1225" s="18"/>
      <c r="R1225" s="8"/>
      <c r="S1225" s="8"/>
    </row>
    <row r="1226" customFormat="1" customHeight="1" spans="1:19">
      <c r="A1226" s="8"/>
      <c r="B1226" s="9"/>
      <c r="C1226" s="10"/>
      <c r="D1226" s="10"/>
      <c r="E1226" s="11"/>
      <c r="F1226" s="12"/>
      <c r="G1226" s="13"/>
      <c r="H1226" s="8"/>
      <c r="I1226" s="14"/>
      <c r="J1226" s="15"/>
      <c r="K1226" s="16"/>
      <c r="L1226" s="8"/>
      <c r="M1226" s="15"/>
      <c r="N1226" s="8"/>
      <c r="O1226" s="8"/>
      <c r="P1226" s="17"/>
      <c r="Q1226" s="18"/>
      <c r="R1226" s="8"/>
      <c r="S1226" s="8"/>
    </row>
    <row r="1227" customFormat="1" customHeight="1" spans="1:19">
      <c r="A1227" s="8"/>
      <c r="B1227" s="9"/>
      <c r="C1227" s="10"/>
      <c r="D1227" s="10"/>
      <c r="E1227" s="11"/>
      <c r="F1227" s="12"/>
      <c r="G1227" s="13"/>
      <c r="H1227" s="8"/>
      <c r="I1227" s="14"/>
      <c r="J1227" s="15"/>
      <c r="K1227" s="16"/>
      <c r="L1227" s="8"/>
      <c r="M1227" s="15"/>
      <c r="N1227" s="8"/>
      <c r="O1227" s="8"/>
      <c r="P1227" s="17"/>
      <c r="Q1227" s="18"/>
      <c r="R1227" s="8"/>
      <c r="S1227" s="8"/>
    </row>
    <row r="1228" customFormat="1" customHeight="1" spans="1:19">
      <c r="A1228" s="8"/>
      <c r="B1228" s="9"/>
      <c r="C1228" s="10"/>
      <c r="D1228" s="10"/>
      <c r="E1228" s="11"/>
      <c r="F1228" s="12"/>
      <c r="G1228" s="13"/>
      <c r="H1228" s="8"/>
      <c r="I1228" s="14"/>
      <c r="J1228" s="15"/>
      <c r="K1228" s="16"/>
      <c r="L1228" s="8"/>
      <c r="M1228" s="15"/>
      <c r="N1228" s="8"/>
      <c r="O1228" s="8"/>
      <c r="P1228" s="17"/>
      <c r="Q1228" s="18"/>
      <c r="R1228" s="8"/>
      <c r="S1228" s="8"/>
    </row>
    <row r="1229" customFormat="1" customHeight="1" spans="1:19">
      <c r="A1229" s="8"/>
      <c r="B1229" s="9"/>
      <c r="C1229" s="10"/>
      <c r="D1229" s="10"/>
      <c r="E1229" s="11"/>
      <c r="F1229" s="12"/>
      <c r="G1229" s="13"/>
      <c r="H1229" s="8"/>
      <c r="I1229" s="14"/>
      <c r="J1229" s="15"/>
      <c r="K1229" s="16"/>
      <c r="L1229" s="8"/>
      <c r="M1229" s="15"/>
      <c r="N1229" s="8"/>
      <c r="O1229" s="8"/>
      <c r="P1229" s="17"/>
      <c r="Q1229" s="18"/>
      <c r="R1229" s="8"/>
      <c r="S1229" s="8"/>
    </row>
    <row r="1230" customFormat="1" customHeight="1" spans="1:19">
      <c r="A1230" s="8"/>
      <c r="B1230" s="9"/>
      <c r="C1230" s="10"/>
      <c r="D1230" s="10"/>
      <c r="E1230" s="11"/>
      <c r="F1230" s="12"/>
      <c r="G1230" s="13"/>
      <c r="H1230" s="8"/>
      <c r="I1230" s="14"/>
      <c r="J1230" s="15"/>
      <c r="K1230" s="16"/>
      <c r="L1230" s="8"/>
      <c r="M1230" s="15"/>
      <c r="N1230" s="8"/>
      <c r="O1230" s="8"/>
      <c r="P1230" s="17"/>
      <c r="Q1230" s="18"/>
      <c r="R1230" s="8"/>
      <c r="S1230" s="8"/>
    </row>
    <row r="1231" customFormat="1" customHeight="1" spans="1:19">
      <c r="A1231" s="8"/>
      <c r="B1231" s="9"/>
      <c r="C1231" s="10"/>
      <c r="D1231" s="10"/>
      <c r="E1231" s="11"/>
      <c r="F1231" s="12"/>
      <c r="G1231" s="13"/>
      <c r="H1231" s="8"/>
      <c r="I1231" s="14"/>
      <c r="J1231" s="15"/>
      <c r="K1231" s="16"/>
      <c r="L1231" s="8"/>
      <c r="M1231" s="15"/>
      <c r="N1231" s="8"/>
      <c r="O1231" s="8"/>
      <c r="P1231" s="17"/>
      <c r="Q1231" s="18"/>
      <c r="R1231" s="8"/>
      <c r="S1231" s="8"/>
    </row>
    <row r="1232" customFormat="1" customHeight="1" spans="1:19">
      <c r="A1232" s="8"/>
      <c r="B1232" s="9"/>
      <c r="C1232" s="10"/>
      <c r="D1232" s="10"/>
      <c r="E1232" s="11"/>
      <c r="F1232" s="12"/>
      <c r="G1232" s="13"/>
      <c r="H1232" s="8"/>
      <c r="I1232" s="14"/>
      <c r="J1232" s="15"/>
      <c r="K1232" s="16"/>
      <c r="L1232" s="8"/>
      <c r="M1232" s="15"/>
      <c r="N1232" s="8"/>
      <c r="O1232" s="8"/>
      <c r="P1232" s="17"/>
      <c r="Q1232" s="18"/>
      <c r="R1232" s="8"/>
      <c r="S1232" s="8"/>
    </row>
    <row r="1233" customFormat="1" customHeight="1" spans="1:19">
      <c r="A1233" s="8"/>
      <c r="B1233" s="9"/>
      <c r="C1233" s="10"/>
      <c r="D1233" s="10"/>
      <c r="E1233" s="11"/>
      <c r="F1233" s="12"/>
      <c r="G1233" s="13"/>
      <c r="H1233" s="8"/>
      <c r="I1233" s="14"/>
      <c r="J1233" s="15"/>
      <c r="K1233" s="16"/>
      <c r="L1233" s="8"/>
      <c r="M1233" s="15"/>
      <c r="N1233" s="8"/>
      <c r="O1233" s="8"/>
      <c r="P1233" s="17"/>
      <c r="Q1233" s="18"/>
      <c r="R1233" s="8"/>
      <c r="S1233" s="8"/>
    </row>
    <row r="1234" customFormat="1" customHeight="1" spans="1:19">
      <c r="A1234" s="8"/>
      <c r="B1234" s="9"/>
      <c r="C1234" s="10"/>
      <c r="D1234" s="10"/>
      <c r="E1234" s="11"/>
      <c r="F1234" s="12"/>
      <c r="G1234" s="13"/>
      <c r="H1234" s="8"/>
      <c r="I1234" s="14"/>
      <c r="J1234" s="15"/>
      <c r="K1234" s="16"/>
      <c r="L1234" s="8"/>
      <c r="M1234" s="15"/>
      <c r="N1234" s="8"/>
      <c r="O1234" s="8"/>
      <c r="P1234" s="17"/>
      <c r="Q1234" s="18"/>
      <c r="R1234" s="8"/>
      <c r="S1234" s="8"/>
    </row>
    <row r="1235" customFormat="1" customHeight="1" spans="1:19">
      <c r="A1235" s="8"/>
      <c r="B1235" s="9"/>
      <c r="C1235" s="10"/>
      <c r="D1235" s="10"/>
      <c r="E1235" s="11"/>
      <c r="F1235" s="12"/>
      <c r="G1235" s="13"/>
      <c r="H1235" s="8"/>
      <c r="I1235" s="14"/>
      <c r="J1235" s="15"/>
      <c r="K1235" s="16"/>
      <c r="L1235" s="8"/>
      <c r="M1235" s="15"/>
      <c r="N1235" s="8"/>
      <c r="O1235" s="8"/>
      <c r="P1235" s="17"/>
      <c r="Q1235" s="18"/>
      <c r="R1235" s="8"/>
      <c r="S1235" s="8"/>
    </row>
    <row r="1236" customFormat="1" customHeight="1" spans="1:19">
      <c r="A1236" s="8"/>
      <c r="B1236" s="9"/>
      <c r="C1236" s="10"/>
      <c r="D1236" s="10"/>
      <c r="E1236" s="11"/>
      <c r="F1236" s="12"/>
      <c r="G1236" s="13"/>
      <c r="H1236" s="8"/>
      <c r="I1236" s="14"/>
      <c r="J1236" s="15"/>
      <c r="K1236" s="16"/>
      <c r="L1236" s="8"/>
      <c r="M1236" s="15"/>
      <c r="N1236" s="8"/>
      <c r="O1236" s="8"/>
      <c r="P1236" s="17"/>
      <c r="Q1236" s="18"/>
      <c r="R1236" s="8"/>
      <c r="S1236" s="8"/>
    </row>
    <row r="1237" customFormat="1" customHeight="1" spans="1:19">
      <c r="A1237" s="8"/>
      <c r="B1237" s="9"/>
      <c r="C1237" s="10"/>
      <c r="D1237" s="10"/>
      <c r="E1237" s="11"/>
      <c r="F1237" s="12"/>
      <c r="G1237" s="13"/>
      <c r="H1237" s="8"/>
      <c r="I1237" s="14"/>
      <c r="J1237" s="15"/>
      <c r="K1237" s="16"/>
      <c r="L1237" s="8"/>
      <c r="M1237" s="15"/>
      <c r="N1237" s="8"/>
      <c r="O1237" s="8"/>
      <c r="P1237" s="17"/>
      <c r="Q1237" s="18"/>
      <c r="R1237" s="8"/>
      <c r="S1237" s="8"/>
    </row>
    <row r="1238" customFormat="1" customHeight="1" spans="1:19">
      <c r="A1238" s="8"/>
      <c r="B1238" s="9"/>
      <c r="C1238" s="10"/>
      <c r="D1238" s="10"/>
      <c r="E1238" s="11"/>
      <c r="F1238" s="12"/>
      <c r="G1238" s="13"/>
      <c r="H1238" s="8"/>
      <c r="I1238" s="14"/>
      <c r="J1238" s="15"/>
      <c r="K1238" s="16"/>
      <c r="L1238" s="8"/>
      <c r="M1238" s="15"/>
      <c r="N1238" s="8"/>
      <c r="O1238" s="8"/>
      <c r="P1238" s="17"/>
      <c r="Q1238" s="18"/>
      <c r="R1238" s="8"/>
      <c r="S1238" s="8"/>
    </row>
    <row r="1239" customFormat="1" customHeight="1" spans="1:19">
      <c r="A1239" s="8"/>
      <c r="B1239" s="9"/>
      <c r="C1239" s="10"/>
      <c r="D1239" s="10"/>
      <c r="E1239" s="11"/>
      <c r="F1239" s="12"/>
      <c r="G1239" s="13"/>
      <c r="H1239" s="8"/>
      <c r="I1239" s="14"/>
      <c r="J1239" s="15"/>
      <c r="K1239" s="16"/>
      <c r="L1239" s="8"/>
      <c r="M1239" s="15"/>
      <c r="N1239" s="8"/>
      <c r="O1239" s="8"/>
      <c r="P1239" s="17"/>
      <c r="Q1239" s="18"/>
      <c r="R1239" s="8"/>
      <c r="S1239" s="8"/>
    </row>
    <row r="1240" customFormat="1" customHeight="1" spans="1:19">
      <c r="A1240" s="8"/>
      <c r="B1240" s="9"/>
      <c r="C1240" s="10"/>
      <c r="D1240" s="10"/>
      <c r="E1240" s="11"/>
      <c r="F1240" s="12"/>
      <c r="G1240" s="13"/>
      <c r="H1240" s="8"/>
      <c r="I1240" s="14"/>
      <c r="J1240" s="15"/>
      <c r="K1240" s="16"/>
      <c r="L1240" s="8"/>
      <c r="M1240" s="15"/>
      <c r="N1240" s="8"/>
      <c r="O1240" s="8"/>
      <c r="P1240" s="17"/>
      <c r="Q1240" s="18"/>
      <c r="R1240" s="8"/>
      <c r="S1240" s="8"/>
    </row>
    <row r="1241" customFormat="1" customHeight="1" spans="1:19">
      <c r="A1241" s="8"/>
      <c r="B1241" s="9"/>
      <c r="C1241" s="10"/>
      <c r="D1241" s="10"/>
      <c r="E1241" s="11"/>
      <c r="F1241" s="12"/>
      <c r="G1241" s="13"/>
      <c r="H1241" s="8"/>
      <c r="I1241" s="14"/>
      <c r="J1241" s="15"/>
      <c r="K1241" s="16"/>
      <c r="L1241" s="8"/>
      <c r="M1241" s="15"/>
      <c r="N1241" s="8"/>
      <c r="O1241" s="8"/>
      <c r="P1241" s="17"/>
      <c r="Q1241" s="18"/>
      <c r="R1241" s="8"/>
      <c r="S1241" s="8"/>
    </row>
    <row r="1242" customFormat="1" customHeight="1" spans="1:19">
      <c r="A1242" s="8"/>
      <c r="B1242" s="9"/>
      <c r="C1242" s="10"/>
      <c r="D1242" s="10"/>
      <c r="E1242" s="11"/>
      <c r="F1242" s="12"/>
      <c r="G1242" s="13"/>
      <c r="H1242" s="8"/>
      <c r="I1242" s="14"/>
      <c r="J1242" s="15"/>
      <c r="K1242" s="16"/>
      <c r="L1242" s="8"/>
      <c r="M1242" s="15"/>
      <c r="N1242" s="8"/>
      <c r="O1242" s="8"/>
      <c r="P1242" s="17"/>
      <c r="Q1242" s="18"/>
      <c r="R1242" s="8"/>
      <c r="S1242" s="8"/>
    </row>
    <row r="1243" customFormat="1" customHeight="1" spans="1:19">
      <c r="A1243" s="8"/>
      <c r="B1243" s="9"/>
      <c r="C1243" s="10"/>
      <c r="D1243" s="10"/>
      <c r="E1243" s="11"/>
      <c r="F1243" s="12"/>
      <c r="G1243" s="13"/>
      <c r="H1243" s="8"/>
      <c r="I1243" s="14"/>
      <c r="J1243" s="15"/>
      <c r="K1243" s="16"/>
      <c r="L1243" s="8"/>
      <c r="M1243" s="15"/>
      <c r="N1243" s="8"/>
      <c r="O1243" s="8"/>
      <c r="P1243" s="17"/>
      <c r="Q1243" s="18"/>
      <c r="R1243" s="8"/>
      <c r="S1243" s="8"/>
    </row>
    <row r="1244" customFormat="1" customHeight="1" spans="1:19">
      <c r="A1244" s="8"/>
      <c r="B1244" s="9"/>
      <c r="C1244" s="10"/>
      <c r="D1244" s="10"/>
      <c r="E1244" s="11"/>
      <c r="F1244" s="12"/>
      <c r="G1244" s="13"/>
      <c r="H1244" s="8"/>
      <c r="I1244" s="14"/>
      <c r="J1244" s="15"/>
      <c r="K1244" s="16"/>
      <c r="L1244" s="8"/>
      <c r="M1244" s="15"/>
      <c r="N1244" s="8"/>
      <c r="O1244" s="8"/>
      <c r="P1244" s="17"/>
      <c r="Q1244" s="18"/>
      <c r="R1244" s="8"/>
      <c r="S1244" s="8"/>
    </row>
    <row r="1245" customFormat="1" customHeight="1" spans="1:19">
      <c r="A1245" s="8"/>
      <c r="B1245" s="9"/>
      <c r="C1245" s="10"/>
      <c r="D1245" s="10"/>
      <c r="E1245" s="11"/>
      <c r="F1245" s="12"/>
      <c r="G1245" s="13"/>
      <c r="H1245" s="8"/>
      <c r="I1245" s="14"/>
      <c r="J1245" s="15"/>
      <c r="K1245" s="16"/>
      <c r="L1245" s="8"/>
      <c r="M1245" s="15"/>
      <c r="N1245" s="8"/>
      <c r="O1245" s="8"/>
      <c r="P1245" s="17"/>
      <c r="Q1245" s="18"/>
      <c r="R1245" s="8"/>
      <c r="S1245" s="8"/>
    </row>
    <row r="1246" customFormat="1" customHeight="1" spans="1:19">
      <c r="A1246" s="8"/>
      <c r="B1246" s="9"/>
      <c r="C1246" s="10"/>
      <c r="D1246" s="10"/>
      <c r="E1246" s="11"/>
      <c r="F1246" s="12"/>
      <c r="G1246" s="13"/>
      <c r="H1246" s="8"/>
      <c r="I1246" s="14"/>
      <c r="J1246" s="15"/>
      <c r="K1246" s="16"/>
      <c r="L1246" s="8"/>
      <c r="M1246" s="15"/>
      <c r="N1246" s="8"/>
      <c r="O1246" s="8"/>
      <c r="P1246" s="17"/>
      <c r="Q1246" s="18"/>
      <c r="R1246" s="8"/>
      <c r="S1246" s="8"/>
    </row>
    <row r="1247" customFormat="1" customHeight="1" spans="1:19">
      <c r="A1247" s="8"/>
      <c r="B1247" s="9"/>
      <c r="C1247" s="10"/>
      <c r="D1247" s="10"/>
      <c r="E1247" s="11"/>
      <c r="F1247" s="12"/>
      <c r="G1247" s="13"/>
      <c r="H1247" s="8"/>
      <c r="I1247" s="14"/>
      <c r="J1247" s="15"/>
      <c r="K1247" s="16"/>
      <c r="L1247" s="8"/>
      <c r="M1247" s="15"/>
      <c r="N1247" s="8"/>
      <c r="O1247" s="8"/>
      <c r="P1247" s="17"/>
      <c r="Q1247" s="18"/>
      <c r="R1247" s="8"/>
      <c r="S1247" s="8"/>
    </row>
    <row r="1248" customFormat="1" customHeight="1" spans="1:19">
      <c r="A1248" s="8"/>
      <c r="B1248" s="9"/>
      <c r="C1248" s="10"/>
      <c r="D1248" s="10"/>
      <c r="E1248" s="11"/>
      <c r="F1248" s="12"/>
      <c r="G1248" s="13"/>
      <c r="H1248" s="8"/>
      <c r="I1248" s="14"/>
      <c r="J1248" s="15"/>
      <c r="K1248" s="16"/>
      <c r="L1248" s="8"/>
      <c r="M1248" s="15"/>
      <c r="N1248" s="8"/>
      <c r="O1248" s="8"/>
      <c r="P1248" s="17"/>
      <c r="Q1248" s="18"/>
      <c r="R1248" s="8"/>
      <c r="S1248" s="8"/>
    </row>
    <row r="1249" customFormat="1" customHeight="1" spans="1:19">
      <c r="A1249" s="8"/>
      <c r="B1249" s="9"/>
      <c r="C1249" s="10"/>
      <c r="D1249" s="10"/>
      <c r="E1249" s="11"/>
      <c r="F1249" s="12"/>
      <c r="G1249" s="13"/>
      <c r="H1249" s="8"/>
      <c r="I1249" s="14"/>
      <c r="J1249" s="15"/>
      <c r="K1249" s="16"/>
      <c r="L1249" s="8"/>
      <c r="M1249" s="15"/>
      <c r="N1249" s="8"/>
      <c r="O1249" s="8"/>
      <c r="P1249" s="17"/>
      <c r="Q1249" s="18"/>
      <c r="R1249" s="8"/>
      <c r="S1249" s="8"/>
    </row>
    <row r="1250" customFormat="1" customHeight="1" spans="1:19">
      <c r="A1250" s="8"/>
      <c r="B1250" s="9"/>
      <c r="C1250" s="10"/>
      <c r="D1250" s="10"/>
      <c r="E1250" s="11"/>
      <c r="F1250" s="12"/>
      <c r="G1250" s="13"/>
      <c r="H1250" s="8"/>
      <c r="I1250" s="14"/>
      <c r="J1250" s="15"/>
      <c r="K1250" s="16"/>
      <c r="L1250" s="8"/>
      <c r="M1250" s="15"/>
      <c r="N1250" s="8"/>
      <c r="O1250" s="8"/>
      <c r="P1250" s="17"/>
      <c r="Q1250" s="18"/>
      <c r="R1250" s="8"/>
      <c r="S1250" s="8"/>
    </row>
    <row r="1251" customFormat="1" customHeight="1" spans="1:19">
      <c r="A1251" s="8"/>
      <c r="B1251" s="9"/>
      <c r="C1251" s="10"/>
      <c r="D1251" s="10"/>
      <c r="E1251" s="11"/>
      <c r="F1251" s="12"/>
      <c r="G1251" s="13"/>
      <c r="H1251" s="8"/>
      <c r="I1251" s="14"/>
      <c r="J1251" s="15"/>
      <c r="K1251" s="16"/>
      <c r="L1251" s="8"/>
      <c r="M1251" s="15"/>
      <c r="N1251" s="8"/>
      <c r="O1251" s="8"/>
      <c r="P1251" s="17"/>
      <c r="Q1251" s="18"/>
      <c r="R1251" s="8"/>
      <c r="S1251" s="8"/>
    </row>
    <row r="1252" customFormat="1" customHeight="1" spans="1:19">
      <c r="A1252" s="8"/>
      <c r="B1252" s="9"/>
      <c r="C1252" s="10"/>
      <c r="D1252" s="10"/>
      <c r="E1252" s="11"/>
      <c r="F1252" s="12"/>
      <c r="G1252" s="13"/>
      <c r="H1252" s="8"/>
      <c r="I1252" s="14"/>
      <c r="J1252" s="15"/>
      <c r="K1252" s="16"/>
      <c r="L1252" s="8"/>
      <c r="M1252" s="15"/>
      <c r="N1252" s="8"/>
      <c r="O1252" s="8"/>
      <c r="P1252" s="17"/>
      <c r="Q1252" s="18"/>
      <c r="R1252" s="8"/>
      <c r="S1252" s="8"/>
    </row>
    <row r="1253" customFormat="1" customHeight="1" spans="1:19">
      <c r="A1253" s="8"/>
      <c r="B1253" s="9"/>
      <c r="C1253" s="10"/>
      <c r="D1253" s="10"/>
      <c r="E1253" s="11"/>
      <c r="F1253" s="12"/>
      <c r="G1253" s="13"/>
      <c r="H1253" s="8"/>
      <c r="I1253" s="14"/>
      <c r="J1253" s="15"/>
      <c r="K1253" s="16"/>
      <c r="L1253" s="8"/>
      <c r="M1253" s="15"/>
      <c r="N1253" s="8"/>
      <c r="O1253" s="8"/>
      <c r="P1253" s="17"/>
      <c r="Q1253" s="18"/>
      <c r="R1253" s="8"/>
      <c r="S1253" s="8"/>
    </row>
    <row r="1254" customFormat="1" customHeight="1" spans="1:19">
      <c r="A1254" s="8"/>
      <c r="B1254" s="9"/>
      <c r="C1254" s="10"/>
      <c r="D1254" s="10"/>
      <c r="E1254" s="11"/>
      <c r="F1254" s="12"/>
      <c r="G1254" s="13"/>
      <c r="H1254" s="8"/>
      <c r="I1254" s="14"/>
      <c r="J1254" s="15"/>
      <c r="K1254" s="16"/>
      <c r="L1254" s="8"/>
      <c r="M1254" s="15"/>
      <c r="N1254" s="8"/>
      <c r="O1254" s="8"/>
      <c r="P1254" s="17"/>
      <c r="Q1254" s="18"/>
      <c r="R1254" s="8"/>
      <c r="S1254" s="8"/>
    </row>
    <row r="1255" customFormat="1" customHeight="1" spans="1:19">
      <c r="A1255" s="8"/>
      <c r="B1255" s="9"/>
      <c r="C1255" s="10"/>
      <c r="D1255" s="10"/>
      <c r="E1255" s="11"/>
      <c r="F1255" s="12"/>
      <c r="G1255" s="13"/>
      <c r="H1255" s="8"/>
      <c r="I1255" s="14"/>
      <c r="J1255" s="15"/>
      <c r="K1255" s="16"/>
      <c r="L1255" s="8"/>
      <c r="M1255" s="15"/>
      <c r="N1255" s="8"/>
      <c r="O1255" s="8"/>
      <c r="P1255" s="17"/>
      <c r="Q1255" s="18"/>
      <c r="R1255" s="8"/>
      <c r="S1255" s="8"/>
    </row>
    <row r="1256" customFormat="1" customHeight="1" spans="1:19">
      <c r="A1256" s="8"/>
      <c r="B1256" s="9"/>
      <c r="C1256" s="10"/>
      <c r="D1256" s="10"/>
      <c r="E1256" s="11"/>
      <c r="F1256" s="12"/>
      <c r="G1256" s="13"/>
      <c r="H1256" s="8"/>
      <c r="I1256" s="14"/>
      <c r="J1256" s="15"/>
      <c r="K1256" s="16"/>
      <c r="L1256" s="8"/>
      <c r="M1256" s="15"/>
      <c r="N1256" s="8"/>
      <c r="O1256" s="8"/>
      <c r="P1256" s="17"/>
      <c r="Q1256" s="18"/>
      <c r="R1256" s="8"/>
      <c r="S1256" s="8"/>
    </row>
    <row r="1257" customFormat="1" customHeight="1" spans="1:19">
      <c r="A1257" s="8"/>
      <c r="B1257" s="9"/>
      <c r="C1257" s="10"/>
      <c r="D1257" s="10"/>
      <c r="E1257" s="11"/>
      <c r="F1257" s="12"/>
      <c r="G1257" s="13"/>
      <c r="H1257" s="8"/>
      <c r="I1257" s="14"/>
      <c r="J1257" s="15"/>
      <c r="K1257" s="16"/>
      <c r="L1257" s="8"/>
      <c r="M1257" s="15"/>
      <c r="N1257" s="8"/>
      <c r="O1257" s="8"/>
      <c r="P1257" s="17"/>
      <c r="Q1257" s="18"/>
      <c r="R1257" s="8"/>
      <c r="S1257" s="8"/>
    </row>
    <row r="1258" customFormat="1" customHeight="1" spans="1:19">
      <c r="A1258" s="8"/>
      <c r="B1258" s="9"/>
      <c r="C1258" s="10"/>
      <c r="D1258" s="10"/>
      <c r="E1258" s="11"/>
      <c r="F1258" s="12"/>
      <c r="G1258" s="13"/>
      <c r="H1258" s="8"/>
      <c r="I1258" s="14"/>
      <c r="J1258" s="15"/>
      <c r="K1258" s="16"/>
      <c r="L1258" s="8"/>
      <c r="M1258" s="15"/>
      <c r="N1258" s="8"/>
      <c r="O1258" s="8"/>
      <c r="P1258" s="17"/>
      <c r="Q1258" s="18"/>
      <c r="R1258" s="8"/>
      <c r="S1258" s="8"/>
    </row>
    <row r="1259" customFormat="1" customHeight="1" spans="1:19">
      <c r="A1259" s="8"/>
      <c r="B1259" s="9"/>
      <c r="C1259" s="10"/>
      <c r="D1259" s="10"/>
      <c r="E1259" s="11"/>
      <c r="F1259" s="12"/>
      <c r="G1259" s="13"/>
      <c r="H1259" s="8"/>
      <c r="I1259" s="14"/>
      <c r="J1259" s="15"/>
      <c r="K1259" s="16"/>
      <c r="L1259" s="8"/>
      <c r="M1259" s="15"/>
      <c r="N1259" s="8"/>
      <c r="O1259" s="8"/>
      <c r="P1259" s="17"/>
      <c r="Q1259" s="18"/>
      <c r="R1259" s="8"/>
      <c r="S1259" s="8"/>
    </row>
    <row r="1260" customFormat="1" customHeight="1" spans="1:19">
      <c r="A1260" s="8"/>
      <c r="B1260" s="9"/>
      <c r="C1260" s="10"/>
      <c r="D1260" s="10"/>
      <c r="E1260" s="11"/>
      <c r="F1260" s="12"/>
      <c r="G1260" s="13"/>
      <c r="H1260" s="8"/>
      <c r="I1260" s="14"/>
      <c r="J1260" s="15"/>
      <c r="K1260" s="16"/>
      <c r="L1260" s="8"/>
      <c r="M1260" s="15"/>
      <c r="N1260" s="8"/>
      <c r="O1260" s="8"/>
      <c r="P1260" s="17"/>
      <c r="Q1260" s="18"/>
      <c r="R1260" s="8"/>
      <c r="S1260" s="8"/>
    </row>
    <row r="1261" customFormat="1" customHeight="1" spans="1:19">
      <c r="A1261" s="8"/>
      <c r="B1261" s="9"/>
      <c r="C1261" s="10"/>
      <c r="D1261" s="10"/>
      <c r="E1261" s="11"/>
      <c r="F1261" s="12"/>
      <c r="G1261" s="13"/>
      <c r="H1261" s="8"/>
      <c r="I1261" s="14"/>
      <c r="J1261" s="15"/>
      <c r="K1261" s="16"/>
      <c r="L1261" s="8"/>
      <c r="M1261" s="15"/>
      <c r="N1261" s="8"/>
      <c r="O1261" s="8"/>
      <c r="P1261" s="17"/>
      <c r="Q1261" s="18"/>
      <c r="R1261" s="8"/>
      <c r="S1261" s="8"/>
    </row>
    <row r="1262" customFormat="1" customHeight="1" spans="1:19">
      <c r="A1262" s="8"/>
      <c r="B1262" s="9"/>
      <c r="C1262" s="10"/>
      <c r="D1262" s="10"/>
      <c r="E1262" s="11"/>
      <c r="F1262" s="12"/>
      <c r="G1262" s="13"/>
      <c r="H1262" s="8"/>
      <c r="I1262" s="14"/>
      <c r="J1262" s="15"/>
      <c r="K1262" s="16"/>
      <c r="L1262" s="8"/>
      <c r="M1262" s="15"/>
      <c r="N1262" s="8"/>
      <c r="O1262" s="8"/>
      <c r="P1262" s="17"/>
      <c r="Q1262" s="18"/>
      <c r="R1262" s="8"/>
      <c r="S1262" s="8"/>
    </row>
    <row r="1263" customFormat="1" customHeight="1" spans="1:19">
      <c r="A1263" s="8"/>
      <c r="B1263" s="9"/>
      <c r="C1263" s="10"/>
      <c r="D1263" s="10"/>
      <c r="E1263" s="11"/>
      <c r="F1263" s="12"/>
      <c r="G1263" s="13"/>
      <c r="H1263" s="8"/>
      <c r="I1263" s="14"/>
      <c r="J1263" s="15"/>
      <c r="K1263" s="16"/>
      <c r="L1263" s="8"/>
      <c r="M1263" s="15"/>
      <c r="N1263" s="8"/>
      <c r="O1263" s="8"/>
      <c r="P1263" s="17"/>
      <c r="Q1263" s="18"/>
      <c r="R1263" s="8"/>
      <c r="S1263" s="8"/>
    </row>
    <row r="1264" customFormat="1" customHeight="1" spans="1:19">
      <c r="A1264" s="8"/>
      <c r="B1264" s="9"/>
      <c r="C1264" s="10"/>
      <c r="D1264" s="10"/>
      <c r="E1264" s="11"/>
      <c r="F1264" s="12"/>
      <c r="G1264" s="13"/>
      <c r="H1264" s="8"/>
      <c r="I1264" s="14"/>
      <c r="J1264" s="15"/>
      <c r="K1264" s="16"/>
      <c r="L1264" s="8"/>
      <c r="M1264" s="15"/>
      <c r="N1264" s="8"/>
      <c r="O1264" s="8"/>
      <c r="P1264" s="17"/>
      <c r="Q1264" s="18"/>
      <c r="R1264" s="8"/>
      <c r="S1264" s="8"/>
    </row>
    <row r="1265" customFormat="1" customHeight="1" spans="1:19">
      <c r="A1265" s="8"/>
      <c r="B1265" s="9"/>
      <c r="C1265" s="10"/>
      <c r="D1265" s="10"/>
      <c r="E1265" s="11"/>
      <c r="F1265" s="12"/>
      <c r="G1265" s="13"/>
      <c r="H1265" s="8"/>
      <c r="I1265" s="14"/>
      <c r="J1265" s="15"/>
      <c r="K1265" s="16"/>
      <c r="L1265" s="8"/>
      <c r="M1265" s="15"/>
      <c r="N1265" s="8"/>
      <c r="O1265" s="8"/>
      <c r="P1265" s="17"/>
      <c r="Q1265" s="18"/>
      <c r="R1265" s="8"/>
      <c r="S1265" s="8"/>
    </row>
    <row r="1266" customFormat="1" customHeight="1" spans="1:19">
      <c r="A1266" s="8"/>
      <c r="B1266" s="9"/>
      <c r="C1266" s="10"/>
      <c r="D1266" s="10"/>
      <c r="E1266" s="11"/>
      <c r="F1266" s="12"/>
      <c r="G1266" s="13"/>
      <c r="H1266" s="8"/>
      <c r="I1266" s="14"/>
      <c r="J1266" s="15"/>
      <c r="K1266" s="16"/>
      <c r="L1266" s="8"/>
      <c r="M1266" s="15"/>
      <c r="N1266" s="8"/>
      <c r="O1266" s="8"/>
      <c r="P1266" s="17"/>
      <c r="Q1266" s="18"/>
      <c r="R1266" s="8"/>
      <c r="S1266" s="8"/>
    </row>
    <row r="1267" customFormat="1" customHeight="1" spans="1:19">
      <c r="A1267" s="8"/>
      <c r="B1267" s="9"/>
      <c r="C1267" s="10"/>
      <c r="D1267" s="10"/>
      <c r="E1267" s="11"/>
      <c r="F1267" s="12"/>
      <c r="G1267" s="13"/>
      <c r="H1267" s="8"/>
      <c r="I1267" s="14"/>
      <c r="J1267" s="15"/>
      <c r="K1267" s="16"/>
      <c r="L1267" s="8"/>
      <c r="M1267" s="15"/>
      <c r="N1267" s="8"/>
      <c r="O1267" s="8"/>
      <c r="P1267" s="17"/>
      <c r="Q1267" s="18"/>
      <c r="R1267" s="8"/>
      <c r="S1267" s="8"/>
    </row>
    <row r="1268" customFormat="1" customHeight="1" spans="1:19">
      <c r="A1268" s="8"/>
      <c r="B1268" s="9"/>
      <c r="C1268" s="10"/>
      <c r="D1268" s="10"/>
      <c r="E1268" s="11"/>
      <c r="F1268" s="12"/>
      <c r="G1268" s="13"/>
      <c r="H1268" s="8"/>
      <c r="I1268" s="14"/>
      <c r="J1268" s="15"/>
      <c r="K1268" s="16"/>
      <c r="L1268" s="8"/>
      <c r="M1268" s="15"/>
      <c r="N1268" s="8"/>
      <c r="O1268" s="8"/>
      <c r="P1268" s="17"/>
      <c r="Q1268" s="18"/>
      <c r="R1268" s="8"/>
      <c r="S1268" s="8"/>
    </row>
    <row r="1269" customFormat="1" customHeight="1" spans="1:19">
      <c r="A1269" s="8"/>
      <c r="B1269" s="9"/>
      <c r="C1269" s="10"/>
      <c r="D1269" s="10"/>
      <c r="E1269" s="11"/>
      <c r="F1269" s="12"/>
      <c r="G1269" s="13"/>
      <c r="H1269" s="8"/>
      <c r="I1269" s="14"/>
      <c r="J1269" s="15"/>
      <c r="K1269" s="16"/>
      <c r="L1269" s="8"/>
      <c r="M1269" s="15"/>
      <c r="N1269" s="8"/>
      <c r="O1269" s="8"/>
      <c r="P1269" s="17"/>
      <c r="Q1269" s="18"/>
      <c r="R1269" s="8"/>
      <c r="S1269" s="8"/>
    </row>
    <row r="1270" customFormat="1" customHeight="1" spans="1:19">
      <c r="A1270" s="8"/>
      <c r="B1270" s="9"/>
      <c r="C1270" s="10"/>
      <c r="D1270" s="10"/>
      <c r="E1270" s="11"/>
      <c r="F1270" s="12"/>
      <c r="G1270" s="13"/>
      <c r="H1270" s="8"/>
      <c r="I1270" s="14"/>
      <c r="J1270" s="15"/>
      <c r="K1270" s="16"/>
      <c r="L1270" s="8"/>
      <c r="M1270" s="15"/>
      <c r="N1270" s="8"/>
      <c r="O1270" s="8"/>
      <c r="P1270" s="17"/>
      <c r="Q1270" s="18"/>
      <c r="R1270" s="8"/>
      <c r="S1270" s="8"/>
    </row>
    <row r="1271" customFormat="1" customHeight="1" spans="1:19">
      <c r="A1271" s="8"/>
      <c r="B1271" s="9"/>
      <c r="C1271" s="10"/>
      <c r="D1271" s="10"/>
      <c r="E1271" s="11"/>
      <c r="F1271" s="12"/>
      <c r="G1271" s="13"/>
      <c r="H1271" s="8"/>
      <c r="I1271" s="14"/>
      <c r="J1271" s="15"/>
      <c r="K1271" s="16"/>
      <c r="L1271" s="8"/>
      <c r="M1271" s="15"/>
      <c r="N1271" s="8"/>
      <c r="O1271" s="8"/>
      <c r="P1271" s="17"/>
      <c r="Q1271" s="18"/>
      <c r="R1271" s="8"/>
      <c r="S1271" s="8"/>
    </row>
    <row r="1272" customFormat="1" customHeight="1" spans="1:19">
      <c r="A1272" s="8"/>
      <c r="B1272" s="9"/>
      <c r="C1272" s="10"/>
      <c r="D1272" s="10"/>
      <c r="E1272" s="11"/>
      <c r="F1272" s="12"/>
      <c r="G1272" s="13"/>
      <c r="H1272" s="8"/>
      <c r="I1272" s="14"/>
      <c r="J1272" s="15"/>
      <c r="K1272" s="16"/>
      <c r="L1272" s="8"/>
      <c r="M1272" s="15"/>
      <c r="N1272" s="8"/>
      <c r="O1272" s="8"/>
      <c r="P1272" s="17"/>
      <c r="Q1272" s="18"/>
      <c r="R1272" s="8"/>
      <c r="S1272" s="8"/>
    </row>
    <row r="1273" customFormat="1" customHeight="1" spans="1:19">
      <c r="A1273" s="8"/>
      <c r="B1273" s="9"/>
      <c r="C1273" s="10"/>
      <c r="D1273" s="10"/>
      <c r="E1273" s="11"/>
      <c r="F1273" s="12"/>
      <c r="G1273" s="13"/>
      <c r="H1273" s="8"/>
      <c r="I1273" s="14"/>
      <c r="J1273" s="15"/>
      <c r="K1273" s="16"/>
      <c r="L1273" s="8"/>
      <c r="M1273" s="15"/>
      <c r="N1273" s="8"/>
      <c r="O1273" s="8"/>
      <c r="P1273" s="17"/>
      <c r="Q1273" s="18"/>
      <c r="R1273" s="8"/>
      <c r="S1273" s="8"/>
    </row>
    <row r="1274" customFormat="1" customHeight="1" spans="1:19">
      <c r="A1274" s="8"/>
      <c r="B1274" s="9"/>
      <c r="C1274" s="10"/>
      <c r="D1274" s="10"/>
      <c r="E1274" s="11"/>
      <c r="F1274" s="12"/>
      <c r="G1274" s="13"/>
      <c r="H1274" s="8"/>
      <c r="I1274" s="14"/>
      <c r="J1274" s="15"/>
      <c r="K1274" s="16"/>
      <c r="L1274" s="8"/>
      <c r="M1274" s="15"/>
      <c r="N1274" s="8"/>
      <c r="O1274" s="8"/>
      <c r="P1274" s="17"/>
      <c r="Q1274" s="18"/>
      <c r="R1274" s="8"/>
      <c r="S1274" s="8"/>
    </row>
    <row r="1275" customFormat="1" customHeight="1" spans="1:19">
      <c r="A1275" s="8"/>
      <c r="B1275" s="9"/>
      <c r="C1275" s="10"/>
      <c r="D1275" s="10"/>
      <c r="E1275" s="11"/>
      <c r="F1275" s="12"/>
      <c r="G1275" s="13"/>
      <c r="H1275" s="8"/>
      <c r="I1275" s="14"/>
      <c r="J1275" s="15"/>
      <c r="K1275" s="16"/>
      <c r="L1275" s="8"/>
      <c r="M1275" s="15"/>
      <c r="N1275" s="8"/>
      <c r="O1275" s="8"/>
      <c r="P1275" s="17"/>
      <c r="Q1275" s="18"/>
      <c r="R1275" s="8"/>
      <c r="S1275" s="8"/>
    </row>
    <row r="1276" customFormat="1" customHeight="1" spans="1:19">
      <c r="A1276" s="8"/>
      <c r="B1276" s="9"/>
      <c r="C1276" s="10"/>
      <c r="D1276" s="10"/>
      <c r="E1276" s="11"/>
      <c r="F1276" s="12"/>
      <c r="G1276" s="13"/>
      <c r="H1276" s="8"/>
      <c r="I1276" s="14"/>
      <c r="J1276" s="15"/>
      <c r="K1276" s="16"/>
      <c r="L1276" s="8"/>
      <c r="M1276" s="15"/>
      <c r="N1276" s="8"/>
      <c r="O1276" s="8"/>
      <c r="P1276" s="17"/>
      <c r="Q1276" s="18"/>
      <c r="R1276" s="8"/>
      <c r="S1276" s="8"/>
    </row>
    <row r="1277" customFormat="1" customHeight="1" spans="1:19">
      <c r="A1277" s="8"/>
      <c r="B1277" s="9"/>
      <c r="C1277" s="10"/>
      <c r="D1277" s="10"/>
      <c r="E1277" s="11"/>
      <c r="F1277" s="12"/>
      <c r="G1277" s="13"/>
      <c r="H1277" s="8"/>
      <c r="I1277" s="14"/>
      <c r="J1277" s="15"/>
      <c r="K1277" s="16"/>
      <c r="L1277" s="8"/>
      <c r="M1277" s="15"/>
      <c r="N1277" s="8"/>
      <c r="O1277" s="8"/>
      <c r="P1277" s="17"/>
      <c r="Q1277" s="18"/>
      <c r="R1277" s="8"/>
      <c r="S1277" s="8"/>
    </row>
    <row r="1278" customFormat="1" customHeight="1" spans="1:19">
      <c r="A1278" s="8"/>
      <c r="B1278" s="9"/>
      <c r="C1278" s="10"/>
      <c r="D1278" s="10"/>
      <c r="E1278" s="11"/>
      <c r="F1278" s="12"/>
      <c r="G1278" s="13"/>
      <c r="H1278" s="8"/>
      <c r="I1278" s="14"/>
      <c r="J1278" s="15"/>
      <c r="K1278" s="16"/>
      <c r="L1278" s="8"/>
      <c r="M1278" s="15"/>
      <c r="N1278" s="8"/>
      <c r="O1278" s="8"/>
      <c r="P1278" s="17"/>
      <c r="Q1278" s="18"/>
      <c r="R1278" s="8"/>
      <c r="S1278" s="8"/>
    </row>
    <row r="1279" customFormat="1" customHeight="1" spans="1:19">
      <c r="A1279" s="8"/>
      <c r="B1279" s="9"/>
      <c r="C1279" s="10"/>
      <c r="D1279" s="10"/>
      <c r="E1279" s="11"/>
      <c r="F1279" s="12"/>
      <c r="G1279" s="13"/>
      <c r="H1279" s="8"/>
      <c r="I1279" s="14"/>
      <c r="J1279" s="15"/>
      <c r="K1279" s="16"/>
      <c r="L1279" s="8"/>
      <c r="M1279" s="15"/>
      <c r="N1279" s="8"/>
      <c r="O1279" s="8"/>
      <c r="P1279" s="17"/>
      <c r="Q1279" s="18"/>
      <c r="R1279" s="8"/>
      <c r="S1279" s="8"/>
    </row>
    <row r="1280" customFormat="1" customHeight="1" spans="1:19">
      <c r="A1280" s="8"/>
      <c r="B1280" s="9"/>
      <c r="C1280" s="10"/>
      <c r="D1280" s="10"/>
      <c r="E1280" s="11"/>
      <c r="F1280" s="12"/>
      <c r="G1280" s="13"/>
      <c r="H1280" s="8"/>
      <c r="I1280" s="14"/>
      <c r="J1280" s="15"/>
      <c r="K1280" s="16"/>
      <c r="L1280" s="8"/>
      <c r="M1280" s="15"/>
      <c r="N1280" s="8"/>
      <c r="O1280" s="8"/>
      <c r="P1280" s="17"/>
      <c r="Q1280" s="18"/>
      <c r="R1280" s="8"/>
      <c r="S1280" s="8"/>
    </row>
    <row r="1281" customFormat="1" customHeight="1" spans="1:19">
      <c r="A1281" s="8"/>
      <c r="B1281" s="9"/>
      <c r="C1281" s="10"/>
      <c r="D1281" s="10"/>
      <c r="E1281" s="11"/>
      <c r="F1281" s="12"/>
      <c r="G1281" s="13"/>
      <c r="H1281" s="8"/>
      <c r="I1281" s="14"/>
      <c r="J1281" s="15"/>
      <c r="K1281" s="16"/>
      <c r="L1281" s="8"/>
      <c r="M1281" s="15"/>
      <c r="N1281" s="8"/>
      <c r="O1281" s="8"/>
      <c r="P1281" s="17"/>
      <c r="Q1281" s="18"/>
      <c r="R1281" s="8"/>
      <c r="S1281" s="8"/>
    </row>
    <row r="1282" customFormat="1" customHeight="1" spans="1:19">
      <c r="A1282" s="8"/>
      <c r="B1282" s="9"/>
      <c r="C1282" s="10"/>
      <c r="D1282" s="10"/>
      <c r="E1282" s="11"/>
      <c r="F1282" s="12"/>
      <c r="G1282" s="13"/>
      <c r="H1282" s="8"/>
      <c r="I1282" s="14"/>
      <c r="J1282" s="15"/>
      <c r="K1282" s="16"/>
      <c r="L1282" s="8"/>
      <c r="M1282" s="15"/>
      <c r="N1282" s="8"/>
      <c r="O1282" s="8"/>
      <c r="P1282" s="17"/>
      <c r="Q1282" s="18"/>
      <c r="R1282" s="8"/>
      <c r="S1282" s="8"/>
    </row>
    <row r="1283" customFormat="1" customHeight="1" spans="1:19">
      <c r="A1283" s="8"/>
      <c r="B1283" s="9"/>
      <c r="C1283" s="10"/>
      <c r="D1283" s="10"/>
      <c r="E1283" s="11"/>
      <c r="F1283" s="12"/>
      <c r="G1283" s="13"/>
      <c r="H1283" s="8"/>
      <c r="I1283" s="14"/>
      <c r="J1283" s="15"/>
      <c r="K1283" s="16"/>
      <c r="L1283" s="8"/>
      <c r="M1283" s="15"/>
      <c r="N1283" s="8"/>
      <c r="O1283" s="8"/>
      <c r="P1283" s="17"/>
      <c r="Q1283" s="18"/>
      <c r="R1283" s="8"/>
      <c r="S1283" s="8"/>
    </row>
    <row r="1284" customFormat="1" customHeight="1" spans="1:19">
      <c r="A1284" s="8"/>
      <c r="B1284" s="9"/>
      <c r="C1284" s="10"/>
      <c r="D1284" s="10"/>
      <c r="E1284" s="11"/>
      <c r="F1284" s="12"/>
      <c r="G1284" s="13"/>
      <c r="H1284" s="8"/>
      <c r="I1284" s="14"/>
      <c r="J1284" s="15"/>
      <c r="K1284" s="16"/>
      <c r="L1284" s="8"/>
      <c r="M1284" s="15"/>
      <c r="N1284" s="8"/>
      <c r="O1284" s="8"/>
      <c r="P1284" s="17"/>
      <c r="Q1284" s="18"/>
      <c r="R1284" s="8"/>
      <c r="S1284" s="8"/>
    </row>
    <row r="1285" customFormat="1" customHeight="1" spans="1:19">
      <c r="A1285" s="8"/>
      <c r="B1285" s="9"/>
      <c r="C1285" s="10"/>
      <c r="D1285" s="10"/>
      <c r="E1285" s="11"/>
      <c r="F1285" s="12"/>
      <c r="G1285" s="13"/>
      <c r="H1285" s="8"/>
      <c r="I1285" s="14"/>
      <c r="J1285" s="15"/>
      <c r="K1285" s="16"/>
      <c r="L1285" s="8"/>
      <c r="M1285" s="15"/>
      <c r="N1285" s="8"/>
      <c r="O1285" s="8"/>
      <c r="P1285" s="17"/>
      <c r="Q1285" s="18"/>
      <c r="R1285" s="8"/>
      <c r="S1285" s="8"/>
    </row>
    <row r="1286" customFormat="1" customHeight="1" spans="1:19">
      <c r="A1286" s="8"/>
      <c r="B1286" s="9"/>
      <c r="C1286" s="10"/>
      <c r="D1286" s="10"/>
      <c r="E1286" s="11"/>
      <c r="F1286" s="12"/>
      <c r="G1286" s="13"/>
      <c r="H1286" s="8"/>
      <c r="I1286" s="14"/>
      <c r="J1286" s="15"/>
      <c r="K1286" s="16"/>
      <c r="L1286" s="8"/>
      <c r="M1286" s="15"/>
      <c r="N1286" s="8"/>
      <c r="O1286" s="8"/>
      <c r="P1286" s="17"/>
      <c r="Q1286" s="18"/>
      <c r="R1286" s="8"/>
      <c r="S1286" s="8"/>
    </row>
    <row r="1287" customFormat="1" customHeight="1" spans="1:19">
      <c r="A1287" s="8"/>
      <c r="B1287" s="9"/>
      <c r="C1287" s="10"/>
      <c r="D1287" s="10"/>
      <c r="E1287" s="11"/>
      <c r="F1287" s="12"/>
      <c r="G1287" s="13"/>
      <c r="H1287" s="8"/>
      <c r="I1287" s="14"/>
      <c r="J1287" s="15"/>
      <c r="K1287" s="16"/>
      <c r="L1287" s="8"/>
      <c r="M1287" s="15"/>
      <c r="N1287" s="8"/>
      <c r="O1287" s="8"/>
      <c r="P1287" s="17"/>
      <c r="Q1287" s="18"/>
      <c r="R1287" s="8"/>
      <c r="S1287" s="8"/>
    </row>
    <row r="1288" customFormat="1" customHeight="1" spans="1:19">
      <c r="A1288" s="8"/>
      <c r="B1288" s="9"/>
      <c r="C1288" s="10"/>
      <c r="D1288" s="10"/>
      <c r="E1288" s="11"/>
      <c r="F1288" s="12"/>
      <c r="G1288" s="13"/>
      <c r="H1288" s="8"/>
      <c r="I1288" s="14"/>
      <c r="J1288" s="15"/>
      <c r="K1288" s="16"/>
      <c r="L1288" s="8"/>
      <c r="M1288" s="15"/>
      <c r="N1288" s="8"/>
      <c r="O1288" s="8"/>
      <c r="P1288" s="17"/>
      <c r="Q1288" s="18"/>
      <c r="R1288" s="8"/>
      <c r="S1288" s="8"/>
    </row>
    <row r="1289" customFormat="1" customHeight="1" spans="1:19">
      <c r="A1289" s="8"/>
      <c r="B1289" s="9"/>
      <c r="C1289" s="10"/>
      <c r="D1289" s="10"/>
      <c r="E1289" s="11"/>
      <c r="F1289" s="12"/>
      <c r="G1289" s="13"/>
      <c r="H1289" s="8"/>
      <c r="I1289" s="14"/>
      <c r="J1289" s="15"/>
      <c r="K1289" s="16"/>
      <c r="L1289" s="8"/>
      <c r="M1289" s="15"/>
      <c r="N1289" s="8"/>
      <c r="O1289" s="8"/>
      <c r="P1289" s="17"/>
      <c r="Q1289" s="18"/>
      <c r="R1289" s="8"/>
      <c r="S1289" s="8"/>
    </row>
    <row r="1290" customFormat="1" customHeight="1" spans="1:19">
      <c r="A1290" s="8"/>
      <c r="B1290" s="9"/>
      <c r="C1290" s="10"/>
      <c r="D1290" s="10"/>
      <c r="E1290" s="11"/>
      <c r="F1290" s="12"/>
      <c r="G1290" s="13"/>
      <c r="H1290" s="8"/>
      <c r="I1290" s="14"/>
      <c r="J1290" s="15"/>
      <c r="K1290" s="16"/>
      <c r="L1290" s="8"/>
      <c r="M1290" s="15"/>
      <c r="N1290" s="8"/>
      <c r="O1290" s="8"/>
      <c r="P1290" s="17"/>
      <c r="Q1290" s="18"/>
      <c r="R1290" s="8"/>
      <c r="S1290" s="8"/>
    </row>
    <row r="1291" customFormat="1" customHeight="1" spans="1:19">
      <c r="A1291" s="8"/>
      <c r="B1291" s="9"/>
      <c r="C1291" s="10"/>
      <c r="D1291" s="10"/>
      <c r="E1291" s="11"/>
      <c r="F1291" s="12"/>
      <c r="G1291" s="13"/>
      <c r="H1291" s="8"/>
      <c r="I1291" s="14"/>
      <c r="J1291" s="15"/>
      <c r="K1291" s="16"/>
      <c r="L1291" s="8"/>
      <c r="M1291" s="15"/>
      <c r="N1291" s="8"/>
      <c r="O1291" s="8"/>
      <c r="P1291" s="17"/>
      <c r="Q1291" s="18"/>
      <c r="R1291" s="8"/>
      <c r="S1291" s="8"/>
    </row>
    <row r="1292" customFormat="1" customHeight="1" spans="1:19">
      <c r="A1292" s="8"/>
      <c r="B1292" s="9"/>
      <c r="C1292" s="10"/>
      <c r="D1292" s="10"/>
      <c r="E1292" s="11"/>
      <c r="F1292" s="12"/>
      <c r="G1292" s="13"/>
      <c r="H1292" s="8"/>
      <c r="I1292" s="14"/>
      <c r="J1292" s="15"/>
      <c r="K1292" s="16"/>
      <c r="L1292" s="8"/>
      <c r="M1292" s="15"/>
      <c r="N1292" s="8"/>
      <c r="O1292" s="8"/>
      <c r="P1292" s="17"/>
      <c r="Q1292" s="18"/>
      <c r="R1292" s="8"/>
      <c r="S1292" s="8"/>
    </row>
    <row r="1293" customFormat="1" customHeight="1" spans="1:19">
      <c r="A1293" s="8"/>
      <c r="B1293" s="9"/>
      <c r="C1293" s="10"/>
      <c r="D1293" s="10"/>
      <c r="E1293" s="11"/>
      <c r="F1293" s="12"/>
      <c r="G1293" s="13"/>
      <c r="H1293" s="8"/>
      <c r="I1293" s="14"/>
      <c r="J1293" s="15"/>
      <c r="K1293" s="16"/>
      <c r="L1293" s="8"/>
      <c r="M1293" s="15"/>
      <c r="N1293" s="8"/>
      <c r="O1293" s="8"/>
      <c r="P1293" s="17"/>
      <c r="Q1293" s="18"/>
      <c r="R1293" s="8"/>
      <c r="S1293" s="8"/>
    </row>
    <row r="1294" customFormat="1" customHeight="1" spans="1:19">
      <c r="A1294" s="8"/>
      <c r="B1294" s="9"/>
      <c r="C1294" s="10"/>
      <c r="D1294" s="10"/>
      <c r="E1294" s="11"/>
      <c r="F1294" s="12"/>
      <c r="G1294" s="13"/>
      <c r="H1294" s="8"/>
      <c r="I1294" s="14"/>
      <c r="J1294" s="15"/>
      <c r="K1294" s="16"/>
      <c r="L1294" s="8"/>
      <c r="M1294" s="15"/>
      <c r="N1294" s="8"/>
      <c r="O1294" s="8"/>
      <c r="P1294" s="17"/>
      <c r="Q1294" s="18"/>
      <c r="R1294" s="8"/>
      <c r="S1294" s="8"/>
    </row>
    <row r="1295" customFormat="1" customHeight="1" spans="1:19">
      <c r="A1295" s="8"/>
      <c r="B1295" s="9"/>
      <c r="C1295" s="10"/>
      <c r="D1295" s="10"/>
      <c r="E1295" s="11"/>
      <c r="F1295" s="12"/>
      <c r="G1295" s="13"/>
      <c r="H1295" s="8"/>
      <c r="I1295" s="14"/>
      <c r="J1295" s="15"/>
      <c r="K1295" s="16"/>
      <c r="L1295" s="8"/>
      <c r="M1295" s="15"/>
      <c r="N1295" s="8"/>
      <c r="O1295" s="8"/>
      <c r="P1295" s="17"/>
      <c r="Q1295" s="18"/>
      <c r="R1295" s="8"/>
      <c r="S1295" s="8"/>
    </row>
    <row r="1296" customFormat="1" customHeight="1" spans="1:19">
      <c r="A1296" s="8"/>
      <c r="B1296" s="9"/>
      <c r="C1296" s="10"/>
      <c r="D1296" s="10"/>
      <c r="E1296" s="11"/>
      <c r="F1296" s="12"/>
      <c r="G1296" s="13"/>
      <c r="H1296" s="8"/>
      <c r="I1296" s="14"/>
      <c r="J1296" s="15"/>
      <c r="K1296" s="16"/>
      <c r="L1296" s="8"/>
      <c r="M1296" s="15"/>
      <c r="N1296" s="8"/>
      <c r="O1296" s="8"/>
      <c r="P1296" s="17"/>
      <c r="Q1296" s="18"/>
      <c r="R1296" s="8"/>
      <c r="S1296" s="8"/>
    </row>
    <row r="1297" customFormat="1" customHeight="1" spans="1:19">
      <c r="A1297" s="8"/>
      <c r="B1297" s="9"/>
      <c r="C1297" s="10"/>
      <c r="D1297" s="10"/>
      <c r="E1297" s="11"/>
      <c r="F1297" s="12"/>
      <c r="G1297" s="13"/>
      <c r="H1297" s="8"/>
      <c r="I1297" s="14"/>
      <c r="J1297" s="15"/>
      <c r="K1297" s="16"/>
      <c r="L1297" s="8"/>
      <c r="M1297" s="15"/>
      <c r="N1297" s="8"/>
      <c r="O1297" s="8"/>
      <c r="P1297" s="17"/>
      <c r="Q1297" s="18"/>
      <c r="R1297" s="8"/>
      <c r="S1297" s="8"/>
    </row>
    <row r="1298" customFormat="1" customHeight="1" spans="1:19">
      <c r="A1298" s="8"/>
      <c r="B1298" s="9"/>
      <c r="C1298" s="10"/>
      <c r="D1298" s="10"/>
      <c r="E1298" s="11"/>
      <c r="F1298" s="12"/>
      <c r="G1298" s="13"/>
      <c r="H1298" s="8"/>
      <c r="I1298" s="14"/>
      <c r="J1298" s="15"/>
      <c r="K1298" s="16"/>
      <c r="L1298" s="8"/>
      <c r="M1298" s="15"/>
      <c r="N1298" s="8"/>
      <c r="O1298" s="8"/>
      <c r="P1298" s="17"/>
      <c r="Q1298" s="18"/>
      <c r="R1298" s="8"/>
      <c r="S1298" s="8"/>
    </row>
    <row r="1299" customFormat="1" customHeight="1" spans="1:19">
      <c r="A1299" s="8"/>
      <c r="B1299" s="9"/>
      <c r="C1299" s="10"/>
      <c r="D1299" s="10"/>
      <c r="E1299" s="11"/>
      <c r="F1299" s="12"/>
      <c r="G1299" s="13"/>
      <c r="H1299" s="8"/>
      <c r="I1299" s="14"/>
      <c r="J1299" s="15"/>
      <c r="K1299" s="16"/>
      <c r="L1299" s="8"/>
      <c r="M1299" s="15"/>
      <c r="N1299" s="8"/>
      <c r="O1299" s="8"/>
      <c r="P1299" s="17"/>
      <c r="Q1299" s="18"/>
      <c r="R1299" s="8"/>
      <c r="S1299" s="8"/>
    </row>
    <row r="1300" customFormat="1" customHeight="1" spans="1:19">
      <c r="A1300" s="8"/>
      <c r="B1300" s="9"/>
      <c r="C1300" s="10"/>
      <c r="D1300" s="10"/>
      <c r="E1300" s="11"/>
      <c r="F1300" s="12"/>
      <c r="G1300" s="13"/>
      <c r="H1300" s="8"/>
      <c r="I1300" s="14"/>
      <c r="J1300" s="15"/>
      <c r="K1300" s="16"/>
      <c r="L1300" s="8"/>
      <c r="M1300" s="15"/>
      <c r="N1300" s="8"/>
      <c r="O1300" s="8"/>
      <c r="P1300" s="17"/>
      <c r="Q1300" s="18"/>
      <c r="R1300" s="8"/>
      <c r="S1300" s="8"/>
    </row>
    <row r="1301" customFormat="1" customHeight="1" spans="1:19">
      <c r="A1301" s="8"/>
      <c r="B1301" s="9"/>
      <c r="C1301" s="10"/>
      <c r="D1301" s="10"/>
      <c r="E1301" s="11"/>
      <c r="F1301" s="12"/>
      <c r="G1301" s="13"/>
      <c r="H1301" s="8"/>
      <c r="I1301" s="14"/>
      <c r="J1301" s="15"/>
      <c r="K1301" s="16"/>
      <c r="L1301" s="8"/>
      <c r="M1301" s="15"/>
      <c r="N1301" s="8"/>
      <c r="O1301" s="8"/>
      <c r="P1301" s="17"/>
      <c r="Q1301" s="18"/>
      <c r="R1301" s="8"/>
      <c r="S1301" s="8"/>
    </row>
    <row r="1302" customFormat="1" customHeight="1" spans="1:19">
      <c r="A1302" s="8"/>
      <c r="B1302" s="9"/>
      <c r="C1302" s="10"/>
      <c r="D1302" s="10"/>
      <c r="E1302" s="11"/>
      <c r="F1302" s="12"/>
      <c r="G1302" s="13"/>
      <c r="H1302" s="8"/>
      <c r="I1302" s="14"/>
      <c r="J1302" s="15"/>
      <c r="K1302" s="16"/>
      <c r="L1302" s="8"/>
      <c r="M1302" s="15"/>
      <c r="N1302" s="8"/>
      <c r="O1302" s="8"/>
      <c r="P1302" s="17"/>
      <c r="Q1302" s="18"/>
      <c r="R1302" s="8"/>
      <c r="S1302" s="8"/>
    </row>
    <row r="1303" customFormat="1" customHeight="1" spans="1:19">
      <c r="A1303" s="8"/>
      <c r="B1303" s="9"/>
      <c r="C1303" s="10"/>
      <c r="D1303" s="10"/>
      <c r="E1303" s="11"/>
      <c r="F1303" s="12"/>
      <c r="G1303" s="13"/>
      <c r="H1303" s="8"/>
      <c r="I1303" s="14"/>
      <c r="J1303" s="15"/>
      <c r="K1303" s="16"/>
      <c r="L1303" s="8"/>
      <c r="M1303" s="15"/>
      <c r="N1303" s="8"/>
      <c r="O1303" s="8"/>
      <c r="P1303" s="17"/>
      <c r="Q1303" s="18"/>
      <c r="R1303" s="8"/>
      <c r="S1303" s="8"/>
    </row>
    <row r="1304" customFormat="1" customHeight="1" spans="1:19">
      <c r="A1304" s="8"/>
      <c r="B1304" s="9"/>
      <c r="C1304" s="10"/>
      <c r="D1304" s="10"/>
      <c r="E1304" s="11"/>
      <c r="F1304" s="12"/>
      <c r="G1304" s="13"/>
      <c r="H1304" s="8"/>
      <c r="I1304" s="14"/>
      <c r="J1304" s="15"/>
      <c r="K1304" s="16"/>
      <c r="L1304" s="8"/>
      <c r="M1304" s="15"/>
      <c r="N1304" s="8"/>
      <c r="O1304" s="8"/>
      <c r="P1304" s="17"/>
      <c r="Q1304" s="18"/>
      <c r="R1304" s="8"/>
      <c r="S1304" s="8"/>
    </row>
    <row r="1305" customFormat="1" customHeight="1" spans="1:19">
      <c r="A1305" s="8"/>
      <c r="B1305" s="9"/>
      <c r="C1305" s="10"/>
      <c r="D1305" s="10"/>
      <c r="E1305" s="11"/>
      <c r="F1305" s="12"/>
      <c r="G1305" s="13"/>
      <c r="H1305" s="8"/>
      <c r="I1305" s="14"/>
      <c r="J1305" s="15"/>
      <c r="K1305" s="16"/>
      <c r="L1305" s="8"/>
      <c r="M1305" s="15"/>
      <c r="N1305" s="8"/>
      <c r="O1305" s="8"/>
      <c r="P1305" s="17"/>
      <c r="Q1305" s="18"/>
      <c r="R1305" s="8"/>
      <c r="S1305" s="8"/>
    </row>
    <row r="1306" customFormat="1" customHeight="1" spans="1:19">
      <c r="A1306" s="8"/>
      <c r="B1306" s="9"/>
      <c r="C1306" s="10"/>
      <c r="D1306" s="10"/>
      <c r="E1306" s="11"/>
      <c r="F1306" s="12"/>
      <c r="G1306" s="13"/>
      <c r="H1306" s="8"/>
      <c r="I1306" s="14"/>
      <c r="J1306" s="15"/>
      <c r="K1306" s="16"/>
      <c r="L1306" s="8"/>
      <c r="M1306" s="15"/>
      <c r="N1306" s="8"/>
      <c r="O1306" s="8"/>
      <c r="P1306" s="17"/>
      <c r="Q1306" s="18"/>
      <c r="R1306" s="8"/>
      <c r="S1306" s="8"/>
    </row>
    <row r="1307" customFormat="1" customHeight="1" spans="1:19">
      <c r="A1307" s="8"/>
      <c r="B1307" s="9"/>
      <c r="C1307" s="10"/>
      <c r="D1307" s="10"/>
      <c r="E1307" s="11"/>
      <c r="F1307" s="12"/>
      <c r="G1307" s="13"/>
      <c r="H1307" s="8"/>
      <c r="I1307" s="14"/>
      <c r="J1307" s="15"/>
      <c r="K1307" s="16"/>
      <c r="L1307" s="8"/>
      <c r="M1307" s="15"/>
      <c r="N1307" s="8"/>
      <c r="O1307" s="8"/>
      <c r="P1307" s="17"/>
      <c r="Q1307" s="18"/>
      <c r="R1307" s="8"/>
      <c r="S1307" s="8"/>
    </row>
    <row r="1308" customFormat="1" customHeight="1" spans="1:19">
      <c r="A1308" s="8"/>
      <c r="B1308" s="9"/>
      <c r="C1308" s="10"/>
      <c r="D1308" s="10"/>
      <c r="E1308" s="11"/>
      <c r="F1308" s="12"/>
      <c r="G1308" s="13"/>
      <c r="H1308" s="8"/>
      <c r="I1308" s="14"/>
      <c r="J1308" s="15"/>
      <c r="K1308" s="16"/>
      <c r="L1308" s="8"/>
      <c r="M1308" s="15"/>
      <c r="N1308" s="8"/>
      <c r="O1308" s="8"/>
      <c r="P1308" s="17"/>
      <c r="Q1308" s="18"/>
      <c r="R1308" s="8"/>
      <c r="S1308" s="8"/>
    </row>
    <row r="1309" customFormat="1" customHeight="1" spans="1:19">
      <c r="A1309" s="8"/>
      <c r="B1309" s="9"/>
      <c r="C1309" s="10"/>
      <c r="D1309" s="10"/>
      <c r="E1309" s="11"/>
      <c r="F1309" s="12"/>
      <c r="G1309" s="13"/>
      <c r="H1309" s="8"/>
      <c r="I1309" s="14"/>
      <c r="J1309" s="15"/>
      <c r="K1309" s="16"/>
      <c r="L1309" s="8"/>
      <c r="M1309" s="15"/>
      <c r="N1309" s="8"/>
      <c r="O1309" s="8"/>
      <c r="P1309" s="17"/>
      <c r="Q1309" s="18"/>
      <c r="R1309" s="8"/>
      <c r="S1309" s="8"/>
    </row>
    <row r="1310" customFormat="1" customHeight="1" spans="1:19">
      <c r="A1310" s="8"/>
      <c r="B1310" s="9"/>
      <c r="C1310" s="10"/>
      <c r="D1310" s="10"/>
      <c r="E1310" s="11"/>
      <c r="F1310" s="12"/>
      <c r="G1310" s="13"/>
      <c r="H1310" s="8"/>
      <c r="I1310" s="14"/>
      <c r="J1310" s="15"/>
      <c r="K1310" s="16"/>
      <c r="L1310" s="8"/>
      <c r="M1310" s="15"/>
      <c r="N1310" s="8"/>
      <c r="O1310" s="8"/>
      <c r="P1310" s="17"/>
      <c r="Q1310" s="18"/>
      <c r="R1310" s="8"/>
      <c r="S1310" s="8"/>
    </row>
    <row r="1311" customFormat="1" customHeight="1" spans="1:19">
      <c r="A1311" s="8"/>
      <c r="B1311" s="9"/>
      <c r="C1311" s="10"/>
      <c r="D1311" s="10"/>
      <c r="E1311" s="11"/>
      <c r="F1311" s="12"/>
      <c r="G1311" s="13"/>
      <c r="H1311" s="8"/>
      <c r="I1311" s="14"/>
      <c r="J1311" s="15"/>
      <c r="K1311" s="16"/>
      <c r="L1311" s="8"/>
      <c r="M1311" s="15"/>
      <c r="N1311" s="8"/>
      <c r="O1311" s="8"/>
      <c r="P1311" s="17"/>
      <c r="Q1311" s="18"/>
      <c r="R1311" s="8"/>
      <c r="S1311" s="8"/>
    </row>
    <row r="1312" customFormat="1" customHeight="1" spans="1:19">
      <c r="A1312" s="8"/>
      <c r="B1312" s="9"/>
      <c r="C1312" s="10"/>
      <c r="D1312" s="10"/>
      <c r="E1312" s="11"/>
      <c r="F1312" s="12"/>
      <c r="G1312" s="13"/>
      <c r="H1312" s="8"/>
      <c r="I1312" s="14"/>
      <c r="J1312" s="15"/>
      <c r="K1312" s="16"/>
      <c r="L1312" s="8"/>
      <c r="M1312" s="15"/>
      <c r="N1312" s="8"/>
      <c r="O1312" s="8"/>
      <c r="P1312" s="17"/>
      <c r="Q1312" s="18"/>
      <c r="R1312" s="8"/>
      <c r="S1312" s="8"/>
    </row>
    <row r="1313" customFormat="1" customHeight="1" spans="1:19">
      <c r="A1313" s="8"/>
      <c r="B1313" s="9"/>
      <c r="C1313" s="10"/>
      <c r="D1313" s="10"/>
      <c r="E1313" s="11"/>
      <c r="F1313" s="12"/>
      <c r="G1313" s="13"/>
      <c r="H1313" s="8"/>
      <c r="I1313" s="14"/>
      <c r="J1313" s="15"/>
      <c r="K1313" s="16"/>
      <c r="L1313" s="8"/>
      <c r="M1313" s="15"/>
      <c r="N1313" s="8"/>
      <c r="O1313" s="8"/>
      <c r="P1313" s="17"/>
      <c r="Q1313" s="18"/>
      <c r="R1313" s="8"/>
      <c r="S1313" s="8"/>
    </row>
    <row r="1314" customFormat="1" customHeight="1" spans="1:19">
      <c r="A1314" s="8"/>
      <c r="B1314" s="9"/>
      <c r="C1314" s="10"/>
      <c r="D1314" s="10"/>
      <c r="E1314" s="11"/>
      <c r="F1314" s="12"/>
      <c r="G1314" s="13"/>
      <c r="H1314" s="8"/>
      <c r="I1314" s="14"/>
      <c r="J1314" s="15"/>
      <c r="K1314" s="16"/>
      <c r="L1314" s="8"/>
      <c r="M1314" s="15"/>
      <c r="N1314" s="8"/>
      <c r="O1314" s="8"/>
      <c r="P1314" s="17"/>
      <c r="Q1314" s="18"/>
      <c r="R1314" s="8"/>
      <c r="S1314" s="8"/>
    </row>
    <row r="1315" customFormat="1" customHeight="1" spans="1:19">
      <c r="A1315" s="8"/>
      <c r="B1315" s="9"/>
      <c r="C1315" s="10"/>
      <c r="D1315" s="10"/>
      <c r="E1315" s="11"/>
      <c r="F1315" s="12"/>
      <c r="G1315" s="13"/>
      <c r="H1315" s="8"/>
      <c r="I1315" s="14"/>
      <c r="J1315" s="15"/>
      <c r="K1315" s="16"/>
      <c r="L1315" s="8"/>
      <c r="M1315" s="15"/>
      <c r="N1315" s="8"/>
      <c r="O1315" s="8"/>
      <c r="P1315" s="17"/>
      <c r="Q1315" s="18"/>
      <c r="R1315" s="8"/>
      <c r="S1315" s="8"/>
    </row>
    <row r="1316" customFormat="1" customHeight="1" spans="1:19">
      <c r="A1316" s="8"/>
      <c r="B1316" s="9"/>
      <c r="C1316" s="10"/>
      <c r="D1316" s="10"/>
      <c r="E1316" s="11"/>
      <c r="F1316" s="12"/>
      <c r="G1316" s="13"/>
      <c r="H1316" s="8"/>
      <c r="I1316" s="14"/>
      <c r="J1316" s="15"/>
      <c r="K1316" s="16"/>
      <c r="L1316" s="8"/>
      <c r="M1316" s="15"/>
      <c r="N1316" s="8"/>
      <c r="O1316" s="8"/>
      <c r="P1316" s="17"/>
      <c r="Q1316" s="18"/>
      <c r="R1316" s="8"/>
      <c r="S1316" s="8"/>
    </row>
    <row r="1317" customFormat="1" customHeight="1" spans="1:19">
      <c r="A1317" s="8"/>
      <c r="B1317" s="9"/>
      <c r="C1317" s="10"/>
      <c r="D1317" s="10"/>
      <c r="E1317" s="11"/>
      <c r="F1317" s="12"/>
      <c r="G1317" s="13"/>
      <c r="H1317" s="8"/>
      <c r="I1317" s="14"/>
      <c r="J1317" s="15"/>
      <c r="K1317" s="16"/>
      <c r="L1317" s="8"/>
      <c r="M1317" s="15"/>
      <c r="N1317" s="8"/>
      <c r="O1317" s="8"/>
      <c r="P1317" s="17"/>
      <c r="Q1317" s="18"/>
      <c r="R1317" s="8"/>
      <c r="S1317" s="8"/>
    </row>
    <row r="1318" customFormat="1" customHeight="1" spans="1:19">
      <c r="A1318" s="8"/>
      <c r="B1318" s="9"/>
      <c r="C1318" s="10"/>
      <c r="D1318" s="10"/>
      <c r="E1318" s="11"/>
      <c r="F1318" s="12"/>
      <c r="G1318" s="13"/>
      <c r="H1318" s="8"/>
      <c r="I1318" s="14"/>
      <c r="J1318" s="15"/>
      <c r="K1318" s="16"/>
      <c r="L1318" s="8"/>
      <c r="M1318" s="15"/>
      <c r="N1318" s="8"/>
      <c r="O1318" s="8"/>
      <c r="P1318" s="17"/>
      <c r="Q1318" s="18"/>
      <c r="R1318" s="8"/>
      <c r="S1318" s="8"/>
    </row>
    <row r="1319" customFormat="1" customHeight="1" spans="1:19">
      <c r="A1319" s="8"/>
      <c r="B1319" s="9"/>
      <c r="C1319" s="10"/>
      <c r="D1319" s="10"/>
      <c r="E1319" s="11"/>
      <c r="F1319" s="12"/>
      <c r="G1319" s="13"/>
      <c r="H1319" s="8"/>
      <c r="I1319" s="14"/>
      <c r="J1319" s="15"/>
      <c r="K1319" s="16"/>
      <c r="L1319" s="8"/>
      <c r="M1319" s="15"/>
      <c r="N1319" s="8"/>
      <c r="O1319" s="8"/>
      <c r="P1319" s="17"/>
      <c r="Q1319" s="18"/>
      <c r="R1319" s="8"/>
      <c r="S1319" s="8"/>
    </row>
    <row r="1320" customFormat="1" customHeight="1" spans="1:19">
      <c r="A1320" s="8"/>
      <c r="B1320" s="9"/>
      <c r="C1320" s="10"/>
      <c r="D1320" s="10"/>
      <c r="E1320" s="11"/>
      <c r="F1320" s="12"/>
      <c r="G1320" s="13"/>
      <c r="H1320" s="8"/>
      <c r="I1320" s="14"/>
      <c r="J1320" s="15"/>
      <c r="K1320" s="16"/>
      <c r="L1320" s="8"/>
      <c r="M1320" s="15"/>
      <c r="N1320" s="8"/>
      <c r="O1320" s="8"/>
      <c r="P1320" s="17"/>
      <c r="Q1320" s="18"/>
      <c r="R1320" s="8"/>
      <c r="S1320" s="8"/>
    </row>
    <row r="1321" customFormat="1" customHeight="1" spans="1:19">
      <c r="A1321" s="8"/>
      <c r="B1321" s="9"/>
      <c r="C1321" s="10"/>
      <c r="D1321" s="10"/>
      <c r="E1321" s="11"/>
      <c r="F1321" s="12"/>
      <c r="G1321" s="13"/>
      <c r="H1321" s="8"/>
      <c r="I1321" s="14"/>
      <c r="J1321" s="15"/>
      <c r="K1321" s="16"/>
      <c r="L1321" s="8"/>
      <c r="M1321" s="15"/>
      <c r="N1321" s="8"/>
      <c r="O1321" s="8"/>
      <c r="P1321" s="17"/>
      <c r="Q1321" s="18"/>
      <c r="R1321" s="8"/>
      <c r="S1321" s="8"/>
    </row>
    <row r="1322" customFormat="1" customHeight="1" spans="1:19">
      <c r="A1322" s="8"/>
      <c r="B1322" s="9"/>
      <c r="C1322" s="10"/>
      <c r="D1322" s="10"/>
      <c r="E1322" s="11"/>
      <c r="F1322" s="12"/>
      <c r="G1322" s="13"/>
      <c r="H1322" s="8"/>
      <c r="I1322" s="14"/>
      <c r="J1322" s="15"/>
      <c r="K1322" s="16"/>
      <c r="L1322" s="8"/>
      <c r="M1322" s="15"/>
      <c r="N1322" s="8"/>
      <c r="O1322" s="8"/>
      <c r="P1322" s="17"/>
      <c r="Q1322" s="18"/>
      <c r="R1322" s="8"/>
      <c r="S1322" s="8"/>
    </row>
    <row r="1323" customFormat="1" customHeight="1" spans="1:19">
      <c r="A1323" s="8"/>
      <c r="B1323" s="9"/>
      <c r="C1323" s="10"/>
      <c r="D1323" s="10"/>
      <c r="E1323" s="11"/>
      <c r="F1323" s="12"/>
      <c r="G1323" s="13"/>
      <c r="H1323" s="8"/>
      <c r="I1323" s="14"/>
      <c r="J1323" s="15"/>
      <c r="K1323" s="16"/>
      <c r="L1323" s="8"/>
      <c r="M1323" s="15"/>
      <c r="N1323" s="8"/>
      <c r="O1323" s="8"/>
      <c r="P1323" s="17"/>
      <c r="Q1323" s="18"/>
      <c r="R1323" s="8"/>
      <c r="S1323" s="8"/>
    </row>
    <row r="1324" customFormat="1" customHeight="1" spans="1:19">
      <c r="A1324" s="8"/>
      <c r="B1324" s="9"/>
      <c r="C1324" s="10"/>
      <c r="D1324" s="10"/>
      <c r="E1324" s="11"/>
      <c r="F1324" s="12"/>
      <c r="G1324" s="13"/>
      <c r="H1324" s="8"/>
      <c r="I1324" s="14"/>
      <c r="J1324" s="15"/>
      <c r="K1324" s="16"/>
      <c r="L1324" s="8"/>
      <c r="M1324" s="15"/>
      <c r="N1324" s="8"/>
      <c r="O1324" s="8"/>
      <c r="P1324" s="17"/>
      <c r="Q1324" s="18"/>
      <c r="R1324" s="8"/>
      <c r="S1324" s="8"/>
    </row>
    <row r="1325" customFormat="1" customHeight="1" spans="1:19">
      <c r="A1325" s="8"/>
      <c r="B1325" s="9"/>
      <c r="C1325" s="10"/>
      <c r="D1325" s="10"/>
      <c r="E1325" s="11"/>
      <c r="F1325" s="12"/>
      <c r="G1325" s="13"/>
      <c r="H1325" s="8"/>
      <c r="I1325" s="14"/>
      <c r="J1325" s="15"/>
      <c r="K1325" s="16"/>
      <c r="L1325" s="8"/>
      <c r="M1325" s="15"/>
      <c r="N1325" s="8"/>
      <c r="O1325" s="8"/>
      <c r="P1325" s="17"/>
      <c r="Q1325" s="18"/>
      <c r="R1325" s="8"/>
      <c r="S1325" s="8"/>
    </row>
    <row r="1326" customFormat="1" customHeight="1" spans="1:19">
      <c r="A1326" s="8"/>
      <c r="B1326" s="9"/>
      <c r="C1326" s="10"/>
      <c r="D1326" s="10"/>
      <c r="E1326" s="11"/>
      <c r="F1326" s="12"/>
      <c r="G1326" s="13"/>
      <c r="H1326" s="8"/>
      <c r="I1326" s="14"/>
      <c r="J1326" s="15"/>
      <c r="K1326" s="16"/>
      <c r="L1326" s="8"/>
      <c r="M1326" s="15"/>
      <c r="N1326" s="8"/>
      <c r="O1326" s="8"/>
      <c r="P1326" s="17"/>
      <c r="Q1326" s="18"/>
      <c r="R1326" s="8"/>
      <c r="S1326" s="8"/>
    </row>
    <row r="1327" customFormat="1" customHeight="1" spans="1:19">
      <c r="A1327" s="8"/>
      <c r="B1327" s="9"/>
      <c r="C1327" s="10"/>
      <c r="D1327" s="10"/>
      <c r="E1327" s="11"/>
      <c r="F1327" s="12"/>
      <c r="G1327" s="13"/>
      <c r="H1327" s="8"/>
      <c r="I1327" s="14"/>
      <c r="J1327" s="15"/>
      <c r="K1327" s="16"/>
      <c r="L1327" s="8"/>
      <c r="M1327" s="15"/>
      <c r="N1327" s="8"/>
      <c r="O1327" s="8"/>
      <c r="P1327" s="17"/>
      <c r="Q1327" s="18"/>
      <c r="R1327" s="8"/>
      <c r="S1327" s="8"/>
    </row>
    <row r="1328" customFormat="1" customHeight="1" spans="1:19">
      <c r="A1328" s="8"/>
      <c r="B1328" s="9"/>
      <c r="C1328" s="10"/>
      <c r="D1328" s="10"/>
      <c r="E1328" s="11"/>
      <c r="F1328" s="12"/>
      <c r="G1328" s="13"/>
      <c r="H1328" s="8"/>
      <c r="I1328" s="14"/>
      <c r="J1328" s="15"/>
      <c r="K1328" s="16"/>
      <c r="L1328" s="8"/>
      <c r="M1328" s="15"/>
      <c r="N1328" s="8"/>
      <c r="O1328" s="8"/>
      <c r="P1328" s="17"/>
      <c r="Q1328" s="18"/>
      <c r="R1328" s="8"/>
      <c r="S1328" s="8"/>
    </row>
    <row r="1329" customFormat="1" customHeight="1" spans="1:19">
      <c r="A1329" s="8"/>
      <c r="B1329" s="9"/>
      <c r="C1329" s="10"/>
      <c r="D1329" s="10"/>
      <c r="E1329" s="11"/>
      <c r="F1329" s="12"/>
      <c r="G1329" s="13"/>
      <c r="H1329" s="8"/>
      <c r="I1329" s="14"/>
      <c r="J1329" s="15"/>
      <c r="K1329" s="16"/>
      <c r="L1329" s="8"/>
      <c r="M1329" s="15"/>
      <c r="N1329" s="8"/>
      <c r="O1329" s="8"/>
      <c r="P1329" s="17"/>
      <c r="Q1329" s="18"/>
      <c r="R1329" s="8"/>
      <c r="S1329" s="8"/>
    </row>
    <row r="1330" customFormat="1" customHeight="1" spans="1:19">
      <c r="A1330" s="8"/>
      <c r="B1330" s="9"/>
      <c r="C1330" s="10"/>
      <c r="D1330" s="10"/>
      <c r="E1330" s="11"/>
      <c r="F1330" s="12"/>
      <c r="G1330" s="13"/>
      <c r="H1330" s="8"/>
      <c r="I1330" s="14"/>
      <c r="J1330" s="15"/>
      <c r="K1330" s="16"/>
      <c r="L1330" s="8"/>
      <c r="M1330" s="15"/>
      <c r="N1330" s="8"/>
      <c r="O1330" s="8"/>
      <c r="P1330" s="17"/>
      <c r="Q1330" s="18"/>
      <c r="R1330" s="8"/>
      <c r="S1330" s="8"/>
    </row>
    <row r="1331" customFormat="1" customHeight="1" spans="1:19">
      <c r="A1331" s="8"/>
      <c r="B1331" s="9"/>
      <c r="C1331" s="10"/>
      <c r="D1331" s="10"/>
      <c r="E1331" s="11"/>
      <c r="F1331" s="12"/>
      <c r="G1331" s="13"/>
      <c r="H1331" s="8"/>
      <c r="I1331" s="14"/>
      <c r="J1331" s="15"/>
      <c r="K1331" s="16"/>
      <c r="L1331" s="8"/>
      <c r="M1331" s="15"/>
      <c r="N1331" s="8"/>
      <c r="O1331" s="8"/>
      <c r="P1331" s="17"/>
      <c r="Q1331" s="18"/>
      <c r="R1331" s="8"/>
      <c r="S1331" s="8"/>
    </row>
    <row r="1332" customFormat="1" customHeight="1" spans="1:19">
      <c r="A1332" s="8"/>
      <c r="B1332" s="9"/>
      <c r="C1332" s="10"/>
      <c r="D1332" s="10"/>
      <c r="E1332" s="11"/>
      <c r="F1332" s="12"/>
      <c r="G1332" s="13"/>
      <c r="H1332" s="8"/>
      <c r="I1332" s="14"/>
      <c r="J1332" s="15"/>
      <c r="K1332" s="16"/>
      <c r="L1332" s="8"/>
      <c r="M1332" s="15"/>
      <c r="N1332" s="8"/>
      <c r="O1332" s="8"/>
      <c r="P1332" s="17"/>
      <c r="Q1332" s="18"/>
      <c r="R1332" s="8"/>
      <c r="S1332" s="8"/>
    </row>
    <row r="1333" customFormat="1" customHeight="1" spans="1:19">
      <c r="A1333" s="8"/>
      <c r="B1333" s="9"/>
      <c r="C1333" s="10"/>
      <c r="D1333" s="10"/>
      <c r="E1333" s="11"/>
      <c r="F1333" s="12"/>
      <c r="G1333" s="13"/>
      <c r="H1333" s="8"/>
      <c r="I1333" s="14"/>
      <c r="J1333" s="15"/>
      <c r="K1333" s="16"/>
      <c r="L1333" s="8"/>
      <c r="M1333" s="15"/>
      <c r="N1333" s="8"/>
      <c r="O1333" s="8"/>
      <c r="P1333" s="17"/>
      <c r="Q1333" s="18"/>
      <c r="R1333" s="8"/>
      <c r="S1333" s="8"/>
    </row>
    <row r="1334" customFormat="1" customHeight="1" spans="1:19">
      <c r="A1334" s="8"/>
      <c r="B1334" s="9"/>
      <c r="C1334" s="10"/>
      <c r="D1334" s="10"/>
      <c r="E1334" s="11"/>
      <c r="F1334" s="12"/>
      <c r="G1334" s="13"/>
      <c r="H1334" s="8"/>
      <c r="I1334" s="14"/>
      <c r="J1334" s="15"/>
      <c r="K1334" s="16"/>
      <c r="L1334" s="8"/>
      <c r="M1334" s="15"/>
      <c r="N1334" s="8"/>
      <c r="O1334" s="8"/>
      <c r="P1334" s="17"/>
      <c r="Q1334" s="18"/>
      <c r="R1334" s="8"/>
      <c r="S1334" s="8"/>
    </row>
    <row r="1335" customFormat="1" customHeight="1" spans="1:19">
      <c r="A1335" s="8"/>
      <c r="B1335" s="9"/>
      <c r="C1335" s="10"/>
      <c r="D1335" s="10"/>
      <c r="E1335" s="11"/>
      <c r="F1335" s="12"/>
      <c r="G1335" s="13"/>
      <c r="H1335" s="8"/>
      <c r="I1335" s="14"/>
      <c r="J1335" s="15"/>
      <c r="K1335" s="16"/>
      <c r="L1335" s="8"/>
      <c r="M1335" s="15"/>
      <c r="N1335" s="8"/>
      <c r="O1335" s="8"/>
      <c r="P1335" s="17"/>
      <c r="Q1335" s="18"/>
      <c r="R1335" s="8"/>
      <c r="S1335" s="8"/>
    </row>
    <row r="1336" customFormat="1" customHeight="1" spans="1:19">
      <c r="A1336" s="8"/>
      <c r="B1336" s="9"/>
      <c r="C1336" s="10"/>
      <c r="D1336" s="10"/>
      <c r="E1336" s="11"/>
      <c r="F1336" s="12"/>
      <c r="G1336" s="13"/>
      <c r="H1336" s="8"/>
      <c r="I1336" s="14"/>
      <c r="J1336" s="15"/>
      <c r="K1336" s="16"/>
      <c r="L1336" s="8"/>
      <c r="M1336" s="15"/>
      <c r="N1336" s="8"/>
      <c r="O1336" s="8"/>
      <c r="P1336" s="17"/>
      <c r="Q1336" s="18"/>
      <c r="R1336" s="8"/>
      <c r="S1336" s="8"/>
    </row>
    <row r="1337" customFormat="1" customHeight="1" spans="1:19">
      <c r="A1337" s="8"/>
      <c r="B1337" s="9"/>
      <c r="C1337" s="10"/>
      <c r="D1337" s="10"/>
      <c r="E1337" s="11"/>
      <c r="F1337" s="12"/>
      <c r="G1337" s="13"/>
      <c r="H1337" s="8"/>
      <c r="I1337" s="14"/>
      <c r="J1337" s="15"/>
      <c r="K1337" s="16"/>
      <c r="L1337" s="8"/>
      <c r="M1337" s="15"/>
      <c r="N1337" s="8"/>
      <c r="O1337" s="8"/>
      <c r="P1337" s="17"/>
      <c r="Q1337" s="18"/>
      <c r="R1337" s="8"/>
      <c r="S1337" s="8"/>
    </row>
    <row r="1338" customFormat="1" customHeight="1" spans="1:19">
      <c r="A1338" s="8"/>
      <c r="B1338" s="9"/>
      <c r="C1338" s="10"/>
      <c r="D1338" s="10"/>
      <c r="E1338" s="11"/>
      <c r="F1338" s="12"/>
      <c r="G1338" s="13"/>
      <c r="H1338" s="8"/>
      <c r="I1338" s="14"/>
      <c r="J1338" s="15"/>
      <c r="K1338" s="16"/>
      <c r="L1338" s="8"/>
      <c r="M1338" s="15"/>
      <c r="N1338" s="8"/>
      <c r="O1338" s="8"/>
      <c r="P1338" s="17"/>
      <c r="Q1338" s="18"/>
      <c r="R1338" s="8"/>
      <c r="S1338" s="8"/>
    </row>
    <row r="1339" customFormat="1" customHeight="1" spans="1:19">
      <c r="A1339" s="8"/>
      <c r="B1339" s="9"/>
      <c r="C1339" s="10"/>
      <c r="D1339" s="10"/>
      <c r="E1339" s="11"/>
      <c r="F1339" s="12"/>
      <c r="G1339" s="13"/>
      <c r="H1339" s="8"/>
      <c r="I1339" s="14"/>
      <c r="J1339" s="15"/>
      <c r="K1339" s="16"/>
      <c r="L1339" s="8"/>
      <c r="M1339" s="15"/>
      <c r="N1339" s="8"/>
      <c r="O1339" s="8"/>
      <c r="P1339" s="17"/>
      <c r="Q1339" s="18"/>
      <c r="R1339" s="8"/>
      <c r="S1339" s="8"/>
    </row>
    <row r="1340" customFormat="1" customHeight="1" spans="1:19">
      <c r="A1340" s="8"/>
      <c r="B1340" s="9"/>
      <c r="C1340" s="10"/>
      <c r="D1340" s="10"/>
      <c r="E1340" s="11"/>
      <c r="F1340" s="12"/>
      <c r="G1340" s="13"/>
      <c r="H1340" s="8"/>
      <c r="I1340" s="14"/>
      <c r="J1340" s="15"/>
      <c r="K1340" s="16"/>
      <c r="L1340" s="8"/>
      <c r="M1340" s="15"/>
      <c r="N1340" s="8"/>
      <c r="O1340" s="8"/>
      <c r="P1340" s="17"/>
      <c r="Q1340" s="18"/>
      <c r="R1340" s="8"/>
      <c r="S1340" s="8"/>
    </row>
    <row r="1341" customFormat="1" customHeight="1" spans="1:19">
      <c r="A1341" s="8"/>
      <c r="B1341" s="9"/>
      <c r="C1341" s="10"/>
      <c r="D1341" s="10"/>
      <c r="E1341" s="11"/>
      <c r="F1341" s="12"/>
      <c r="G1341" s="13"/>
      <c r="H1341" s="8"/>
      <c r="I1341" s="14"/>
      <c r="J1341" s="15"/>
      <c r="K1341" s="16"/>
      <c r="L1341" s="8"/>
      <c r="M1341" s="15"/>
      <c r="N1341" s="8"/>
      <c r="O1341" s="8"/>
      <c r="P1341" s="17"/>
      <c r="Q1341" s="18"/>
      <c r="R1341" s="8"/>
      <c r="S1341" s="8"/>
    </row>
    <row r="1342" customFormat="1" customHeight="1" spans="1:19">
      <c r="A1342" s="8"/>
      <c r="B1342" s="9"/>
      <c r="C1342" s="10"/>
      <c r="D1342" s="10"/>
      <c r="E1342" s="11"/>
      <c r="F1342" s="12"/>
      <c r="G1342" s="13"/>
      <c r="H1342" s="8"/>
      <c r="I1342" s="14"/>
      <c r="J1342" s="15"/>
      <c r="K1342" s="16"/>
      <c r="L1342" s="8"/>
      <c r="M1342" s="15"/>
      <c r="N1342" s="8"/>
      <c r="O1342" s="8"/>
      <c r="P1342" s="17"/>
      <c r="Q1342" s="18"/>
      <c r="R1342" s="8"/>
      <c r="S1342" s="8"/>
    </row>
    <row r="1343" customFormat="1" customHeight="1" spans="1:19">
      <c r="A1343" s="8"/>
      <c r="B1343" s="9"/>
      <c r="C1343" s="10"/>
      <c r="D1343" s="10"/>
      <c r="E1343" s="11"/>
      <c r="F1343" s="12"/>
      <c r="G1343" s="13"/>
      <c r="H1343" s="8"/>
      <c r="I1343" s="14"/>
      <c r="J1343" s="15"/>
      <c r="K1343" s="16"/>
      <c r="L1343" s="8"/>
      <c r="M1343" s="15"/>
      <c r="N1343" s="8"/>
      <c r="O1343" s="8"/>
      <c r="P1343" s="17"/>
      <c r="Q1343" s="18"/>
      <c r="R1343" s="8"/>
      <c r="S1343" s="8"/>
    </row>
    <row r="1344" customFormat="1" customHeight="1"/>
    <row r="1345" customFormat="1" customHeight="1"/>
    <row r="1346" customFormat="1" customHeight="1"/>
    <row r="1347" customFormat="1" customHeight="1"/>
    <row r="1348" customFormat="1" customHeight="1"/>
    <row r="1349" customFormat="1" customHeight="1"/>
    <row r="1350" customFormat="1" customHeight="1"/>
    <row r="1351" customFormat="1" customHeight="1"/>
    <row r="1352" customFormat="1" customHeight="1"/>
    <row r="1353" customFormat="1" customHeight="1"/>
    <row r="1354" customFormat="1" customHeight="1"/>
    <row r="1355" customFormat="1" customHeight="1"/>
    <row r="1356" customFormat="1" customHeight="1"/>
    <row r="1357" customFormat="1" customHeight="1"/>
    <row r="1358" customFormat="1" customHeight="1"/>
    <row r="1359" customFormat="1" customHeight="1"/>
    <row r="1360" customFormat="1" customHeight="1"/>
    <row r="1361" customFormat="1" customHeight="1"/>
    <row r="1362" customFormat="1" customHeight="1"/>
    <row r="1363" customFormat="1" customHeight="1"/>
    <row r="1364" customFormat="1" customHeight="1"/>
    <row r="1365" customFormat="1" customHeight="1"/>
    <row r="1366" customFormat="1" customHeight="1"/>
    <row r="1367" customFormat="1" customHeight="1"/>
    <row r="1368" customFormat="1" customHeight="1"/>
    <row r="1369" customFormat="1" customHeight="1"/>
    <row r="1370" customFormat="1" customHeight="1"/>
    <row r="1371" customFormat="1" customHeight="1"/>
    <row r="1372" customFormat="1" customHeight="1"/>
    <row r="1373" customFormat="1" customHeight="1"/>
    <row r="1374" customFormat="1" customHeight="1"/>
    <row r="1375" customFormat="1" customHeight="1"/>
    <row r="1376" customFormat="1" customHeight="1"/>
    <row r="1377" customFormat="1" customHeight="1"/>
    <row r="1378" customFormat="1" customHeight="1"/>
    <row r="1379" customFormat="1" customHeight="1"/>
    <row r="1380" customFormat="1" customHeight="1"/>
    <row r="1381" customFormat="1" customHeight="1"/>
    <row r="1382" customFormat="1" customHeight="1"/>
    <row r="1383" customFormat="1" customHeight="1"/>
    <row r="1384" customFormat="1" customHeight="1"/>
    <row r="1385" customFormat="1" customHeight="1"/>
    <row r="1386" customFormat="1" customHeight="1"/>
    <row r="1387" customFormat="1" customHeight="1"/>
    <row r="1388" customFormat="1" customHeight="1"/>
    <row r="1389" customFormat="1" customHeight="1"/>
    <row r="1390" customFormat="1" customHeight="1"/>
    <row r="1391" customFormat="1" customHeight="1"/>
    <row r="1392" customFormat="1" customHeight="1"/>
    <row r="1393" customFormat="1" customHeight="1"/>
    <row r="1394" customFormat="1" customHeight="1"/>
    <row r="1395" customFormat="1" customHeight="1"/>
    <row r="1396" customFormat="1" customHeight="1"/>
    <row r="1397" customFormat="1" customHeight="1"/>
    <row r="1398" customFormat="1" customHeight="1"/>
    <row r="1399" customFormat="1" customHeight="1"/>
    <row r="1400" customFormat="1" customHeight="1"/>
    <row r="1401" customFormat="1" customHeight="1"/>
    <row r="1402" customFormat="1" customHeight="1"/>
    <row r="1403" customFormat="1" customHeight="1"/>
    <row r="1404" customFormat="1" customHeight="1"/>
    <row r="1405" customFormat="1" customHeight="1"/>
    <row r="1406" customFormat="1" customHeight="1"/>
    <row r="1407" customFormat="1" customHeight="1"/>
    <row r="1408" customFormat="1" customHeight="1"/>
    <row r="1409" customFormat="1" customHeight="1"/>
    <row r="1410" customFormat="1" customHeight="1"/>
    <row r="1411" customFormat="1" customHeight="1"/>
    <row r="1412" customFormat="1" customHeight="1"/>
    <row r="1413" customFormat="1" customHeight="1"/>
    <row r="1414" customFormat="1" customHeight="1"/>
    <row r="1415" customFormat="1" customHeight="1"/>
    <row r="1416" customFormat="1" customHeight="1"/>
    <row r="1417" customFormat="1" customHeight="1"/>
    <row r="1418" customFormat="1" customHeight="1"/>
    <row r="1419" customFormat="1" customHeight="1"/>
    <row r="1420" customFormat="1" customHeight="1"/>
    <row r="1421" customFormat="1" customHeight="1"/>
    <row r="1422" customFormat="1" customHeight="1"/>
    <row r="1423" customFormat="1" customHeight="1"/>
    <row r="1424" customFormat="1" customHeight="1"/>
    <row r="1425" customFormat="1" customHeight="1"/>
    <row r="1426" customFormat="1" customHeight="1"/>
    <row r="1427" customFormat="1" customHeight="1"/>
    <row r="1428" customFormat="1" customHeight="1"/>
    <row r="1429" customFormat="1" customHeight="1"/>
    <row r="1430" customFormat="1" customHeight="1"/>
    <row r="1431" customFormat="1" customHeight="1"/>
    <row r="1432" customFormat="1" customHeight="1"/>
    <row r="1433" customFormat="1" customHeight="1"/>
    <row r="1434" customFormat="1" customHeight="1"/>
    <row r="1435" customFormat="1" customHeight="1"/>
    <row r="1436" customFormat="1" customHeight="1"/>
    <row r="1437" customFormat="1" customHeight="1"/>
    <row r="1438" customFormat="1" customHeight="1"/>
    <row r="1439" customFormat="1" customHeight="1"/>
    <row r="1440" customFormat="1" customHeight="1"/>
    <row r="1441" customFormat="1" customHeight="1"/>
    <row r="1442" customFormat="1" customHeight="1"/>
    <row r="1443" customFormat="1" customHeight="1"/>
    <row r="1444" customFormat="1" customHeight="1"/>
    <row r="1445" customFormat="1" customHeight="1"/>
    <row r="1446" customFormat="1" customHeight="1"/>
    <row r="1447" customFormat="1" customHeight="1"/>
    <row r="1448" customFormat="1" customHeight="1"/>
    <row r="1449" customFormat="1" customHeight="1"/>
    <row r="1450" customFormat="1" customHeight="1"/>
    <row r="1451" customFormat="1" customHeight="1"/>
    <row r="1452" customFormat="1" customHeight="1"/>
    <row r="1453" customFormat="1" customHeight="1"/>
    <row r="1454" customFormat="1" customHeight="1"/>
    <row r="1455" customFormat="1" customHeight="1"/>
    <row r="1456" customFormat="1" customHeight="1"/>
    <row r="1457" customFormat="1" customHeight="1"/>
    <row r="1458" customFormat="1" customHeight="1"/>
    <row r="1459" customFormat="1" customHeight="1"/>
    <row r="1460" customFormat="1" customHeight="1"/>
    <row r="1461" customFormat="1" customHeight="1"/>
    <row r="1462" customFormat="1" customHeight="1"/>
    <row r="1463" customFormat="1" customHeight="1"/>
    <row r="1464" customFormat="1" customHeight="1"/>
    <row r="1465" customFormat="1" customHeight="1"/>
    <row r="1466" customFormat="1" customHeight="1"/>
    <row r="1467" customFormat="1" customHeight="1"/>
    <row r="1468" customFormat="1" customHeight="1"/>
    <row r="1469" customFormat="1" customHeight="1"/>
    <row r="1470" customFormat="1" customHeight="1"/>
    <row r="1471" customFormat="1" customHeight="1"/>
    <row r="1472" customFormat="1" customHeight="1"/>
    <row r="1473" customFormat="1" customHeight="1"/>
    <row r="1474" customFormat="1" customHeight="1"/>
    <row r="1475" customFormat="1" customHeight="1"/>
    <row r="1476" customFormat="1" customHeight="1"/>
    <row r="1477" customFormat="1" customHeight="1"/>
    <row r="1478" customFormat="1" customHeight="1"/>
    <row r="1479" customFormat="1" customHeight="1"/>
    <row r="1480" customFormat="1" customHeight="1"/>
    <row r="1481" customFormat="1" customHeight="1"/>
    <row r="1482" customFormat="1" customHeight="1"/>
    <row r="1483" customFormat="1" customHeight="1"/>
    <row r="1484" customFormat="1" customHeight="1"/>
    <row r="1485" customFormat="1" customHeight="1"/>
    <row r="1486" customFormat="1" customHeight="1"/>
    <row r="1487" customFormat="1" customHeight="1"/>
    <row r="1488" customFormat="1" customHeight="1"/>
    <row r="1489" customFormat="1" customHeight="1"/>
    <row r="1490" customFormat="1" customHeight="1"/>
    <row r="1491" customFormat="1" customHeight="1"/>
    <row r="1492" customFormat="1" customHeight="1"/>
    <row r="1493" customFormat="1" customHeight="1"/>
    <row r="1494" customFormat="1" customHeight="1"/>
    <row r="1495" customFormat="1" customHeight="1"/>
    <row r="1496" customFormat="1" customHeight="1"/>
    <row r="1497" customFormat="1" customHeight="1"/>
    <row r="1498" customFormat="1" customHeight="1"/>
    <row r="1499" customFormat="1" customHeight="1"/>
    <row r="1500" customFormat="1" customHeight="1"/>
    <row r="1501" customFormat="1" customHeight="1"/>
    <row r="1502" customFormat="1" customHeight="1"/>
    <row r="1503" customFormat="1" customHeight="1"/>
    <row r="1504" customFormat="1" customHeight="1"/>
    <row r="1505" customFormat="1" customHeight="1"/>
    <row r="1506" customFormat="1" customHeight="1"/>
    <row r="1507" customFormat="1" customHeight="1"/>
    <row r="1508" customFormat="1" customHeight="1"/>
    <row r="1509" customFormat="1" customHeight="1"/>
    <row r="1510" customFormat="1" customHeight="1"/>
    <row r="1511" customFormat="1" customHeight="1"/>
    <row r="1512" customFormat="1" customHeight="1"/>
    <row r="1513" customFormat="1" customHeight="1"/>
    <row r="1514" customFormat="1" customHeight="1"/>
    <row r="1515" customFormat="1" customHeight="1"/>
    <row r="1516" customFormat="1" customHeight="1"/>
    <row r="1517" customFormat="1" customHeight="1"/>
    <row r="1518" customFormat="1" customHeight="1"/>
    <row r="1519" customFormat="1" customHeight="1"/>
    <row r="1520" customFormat="1" customHeight="1"/>
    <row r="1521" customFormat="1" customHeight="1"/>
    <row r="1522" customFormat="1" customHeight="1"/>
    <row r="1523" customFormat="1" customHeight="1"/>
    <row r="1524" customFormat="1" customHeight="1"/>
    <row r="1525" customFormat="1" customHeight="1"/>
    <row r="1526" customFormat="1" customHeight="1"/>
    <row r="1527" customFormat="1" customHeight="1"/>
    <row r="1528" customFormat="1" customHeight="1"/>
    <row r="1529" customFormat="1" customHeight="1"/>
    <row r="1530" customFormat="1" customHeight="1"/>
    <row r="1531" customFormat="1" customHeight="1"/>
    <row r="1532" customFormat="1" customHeight="1"/>
    <row r="1533" customFormat="1" customHeight="1"/>
    <row r="1534" customFormat="1" customHeight="1"/>
    <row r="1535" customFormat="1" customHeight="1"/>
    <row r="1536" customFormat="1" customHeight="1"/>
    <row r="1537" customFormat="1" customHeight="1"/>
    <row r="1538" customFormat="1" customHeight="1"/>
    <row r="1539" customFormat="1" customHeight="1"/>
    <row r="1540" customFormat="1" customHeight="1"/>
    <row r="1541" customFormat="1" customHeight="1"/>
    <row r="1542" customFormat="1" customHeight="1"/>
    <row r="1543" customFormat="1" customHeight="1"/>
    <row r="1544" customFormat="1" customHeight="1"/>
    <row r="1545" customFormat="1" customHeight="1"/>
    <row r="1546" customFormat="1" customHeight="1"/>
    <row r="1547" customFormat="1" customHeight="1"/>
    <row r="1548" customFormat="1" customHeight="1"/>
    <row r="1549" customFormat="1" customHeight="1"/>
    <row r="1550" customFormat="1" customHeight="1"/>
    <row r="1551" customFormat="1" customHeight="1"/>
    <row r="1552" customFormat="1" customHeight="1"/>
    <row r="1553" customFormat="1" customHeight="1"/>
    <row r="1554" customFormat="1" customHeight="1"/>
    <row r="1555" customFormat="1" customHeight="1"/>
    <row r="1556" customFormat="1" customHeight="1"/>
    <row r="1557" customFormat="1" customHeight="1"/>
    <row r="1558" customFormat="1" customHeight="1"/>
    <row r="1559" customFormat="1" customHeight="1"/>
    <row r="1560" customFormat="1" customHeight="1"/>
    <row r="1561" customFormat="1" customHeight="1"/>
    <row r="1562" customFormat="1" customHeight="1"/>
    <row r="1563" customFormat="1" customHeight="1"/>
    <row r="1564" customFormat="1" customHeight="1"/>
    <row r="1565" customFormat="1" customHeight="1"/>
    <row r="1566" customFormat="1" customHeight="1"/>
    <row r="1567" customFormat="1" customHeight="1"/>
    <row r="1568" customFormat="1" customHeight="1"/>
    <row r="1569" customFormat="1" customHeight="1"/>
    <row r="1570" customFormat="1" customHeight="1"/>
    <row r="1571" customFormat="1" customHeight="1"/>
    <row r="1572" customFormat="1" customHeight="1"/>
    <row r="1573" customFormat="1" customHeight="1"/>
    <row r="1574" customFormat="1" customHeight="1"/>
    <row r="1575" customFormat="1" customHeight="1"/>
    <row r="1576" customFormat="1" customHeight="1"/>
    <row r="1577" customFormat="1" customHeight="1"/>
    <row r="1578" customFormat="1" customHeight="1"/>
    <row r="1579" customFormat="1" customHeight="1"/>
    <row r="1580" customFormat="1" customHeight="1"/>
    <row r="1581" customFormat="1" customHeight="1"/>
    <row r="1582" customFormat="1" customHeight="1"/>
    <row r="1583" customFormat="1" customHeight="1"/>
    <row r="1584" customFormat="1" customHeight="1"/>
    <row r="1585" customFormat="1" customHeight="1"/>
    <row r="1586" customFormat="1" customHeight="1"/>
    <row r="1587" customFormat="1" customHeight="1"/>
    <row r="1588" customFormat="1" customHeight="1"/>
    <row r="1589" customFormat="1" customHeight="1"/>
    <row r="1590" customFormat="1" customHeight="1"/>
    <row r="1591" customFormat="1" customHeight="1"/>
    <row r="1592" customFormat="1" customHeight="1"/>
    <row r="1593" customFormat="1" customHeight="1"/>
    <row r="1594" customFormat="1" customHeight="1"/>
    <row r="1595" customFormat="1" customHeight="1"/>
    <row r="1596" customFormat="1" customHeight="1"/>
    <row r="1597" customFormat="1" customHeight="1"/>
    <row r="1598" customFormat="1" customHeight="1"/>
    <row r="1599" customFormat="1" customHeight="1"/>
    <row r="1600" customFormat="1" customHeight="1"/>
    <row r="1601" customFormat="1" customHeight="1"/>
    <row r="1602" customFormat="1" customHeight="1"/>
    <row r="1603" customFormat="1" customHeight="1"/>
    <row r="1604" customFormat="1" customHeight="1"/>
    <row r="1605" customFormat="1" customHeight="1"/>
    <row r="1606" customFormat="1" customHeight="1"/>
    <row r="1607" customFormat="1" customHeight="1"/>
    <row r="1608" customFormat="1" customHeight="1"/>
    <row r="1609" customFormat="1" customHeight="1"/>
    <row r="1610" customFormat="1" customHeight="1"/>
    <row r="1611" customFormat="1" customHeight="1"/>
    <row r="1612" customFormat="1" customHeight="1"/>
    <row r="1613" customFormat="1" customHeight="1"/>
    <row r="1614" customFormat="1" customHeight="1"/>
    <row r="1615" customFormat="1" customHeight="1"/>
    <row r="1616" customFormat="1" customHeight="1"/>
    <row r="1617" customFormat="1" customHeight="1"/>
    <row r="1618" customFormat="1" customHeight="1"/>
    <row r="1619" customFormat="1" customHeight="1"/>
    <row r="1620" customFormat="1" customHeight="1"/>
    <row r="1621" customFormat="1" customHeight="1"/>
    <row r="1622" customFormat="1" customHeight="1"/>
    <row r="1623" customFormat="1" customHeight="1"/>
    <row r="1624" customFormat="1" customHeight="1"/>
    <row r="1625" customFormat="1" customHeight="1"/>
    <row r="1626" customFormat="1" customHeight="1"/>
    <row r="1627" customFormat="1" customHeight="1"/>
    <row r="1628" customFormat="1" customHeight="1"/>
    <row r="1629" customFormat="1" customHeight="1"/>
    <row r="1630" customFormat="1" customHeight="1"/>
    <row r="1631" customFormat="1" customHeight="1"/>
    <row r="1632" customFormat="1" customHeight="1"/>
    <row r="1633" customFormat="1" customHeight="1"/>
    <row r="1634" customFormat="1" customHeight="1"/>
    <row r="1635" customFormat="1" customHeight="1"/>
    <row r="1636" customFormat="1" customHeight="1"/>
    <row r="1637" customFormat="1" customHeight="1"/>
    <row r="1638" customFormat="1" customHeight="1"/>
    <row r="1639" customFormat="1" customHeight="1"/>
    <row r="1640" customFormat="1" customHeight="1"/>
    <row r="1641" customFormat="1" customHeight="1"/>
    <row r="1642" customFormat="1" customHeight="1"/>
    <row r="1643" customFormat="1" customHeight="1"/>
    <row r="1644" customFormat="1" customHeight="1"/>
    <row r="1645" customFormat="1" customHeight="1"/>
    <row r="1646" customFormat="1" customHeight="1"/>
    <row r="1647" customFormat="1" customHeight="1"/>
    <row r="1648" customFormat="1" customHeight="1"/>
    <row r="1649" customFormat="1" customHeight="1"/>
    <row r="1650" customFormat="1" customHeight="1"/>
    <row r="1651" customFormat="1" customHeight="1"/>
    <row r="1652" customFormat="1" customHeight="1"/>
    <row r="1653" customFormat="1" customHeight="1"/>
    <row r="1654" customFormat="1" customHeight="1"/>
    <row r="1655" customFormat="1" customHeight="1"/>
    <row r="1656" customFormat="1" customHeight="1"/>
    <row r="1657" customFormat="1" customHeight="1"/>
    <row r="1658" customFormat="1" customHeight="1"/>
    <row r="1659" customFormat="1" customHeight="1"/>
    <row r="1660" customFormat="1" customHeight="1"/>
    <row r="1661" customFormat="1" customHeight="1"/>
    <row r="1662" customFormat="1" customHeight="1"/>
    <row r="1663" customFormat="1" customHeight="1"/>
    <row r="1664" customFormat="1" customHeight="1"/>
    <row r="1665" customFormat="1" customHeight="1"/>
    <row r="1666" customFormat="1" customHeight="1"/>
    <row r="1667" customFormat="1" customHeight="1"/>
    <row r="1668" customFormat="1" customHeight="1"/>
    <row r="1669" customFormat="1" customHeight="1"/>
    <row r="1670" customFormat="1" customHeight="1"/>
    <row r="1671" customFormat="1" customHeight="1"/>
    <row r="1672" customFormat="1" customHeight="1"/>
    <row r="1673" customFormat="1" customHeight="1"/>
    <row r="1674" customFormat="1" customHeight="1"/>
    <row r="1675" customFormat="1" customHeight="1"/>
    <row r="1676" customFormat="1" customHeight="1"/>
    <row r="1677" customFormat="1" customHeight="1"/>
    <row r="1678" customFormat="1" customHeight="1"/>
    <row r="1679" customFormat="1" customHeight="1"/>
    <row r="1680" customFormat="1" customHeight="1"/>
    <row r="1681" customFormat="1" customHeight="1"/>
    <row r="1682" customFormat="1" customHeight="1"/>
    <row r="1683" customFormat="1" customHeight="1"/>
    <row r="1684" customFormat="1" customHeight="1"/>
    <row r="1685" customFormat="1" customHeight="1"/>
    <row r="1686" customFormat="1" customHeight="1"/>
    <row r="1687" customFormat="1" customHeight="1"/>
    <row r="1688" customFormat="1" customHeight="1"/>
    <row r="1689" customFormat="1" customHeight="1"/>
    <row r="1690" customFormat="1" customHeight="1"/>
    <row r="1691" customFormat="1" customHeight="1"/>
    <row r="1692" customFormat="1" customHeight="1"/>
    <row r="1693" customFormat="1" customHeight="1"/>
    <row r="1694" customFormat="1" customHeight="1"/>
    <row r="1695" customFormat="1" customHeight="1"/>
    <row r="1696" customFormat="1" customHeight="1"/>
    <row r="1697" customFormat="1" customHeight="1"/>
    <row r="1698" customFormat="1" customHeight="1"/>
    <row r="1699" customFormat="1" customHeight="1"/>
    <row r="1700" customFormat="1" customHeight="1"/>
    <row r="1701" customFormat="1" customHeight="1"/>
    <row r="1702" customFormat="1" customHeight="1"/>
    <row r="1703" customFormat="1" customHeight="1"/>
    <row r="1704" customFormat="1" customHeight="1"/>
    <row r="1705" customFormat="1" customHeight="1"/>
    <row r="1706" customFormat="1" customHeight="1"/>
    <row r="1707" customFormat="1" customHeight="1"/>
    <row r="1708" customFormat="1" customHeight="1"/>
    <row r="1709" customFormat="1" customHeight="1"/>
    <row r="1710" customFormat="1" customHeight="1"/>
    <row r="1711" customFormat="1" customHeight="1"/>
    <row r="1712" customFormat="1" customHeight="1"/>
    <row r="1713" customFormat="1" customHeight="1"/>
    <row r="1714" customFormat="1" customHeight="1"/>
    <row r="1715" customFormat="1" customHeight="1"/>
    <row r="1716" customFormat="1" customHeight="1"/>
    <row r="1717" customFormat="1" customHeight="1"/>
    <row r="1718" customFormat="1" customHeight="1"/>
    <row r="1719" customFormat="1" customHeight="1"/>
    <row r="1720" customFormat="1" customHeight="1"/>
    <row r="1721" customFormat="1" customHeight="1"/>
    <row r="1722" customFormat="1" customHeight="1"/>
    <row r="1723" customFormat="1" customHeight="1"/>
    <row r="1724" customFormat="1" customHeight="1"/>
    <row r="1725" customFormat="1" customHeight="1"/>
    <row r="1726" customFormat="1" customHeight="1"/>
    <row r="1727" customFormat="1" customHeight="1"/>
    <row r="1728" customFormat="1" customHeight="1"/>
    <row r="1729" customFormat="1" customHeight="1"/>
    <row r="1730" customFormat="1" customHeight="1"/>
    <row r="1731" customFormat="1" customHeight="1"/>
    <row r="1732" customFormat="1" customHeight="1"/>
    <row r="1733" customFormat="1" customHeight="1"/>
    <row r="1734" customFormat="1" customHeight="1"/>
    <row r="1735" customFormat="1" customHeight="1"/>
    <row r="1736" customFormat="1" customHeight="1"/>
    <row r="1737" customFormat="1" customHeight="1"/>
    <row r="1738" customFormat="1" customHeight="1"/>
    <row r="1739" customFormat="1" customHeight="1"/>
    <row r="1740" customFormat="1" customHeight="1"/>
    <row r="1741" customFormat="1" customHeight="1"/>
    <row r="1742" customFormat="1" customHeight="1"/>
    <row r="1743" customFormat="1" customHeight="1"/>
    <row r="1744" customFormat="1" customHeight="1"/>
    <row r="1745" customFormat="1" customHeight="1"/>
    <row r="1746" customFormat="1" customHeight="1"/>
    <row r="1747" customFormat="1" customHeight="1"/>
    <row r="1748" customFormat="1" customHeight="1"/>
    <row r="1749" customFormat="1" customHeight="1"/>
    <row r="1750" customFormat="1" customHeight="1"/>
    <row r="1751" customFormat="1" customHeight="1"/>
    <row r="1752" customFormat="1" customHeight="1"/>
    <row r="1753" customFormat="1" customHeight="1"/>
    <row r="1754" customFormat="1" customHeight="1"/>
    <row r="1755" customFormat="1" customHeight="1"/>
    <row r="1756" customFormat="1" customHeight="1"/>
    <row r="1757" customFormat="1" customHeight="1"/>
    <row r="1758" customFormat="1" customHeight="1"/>
    <row r="1759" customFormat="1" customHeight="1"/>
    <row r="1760" customFormat="1" customHeight="1"/>
    <row r="1761" customFormat="1" customHeight="1"/>
    <row r="1762" customFormat="1" customHeight="1"/>
    <row r="1763" customFormat="1" customHeight="1"/>
    <row r="1764" customFormat="1" customHeight="1"/>
    <row r="1765" customFormat="1" customHeight="1"/>
    <row r="1766" customFormat="1" customHeight="1"/>
    <row r="1767" customFormat="1" customHeight="1"/>
    <row r="1768" customFormat="1" customHeight="1"/>
    <row r="1769" customFormat="1" customHeight="1"/>
    <row r="1770" customFormat="1" customHeight="1"/>
    <row r="1771" customFormat="1" customHeight="1"/>
    <row r="1772" customFormat="1" customHeight="1"/>
    <row r="1773" customFormat="1" customHeight="1"/>
    <row r="1774" customFormat="1" customHeight="1"/>
    <row r="1775" customFormat="1" customHeight="1"/>
    <row r="1776" customFormat="1" customHeight="1"/>
    <row r="1777" customFormat="1" customHeight="1"/>
    <row r="1778" customFormat="1" customHeight="1"/>
    <row r="1779" customFormat="1" customHeight="1"/>
    <row r="1780" customFormat="1" customHeight="1"/>
    <row r="1781" customFormat="1" customHeight="1"/>
    <row r="1782" customFormat="1" customHeight="1"/>
    <row r="1783" customFormat="1" customHeight="1"/>
    <row r="1784" customFormat="1" customHeight="1"/>
    <row r="1785" customFormat="1" customHeight="1"/>
    <row r="1786" customFormat="1" customHeight="1"/>
    <row r="1787" customFormat="1" customHeight="1"/>
    <row r="1788" customFormat="1" customHeight="1"/>
    <row r="1789" customFormat="1" customHeight="1"/>
    <row r="1790" customFormat="1" customHeight="1"/>
    <row r="1791" customFormat="1" customHeight="1"/>
    <row r="1792" customFormat="1" customHeight="1"/>
    <row r="1793" customFormat="1" customHeight="1"/>
    <row r="1794" customFormat="1" customHeight="1"/>
    <row r="1795" customFormat="1" customHeight="1"/>
    <row r="1796" customFormat="1" customHeight="1"/>
    <row r="1797" customFormat="1" customHeight="1"/>
    <row r="1798" customFormat="1" customHeight="1"/>
    <row r="1799" customFormat="1" customHeight="1"/>
    <row r="1800" customFormat="1" customHeight="1"/>
    <row r="1801" customFormat="1" customHeight="1"/>
    <row r="1802" customFormat="1" customHeight="1"/>
    <row r="1803" customFormat="1" customHeight="1"/>
    <row r="1804" customFormat="1" customHeight="1"/>
    <row r="1805" customFormat="1" customHeight="1"/>
    <row r="1806" customFormat="1" customHeight="1"/>
    <row r="1807" customFormat="1" customHeight="1"/>
    <row r="1808" customFormat="1" customHeight="1"/>
    <row r="1809" customFormat="1" customHeight="1"/>
    <row r="1810" customFormat="1" customHeight="1"/>
    <row r="1811" customFormat="1" customHeight="1"/>
    <row r="1812" customFormat="1" customHeight="1"/>
    <row r="1813" customFormat="1" customHeight="1"/>
    <row r="1814" customFormat="1" customHeight="1"/>
    <row r="1815" customFormat="1" customHeight="1"/>
    <row r="1816" customFormat="1" customHeight="1"/>
    <row r="1817" customFormat="1" customHeight="1"/>
    <row r="1818" customFormat="1" customHeight="1"/>
    <row r="1819" customFormat="1" customHeight="1"/>
    <row r="1820" customFormat="1" customHeight="1"/>
    <row r="1821" customFormat="1" customHeight="1"/>
    <row r="1822" customFormat="1" customHeight="1"/>
    <row r="1823" customFormat="1" customHeight="1"/>
    <row r="1824" customFormat="1" customHeight="1"/>
    <row r="1825" customFormat="1" customHeight="1"/>
    <row r="1826" customFormat="1" customHeight="1"/>
    <row r="1827" customFormat="1" customHeight="1"/>
    <row r="1828" customFormat="1" customHeight="1"/>
    <row r="1829" customFormat="1" customHeight="1"/>
    <row r="1830" customFormat="1" customHeight="1"/>
    <row r="1831" customFormat="1" customHeight="1"/>
    <row r="1832" customFormat="1" customHeight="1"/>
    <row r="1833" customFormat="1" customHeight="1"/>
    <row r="1834" customFormat="1" customHeight="1"/>
    <row r="1835" customFormat="1" customHeight="1"/>
    <row r="1836" customFormat="1" customHeight="1"/>
    <row r="1837" customFormat="1" customHeight="1"/>
    <row r="1838" customFormat="1" customHeight="1"/>
    <row r="1839" customFormat="1" customHeight="1"/>
    <row r="1840" customFormat="1" customHeight="1"/>
    <row r="1841" customFormat="1" customHeight="1"/>
    <row r="1842" customFormat="1" customHeight="1"/>
    <row r="1843" customFormat="1" customHeight="1"/>
    <row r="1844" customFormat="1" customHeight="1"/>
    <row r="1845" customFormat="1" customHeight="1"/>
    <row r="1846" customFormat="1" customHeight="1"/>
    <row r="1847" customFormat="1" customHeight="1"/>
    <row r="1848" customFormat="1" customHeight="1"/>
    <row r="1849" customFormat="1" customHeight="1"/>
    <row r="1850" customFormat="1" customHeight="1"/>
    <row r="1851" customFormat="1" customHeight="1"/>
    <row r="1852" customFormat="1" customHeight="1"/>
    <row r="1853" customFormat="1" customHeight="1"/>
    <row r="1854" customFormat="1" customHeight="1"/>
    <row r="1855" customFormat="1" customHeight="1"/>
    <row r="1856" customFormat="1" customHeight="1"/>
    <row r="1857" customFormat="1" customHeight="1"/>
    <row r="1858" customFormat="1" customHeight="1"/>
    <row r="1859" customFormat="1" customHeight="1"/>
    <row r="1860" customFormat="1" customHeight="1"/>
    <row r="1861" customFormat="1" customHeight="1"/>
    <row r="1862" customFormat="1" customHeight="1"/>
    <row r="1863" customFormat="1" customHeight="1"/>
    <row r="1864" customFormat="1" customHeight="1"/>
    <row r="1865" customFormat="1" customHeight="1"/>
    <row r="1866" customFormat="1" customHeight="1"/>
    <row r="1867" customFormat="1" customHeight="1"/>
    <row r="1868" customFormat="1" customHeight="1"/>
    <row r="1869" customFormat="1" customHeight="1"/>
    <row r="1870" customFormat="1" customHeight="1"/>
    <row r="1871" customFormat="1" customHeight="1"/>
    <row r="1872" customFormat="1" customHeight="1"/>
    <row r="1873" customFormat="1" customHeight="1"/>
    <row r="1874" customFormat="1" customHeight="1"/>
    <row r="1875" customFormat="1" customHeight="1"/>
    <row r="1876" customFormat="1" customHeight="1"/>
    <row r="1877" customFormat="1" customHeight="1"/>
    <row r="1878" customFormat="1" customHeight="1"/>
    <row r="1879" customFormat="1" customHeight="1"/>
    <row r="1880" customFormat="1" customHeight="1"/>
    <row r="1881" customFormat="1" customHeight="1"/>
    <row r="1882" customFormat="1" customHeight="1"/>
    <row r="1883" customFormat="1" customHeight="1"/>
    <row r="1884" customFormat="1" customHeight="1"/>
    <row r="1885" customFormat="1" customHeight="1"/>
    <row r="1886" customFormat="1" customHeight="1"/>
    <row r="1887" customFormat="1" customHeight="1"/>
    <row r="1888" customFormat="1" customHeight="1"/>
    <row r="1889" customFormat="1" customHeight="1"/>
    <row r="1890" customFormat="1" customHeight="1"/>
    <row r="1891" customFormat="1" customHeight="1"/>
    <row r="1892" customFormat="1" customHeight="1"/>
    <row r="1893" customFormat="1" customHeight="1"/>
    <row r="1894" customFormat="1" customHeight="1"/>
    <row r="1895" customFormat="1" customHeight="1"/>
    <row r="1896" customFormat="1" customHeight="1"/>
    <row r="1897" customFormat="1" customHeight="1"/>
    <row r="1898" customFormat="1" customHeight="1"/>
    <row r="1899" customFormat="1" customHeight="1"/>
    <row r="1900" customFormat="1" customHeight="1"/>
    <row r="1901" customFormat="1" customHeight="1"/>
    <row r="1902" customFormat="1" customHeight="1"/>
    <row r="1903" customFormat="1" customHeight="1"/>
    <row r="1904" customFormat="1" customHeight="1"/>
    <row r="1905" customFormat="1" customHeight="1"/>
    <row r="1906" customFormat="1" customHeight="1"/>
    <row r="1907" customFormat="1" customHeight="1"/>
    <row r="1908" customFormat="1" customHeight="1"/>
    <row r="1909" customFormat="1" customHeight="1"/>
    <row r="1910" customFormat="1" customHeight="1"/>
    <row r="1911" customFormat="1" customHeight="1"/>
    <row r="1912" customFormat="1" customHeight="1"/>
    <row r="1913" customFormat="1" customHeight="1"/>
    <row r="1914" customFormat="1" customHeight="1"/>
    <row r="1915" customFormat="1" customHeight="1"/>
    <row r="1916" customFormat="1" customHeight="1"/>
    <row r="1917" customFormat="1" customHeight="1"/>
    <row r="1918" customFormat="1" customHeight="1"/>
    <row r="1919" customFormat="1" customHeight="1"/>
    <row r="1920" customFormat="1" customHeight="1"/>
    <row r="1921" customFormat="1" customHeight="1"/>
    <row r="1922" customFormat="1" customHeight="1"/>
    <row r="1923" customFormat="1" customHeight="1"/>
    <row r="1924" customFormat="1" customHeight="1"/>
    <row r="1925" customFormat="1" customHeight="1"/>
    <row r="1926" customFormat="1" customHeight="1"/>
    <row r="1927" customFormat="1" customHeight="1"/>
    <row r="1928" customFormat="1" customHeight="1"/>
    <row r="1929" customFormat="1" customHeight="1"/>
    <row r="1930" customFormat="1" customHeight="1"/>
    <row r="1931" customFormat="1" customHeight="1"/>
    <row r="1932" customFormat="1" customHeight="1"/>
    <row r="1933" customFormat="1" customHeight="1"/>
    <row r="1934" customFormat="1" customHeight="1"/>
    <row r="1935" customFormat="1" customHeight="1"/>
    <row r="1936" customFormat="1" customHeight="1"/>
    <row r="1937" customFormat="1" customHeight="1"/>
    <row r="1938" customFormat="1" customHeight="1"/>
    <row r="1939" customFormat="1" customHeight="1"/>
    <row r="1940" customFormat="1" customHeight="1"/>
    <row r="1941" customFormat="1" customHeight="1"/>
    <row r="1942" customFormat="1" customHeight="1"/>
    <row r="1943" customFormat="1" customHeight="1"/>
    <row r="1944" customFormat="1" customHeight="1"/>
    <row r="1945" customFormat="1" customHeight="1"/>
    <row r="1946" customFormat="1" customHeight="1"/>
    <row r="1947" customFormat="1" customHeight="1"/>
    <row r="1948" customFormat="1" customHeight="1"/>
    <row r="1949" customFormat="1" customHeight="1"/>
    <row r="1950" customFormat="1" customHeight="1"/>
    <row r="1951" customFormat="1" customHeight="1"/>
    <row r="1952" customFormat="1" customHeight="1"/>
    <row r="1953" customFormat="1" customHeight="1"/>
    <row r="1954" customFormat="1" customHeight="1"/>
    <row r="1955" customFormat="1" customHeight="1"/>
    <row r="1956" customFormat="1" customHeight="1"/>
    <row r="1957" customFormat="1" customHeight="1"/>
    <row r="1958" customFormat="1" customHeight="1"/>
    <row r="1959" customFormat="1" customHeight="1"/>
    <row r="1960" customFormat="1" customHeight="1"/>
    <row r="1961" customFormat="1" customHeight="1"/>
    <row r="1962" customFormat="1" customHeight="1"/>
    <row r="1963" customFormat="1" customHeight="1"/>
    <row r="1964" customFormat="1" customHeight="1"/>
    <row r="1965" customFormat="1" customHeight="1"/>
    <row r="1966" customFormat="1" customHeight="1"/>
    <row r="1967" customFormat="1" customHeight="1"/>
    <row r="1968" customFormat="1" customHeight="1"/>
    <row r="1969" customFormat="1" customHeight="1"/>
    <row r="1970" customFormat="1" customHeight="1"/>
    <row r="1971" customFormat="1" customHeight="1"/>
    <row r="1972" customFormat="1" customHeight="1"/>
    <row r="1973" customFormat="1" customHeight="1"/>
    <row r="1974" customFormat="1" customHeight="1"/>
    <row r="1975" customFormat="1" customHeight="1"/>
    <row r="1976" customFormat="1" customHeight="1"/>
    <row r="1977" customFormat="1" customHeight="1"/>
    <row r="1978" customFormat="1" customHeight="1"/>
    <row r="1979" customFormat="1" customHeight="1"/>
    <row r="1980" customFormat="1" customHeight="1"/>
    <row r="1981" customFormat="1" customHeight="1"/>
    <row r="1982" customFormat="1" customHeight="1"/>
    <row r="1983" customFormat="1" customHeight="1"/>
    <row r="1984" customFormat="1" customHeight="1"/>
    <row r="1985" customFormat="1" customHeight="1"/>
    <row r="1986" customFormat="1" customHeight="1"/>
    <row r="1987" customFormat="1" customHeight="1"/>
    <row r="1988" customFormat="1" customHeight="1"/>
    <row r="1989" customFormat="1" customHeight="1"/>
    <row r="1990" customFormat="1" customHeight="1"/>
    <row r="1991" customFormat="1" customHeight="1"/>
    <row r="1992" customFormat="1" customHeight="1"/>
    <row r="1993" customFormat="1" customHeight="1"/>
    <row r="1994" customFormat="1" customHeight="1"/>
    <row r="1995" customFormat="1" customHeight="1"/>
    <row r="1996" customFormat="1" customHeight="1"/>
    <row r="1997" customFormat="1" customHeight="1"/>
    <row r="1998" customFormat="1" customHeight="1"/>
    <row r="1999" customFormat="1" customHeight="1"/>
    <row r="2000" customFormat="1" customHeight="1"/>
    <row r="2001" customFormat="1" customHeight="1"/>
    <row r="2002" customFormat="1" customHeight="1"/>
    <row r="2003" customFormat="1" customHeight="1"/>
    <row r="2004" customFormat="1" customHeight="1"/>
    <row r="2005" customFormat="1" customHeight="1"/>
    <row r="2006" customFormat="1" customHeight="1"/>
    <row r="2007" customFormat="1" customHeight="1"/>
    <row r="2008" customFormat="1" customHeight="1"/>
    <row r="2009" customFormat="1" customHeight="1"/>
    <row r="2010" customFormat="1" customHeight="1"/>
    <row r="2011" customFormat="1" customHeight="1"/>
    <row r="2012" customFormat="1" customHeight="1"/>
    <row r="2013" customFormat="1" customHeight="1"/>
    <row r="2014" customFormat="1" customHeight="1"/>
    <row r="2015" customFormat="1" customHeight="1"/>
    <row r="2016" customFormat="1" customHeight="1"/>
    <row r="2017" customFormat="1" customHeight="1"/>
    <row r="2018" customFormat="1" customHeight="1"/>
    <row r="2019" customFormat="1" customHeight="1"/>
    <row r="2020" customFormat="1" customHeight="1"/>
    <row r="2021" customFormat="1" customHeight="1"/>
    <row r="2022" customFormat="1" customHeight="1"/>
    <row r="2023" customFormat="1" customHeight="1"/>
    <row r="2024" customFormat="1" customHeight="1"/>
    <row r="2025" customFormat="1" customHeight="1"/>
    <row r="2026" customFormat="1" customHeight="1"/>
    <row r="2027" customFormat="1" customHeight="1"/>
    <row r="2028" customFormat="1" customHeight="1"/>
    <row r="2029" customFormat="1" customHeight="1"/>
    <row r="2030" customFormat="1" customHeight="1"/>
    <row r="2031" customFormat="1" customHeight="1"/>
    <row r="2032" customFormat="1" customHeight="1"/>
    <row r="2033" customFormat="1" customHeight="1"/>
    <row r="2034" customFormat="1" customHeight="1"/>
    <row r="2035" customFormat="1" customHeight="1"/>
    <row r="2036" customFormat="1" customHeight="1"/>
    <row r="2037" customFormat="1" customHeight="1"/>
    <row r="2038" customFormat="1" customHeight="1"/>
    <row r="2039" customFormat="1" customHeight="1"/>
    <row r="2040" customFormat="1" customHeight="1"/>
    <row r="2041" customFormat="1" customHeight="1"/>
    <row r="2042" customFormat="1" customHeight="1"/>
    <row r="2043" customFormat="1" customHeight="1"/>
    <row r="2044" customFormat="1" customHeight="1"/>
    <row r="2045" customFormat="1" customHeight="1"/>
    <row r="2046" customFormat="1" customHeight="1"/>
    <row r="2047" customFormat="1" customHeight="1"/>
    <row r="2048" customFormat="1" customHeight="1"/>
    <row r="2049" customFormat="1" customHeight="1"/>
    <row r="2050" customFormat="1" customHeight="1"/>
    <row r="2051" customFormat="1" customHeight="1"/>
    <row r="2052" customFormat="1" customHeight="1"/>
    <row r="2053" customFormat="1" customHeight="1"/>
    <row r="2054" customFormat="1" customHeight="1"/>
    <row r="2055" customFormat="1" customHeight="1"/>
    <row r="2056" customFormat="1" customHeight="1"/>
    <row r="2057" customFormat="1" customHeight="1"/>
    <row r="2058" customFormat="1" customHeight="1"/>
    <row r="2059" customFormat="1" customHeight="1"/>
    <row r="2060" customFormat="1" customHeight="1"/>
    <row r="2061" customFormat="1" customHeight="1"/>
    <row r="2062" customFormat="1" customHeight="1"/>
    <row r="2063" customFormat="1" customHeight="1"/>
    <row r="2064" customFormat="1" customHeight="1"/>
    <row r="2065" customFormat="1" customHeight="1"/>
    <row r="2066" customFormat="1" customHeight="1"/>
    <row r="2067" customFormat="1" customHeight="1"/>
    <row r="2068" customFormat="1" customHeight="1"/>
    <row r="2069" customFormat="1" customHeight="1"/>
    <row r="2070" customFormat="1" customHeight="1"/>
    <row r="2071" customFormat="1" customHeight="1"/>
    <row r="2072" customFormat="1" customHeight="1"/>
    <row r="2073" customFormat="1" customHeight="1"/>
    <row r="2074" customFormat="1" customHeight="1"/>
    <row r="2075" customFormat="1" customHeight="1"/>
    <row r="2076" customFormat="1" customHeight="1"/>
    <row r="2077" customFormat="1" customHeight="1"/>
    <row r="2078" customFormat="1" customHeight="1"/>
    <row r="2079" customFormat="1" customHeight="1"/>
    <row r="2080" customFormat="1" customHeight="1"/>
    <row r="2081" customFormat="1" customHeight="1"/>
    <row r="2082" customFormat="1" customHeight="1"/>
    <row r="2083" customFormat="1" customHeight="1"/>
    <row r="2084" customFormat="1" customHeight="1"/>
    <row r="2085" customFormat="1" customHeight="1"/>
    <row r="2086" customFormat="1" customHeight="1"/>
    <row r="2087" customFormat="1" customHeight="1"/>
    <row r="2088" customFormat="1" customHeight="1"/>
    <row r="2089" customFormat="1" customHeight="1"/>
    <row r="2090" customFormat="1" customHeight="1"/>
    <row r="2091" customFormat="1" customHeight="1"/>
    <row r="2092" customFormat="1" customHeight="1"/>
    <row r="2093" customFormat="1" customHeight="1"/>
    <row r="2094" customFormat="1" customHeight="1"/>
    <row r="2095" customFormat="1" customHeight="1"/>
    <row r="2096" customFormat="1" customHeight="1"/>
    <row r="2097" customFormat="1" customHeight="1"/>
    <row r="2098" customFormat="1" customHeight="1"/>
    <row r="2099" customFormat="1" customHeight="1"/>
    <row r="2100" customFormat="1" customHeight="1"/>
    <row r="2101" customFormat="1" customHeight="1"/>
    <row r="2102" customFormat="1" customHeight="1"/>
    <row r="2103" customFormat="1" customHeight="1"/>
    <row r="2104" customFormat="1" customHeight="1"/>
    <row r="2105" customFormat="1" customHeight="1"/>
    <row r="2106" customFormat="1" customHeight="1"/>
    <row r="2107" customFormat="1" customHeight="1"/>
    <row r="2108" customFormat="1" customHeight="1"/>
    <row r="2109" customFormat="1" customHeight="1"/>
    <row r="2110" customFormat="1" customHeight="1"/>
    <row r="2111" customFormat="1" customHeight="1"/>
    <row r="2112" customFormat="1" customHeight="1"/>
    <row r="2113" customFormat="1" customHeight="1"/>
    <row r="2114" customFormat="1" customHeight="1"/>
    <row r="2115" customFormat="1" customHeight="1"/>
    <row r="2116" customFormat="1" customHeight="1"/>
    <row r="2117" customFormat="1" customHeight="1"/>
    <row r="2118" customFormat="1" customHeight="1"/>
    <row r="2119" customFormat="1" customHeight="1"/>
    <row r="2120" customFormat="1" customHeight="1"/>
    <row r="2121" customFormat="1" customHeight="1"/>
    <row r="2122" customFormat="1" customHeight="1"/>
    <row r="2123" customFormat="1" customHeight="1"/>
    <row r="2124" customFormat="1" customHeight="1"/>
    <row r="2125" customFormat="1" customHeight="1"/>
    <row r="2126" customFormat="1" customHeight="1"/>
    <row r="2127" customFormat="1" customHeight="1"/>
    <row r="2128" customFormat="1" customHeight="1"/>
    <row r="2129" customFormat="1" customHeight="1"/>
    <row r="2130" customFormat="1" customHeight="1"/>
    <row r="2131" customFormat="1" customHeight="1"/>
    <row r="2132" customFormat="1" customHeight="1"/>
    <row r="2133" customFormat="1" customHeight="1"/>
    <row r="2134" customFormat="1" customHeight="1"/>
    <row r="2135" customFormat="1" customHeight="1"/>
    <row r="2136" customFormat="1" customHeight="1"/>
    <row r="2137" customFormat="1" customHeight="1"/>
    <row r="2138" customFormat="1" customHeight="1"/>
    <row r="2139" customFormat="1" customHeight="1"/>
    <row r="2140" customFormat="1" customHeight="1"/>
    <row r="2141" customFormat="1" customHeight="1"/>
    <row r="2142" customFormat="1" customHeight="1"/>
    <row r="2143" customFormat="1" customHeight="1"/>
    <row r="2144" customFormat="1" customHeight="1"/>
    <row r="2145" customFormat="1" customHeight="1"/>
    <row r="2146" customFormat="1" customHeight="1"/>
    <row r="2147" customFormat="1" customHeight="1"/>
    <row r="2148" customFormat="1" customHeight="1"/>
    <row r="2149" customFormat="1" customHeight="1"/>
    <row r="2150" customFormat="1" customHeight="1"/>
    <row r="2151" customFormat="1" customHeight="1"/>
    <row r="2152" customFormat="1" customHeight="1"/>
    <row r="2153" customFormat="1" customHeight="1"/>
    <row r="2154" customFormat="1" customHeight="1"/>
    <row r="2155" customFormat="1" customHeight="1"/>
    <row r="2156" customFormat="1" customHeight="1"/>
    <row r="2157" customFormat="1" customHeight="1"/>
    <row r="2158" customFormat="1" customHeight="1"/>
    <row r="2159" customFormat="1" customHeight="1"/>
    <row r="2160" customFormat="1" customHeight="1"/>
    <row r="2161" customFormat="1" customHeight="1"/>
    <row r="2162" customFormat="1" customHeight="1"/>
    <row r="2163" customFormat="1" customHeight="1"/>
    <row r="2164" customFormat="1" customHeight="1"/>
    <row r="2165" customFormat="1" customHeight="1"/>
    <row r="2166" customFormat="1" customHeight="1"/>
    <row r="2167" customFormat="1" customHeight="1"/>
    <row r="2168" customFormat="1" customHeight="1"/>
    <row r="2169" customFormat="1" customHeight="1"/>
    <row r="2170" customFormat="1" customHeight="1"/>
    <row r="2171" customFormat="1" customHeight="1"/>
    <row r="2172" customFormat="1" customHeight="1"/>
    <row r="2173" customFormat="1" customHeight="1"/>
    <row r="2174" customFormat="1" customHeight="1"/>
    <row r="2175" customFormat="1" customHeight="1"/>
    <row r="2176" customFormat="1" customHeight="1"/>
    <row r="2177" customFormat="1" customHeight="1"/>
    <row r="2178" customFormat="1" customHeight="1"/>
    <row r="2179" customFormat="1" customHeight="1"/>
    <row r="2180" customFormat="1" customHeight="1"/>
    <row r="2181" customFormat="1" customHeight="1"/>
    <row r="2182" customFormat="1" customHeight="1"/>
    <row r="2183" customFormat="1" customHeight="1"/>
    <row r="2184" customFormat="1" customHeight="1"/>
    <row r="2185" customFormat="1" customHeight="1"/>
    <row r="2186" customFormat="1" customHeight="1"/>
    <row r="2187" customFormat="1" customHeight="1"/>
    <row r="2188" customFormat="1" customHeight="1"/>
    <row r="2189" customFormat="1" customHeight="1"/>
    <row r="2190" customFormat="1" customHeight="1"/>
    <row r="2191" customFormat="1" customHeight="1"/>
    <row r="2192" customFormat="1" customHeight="1"/>
    <row r="2193" customFormat="1" customHeight="1"/>
    <row r="2194" customFormat="1" customHeight="1"/>
    <row r="2195" customFormat="1" customHeight="1"/>
    <row r="2196" customFormat="1" customHeight="1"/>
    <row r="2197" customFormat="1" customHeight="1"/>
    <row r="2198" customFormat="1" customHeight="1"/>
    <row r="2199" customFormat="1" customHeight="1"/>
    <row r="2200" customFormat="1" customHeight="1"/>
    <row r="2201" customFormat="1" customHeight="1"/>
    <row r="2202" customFormat="1" customHeight="1"/>
    <row r="2203" customFormat="1" customHeight="1"/>
    <row r="2204" customFormat="1" customHeight="1"/>
    <row r="2205" customFormat="1" customHeight="1"/>
    <row r="2206" customFormat="1" customHeight="1"/>
    <row r="2207" customFormat="1" customHeight="1"/>
    <row r="2208" customFormat="1" customHeight="1"/>
    <row r="2209" customFormat="1" customHeight="1"/>
    <row r="2210" customFormat="1" customHeight="1"/>
    <row r="2211" customFormat="1" customHeight="1"/>
    <row r="2212" customFormat="1" customHeight="1"/>
    <row r="2213" customFormat="1" customHeight="1"/>
    <row r="2214" customFormat="1" customHeight="1"/>
    <row r="2215" customFormat="1" customHeight="1"/>
    <row r="2216" customFormat="1" customHeight="1"/>
    <row r="2217" customFormat="1" customHeight="1"/>
    <row r="2218" customFormat="1" customHeight="1"/>
    <row r="2219" customFormat="1" customHeight="1"/>
    <row r="2220" customFormat="1" customHeight="1"/>
    <row r="2221" customFormat="1" customHeight="1"/>
    <row r="2222" customFormat="1" customHeight="1"/>
    <row r="2223" customFormat="1" customHeight="1"/>
    <row r="2224" customFormat="1" customHeight="1"/>
    <row r="2225" customFormat="1" customHeight="1"/>
    <row r="2226" customFormat="1" customHeight="1"/>
    <row r="2227" customFormat="1" customHeight="1"/>
    <row r="2228" customFormat="1" customHeight="1"/>
    <row r="2229" customFormat="1" customHeight="1"/>
    <row r="2230" customFormat="1" customHeight="1"/>
    <row r="2231" customFormat="1" customHeight="1"/>
    <row r="2232" customFormat="1" customHeight="1"/>
    <row r="2233" customFormat="1" customHeight="1"/>
    <row r="2234" customFormat="1" customHeight="1"/>
    <row r="2235" customFormat="1" customHeight="1"/>
    <row r="2236" customFormat="1" customHeight="1"/>
    <row r="2237" customFormat="1" customHeight="1"/>
    <row r="2238" customFormat="1" customHeight="1"/>
    <row r="2239" customFormat="1" customHeight="1"/>
    <row r="2240" customFormat="1" customHeight="1"/>
    <row r="2241" customFormat="1" customHeight="1"/>
    <row r="2242" customFormat="1" customHeight="1"/>
    <row r="2243" customFormat="1" customHeight="1"/>
    <row r="2244" customFormat="1" customHeight="1"/>
    <row r="2245" customFormat="1" customHeight="1"/>
    <row r="2246" customFormat="1" customHeight="1"/>
    <row r="2247" customFormat="1" customHeight="1"/>
    <row r="2248" customFormat="1" customHeight="1"/>
    <row r="2249" customFormat="1" customHeight="1"/>
    <row r="2250" customFormat="1" customHeight="1"/>
    <row r="2251" customFormat="1" customHeight="1"/>
    <row r="2252" customFormat="1" customHeight="1"/>
    <row r="2253" customFormat="1" customHeight="1"/>
    <row r="2254" customFormat="1" customHeight="1"/>
    <row r="2255" customFormat="1" customHeight="1"/>
    <row r="2256" customFormat="1" customHeight="1"/>
    <row r="2257" customFormat="1" customHeight="1"/>
    <row r="2258" customFormat="1" customHeight="1"/>
    <row r="2259" customFormat="1" customHeight="1"/>
    <row r="2260" customFormat="1" customHeight="1"/>
    <row r="2261" customFormat="1" customHeight="1"/>
    <row r="2262" customFormat="1" customHeight="1"/>
    <row r="2263" customFormat="1" customHeight="1"/>
    <row r="2264" customFormat="1" customHeight="1"/>
    <row r="2265" customFormat="1" customHeight="1"/>
    <row r="2266" customFormat="1" customHeight="1"/>
    <row r="2267" customFormat="1" customHeight="1"/>
    <row r="2268" customFormat="1" customHeight="1"/>
    <row r="2269" customFormat="1" customHeight="1"/>
    <row r="2270" customFormat="1" customHeight="1"/>
    <row r="2271" customFormat="1" customHeight="1"/>
    <row r="2272" customFormat="1" customHeight="1"/>
    <row r="2273" customFormat="1" customHeight="1"/>
    <row r="2274" customFormat="1" customHeight="1"/>
    <row r="2275" customFormat="1" customHeight="1"/>
    <row r="2276" customFormat="1" customHeight="1"/>
    <row r="2277" customFormat="1" customHeight="1"/>
    <row r="2278" customFormat="1" customHeight="1"/>
    <row r="2279" customFormat="1" customHeight="1"/>
    <row r="2280" customFormat="1" customHeight="1"/>
    <row r="2281" customFormat="1" customHeight="1"/>
    <row r="2282" customFormat="1" customHeight="1"/>
    <row r="2283" customFormat="1" customHeight="1"/>
    <row r="2284" customFormat="1" customHeight="1"/>
    <row r="2285" customFormat="1" customHeight="1"/>
    <row r="2286" customFormat="1" customHeight="1"/>
    <row r="2287" customFormat="1" customHeight="1"/>
    <row r="2288" customFormat="1" customHeight="1"/>
    <row r="2289" customFormat="1" customHeight="1"/>
    <row r="2290" customFormat="1" customHeight="1"/>
    <row r="2291" customFormat="1" customHeight="1"/>
    <row r="2292" customFormat="1" customHeight="1"/>
    <row r="2293" customFormat="1" customHeight="1"/>
    <row r="2294" customFormat="1" customHeight="1"/>
    <row r="2295" customFormat="1" customHeight="1"/>
    <row r="2296" customFormat="1" customHeight="1"/>
    <row r="2297" customFormat="1" customHeight="1"/>
    <row r="2298" customFormat="1" customHeight="1"/>
    <row r="2299" customFormat="1" customHeight="1"/>
    <row r="2300" customFormat="1" customHeight="1"/>
    <row r="2301" customFormat="1" customHeight="1"/>
    <row r="2302" customFormat="1" customHeight="1"/>
    <row r="2303" customFormat="1" customHeight="1"/>
    <row r="2304" customFormat="1" customHeight="1"/>
    <row r="2305" customFormat="1" customHeight="1"/>
    <row r="2306" customFormat="1" customHeight="1"/>
    <row r="2307" customFormat="1" customHeight="1"/>
    <row r="2308" customFormat="1" customHeight="1"/>
    <row r="2309" customFormat="1" customHeight="1"/>
    <row r="2310" customFormat="1" customHeight="1"/>
    <row r="2311" customFormat="1" customHeight="1"/>
    <row r="2312" customFormat="1" customHeight="1"/>
    <row r="2313" customFormat="1" customHeight="1"/>
    <row r="2314" customFormat="1" customHeight="1"/>
    <row r="2315" customFormat="1" customHeight="1"/>
    <row r="2316" customFormat="1" customHeight="1"/>
    <row r="2317" customFormat="1" customHeight="1"/>
    <row r="2318" customFormat="1" customHeight="1"/>
    <row r="2319" customFormat="1" customHeight="1"/>
    <row r="2320" customFormat="1" customHeight="1"/>
    <row r="2321" customFormat="1" customHeight="1"/>
    <row r="2322" customFormat="1" customHeight="1"/>
    <row r="2323" customFormat="1" customHeight="1"/>
    <row r="2324" customFormat="1" customHeight="1"/>
    <row r="2325" customFormat="1" customHeight="1"/>
    <row r="2326" customFormat="1" customHeight="1"/>
    <row r="2327" customFormat="1" customHeight="1"/>
    <row r="2328" customFormat="1" customHeight="1"/>
    <row r="2329" customFormat="1" customHeight="1"/>
    <row r="2330" customFormat="1" customHeight="1"/>
    <row r="2331" customFormat="1" customHeight="1"/>
    <row r="2332" customFormat="1" customHeight="1"/>
    <row r="2333" customFormat="1" customHeight="1"/>
    <row r="2334" customFormat="1" customHeight="1"/>
    <row r="2335" customFormat="1" customHeight="1"/>
    <row r="2336" customFormat="1" customHeight="1"/>
    <row r="2337" customFormat="1" customHeight="1"/>
    <row r="2338" customFormat="1" customHeight="1"/>
    <row r="2339" customFormat="1" customHeight="1"/>
    <row r="2340" customFormat="1" customHeight="1"/>
    <row r="2341" customFormat="1" customHeight="1"/>
    <row r="2342" customFormat="1" customHeight="1"/>
    <row r="2343" customFormat="1" customHeight="1"/>
    <row r="2344" customFormat="1" customHeight="1"/>
    <row r="2345" customFormat="1" customHeight="1"/>
    <row r="2346" customFormat="1" customHeight="1"/>
    <row r="2347" customFormat="1" customHeight="1"/>
    <row r="2348" customFormat="1" customHeight="1"/>
    <row r="2349" customFormat="1" customHeight="1"/>
    <row r="2350" customFormat="1" customHeight="1"/>
    <row r="2351" customFormat="1" customHeight="1"/>
    <row r="2352" customFormat="1" customHeight="1"/>
    <row r="2353" customFormat="1" customHeight="1"/>
    <row r="2354" customFormat="1" customHeight="1"/>
    <row r="2355" customFormat="1" customHeight="1"/>
    <row r="2356" customFormat="1" customHeight="1"/>
    <row r="2357" customFormat="1" customHeight="1"/>
    <row r="2358" customFormat="1" customHeight="1"/>
    <row r="2359" customFormat="1" customHeight="1"/>
    <row r="2360" customFormat="1" customHeight="1"/>
    <row r="2361" customFormat="1" customHeight="1"/>
    <row r="2362" customFormat="1" customHeight="1"/>
    <row r="2363" customFormat="1" customHeight="1"/>
    <row r="2364" customFormat="1" customHeight="1"/>
    <row r="2365" customFormat="1" customHeight="1"/>
    <row r="2366" customFormat="1" customHeight="1"/>
    <row r="2367" customFormat="1" customHeight="1"/>
    <row r="2368" customFormat="1" customHeight="1"/>
    <row r="2369" customFormat="1" customHeight="1"/>
    <row r="2370" customFormat="1" customHeight="1"/>
    <row r="2371" customFormat="1" customHeight="1"/>
    <row r="2372" customFormat="1" customHeight="1"/>
    <row r="2373" customFormat="1" customHeight="1"/>
    <row r="2374" customFormat="1" customHeight="1"/>
    <row r="2375" customFormat="1" customHeight="1"/>
    <row r="2376" customFormat="1" customHeight="1"/>
    <row r="2377" customFormat="1" customHeight="1"/>
    <row r="2378" customFormat="1" customHeight="1"/>
    <row r="2379" customFormat="1" customHeight="1"/>
    <row r="2380" customFormat="1" customHeight="1"/>
    <row r="2381" customFormat="1" customHeight="1"/>
    <row r="2382" customFormat="1" customHeight="1"/>
    <row r="2383" customFormat="1" customHeight="1"/>
    <row r="2384" customFormat="1" customHeight="1"/>
    <row r="2385" customFormat="1" customHeight="1"/>
    <row r="2386" customFormat="1" customHeight="1"/>
    <row r="2387" customFormat="1" customHeight="1"/>
    <row r="2388" customFormat="1" customHeight="1"/>
    <row r="2389" customFormat="1" customHeight="1"/>
    <row r="2390" customFormat="1" customHeight="1"/>
    <row r="2391" customFormat="1" customHeight="1"/>
    <row r="2392" customFormat="1" customHeight="1"/>
    <row r="2393" customFormat="1" customHeight="1"/>
    <row r="2394" customFormat="1" customHeight="1"/>
    <row r="2395" customFormat="1" customHeight="1"/>
    <row r="2396" customFormat="1" customHeight="1"/>
    <row r="2397" customFormat="1" customHeight="1"/>
    <row r="2398" customFormat="1" customHeight="1"/>
    <row r="2399" customFormat="1" customHeight="1"/>
    <row r="2400" customFormat="1" customHeight="1"/>
    <row r="2401" customFormat="1" customHeight="1"/>
    <row r="2402" customFormat="1" customHeight="1"/>
    <row r="2403" customFormat="1" customHeight="1"/>
    <row r="2404" customFormat="1" customHeight="1"/>
    <row r="2405" customFormat="1" customHeight="1"/>
    <row r="2406" customFormat="1" customHeight="1"/>
    <row r="2407" customFormat="1" customHeight="1"/>
    <row r="2408" customFormat="1" customHeight="1"/>
    <row r="2409" customFormat="1" customHeight="1"/>
    <row r="2410" customFormat="1" customHeight="1"/>
    <row r="2411" customFormat="1" customHeight="1"/>
    <row r="2412" customFormat="1" customHeight="1"/>
    <row r="2413" customFormat="1" customHeight="1"/>
    <row r="2414" customFormat="1" customHeight="1"/>
    <row r="2415" customFormat="1" customHeight="1"/>
    <row r="2416" customFormat="1" customHeight="1"/>
    <row r="2417" customFormat="1" customHeight="1"/>
    <row r="2418" customFormat="1" customHeight="1"/>
    <row r="2419" customFormat="1" customHeight="1"/>
    <row r="2420" customFormat="1" customHeight="1"/>
    <row r="2421" customFormat="1" customHeight="1"/>
    <row r="2422" customFormat="1" customHeight="1"/>
    <row r="2423" customFormat="1" customHeight="1"/>
    <row r="2424" customFormat="1" customHeight="1"/>
    <row r="2425" customFormat="1" customHeight="1"/>
    <row r="2426" customFormat="1" customHeight="1"/>
    <row r="2427" customFormat="1" customHeight="1"/>
    <row r="2428" customFormat="1" customHeight="1"/>
    <row r="2429" customFormat="1" customHeight="1"/>
    <row r="2430" customFormat="1" customHeight="1"/>
    <row r="2431" customFormat="1" customHeight="1"/>
    <row r="2432" customFormat="1" customHeight="1"/>
    <row r="2433" customFormat="1" customHeight="1"/>
    <row r="2434" customFormat="1" customHeight="1"/>
    <row r="2435" customFormat="1" customHeight="1"/>
    <row r="2436" customFormat="1" customHeight="1"/>
    <row r="2437" customFormat="1" customHeight="1"/>
    <row r="2438" customFormat="1" customHeight="1"/>
    <row r="2439" customFormat="1" customHeight="1"/>
    <row r="2440" customFormat="1" customHeight="1"/>
    <row r="2441" customFormat="1" customHeight="1"/>
    <row r="2442" customFormat="1" customHeight="1"/>
    <row r="2443" customFormat="1" customHeight="1"/>
    <row r="2444" customFormat="1" customHeight="1"/>
    <row r="2445" customFormat="1" customHeight="1"/>
    <row r="2446" customFormat="1" customHeight="1"/>
    <row r="2447" customFormat="1" customHeight="1"/>
    <row r="2448" customFormat="1" customHeight="1"/>
    <row r="2449" customFormat="1" customHeight="1"/>
    <row r="2450" customFormat="1" customHeight="1"/>
    <row r="2451" customFormat="1" customHeight="1"/>
    <row r="2452" customFormat="1" customHeight="1"/>
    <row r="2453" customFormat="1" customHeight="1"/>
    <row r="2454" customFormat="1" customHeight="1"/>
    <row r="2455" customFormat="1" customHeight="1"/>
    <row r="2456" customFormat="1" customHeight="1"/>
    <row r="2457" customFormat="1" customHeight="1"/>
    <row r="2458" customFormat="1" customHeight="1"/>
    <row r="2459" customFormat="1" customHeight="1"/>
    <row r="2460" customFormat="1" customHeight="1"/>
    <row r="2461" customFormat="1" customHeight="1"/>
    <row r="2462" customFormat="1" customHeight="1"/>
    <row r="2463" customFormat="1" customHeight="1"/>
    <row r="2464" customFormat="1" customHeight="1"/>
    <row r="2465" customFormat="1" customHeight="1"/>
    <row r="2466" customFormat="1" customHeight="1"/>
    <row r="2467" customFormat="1" customHeight="1"/>
    <row r="2468" customFormat="1" customHeight="1"/>
    <row r="2469" customFormat="1" customHeight="1"/>
    <row r="2470" customFormat="1" customHeight="1"/>
    <row r="2471" customFormat="1" customHeight="1"/>
    <row r="2472" customFormat="1" customHeight="1"/>
    <row r="2473" customFormat="1" customHeight="1"/>
    <row r="2474" customFormat="1" customHeight="1"/>
    <row r="2475" customFormat="1" customHeight="1"/>
    <row r="2476" customFormat="1" customHeight="1"/>
    <row r="2477" customFormat="1" customHeight="1"/>
    <row r="2478" customFormat="1" customHeight="1"/>
    <row r="2479" customFormat="1" customHeight="1"/>
    <row r="2480" customFormat="1" customHeight="1"/>
    <row r="2481" customFormat="1" customHeight="1"/>
    <row r="2482" customFormat="1" customHeight="1"/>
    <row r="2483" customFormat="1" customHeight="1"/>
    <row r="2484" customFormat="1" customHeight="1"/>
    <row r="2485" customFormat="1" customHeight="1"/>
    <row r="2486" customFormat="1" customHeight="1"/>
    <row r="2487" customFormat="1" customHeight="1"/>
    <row r="2488" customFormat="1" customHeight="1"/>
    <row r="2489" customFormat="1" customHeight="1"/>
    <row r="2490" customFormat="1" customHeight="1"/>
    <row r="2491" customFormat="1" customHeight="1"/>
    <row r="2492" customFormat="1" customHeight="1"/>
    <row r="2493" customFormat="1" customHeight="1"/>
    <row r="2494" customFormat="1" customHeight="1"/>
    <row r="2495" customFormat="1" customHeight="1"/>
    <row r="2496" customFormat="1" customHeight="1"/>
    <row r="2497" customFormat="1" customHeight="1"/>
    <row r="2498" customFormat="1" customHeight="1"/>
    <row r="2499" customFormat="1" customHeight="1"/>
    <row r="2500" customFormat="1" customHeight="1"/>
    <row r="2501" customFormat="1" customHeight="1"/>
    <row r="2502" customFormat="1" customHeight="1"/>
    <row r="2503" customFormat="1" customHeight="1"/>
    <row r="2504" customFormat="1" customHeight="1"/>
    <row r="2505" customFormat="1" customHeight="1"/>
    <row r="2506" customFormat="1" customHeight="1"/>
    <row r="2507" customFormat="1" customHeight="1"/>
    <row r="2508" customFormat="1" customHeight="1"/>
    <row r="2509" customFormat="1" customHeight="1"/>
    <row r="2510" customFormat="1" customHeight="1"/>
    <row r="2511" customFormat="1" customHeight="1"/>
    <row r="2512" customFormat="1" customHeight="1"/>
    <row r="2513" customFormat="1" customHeight="1"/>
    <row r="2514" customFormat="1" customHeight="1"/>
    <row r="2515" customFormat="1" customHeight="1"/>
    <row r="2516" customFormat="1" customHeight="1"/>
    <row r="2517" customFormat="1" customHeight="1"/>
    <row r="2518" customFormat="1" customHeight="1"/>
    <row r="2519" customFormat="1" customHeight="1"/>
    <row r="2520" customFormat="1" customHeight="1"/>
    <row r="2521" customFormat="1" customHeight="1"/>
    <row r="2522" customFormat="1" customHeight="1"/>
    <row r="2523" customFormat="1" customHeight="1"/>
    <row r="2524" customFormat="1" customHeight="1"/>
    <row r="2525" customFormat="1" customHeight="1"/>
    <row r="2526" customFormat="1" customHeight="1"/>
    <row r="2527" customFormat="1" customHeight="1"/>
    <row r="2528" customFormat="1" customHeight="1"/>
    <row r="2529" customFormat="1" customHeight="1"/>
    <row r="2530" customFormat="1" customHeight="1"/>
    <row r="2531" customFormat="1" customHeight="1"/>
    <row r="2532" customFormat="1" customHeight="1"/>
    <row r="2533" customFormat="1" customHeight="1"/>
    <row r="2534" customFormat="1" customHeight="1"/>
    <row r="2535" customFormat="1" customHeight="1"/>
    <row r="2536" customFormat="1" customHeight="1"/>
    <row r="2537" customFormat="1" customHeight="1"/>
    <row r="2538" customFormat="1" customHeight="1"/>
    <row r="2539" customFormat="1" customHeight="1"/>
    <row r="2540" customFormat="1" customHeight="1"/>
    <row r="2541" customFormat="1" customHeight="1"/>
    <row r="2542" customFormat="1" customHeight="1"/>
    <row r="2543" customFormat="1" customHeight="1"/>
    <row r="2544" customFormat="1" customHeight="1"/>
    <row r="2545" customFormat="1" customHeight="1"/>
    <row r="2546" customFormat="1" customHeight="1"/>
    <row r="2547" customFormat="1" customHeight="1"/>
    <row r="2548" customFormat="1" customHeight="1"/>
    <row r="2549" customFormat="1" customHeight="1"/>
    <row r="2550" customFormat="1" customHeight="1"/>
    <row r="2551" customFormat="1" customHeight="1"/>
    <row r="2552" customFormat="1" customHeight="1"/>
    <row r="2553" customFormat="1" customHeight="1"/>
    <row r="2554" customFormat="1" customHeight="1"/>
    <row r="2555" customFormat="1" customHeight="1"/>
    <row r="2556" customFormat="1" customHeight="1"/>
    <row r="2557" customFormat="1" customHeight="1"/>
    <row r="2558" customFormat="1" customHeight="1"/>
    <row r="2559" customFormat="1" customHeight="1"/>
    <row r="2560" customFormat="1" customHeight="1"/>
    <row r="2561" customFormat="1" customHeight="1"/>
    <row r="2562" customFormat="1" customHeight="1"/>
    <row r="2563" customFormat="1" customHeight="1"/>
    <row r="2564" customFormat="1" customHeight="1"/>
    <row r="2565" customFormat="1" customHeight="1"/>
    <row r="2566" customFormat="1" customHeight="1"/>
    <row r="2567" customFormat="1" customHeight="1"/>
    <row r="2568" customFormat="1" customHeight="1"/>
    <row r="2569" customFormat="1" customHeight="1"/>
    <row r="2570" customFormat="1" customHeight="1"/>
    <row r="2571" customFormat="1" customHeight="1"/>
    <row r="2572" customFormat="1" customHeight="1"/>
    <row r="2573" customFormat="1" customHeight="1"/>
    <row r="2574" customFormat="1" customHeight="1"/>
    <row r="2575" customFormat="1" customHeight="1"/>
    <row r="2576" customFormat="1" customHeight="1"/>
    <row r="2577" customFormat="1" customHeight="1"/>
    <row r="2578" customFormat="1" customHeight="1"/>
    <row r="2579" customFormat="1" customHeight="1"/>
    <row r="2580" customFormat="1" customHeight="1"/>
    <row r="2581" customFormat="1" customHeight="1"/>
    <row r="2582" customFormat="1" customHeight="1"/>
    <row r="2583" customFormat="1" customHeight="1"/>
    <row r="2584" customFormat="1" customHeight="1"/>
    <row r="2585" customFormat="1" customHeight="1"/>
    <row r="2586" customFormat="1" customHeight="1"/>
    <row r="2587" customFormat="1" customHeight="1"/>
    <row r="2588" customFormat="1" customHeight="1"/>
    <row r="2589" customFormat="1" customHeight="1"/>
    <row r="2590" customFormat="1" customHeight="1"/>
    <row r="2591" customFormat="1" customHeight="1"/>
    <row r="2592" customFormat="1" customHeight="1"/>
    <row r="2593" customFormat="1" customHeight="1"/>
    <row r="2594" customFormat="1" customHeight="1"/>
    <row r="2595" customFormat="1" customHeight="1"/>
    <row r="2596" customFormat="1" customHeight="1"/>
    <row r="2597" customFormat="1" customHeight="1"/>
    <row r="2598" customFormat="1" customHeight="1"/>
    <row r="2599" customFormat="1" customHeight="1"/>
    <row r="2600" customFormat="1" customHeight="1"/>
    <row r="2601" customFormat="1" customHeight="1"/>
    <row r="2602" customFormat="1" customHeight="1"/>
    <row r="2603" customFormat="1" customHeight="1"/>
    <row r="2604" customFormat="1" customHeight="1"/>
    <row r="2605" customFormat="1" customHeight="1"/>
    <row r="2606" customFormat="1" customHeight="1"/>
    <row r="2607" customFormat="1" customHeight="1"/>
    <row r="2608" customFormat="1" customHeight="1"/>
    <row r="2609" customFormat="1" customHeight="1"/>
    <row r="2610" customFormat="1" customHeight="1"/>
    <row r="2611" customFormat="1" customHeight="1"/>
    <row r="2612" customFormat="1" customHeight="1"/>
    <row r="2613" customFormat="1" customHeight="1"/>
    <row r="2614" customFormat="1" customHeight="1"/>
    <row r="2615" customFormat="1" customHeight="1"/>
    <row r="2616" customFormat="1" customHeight="1"/>
    <row r="2617" customFormat="1" customHeight="1"/>
    <row r="2618" customFormat="1" customHeight="1"/>
    <row r="2619" customFormat="1" customHeight="1"/>
    <row r="2620" customFormat="1" customHeight="1"/>
    <row r="2621" customFormat="1" customHeight="1"/>
    <row r="2622" customFormat="1" customHeight="1"/>
    <row r="2623" customFormat="1" customHeight="1"/>
    <row r="2624" customFormat="1" customHeight="1"/>
    <row r="2625" customFormat="1" customHeight="1"/>
    <row r="2626" customFormat="1" customHeight="1"/>
    <row r="2627" customFormat="1" customHeight="1"/>
    <row r="2628" customFormat="1" customHeight="1"/>
    <row r="2629" customFormat="1" customHeight="1"/>
    <row r="2630" customFormat="1" customHeight="1"/>
    <row r="2631" customFormat="1" customHeight="1"/>
    <row r="2632" customFormat="1" customHeight="1"/>
    <row r="2633" customFormat="1" customHeight="1"/>
    <row r="2634" customFormat="1" customHeight="1"/>
    <row r="2635" customFormat="1" customHeight="1"/>
    <row r="2636" customFormat="1" customHeight="1"/>
    <row r="2637" customFormat="1" customHeight="1"/>
    <row r="2638" customFormat="1" customHeight="1"/>
    <row r="2639" customFormat="1" customHeight="1"/>
    <row r="2640" customFormat="1" customHeight="1"/>
    <row r="2641" customFormat="1" customHeight="1"/>
    <row r="2642" customFormat="1" customHeight="1"/>
    <row r="2643" customFormat="1" customHeight="1"/>
    <row r="2644" customFormat="1" customHeight="1"/>
    <row r="2645" customFormat="1" customHeight="1"/>
    <row r="2646" customFormat="1" customHeight="1"/>
    <row r="2647" customFormat="1" customHeight="1"/>
    <row r="2648" customFormat="1" customHeight="1"/>
    <row r="2649" customFormat="1" customHeight="1"/>
    <row r="2650" customFormat="1" customHeight="1"/>
    <row r="2651" customFormat="1" customHeight="1"/>
    <row r="2652" customFormat="1" customHeight="1"/>
    <row r="2653" customFormat="1" customHeight="1"/>
    <row r="2654" customFormat="1" customHeight="1"/>
    <row r="2655" customFormat="1" customHeight="1"/>
    <row r="2656" customFormat="1" customHeight="1"/>
    <row r="2657" customFormat="1" customHeight="1"/>
    <row r="2658" customFormat="1" customHeight="1"/>
    <row r="2659" customFormat="1" customHeight="1"/>
    <row r="2660" customFormat="1" customHeight="1"/>
    <row r="2661" customFormat="1" customHeight="1"/>
    <row r="2662" customFormat="1" customHeight="1"/>
    <row r="2663" customFormat="1" customHeight="1"/>
    <row r="2664" customFormat="1" customHeight="1"/>
    <row r="2665" customFormat="1" customHeight="1"/>
    <row r="2666" customFormat="1" customHeight="1"/>
    <row r="2667" customFormat="1" customHeight="1"/>
    <row r="2668" customFormat="1" customHeight="1"/>
    <row r="2669" customFormat="1" customHeight="1"/>
    <row r="2670" customFormat="1" customHeight="1"/>
    <row r="2671" customFormat="1" customHeight="1"/>
    <row r="2672" customFormat="1" customHeight="1"/>
    <row r="2673" customFormat="1" customHeight="1"/>
    <row r="2674" customFormat="1" customHeight="1"/>
    <row r="2675" customFormat="1" customHeight="1"/>
    <row r="2676" customFormat="1" customHeight="1"/>
    <row r="2677" customFormat="1" customHeight="1"/>
    <row r="2678" customFormat="1" customHeight="1"/>
    <row r="2679" customFormat="1" customHeight="1"/>
    <row r="2680" customFormat="1" customHeight="1"/>
    <row r="2681" customFormat="1" customHeight="1"/>
    <row r="2682" customFormat="1" customHeight="1"/>
    <row r="2683" customFormat="1" customHeight="1"/>
    <row r="2684" customFormat="1" customHeight="1"/>
    <row r="2685" customFormat="1" customHeight="1"/>
    <row r="2686" customFormat="1" customHeight="1"/>
    <row r="2687" customFormat="1" customHeight="1"/>
    <row r="2688" customFormat="1" customHeight="1"/>
    <row r="2689" customFormat="1" customHeight="1"/>
    <row r="2690" customFormat="1" customHeight="1"/>
    <row r="2691" customFormat="1" customHeight="1"/>
    <row r="2692" customFormat="1" customHeight="1"/>
    <row r="2693" customFormat="1" customHeight="1"/>
    <row r="2694" customFormat="1" customHeight="1"/>
    <row r="2695" customFormat="1" customHeight="1"/>
    <row r="2696" customFormat="1" customHeight="1"/>
    <row r="2697" customFormat="1" customHeight="1"/>
    <row r="2698" customFormat="1" customHeight="1"/>
    <row r="2699" customFormat="1" customHeight="1"/>
    <row r="2700" customFormat="1" customHeight="1"/>
    <row r="2701" customFormat="1" customHeight="1"/>
    <row r="2702" customFormat="1" customHeight="1"/>
    <row r="2703" customFormat="1" customHeight="1"/>
    <row r="2704" customFormat="1" customHeight="1"/>
    <row r="2705" customFormat="1" customHeight="1"/>
    <row r="2706" customFormat="1" customHeight="1"/>
    <row r="2707" customFormat="1" customHeight="1"/>
    <row r="2708" customFormat="1" customHeight="1"/>
    <row r="2709" customFormat="1" customHeight="1"/>
    <row r="2710" customFormat="1" customHeight="1"/>
    <row r="2711" customFormat="1" customHeight="1"/>
    <row r="2712" customFormat="1" customHeight="1"/>
    <row r="2713" customFormat="1" customHeight="1"/>
    <row r="2714" customFormat="1" customHeight="1"/>
    <row r="2715" customFormat="1" customHeight="1"/>
    <row r="2716" customFormat="1" customHeight="1"/>
    <row r="2717" customFormat="1" customHeight="1"/>
    <row r="2718" customFormat="1" customHeight="1"/>
    <row r="2719" customFormat="1" customHeight="1"/>
    <row r="2720" customFormat="1" customHeight="1"/>
    <row r="2721" customFormat="1" customHeight="1"/>
    <row r="2722" customFormat="1" customHeight="1"/>
    <row r="2723" customFormat="1" customHeight="1"/>
    <row r="2724" customFormat="1" customHeight="1"/>
    <row r="2725" customFormat="1" customHeight="1"/>
    <row r="2726" customFormat="1" customHeight="1"/>
    <row r="2727" customFormat="1" customHeight="1"/>
    <row r="2728" customFormat="1" customHeight="1"/>
    <row r="2729" customFormat="1" customHeight="1"/>
    <row r="2730" customFormat="1" customHeight="1"/>
    <row r="2731" customFormat="1" customHeight="1"/>
    <row r="2732" customFormat="1" customHeight="1"/>
    <row r="2733" customFormat="1" customHeight="1"/>
    <row r="2734" customFormat="1" customHeight="1"/>
    <row r="2735" customFormat="1" customHeight="1"/>
    <row r="2736" customFormat="1" customHeight="1"/>
    <row r="2737" customFormat="1" customHeight="1"/>
    <row r="2738" customFormat="1" customHeight="1"/>
    <row r="2739" customFormat="1" customHeight="1"/>
    <row r="2740" customFormat="1" customHeight="1"/>
    <row r="2741" customFormat="1" customHeight="1"/>
    <row r="2742" customFormat="1" customHeight="1"/>
    <row r="2743" customFormat="1" customHeight="1"/>
    <row r="2744" customFormat="1" customHeight="1"/>
    <row r="2745" customFormat="1" customHeight="1"/>
    <row r="2746" customFormat="1" customHeight="1"/>
    <row r="2747" customFormat="1" customHeight="1"/>
    <row r="2748" customFormat="1" customHeight="1"/>
    <row r="2749" customFormat="1" customHeight="1"/>
    <row r="2750" customFormat="1" customHeight="1"/>
    <row r="2751" customFormat="1" customHeight="1"/>
    <row r="2752" customFormat="1" customHeight="1"/>
    <row r="2753" customFormat="1" customHeight="1"/>
    <row r="2754" customFormat="1" customHeight="1"/>
    <row r="2755" customFormat="1" customHeight="1"/>
    <row r="2756" customFormat="1" customHeight="1"/>
    <row r="2757" customFormat="1" customHeight="1"/>
    <row r="2758" customFormat="1" customHeight="1"/>
    <row r="2759" customFormat="1" customHeight="1"/>
    <row r="2760" customFormat="1" customHeight="1"/>
    <row r="2761" customFormat="1" customHeight="1"/>
    <row r="2762" customFormat="1" customHeight="1"/>
    <row r="2763" customFormat="1" customHeight="1"/>
    <row r="2764" customFormat="1" customHeight="1"/>
    <row r="2765" customFormat="1" customHeight="1"/>
    <row r="2766" customFormat="1" customHeight="1"/>
    <row r="2767" customFormat="1" customHeight="1"/>
    <row r="2768" customFormat="1" customHeight="1"/>
    <row r="2769" customFormat="1" customHeight="1"/>
    <row r="2770" customFormat="1" customHeight="1"/>
    <row r="2771" customFormat="1" customHeight="1"/>
    <row r="2772" customFormat="1" customHeight="1"/>
    <row r="2773" customFormat="1" customHeight="1"/>
    <row r="2774" customFormat="1" customHeight="1"/>
    <row r="2775" customFormat="1" customHeight="1"/>
    <row r="2776" customFormat="1" customHeight="1"/>
    <row r="2777" customFormat="1" customHeight="1"/>
    <row r="2778" customFormat="1" customHeight="1"/>
    <row r="2779" customFormat="1" customHeight="1"/>
    <row r="2780" customFormat="1" customHeight="1"/>
    <row r="2781" customFormat="1" customHeight="1"/>
    <row r="2782" customFormat="1" customHeight="1"/>
    <row r="2783" customFormat="1" customHeight="1"/>
    <row r="2784" customFormat="1" customHeight="1"/>
    <row r="2785" customFormat="1" customHeight="1"/>
    <row r="2786" customFormat="1" customHeight="1"/>
    <row r="2787" customFormat="1" customHeight="1"/>
    <row r="2788" customFormat="1" customHeight="1"/>
    <row r="2789" customFormat="1" customHeight="1"/>
    <row r="2790" customFormat="1" customHeight="1"/>
    <row r="2791" customFormat="1" customHeight="1"/>
    <row r="2792" customFormat="1" customHeight="1"/>
    <row r="2793" customFormat="1" customHeight="1"/>
    <row r="2794" customFormat="1" customHeight="1"/>
    <row r="2795" customFormat="1" customHeight="1"/>
    <row r="2796" customFormat="1" customHeight="1"/>
    <row r="2797" customFormat="1" customHeight="1"/>
    <row r="2798" customFormat="1" customHeight="1"/>
    <row r="2799" customFormat="1" customHeight="1"/>
    <row r="2800" customFormat="1" customHeight="1"/>
    <row r="2801" customFormat="1" customHeight="1"/>
    <row r="2802" customFormat="1" customHeight="1"/>
    <row r="2803" customFormat="1" customHeight="1"/>
    <row r="2804" customFormat="1" customHeight="1"/>
    <row r="2805" customFormat="1" customHeight="1"/>
    <row r="2806" customFormat="1" customHeight="1"/>
    <row r="2807" customFormat="1" customHeight="1"/>
    <row r="2808" customFormat="1" customHeight="1"/>
    <row r="2809" customFormat="1" customHeight="1"/>
    <row r="2810" customFormat="1" customHeight="1"/>
    <row r="2811" customFormat="1" customHeight="1"/>
    <row r="2812" customFormat="1" customHeight="1"/>
    <row r="2813" customFormat="1" customHeight="1"/>
    <row r="2814" customFormat="1" customHeight="1"/>
    <row r="2815" customFormat="1" customHeight="1"/>
    <row r="2816" customFormat="1" customHeight="1"/>
    <row r="2817" customFormat="1" customHeight="1"/>
    <row r="2818" customFormat="1" customHeight="1"/>
    <row r="2819" customFormat="1" customHeight="1"/>
    <row r="2820" customFormat="1" customHeight="1"/>
    <row r="2821" customFormat="1" customHeight="1"/>
    <row r="2822" customFormat="1" customHeight="1"/>
    <row r="2823" customFormat="1" customHeight="1"/>
    <row r="2824" customFormat="1" customHeight="1"/>
    <row r="2825" customFormat="1" customHeight="1"/>
    <row r="2826" customFormat="1" customHeight="1"/>
    <row r="2827" customFormat="1" customHeight="1"/>
    <row r="2828" customFormat="1" customHeight="1"/>
    <row r="2829" customFormat="1" customHeight="1"/>
    <row r="2830" customFormat="1" customHeight="1"/>
    <row r="2831" customFormat="1" customHeight="1"/>
    <row r="2832" customFormat="1" customHeight="1"/>
    <row r="2833" customFormat="1" customHeight="1"/>
    <row r="2834" customFormat="1" customHeight="1"/>
    <row r="2835" customFormat="1" customHeight="1"/>
    <row r="2836" customFormat="1" customHeight="1"/>
    <row r="2837" customFormat="1" customHeight="1"/>
    <row r="2838" customFormat="1" customHeight="1"/>
    <row r="2839" customFormat="1" customHeight="1"/>
    <row r="2840" customFormat="1" customHeight="1"/>
    <row r="2841" customFormat="1" customHeight="1"/>
    <row r="2842" customFormat="1" customHeight="1"/>
    <row r="2843" customFormat="1" customHeight="1"/>
    <row r="2844" customFormat="1" customHeight="1"/>
    <row r="2845" customFormat="1" customHeight="1"/>
    <row r="2846" customFormat="1" customHeight="1"/>
    <row r="2847" customFormat="1" customHeight="1"/>
    <row r="2848" customFormat="1" customHeight="1"/>
    <row r="2849" customFormat="1" customHeight="1"/>
    <row r="2850" customFormat="1" customHeight="1"/>
    <row r="2851" customFormat="1" customHeight="1"/>
    <row r="2852" customFormat="1" customHeight="1"/>
    <row r="2853" customFormat="1" customHeight="1"/>
    <row r="2854" customFormat="1" customHeight="1"/>
    <row r="2855" customFormat="1" customHeight="1"/>
    <row r="2856" customFormat="1" customHeight="1"/>
    <row r="2857" customFormat="1" customHeight="1"/>
    <row r="2858" customFormat="1" customHeight="1"/>
    <row r="2859" customFormat="1" customHeight="1"/>
    <row r="2860" customFormat="1" customHeight="1"/>
    <row r="2861" customFormat="1" customHeight="1"/>
    <row r="2862" customFormat="1" customHeight="1"/>
    <row r="2863" customFormat="1" customHeight="1"/>
    <row r="2864" customFormat="1" customHeight="1"/>
    <row r="2865" customFormat="1" customHeight="1"/>
    <row r="2866" customFormat="1" customHeight="1"/>
    <row r="2867" customFormat="1" customHeight="1"/>
    <row r="2868" customFormat="1" customHeight="1"/>
    <row r="2869" customFormat="1" customHeight="1"/>
    <row r="2870" customFormat="1" customHeight="1"/>
    <row r="2871" customFormat="1" customHeight="1"/>
    <row r="2872" customFormat="1" customHeight="1"/>
    <row r="2873" customFormat="1" customHeight="1"/>
    <row r="2874" customFormat="1" customHeight="1"/>
    <row r="2875" customFormat="1" customHeight="1"/>
    <row r="2876" customFormat="1" customHeight="1"/>
    <row r="2877" customFormat="1" customHeight="1"/>
    <row r="2878" customFormat="1" customHeight="1"/>
    <row r="2879" customFormat="1" customHeight="1"/>
    <row r="2880" customFormat="1" customHeight="1"/>
    <row r="2881" customFormat="1" customHeight="1"/>
    <row r="2882" customFormat="1" customHeight="1"/>
    <row r="2883" customFormat="1" customHeight="1"/>
    <row r="2884" customFormat="1" customHeight="1"/>
    <row r="2885" customFormat="1" customHeight="1"/>
    <row r="2886" customFormat="1" customHeight="1"/>
    <row r="2887" customFormat="1" customHeight="1"/>
    <row r="2888" customFormat="1" customHeight="1"/>
    <row r="2889" customFormat="1" customHeight="1"/>
    <row r="2890" customFormat="1" customHeight="1"/>
    <row r="2891" customFormat="1" customHeight="1"/>
    <row r="2892" customFormat="1" customHeight="1"/>
    <row r="2893" customFormat="1" customHeight="1"/>
    <row r="2894" customFormat="1" customHeight="1"/>
    <row r="2895" customFormat="1" customHeight="1"/>
    <row r="2896" customFormat="1" customHeight="1"/>
    <row r="2897" customFormat="1" customHeight="1"/>
    <row r="2898" customFormat="1" customHeight="1"/>
    <row r="2899" customFormat="1" customHeight="1"/>
    <row r="2900" customFormat="1" customHeight="1"/>
    <row r="2901" customFormat="1" customHeight="1"/>
    <row r="2902" customFormat="1" customHeight="1"/>
    <row r="2903" customFormat="1" customHeight="1"/>
    <row r="2904" customFormat="1" customHeight="1"/>
    <row r="2905" customFormat="1" customHeight="1"/>
    <row r="2906" customFormat="1" customHeight="1"/>
    <row r="2907" customFormat="1" customHeight="1"/>
    <row r="2908" customFormat="1" customHeight="1"/>
    <row r="2909" customFormat="1" customHeight="1"/>
    <row r="2910" customFormat="1" customHeight="1"/>
    <row r="2911" customFormat="1" customHeight="1"/>
    <row r="2912" customFormat="1" customHeight="1"/>
    <row r="2913" customFormat="1" customHeight="1"/>
    <row r="2914" customFormat="1" customHeight="1"/>
    <row r="2915" customFormat="1" customHeight="1"/>
    <row r="2916" customFormat="1" customHeight="1"/>
    <row r="2917" customFormat="1" customHeight="1"/>
    <row r="2918" customFormat="1" customHeight="1"/>
    <row r="2919" customFormat="1" customHeight="1"/>
    <row r="2920" customFormat="1" customHeight="1"/>
    <row r="2921" customFormat="1" customHeight="1"/>
    <row r="2922" customFormat="1" customHeight="1"/>
    <row r="2923" customFormat="1" customHeight="1"/>
    <row r="2924" customFormat="1" customHeight="1"/>
    <row r="2925" customFormat="1" customHeight="1"/>
    <row r="2926" customFormat="1" customHeight="1"/>
    <row r="2927" customFormat="1" customHeight="1"/>
    <row r="2928" customFormat="1" customHeight="1"/>
    <row r="2929" customFormat="1" customHeight="1"/>
    <row r="2930" customFormat="1" customHeight="1"/>
    <row r="2931" customFormat="1" customHeight="1"/>
    <row r="2932" customFormat="1" customHeight="1"/>
    <row r="2933" customFormat="1" customHeight="1"/>
    <row r="2934" customFormat="1" customHeight="1"/>
    <row r="2935" customFormat="1" customHeight="1"/>
    <row r="2936" customFormat="1" customHeight="1"/>
    <row r="2937" customFormat="1" customHeight="1"/>
    <row r="2938" customFormat="1" customHeight="1"/>
    <row r="2939" customFormat="1" customHeight="1"/>
    <row r="2940" customFormat="1" customHeight="1"/>
    <row r="2941" customFormat="1" customHeight="1"/>
    <row r="2942" customFormat="1" customHeight="1"/>
    <row r="2943" customFormat="1" customHeight="1"/>
    <row r="2944" customFormat="1" customHeight="1"/>
    <row r="2945" customFormat="1" customHeight="1"/>
    <row r="2946" customFormat="1" customHeight="1"/>
    <row r="2947" customFormat="1" customHeight="1"/>
    <row r="2948" customFormat="1" customHeight="1"/>
    <row r="2949" customFormat="1" customHeight="1"/>
    <row r="2950" customFormat="1" customHeight="1"/>
    <row r="2951" customFormat="1" customHeight="1"/>
    <row r="2952" customFormat="1" customHeight="1"/>
    <row r="2953" customFormat="1" customHeight="1"/>
    <row r="2954" customFormat="1" customHeight="1"/>
    <row r="2955" customFormat="1" customHeight="1"/>
    <row r="2956" customFormat="1" customHeight="1"/>
    <row r="2957" customFormat="1" customHeight="1"/>
    <row r="2958" customFormat="1" customHeight="1"/>
    <row r="2959" customFormat="1" customHeight="1"/>
    <row r="2960" customFormat="1" customHeight="1"/>
    <row r="2961" customFormat="1" customHeight="1"/>
    <row r="2962" customFormat="1" customHeight="1"/>
    <row r="2963" customFormat="1" customHeight="1"/>
    <row r="2964" customFormat="1" customHeight="1"/>
    <row r="2965" customFormat="1" customHeight="1"/>
    <row r="2966" customFormat="1" customHeight="1"/>
    <row r="2967" customFormat="1" customHeight="1"/>
    <row r="2968" customFormat="1" customHeight="1"/>
    <row r="2969" customFormat="1" customHeight="1"/>
    <row r="2970" customFormat="1" customHeight="1"/>
    <row r="2971" customFormat="1" customHeight="1"/>
    <row r="2972" customFormat="1" customHeight="1"/>
    <row r="2973" customFormat="1" customHeight="1"/>
    <row r="2974" customFormat="1" customHeight="1"/>
    <row r="2975" customFormat="1" customHeight="1"/>
    <row r="2976" customFormat="1" customHeight="1"/>
    <row r="2977" customFormat="1" customHeight="1"/>
    <row r="2978" customFormat="1" customHeight="1"/>
    <row r="2979" customFormat="1" customHeight="1"/>
    <row r="2980" customFormat="1" customHeight="1"/>
    <row r="2981" customFormat="1" customHeight="1"/>
    <row r="2982" customFormat="1" customHeight="1"/>
    <row r="2983" customFormat="1" customHeight="1"/>
    <row r="2984" customFormat="1" customHeight="1"/>
    <row r="2985" customFormat="1" customHeight="1"/>
    <row r="2986" customFormat="1" customHeight="1"/>
    <row r="2987" customFormat="1" customHeight="1"/>
    <row r="2988" customFormat="1" customHeight="1"/>
    <row r="2989" customFormat="1" customHeight="1"/>
    <row r="2990" customFormat="1" customHeight="1"/>
    <row r="2991" customFormat="1" customHeight="1"/>
    <row r="2992" customFormat="1" customHeight="1"/>
    <row r="2993" customFormat="1" customHeight="1"/>
    <row r="2994" customFormat="1" customHeight="1"/>
    <row r="2995" customFormat="1" customHeight="1"/>
    <row r="2996" customFormat="1" customHeight="1"/>
    <row r="2997" customFormat="1" customHeight="1"/>
    <row r="2998" customFormat="1" customHeight="1"/>
    <row r="2999" customFormat="1" customHeight="1"/>
    <row r="3000" customFormat="1" customHeight="1"/>
    <row r="3001" customFormat="1" customHeight="1"/>
    <row r="3002" customFormat="1" customHeight="1"/>
    <row r="3003" customFormat="1" customHeight="1"/>
    <row r="3004" customFormat="1" customHeight="1"/>
    <row r="3005" customFormat="1" customHeight="1"/>
    <row r="3006" customFormat="1" customHeight="1"/>
    <row r="3007" customFormat="1" customHeight="1"/>
    <row r="3008" customFormat="1" customHeight="1"/>
    <row r="3009" customFormat="1" customHeight="1"/>
    <row r="3010" customFormat="1" customHeight="1"/>
    <row r="3011" customFormat="1" customHeight="1"/>
    <row r="3012" customFormat="1" customHeight="1"/>
    <row r="3013" customFormat="1" customHeight="1"/>
    <row r="3014" customFormat="1" customHeight="1"/>
    <row r="3015" customFormat="1" customHeight="1"/>
    <row r="3016" customFormat="1" customHeight="1"/>
    <row r="3017" customFormat="1" customHeight="1"/>
    <row r="3018" customFormat="1" customHeight="1"/>
    <row r="3019" customFormat="1" customHeight="1"/>
    <row r="3020" customFormat="1" customHeight="1"/>
    <row r="3021" customFormat="1" customHeight="1"/>
    <row r="3022" customFormat="1" customHeight="1"/>
    <row r="3023" customFormat="1" customHeight="1"/>
    <row r="3024" customFormat="1" customHeight="1"/>
    <row r="3025" customFormat="1" customHeight="1"/>
    <row r="3026" customFormat="1" customHeight="1"/>
    <row r="3027" customFormat="1" customHeight="1"/>
    <row r="3028" customFormat="1" customHeight="1"/>
    <row r="3029" customFormat="1" customHeight="1"/>
    <row r="3030" customFormat="1" customHeight="1"/>
    <row r="3031" customFormat="1" customHeight="1"/>
    <row r="3032" customFormat="1" customHeight="1"/>
    <row r="3033" customFormat="1" customHeight="1"/>
    <row r="3034" customFormat="1" customHeight="1"/>
    <row r="3035" customFormat="1" customHeight="1"/>
    <row r="3036" customFormat="1" customHeight="1"/>
    <row r="3037" customFormat="1" customHeight="1"/>
    <row r="3038" customFormat="1" customHeight="1"/>
    <row r="3039" customFormat="1" customHeight="1"/>
    <row r="3040" customFormat="1" customHeight="1"/>
    <row r="3041" customFormat="1" customHeight="1"/>
    <row r="3042" customFormat="1" customHeight="1"/>
    <row r="3043" customFormat="1" customHeight="1"/>
    <row r="3044" customFormat="1" customHeight="1"/>
    <row r="3045" customFormat="1" customHeight="1"/>
    <row r="3046" customFormat="1" customHeight="1"/>
    <row r="3047" customFormat="1" customHeight="1"/>
    <row r="3048" customFormat="1" customHeight="1"/>
    <row r="3049" customFormat="1" customHeight="1"/>
    <row r="3050" customFormat="1" customHeight="1"/>
    <row r="3051" customFormat="1" customHeight="1"/>
    <row r="3052" customFormat="1" customHeight="1"/>
    <row r="3053" customFormat="1" customHeight="1"/>
    <row r="3054" customFormat="1" customHeight="1"/>
    <row r="3055" customFormat="1" customHeight="1"/>
    <row r="3056" customFormat="1" customHeight="1"/>
    <row r="3057" customFormat="1" customHeight="1"/>
    <row r="3058" customFormat="1" customHeight="1"/>
    <row r="3059" customFormat="1" customHeight="1"/>
    <row r="3060" customFormat="1" customHeight="1"/>
    <row r="3061" customFormat="1" customHeight="1"/>
    <row r="3062" customFormat="1" customHeight="1"/>
    <row r="3063" customFormat="1" customHeight="1"/>
    <row r="3064" customFormat="1" customHeight="1"/>
    <row r="3065" customFormat="1" customHeight="1"/>
    <row r="3066" customFormat="1" customHeight="1"/>
    <row r="3067" customFormat="1" customHeight="1"/>
    <row r="3068" customFormat="1" customHeight="1"/>
    <row r="3069" customFormat="1" customHeight="1"/>
    <row r="3070" customFormat="1" customHeight="1"/>
    <row r="3071" customFormat="1" customHeight="1"/>
    <row r="3072" customFormat="1" customHeight="1"/>
    <row r="3073" customFormat="1" customHeight="1"/>
    <row r="3074" customFormat="1" customHeight="1"/>
    <row r="3075" customFormat="1" customHeight="1"/>
    <row r="3076" customFormat="1" customHeight="1"/>
    <row r="3077" customFormat="1" customHeight="1"/>
    <row r="3078" customFormat="1" customHeight="1"/>
    <row r="3079" customFormat="1" customHeight="1"/>
    <row r="3080" customFormat="1" customHeight="1"/>
    <row r="3081" customFormat="1" customHeight="1"/>
    <row r="3082" customFormat="1" customHeight="1"/>
    <row r="3083" customFormat="1" customHeight="1"/>
    <row r="3084" customFormat="1" customHeight="1"/>
    <row r="3085" customFormat="1" customHeight="1"/>
    <row r="3086" customFormat="1" customHeight="1"/>
    <row r="3087" customFormat="1" customHeight="1"/>
    <row r="3088" customFormat="1" customHeight="1"/>
    <row r="3089" customFormat="1" customHeight="1"/>
    <row r="3090" customFormat="1" customHeight="1"/>
    <row r="3091" customFormat="1" customHeight="1"/>
    <row r="3092" customFormat="1" customHeight="1"/>
    <row r="3093" customFormat="1" customHeight="1"/>
    <row r="3094" customFormat="1" customHeight="1"/>
    <row r="3095" customFormat="1" customHeight="1"/>
    <row r="3096" customFormat="1" customHeight="1"/>
    <row r="3097" customFormat="1" customHeight="1"/>
    <row r="3098" customFormat="1" customHeight="1"/>
    <row r="3099" customFormat="1" customHeight="1"/>
    <row r="3100" customFormat="1" customHeight="1"/>
    <row r="3101" customFormat="1" customHeight="1"/>
    <row r="3102" customFormat="1" customHeight="1"/>
    <row r="3103" customFormat="1" customHeight="1"/>
    <row r="3104" customFormat="1" customHeight="1"/>
    <row r="3105" customFormat="1" customHeight="1"/>
    <row r="3106" customFormat="1" customHeight="1"/>
    <row r="3107" customFormat="1" customHeight="1"/>
    <row r="3108" customFormat="1" customHeight="1"/>
    <row r="3109" customFormat="1" customHeight="1"/>
    <row r="3110" customFormat="1" customHeight="1"/>
    <row r="3111" customFormat="1" customHeight="1"/>
    <row r="3112" customFormat="1" customHeight="1"/>
    <row r="3113" customFormat="1" customHeight="1"/>
    <row r="3114" customFormat="1" customHeight="1"/>
    <row r="3115" customFormat="1" customHeight="1"/>
    <row r="3116" customFormat="1" customHeight="1"/>
    <row r="3117" customFormat="1" customHeight="1"/>
    <row r="3118" customFormat="1" customHeight="1"/>
    <row r="3119" customFormat="1" customHeight="1"/>
    <row r="3120" customFormat="1" customHeight="1"/>
    <row r="3121" customFormat="1" customHeight="1"/>
    <row r="3122" customFormat="1" customHeight="1"/>
    <row r="3123" customFormat="1" customHeight="1"/>
    <row r="3124" customFormat="1" customHeight="1"/>
    <row r="3125" customFormat="1" customHeight="1"/>
    <row r="3126" customFormat="1" customHeight="1"/>
    <row r="3127" customFormat="1" customHeight="1"/>
    <row r="3128" customFormat="1" customHeight="1"/>
    <row r="3129" customFormat="1" customHeight="1"/>
    <row r="3130" customFormat="1" customHeight="1"/>
    <row r="3131" customFormat="1" customHeight="1"/>
    <row r="3132" customFormat="1" customHeight="1"/>
    <row r="3133" customFormat="1" customHeight="1"/>
    <row r="3134" customFormat="1" customHeight="1"/>
    <row r="3135" customFormat="1" customHeight="1"/>
    <row r="3136" customFormat="1" customHeight="1"/>
    <row r="3137" customFormat="1" customHeight="1"/>
    <row r="3138" customFormat="1" customHeight="1"/>
    <row r="3139" customFormat="1" customHeight="1"/>
    <row r="3140" customFormat="1" customHeight="1"/>
    <row r="3141" customFormat="1" customHeight="1"/>
    <row r="3142" customFormat="1" customHeight="1"/>
    <row r="3143" customFormat="1" customHeight="1"/>
    <row r="3144" customFormat="1" customHeight="1"/>
    <row r="3145" customFormat="1" customHeight="1"/>
    <row r="3146" customFormat="1" customHeight="1"/>
    <row r="3147" customFormat="1" customHeight="1"/>
    <row r="3148" customFormat="1" customHeight="1"/>
    <row r="3149" customFormat="1" customHeight="1"/>
    <row r="3150" customFormat="1" customHeight="1"/>
    <row r="3151" customFormat="1" customHeight="1"/>
    <row r="3152" customFormat="1" customHeight="1"/>
    <row r="3153" customFormat="1" customHeight="1"/>
    <row r="3154" customFormat="1" customHeight="1"/>
    <row r="3155" customFormat="1" customHeight="1"/>
    <row r="3156" customFormat="1" customHeight="1"/>
    <row r="3157" customFormat="1" customHeight="1"/>
    <row r="3158" customFormat="1" customHeight="1"/>
    <row r="3159" customFormat="1" customHeight="1"/>
    <row r="3160" customFormat="1" customHeight="1"/>
    <row r="3161" customFormat="1" customHeight="1"/>
    <row r="3162" customFormat="1" customHeight="1"/>
    <row r="3163" customFormat="1" customHeight="1"/>
    <row r="3164" customFormat="1" customHeight="1"/>
    <row r="3165" customFormat="1" customHeight="1"/>
    <row r="3166" customFormat="1" customHeight="1"/>
    <row r="3167" customFormat="1" customHeight="1"/>
    <row r="3168" customFormat="1" customHeight="1"/>
    <row r="3169" customFormat="1" customHeight="1"/>
    <row r="3170" customFormat="1" customHeight="1"/>
    <row r="3171" customFormat="1" customHeight="1"/>
    <row r="3172" customFormat="1" customHeight="1"/>
    <row r="3173" customFormat="1" customHeight="1"/>
    <row r="3174" customFormat="1" customHeight="1"/>
    <row r="3175" customFormat="1" customHeight="1"/>
    <row r="3176" customFormat="1" customHeight="1"/>
    <row r="3177" customFormat="1" customHeight="1"/>
    <row r="3178" customFormat="1" customHeight="1"/>
    <row r="3179" customFormat="1" customHeight="1"/>
    <row r="3180" customFormat="1" customHeight="1"/>
    <row r="3181" customFormat="1" customHeight="1"/>
    <row r="3182" customFormat="1" customHeight="1"/>
    <row r="3183" customFormat="1" customHeight="1"/>
    <row r="3184" customFormat="1" customHeight="1"/>
    <row r="3185" customFormat="1" customHeight="1"/>
    <row r="3186" customFormat="1" customHeight="1"/>
    <row r="3187" customFormat="1" customHeight="1"/>
    <row r="3188" customFormat="1" customHeight="1"/>
    <row r="3189" customFormat="1" customHeight="1"/>
    <row r="3190" customFormat="1" customHeight="1"/>
    <row r="3191" customFormat="1" customHeight="1"/>
    <row r="3192" customFormat="1" customHeight="1"/>
    <row r="3193" customFormat="1" customHeight="1"/>
    <row r="3194" customFormat="1" customHeight="1"/>
    <row r="3195" customFormat="1" customHeight="1"/>
    <row r="3196" customFormat="1" customHeight="1"/>
    <row r="3197" customFormat="1" customHeight="1"/>
    <row r="3198" customFormat="1" customHeight="1"/>
    <row r="3199" customFormat="1" customHeight="1"/>
    <row r="3200" customFormat="1" customHeight="1"/>
    <row r="3201" customFormat="1" customHeight="1"/>
    <row r="3202" customFormat="1" customHeight="1"/>
    <row r="3203" customFormat="1" customHeight="1"/>
    <row r="3204" customFormat="1" customHeight="1"/>
    <row r="3205" customFormat="1" customHeight="1"/>
    <row r="3206" customFormat="1" customHeight="1"/>
    <row r="3207" customFormat="1" customHeight="1"/>
    <row r="3208" customFormat="1" customHeight="1"/>
    <row r="3209" customFormat="1" customHeight="1"/>
    <row r="3210" customFormat="1" customHeight="1"/>
    <row r="3211" customFormat="1" customHeight="1"/>
    <row r="3212" customFormat="1" customHeight="1"/>
    <row r="3213" customFormat="1" customHeight="1"/>
    <row r="3214" customFormat="1" customHeight="1"/>
    <row r="3215" customFormat="1" customHeight="1"/>
    <row r="3216" customFormat="1" customHeight="1"/>
    <row r="3217" customFormat="1" customHeight="1"/>
    <row r="3218" customFormat="1" customHeight="1"/>
    <row r="3219" customFormat="1" customHeight="1"/>
    <row r="3220" customFormat="1" customHeight="1"/>
    <row r="3221" customFormat="1" customHeight="1"/>
    <row r="3222" customFormat="1" customHeight="1"/>
    <row r="3223" customFormat="1" customHeight="1"/>
    <row r="3224" customFormat="1" customHeight="1"/>
    <row r="3225" customFormat="1" customHeight="1"/>
    <row r="3226" customFormat="1" customHeight="1"/>
    <row r="3227" customFormat="1" customHeight="1"/>
    <row r="3228" customFormat="1" customHeight="1"/>
    <row r="3229" customFormat="1" customHeight="1"/>
    <row r="3230" customFormat="1" customHeight="1"/>
    <row r="3231" customFormat="1" customHeight="1"/>
    <row r="3232" customFormat="1" customHeight="1"/>
    <row r="3233" customFormat="1" customHeight="1"/>
    <row r="3234" customFormat="1" customHeight="1"/>
    <row r="3235" customFormat="1" customHeight="1"/>
    <row r="3236" customFormat="1" customHeight="1"/>
    <row r="3237" customFormat="1" customHeight="1"/>
    <row r="3238" customFormat="1" customHeight="1"/>
    <row r="3239" customFormat="1" customHeight="1"/>
    <row r="3240" customFormat="1" customHeight="1"/>
    <row r="3241" customFormat="1" customHeight="1"/>
    <row r="3242" customFormat="1" customHeight="1"/>
    <row r="3243" customFormat="1" customHeight="1"/>
    <row r="3244" customFormat="1" customHeight="1"/>
    <row r="3245" customFormat="1" customHeight="1"/>
    <row r="3246" customFormat="1" customHeight="1"/>
    <row r="3247" customFormat="1" customHeight="1"/>
    <row r="3248" customFormat="1" customHeight="1"/>
    <row r="3249" customFormat="1" customHeight="1"/>
    <row r="3250" customFormat="1" customHeight="1"/>
    <row r="3251" customFormat="1" customHeight="1"/>
    <row r="3252" customFormat="1" customHeight="1"/>
    <row r="3253" customFormat="1" customHeight="1"/>
    <row r="3254" customFormat="1" customHeight="1"/>
    <row r="3255" customFormat="1" customHeight="1"/>
    <row r="3256" customFormat="1" customHeight="1"/>
    <row r="3257" customFormat="1" customHeight="1"/>
    <row r="3258" customFormat="1" customHeight="1"/>
    <row r="3259" customFormat="1" customHeight="1"/>
    <row r="3260" customFormat="1" customHeight="1"/>
    <row r="3261" customFormat="1" customHeight="1"/>
    <row r="3262" customFormat="1" customHeight="1"/>
    <row r="3263" customFormat="1" customHeight="1"/>
    <row r="3264" customFormat="1" customHeight="1"/>
    <row r="3265" customFormat="1" customHeight="1"/>
    <row r="3266" customFormat="1" customHeight="1"/>
    <row r="3267" customFormat="1" customHeight="1"/>
    <row r="3268" customFormat="1" customHeight="1"/>
    <row r="3269" customFormat="1" customHeight="1"/>
    <row r="3270" customFormat="1" customHeight="1"/>
    <row r="3271" customFormat="1" customHeight="1"/>
    <row r="3272" customFormat="1" customHeight="1"/>
    <row r="3273" customFormat="1" customHeight="1"/>
    <row r="3274" customFormat="1" customHeight="1"/>
    <row r="3275" customFormat="1" customHeight="1"/>
    <row r="3276" customFormat="1" customHeight="1"/>
    <row r="3277" customFormat="1" customHeight="1"/>
    <row r="3278" customFormat="1" customHeight="1"/>
    <row r="3279" customFormat="1" customHeight="1"/>
    <row r="3280" customFormat="1" customHeight="1"/>
    <row r="3281" customFormat="1" customHeight="1"/>
    <row r="3282" customFormat="1" customHeight="1"/>
    <row r="3283" customFormat="1" customHeight="1"/>
    <row r="3284" customFormat="1" customHeight="1"/>
    <row r="3285" customFormat="1" customHeight="1"/>
    <row r="3286" customFormat="1" customHeight="1"/>
    <row r="3287" customFormat="1" customHeight="1"/>
    <row r="3288" customFormat="1" customHeight="1"/>
    <row r="3289" customFormat="1" customHeight="1"/>
    <row r="3290" customFormat="1" customHeight="1"/>
    <row r="3291" customFormat="1" customHeight="1"/>
    <row r="3292" customFormat="1" customHeight="1"/>
    <row r="3293" customFormat="1" customHeight="1"/>
    <row r="3294" customFormat="1" customHeight="1"/>
    <row r="3295" customFormat="1" customHeight="1"/>
    <row r="3296" customFormat="1" customHeight="1"/>
    <row r="3297" customFormat="1" customHeight="1"/>
    <row r="3298" customFormat="1" customHeight="1"/>
    <row r="3299" customFormat="1" customHeight="1"/>
    <row r="3300" customFormat="1" customHeight="1"/>
    <row r="3301" customFormat="1" customHeight="1"/>
    <row r="3302" customFormat="1" customHeight="1"/>
    <row r="3303" customFormat="1" customHeight="1"/>
    <row r="3304" customFormat="1" customHeight="1"/>
    <row r="3305" customFormat="1" customHeight="1"/>
    <row r="3306" customFormat="1" customHeight="1"/>
    <row r="3307" customFormat="1" customHeight="1"/>
    <row r="3308" customFormat="1" customHeight="1"/>
    <row r="3309" customFormat="1" customHeight="1"/>
    <row r="3310" customFormat="1" customHeight="1"/>
    <row r="3311" customFormat="1" customHeight="1"/>
    <row r="3312" customFormat="1" customHeight="1"/>
    <row r="3313" customFormat="1" customHeight="1"/>
    <row r="3314" customFormat="1" customHeight="1"/>
    <row r="3315" customFormat="1" customHeight="1"/>
    <row r="3316" customFormat="1" customHeight="1"/>
    <row r="3317" customFormat="1" customHeight="1"/>
    <row r="3318" customFormat="1" customHeight="1"/>
    <row r="3319" customFormat="1" customHeight="1"/>
    <row r="3320" customFormat="1" customHeight="1"/>
    <row r="3321" customFormat="1" customHeight="1"/>
    <row r="3322" customFormat="1" customHeight="1"/>
    <row r="3323" customFormat="1" customHeight="1"/>
    <row r="3324" customFormat="1" customHeight="1"/>
    <row r="3325" customFormat="1" customHeight="1"/>
    <row r="3326" customFormat="1" customHeight="1"/>
    <row r="3327" customFormat="1" customHeight="1"/>
    <row r="3328" customFormat="1" customHeight="1"/>
    <row r="3329" customFormat="1" customHeight="1"/>
    <row r="3330" customFormat="1" customHeight="1"/>
    <row r="3331" customFormat="1" customHeight="1"/>
    <row r="3332" customFormat="1" customHeight="1"/>
    <row r="3333" customFormat="1" customHeight="1"/>
    <row r="3334" customFormat="1" customHeight="1"/>
    <row r="3335" customFormat="1" customHeight="1"/>
    <row r="3336" customFormat="1" customHeight="1"/>
    <row r="3337" customFormat="1" customHeight="1"/>
    <row r="3338" customFormat="1" customHeight="1"/>
    <row r="3339" customFormat="1" customHeight="1"/>
    <row r="3340" customFormat="1" customHeight="1"/>
    <row r="3341" customFormat="1" customHeight="1"/>
    <row r="3342" customFormat="1" customHeight="1"/>
    <row r="3343" customFormat="1" customHeight="1"/>
    <row r="3344" customFormat="1" customHeight="1"/>
    <row r="3345" customFormat="1" customHeight="1"/>
    <row r="3346" customFormat="1" customHeight="1"/>
    <row r="3347" customFormat="1" customHeight="1"/>
    <row r="3348" customFormat="1" customHeight="1"/>
    <row r="3349" customFormat="1" customHeight="1"/>
    <row r="3350" customFormat="1" customHeight="1"/>
    <row r="3351" customFormat="1" customHeight="1"/>
    <row r="3352" customFormat="1" customHeight="1"/>
    <row r="3353" customFormat="1" customHeight="1"/>
    <row r="3354" customFormat="1" customHeight="1"/>
    <row r="3355" customFormat="1" customHeight="1"/>
    <row r="3356" customFormat="1" customHeight="1"/>
    <row r="3357" customFormat="1" customHeight="1"/>
    <row r="3358" customFormat="1" customHeight="1"/>
    <row r="3359" customFormat="1" customHeight="1"/>
    <row r="3360" customFormat="1" customHeight="1"/>
    <row r="3361" customFormat="1" customHeight="1"/>
    <row r="3362" customFormat="1" customHeight="1"/>
    <row r="3363" customFormat="1" customHeight="1"/>
    <row r="3364" customFormat="1" customHeight="1"/>
    <row r="3365" customFormat="1" customHeight="1"/>
    <row r="3366" customFormat="1" customHeight="1"/>
    <row r="3367" customFormat="1" customHeight="1"/>
    <row r="3368" customFormat="1" customHeight="1"/>
    <row r="3369" customFormat="1" customHeight="1"/>
    <row r="3370" customFormat="1" customHeight="1"/>
    <row r="3371" customFormat="1" customHeight="1"/>
    <row r="3372" customFormat="1" customHeight="1"/>
    <row r="3373" customFormat="1" customHeight="1"/>
    <row r="3374" customFormat="1" customHeight="1"/>
    <row r="3375" customFormat="1" customHeight="1"/>
    <row r="3376" customFormat="1" customHeight="1"/>
    <row r="3377" customFormat="1" customHeight="1"/>
    <row r="3378" customFormat="1" customHeight="1"/>
    <row r="3379" customFormat="1" customHeight="1"/>
    <row r="3380" customFormat="1" customHeight="1"/>
    <row r="3381" customFormat="1" customHeight="1"/>
    <row r="3382" customFormat="1" customHeight="1"/>
    <row r="3383" customFormat="1" customHeight="1"/>
    <row r="3384" customFormat="1" customHeight="1"/>
    <row r="3385" customFormat="1" customHeight="1"/>
    <row r="3386" customFormat="1" customHeight="1"/>
    <row r="3387" customFormat="1" customHeight="1"/>
    <row r="3388" customFormat="1" customHeight="1"/>
    <row r="3389" customFormat="1" customHeight="1"/>
    <row r="3390" customFormat="1" customHeight="1"/>
    <row r="3391" customFormat="1" customHeight="1"/>
    <row r="3392" customFormat="1" customHeight="1"/>
    <row r="3393" customFormat="1" customHeight="1"/>
    <row r="3394" customFormat="1" customHeight="1"/>
    <row r="3395" customFormat="1" customHeight="1"/>
    <row r="3396" customFormat="1" customHeight="1"/>
    <row r="3397" customFormat="1" customHeight="1"/>
    <row r="3398" customFormat="1" customHeight="1"/>
    <row r="3399" customFormat="1" customHeight="1"/>
    <row r="3400" customFormat="1" customHeight="1"/>
    <row r="3401" customFormat="1" customHeight="1"/>
    <row r="3402" customFormat="1" customHeight="1"/>
    <row r="3403" customFormat="1" customHeight="1"/>
    <row r="3404" customFormat="1" customHeight="1"/>
    <row r="3405" customFormat="1" customHeight="1"/>
    <row r="3406" customFormat="1" customHeight="1"/>
    <row r="3407" customFormat="1" customHeight="1"/>
    <row r="3408" customFormat="1" customHeight="1"/>
    <row r="3409" customFormat="1" customHeight="1"/>
    <row r="3410" customFormat="1" customHeight="1"/>
    <row r="3411" customFormat="1" customHeight="1"/>
    <row r="3412" customFormat="1" customHeight="1"/>
    <row r="3413" customFormat="1" customHeight="1"/>
    <row r="3414" customFormat="1" customHeight="1"/>
    <row r="3415" customFormat="1" customHeight="1"/>
    <row r="3416" customFormat="1" customHeight="1"/>
    <row r="3417" customFormat="1" customHeight="1"/>
    <row r="3418" customFormat="1" customHeight="1"/>
    <row r="3419" customFormat="1" customHeight="1"/>
    <row r="3420" customFormat="1" customHeight="1"/>
    <row r="3421" customFormat="1" customHeight="1"/>
    <row r="3422" customFormat="1" customHeight="1"/>
    <row r="3423" customFormat="1" customHeight="1"/>
    <row r="3424" customFormat="1" customHeight="1"/>
    <row r="3425" customFormat="1" customHeight="1"/>
    <row r="3426" customFormat="1" customHeight="1"/>
    <row r="3427" customFormat="1" customHeight="1"/>
    <row r="3428" customFormat="1" customHeight="1"/>
    <row r="3429" customFormat="1" customHeight="1"/>
    <row r="3430" customFormat="1" customHeight="1"/>
    <row r="3431" customFormat="1" customHeight="1"/>
    <row r="3432" customFormat="1" customHeight="1"/>
    <row r="3433" customFormat="1" customHeight="1"/>
    <row r="3434" customFormat="1" customHeight="1"/>
    <row r="3435" customFormat="1" customHeight="1"/>
    <row r="3436" customFormat="1" customHeight="1"/>
    <row r="3437" customFormat="1" customHeight="1"/>
    <row r="3438" customFormat="1" customHeight="1"/>
    <row r="3439" customFormat="1" customHeight="1"/>
    <row r="3440" customFormat="1" customHeight="1"/>
    <row r="3441" customFormat="1" customHeight="1"/>
    <row r="3442" customFormat="1" customHeight="1"/>
    <row r="3443" customFormat="1" customHeight="1"/>
    <row r="3444" customFormat="1" customHeight="1"/>
    <row r="3445" customFormat="1" customHeight="1"/>
    <row r="3446" customFormat="1" customHeight="1"/>
    <row r="3447" customFormat="1" customHeight="1"/>
    <row r="3448" customFormat="1" customHeight="1"/>
    <row r="3449" customFormat="1" customHeight="1"/>
    <row r="3450" customFormat="1" customHeight="1"/>
    <row r="3451" customFormat="1" customHeight="1"/>
    <row r="3452" customFormat="1" customHeight="1"/>
    <row r="3453" customFormat="1" customHeight="1"/>
    <row r="3454" customFormat="1" customHeight="1"/>
    <row r="3455" customFormat="1" customHeight="1"/>
    <row r="3456" customFormat="1" customHeight="1"/>
    <row r="3457" customFormat="1" customHeight="1"/>
    <row r="3458" customFormat="1" customHeight="1"/>
    <row r="3459" customFormat="1" customHeight="1"/>
    <row r="3460" customFormat="1" customHeight="1"/>
    <row r="3461" customFormat="1" customHeight="1"/>
    <row r="3462" customFormat="1" customHeight="1"/>
    <row r="3463" customFormat="1" customHeight="1"/>
    <row r="3464" customFormat="1" customHeight="1"/>
    <row r="3465" customFormat="1" customHeight="1"/>
    <row r="3466" customFormat="1" customHeight="1"/>
    <row r="3467" customFormat="1" customHeight="1"/>
    <row r="3468" customFormat="1" customHeight="1"/>
    <row r="3469" customFormat="1" customHeight="1"/>
    <row r="3470" customFormat="1" customHeight="1"/>
    <row r="3471" customFormat="1" customHeight="1"/>
    <row r="3472" customFormat="1" customHeight="1"/>
    <row r="3473" customFormat="1" customHeight="1"/>
    <row r="3474" customFormat="1" customHeight="1"/>
    <row r="3475" customFormat="1" customHeight="1"/>
    <row r="3476" customFormat="1" customHeight="1"/>
    <row r="3477" customFormat="1" customHeight="1"/>
    <row r="3478" customFormat="1" customHeight="1"/>
    <row r="3479" customFormat="1" customHeight="1"/>
    <row r="3480" customFormat="1" customHeight="1"/>
    <row r="3481" customFormat="1" customHeight="1"/>
    <row r="3482" customFormat="1" customHeight="1"/>
    <row r="3483" customFormat="1" customHeight="1"/>
    <row r="3484" customFormat="1" customHeight="1"/>
    <row r="3485" customFormat="1" customHeight="1"/>
    <row r="3486" customFormat="1" customHeight="1"/>
    <row r="3487" customFormat="1" customHeight="1"/>
    <row r="3488" customFormat="1" customHeight="1"/>
    <row r="3489" customFormat="1" customHeight="1"/>
    <row r="3490" customFormat="1" customHeight="1"/>
    <row r="3491" customFormat="1" customHeight="1"/>
    <row r="3492" customFormat="1" customHeight="1"/>
    <row r="3493" customFormat="1" customHeight="1"/>
    <row r="3494" customFormat="1" customHeight="1"/>
    <row r="3495" customFormat="1" customHeight="1"/>
    <row r="3496" customFormat="1" customHeight="1"/>
    <row r="3497" customFormat="1" customHeight="1"/>
    <row r="3498" customFormat="1" customHeight="1"/>
    <row r="3499" customFormat="1" customHeight="1"/>
    <row r="3500" customFormat="1" customHeight="1"/>
    <row r="3501" customFormat="1" customHeight="1"/>
    <row r="3502" customFormat="1" customHeight="1"/>
    <row r="3503" customFormat="1" customHeight="1"/>
    <row r="3504" customFormat="1" customHeight="1"/>
    <row r="3505" customFormat="1" customHeight="1"/>
    <row r="3506" customFormat="1" customHeight="1"/>
    <row r="3507" customFormat="1" customHeight="1"/>
    <row r="3508" customFormat="1" customHeight="1"/>
    <row r="3509" customFormat="1" customHeight="1"/>
    <row r="3510" customFormat="1" customHeight="1"/>
    <row r="3511" customFormat="1" customHeight="1"/>
    <row r="3512" customFormat="1" customHeight="1"/>
    <row r="3513" customFormat="1" customHeight="1"/>
    <row r="3514" customFormat="1" customHeight="1"/>
    <row r="3515" customFormat="1" customHeight="1"/>
    <row r="3516" customFormat="1" customHeight="1"/>
    <row r="3517" customFormat="1" customHeight="1"/>
    <row r="3518" customFormat="1" customHeight="1"/>
    <row r="3519" customFormat="1" customHeight="1"/>
    <row r="3520" customFormat="1" customHeight="1"/>
    <row r="3521" customFormat="1" customHeight="1"/>
    <row r="3522" customFormat="1" customHeight="1"/>
    <row r="3523" customFormat="1" customHeight="1"/>
    <row r="3524" customFormat="1" customHeight="1"/>
    <row r="3525" customFormat="1" customHeight="1"/>
    <row r="3526" customFormat="1" customHeight="1"/>
    <row r="3527" customFormat="1" customHeight="1"/>
    <row r="3528" customFormat="1" customHeight="1"/>
    <row r="3529" customFormat="1" customHeight="1"/>
    <row r="3530" customFormat="1" customHeight="1"/>
    <row r="3531" customFormat="1" customHeight="1"/>
    <row r="3532" customFormat="1" customHeight="1"/>
    <row r="3533" customFormat="1" customHeight="1"/>
    <row r="3534" customFormat="1" customHeight="1"/>
    <row r="3535" customFormat="1" customHeight="1"/>
    <row r="3536" customFormat="1" customHeight="1"/>
    <row r="3537" customFormat="1" customHeight="1"/>
    <row r="3538" customFormat="1" customHeight="1"/>
    <row r="3539" customFormat="1" customHeight="1"/>
    <row r="3540" customFormat="1" customHeight="1"/>
    <row r="3541" customFormat="1" customHeight="1"/>
    <row r="3542" customFormat="1" customHeight="1"/>
    <row r="3543" customFormat="1" customHeight="1"/>
    <row r="3544" customFormat="1" customHeight="1"/>
    <row r="3545" customFormat="1" customHeight="1"/>
    <row r="3546" customFormat="1" customHeight="1"/>
    <row r="3547" customFormat="1" customHeight="1"/>
    <row r="3548" customFormat="1" customHeight="1"/>
    <row r="3549" customFormat="1" customHeight="1"/>
    <row r="3550" customFormat="1" customHeight="1"/>
  </sheetData>
  <sheetProtection formatCells="0" insertHyperlinks="0" autoFilter="0"/>
  <autoFilter xmlns:etc="http://www.wps.cn/officeDocument/2017/etCustomData" ref="A1:S1343" etc:filterBottomFollowUsedRange="0">
    <extLst/>
  </autoFilter>
  <hyperlinks>
    <hyperlink ref="J2" r:id="rId1" display="查看链接" tooltip="https://www.facebook.com/groups/635928950944558"/>
    <hyperlink ref="M2" r:id="rId2" display="查看帖子" tooltip="https://www.facebook.com/groups/635928950944558/permalink/996849921519124"/>
    <hyperlink ref="J3" r:id="rId3" display="查看链接" tooltip="https://www.facebook.com/groups/156005735850667"/>
    <hyperlink ref="M3" r:id="rId4" display="查看帖子" tooltip="https://www.facebook.com/groups/156005735850667/permalink/1007079404076625/"/>
    <hyperlink ref="J4" r:id="rId5" display="查看链接" tooltip="https://www.facebook.com/groups/379457484265304"/>
    <hyperlink ref="M4" r:id="rId6" display="查看帖子" tooltip="https://www.facebook.com/groups/thefrugalsahm/permalink/605635271647523"/>
    <hyperlink ref="J5" r:id="rId7" display="查看链接" tooltip="https://www.facebook.com/groups/389700749371407"/>
    <hyperlink ref="M5" r:id="rId8" display="查看帖子" tooltip="https://www.facebook.com/groups/liotp/permalink/829077818767029/?mibextid=S66gvF"/>
    <hyperlink ref="J6" r:id="rId9" display="查看链接" tooltip="https://www.facebook.com/groups/4617002575006363"/>
    <hyperlink ref="J7" r:id="rId10" display="查看链接" tooltip="https://www.facebook.com/groups/679941889134209"/>
    <hyperlink ref="M7" r:id="rId11" display="查看帖子" tooltip="https://www.facebook.com/groups/679941889134209/permalink/1819758365152550"/>
    <hyperlink ref="J8" r:id="rId12" display="查看链接" tooltip="https://www.facebook.com/groups/410426780231790"/>
    <hyperlink ref="N8" r:id="rId13" display="查看图片" tooltip="https://cdn.daixialu.com/tmp/5561929145782280__.jpg"/>
    <hyperlink ref="J9" r:id="rId14" display="查看链接" tooltip="https://www.facebook.com/groups/247524832920261"/>
    <hyperlink ref="M9" r:id="rId15" display="查看帖子" tooltip="https://www.facebook.com/groups/247524832920261/permalink/878990146440390/?mibextid=Nif5oz&amp;paipv=0&amp;eav=Afaq7-A2knmgpFJgHvKijieK56GEzZnMD1uMiQisQD_EIxwrpJXtk9-pm2yKasyV3iU&amp;_rdr"/>
    <hyperlink ref="J10" r:id="rId16" display="查看链接" tooltip="https://www.facebook.com/groups/309675624384964"/>
    <hyperlink ref="J11" r:id="rId17" display="查看链接" tooltip="https://www.facebook.com/groups/697178314306457"/>
    <hyperlink ref="M11" r:id="rId18" display="查看帖子" tooltip="https://www.facebook.com/groups/697178314306457/posts/1235798230444460/"/>
    <hyperlink ref="J12" r:id="rId19" display="查看链接" tooltip="https://www.facebook.com/groups/2272404193019511"/>
    <hyperlink ref="J13" r:id="rId20" display="查看链接" tooltip="https://www.facebook.com/Compras-toxicas-con-la-patrona-101594895708272"/>
    <hyperlink ref="N13" r:id="rId21" display="查看图片" tooltip="https://cdn.daixialu.com/tmp/5708633451008008__.jpg"/>
    <hyperlink ref="J14" r:id="rId22" display="查看链接" tooltip="https://www.facebook.com/groups/1240733246313243"/>
    <hyperlink ref="J15" r:id="rId23" display="查看链接" tooltip="https://www.facebook.com/groups/1813369818892293"/>
    <hyperlink ref="M15" r:id="rId24" display="查看帖子" tooltip="https://www.facebook.com/groups/salesaholicgroup/permalink/3855230981372823/"/>
    <hyperlink ref="J16" r:id="rId25" display="查看链接" tooltip="https://www.facebook.com/groups/303805157065867"/>
    <hyperlink ref="J17" r:id="rId26" display="查看链接" tooltip="https://www.facebook.com/groups/3433057343420774"/>
    <hyperlink ref="M17" r:id="rId27" display="查看帖子" tooltip="https://www.facebook.com/groups/shopwithnada/permalink/6831996300193511/"/>
    <hyperlink ref="J18" r:id="rId28" display="查看链接" tooltip="https://www.facebook.com/groups/422988618266575"/>
    <hyperlink ref="J19" r:id="rId29" display="查看链接" tooltip="https://www.facebook.com/groups/2181542232094033"/>
    <hyperlink ref="J20" r:id="rId30" display="查看链接" tooltip="https://www.facebook.com/groups/2486545118068111"/>
    <hyperlink ref="J21" r:id="rId31" display="查看链接" tooltip="https://www.facebook.com/groups/163854847748450"/>
    <hyperlink ref="M21" r:id="rId32" display="查看帖子" tooltip="https://www.facebook.com/groups/bullseyeonthebargain/posts/1494494874684434/"/>
    <hyperlink ref="J22" r:id="rId33" display="查看链接" tooltip="https://www.facebook.com/groups/347280445728185"/>
    <hyperlink ref="J23" r:id="rId34" display="查看链接" tooltip="https://www.facebook.com/groups/281646379410377"/>
    <hyperlink ref="M23" r:id="rId35" display="查看帖子" tooltip="https://www.facebook.com/groups/simplysalesalyssasarah/posts/1320824385492566/"/>
    <hyperlink ref="J24" r:id="rId29" display="查看链接" tooltip="https://www.facebook.com/groups/2181542232094033"/>
    <hyperlink ref="J25" r:id="rId36" display="查看链接" tooltip="https://www.facebook.com/groups/1646879538871219"/>
    <hyperlink ref="M25" r:id="rId37" display="查看帖子" tooltip="https://www.facebook.com/groups/theglitchwitchbysimplyshonna/permalink/4365400973685715"/>
    <hyperlink ref="J26" r:id="rId22" display="查看链接" tooltip="https://www.facebook.com/groups/1240733246313243"/>
    <hyperlink ref="J27" r:id="rId19" display="查看链接" tooltip="https://www.facebook.com/groups/2272404193019511"/>
    <hyperlink ref="J28" r:id="rId28" display="查看链接" tooltip="https://www.facebook.com/groups/422988618266575"/>
    <hyperlink ref="J29" r:id="rId38" display="查看链接" tooltip="https://www.facebook.com/groups/2197492577200898"/>
    <hyperlink ref="J30" r:id="rId39" display="查看链接" tooltip="https://www.facebook.com/groups/276581130519858"/>
    <hyperlink ref="M30" r:id="rId40" display="查看帖子" tooltip="https://www.facebook.com/groups/mommymedeals/posts/854689936042305/"/>
    <hyperlink ref="J31" r:id="rId41" display="查看链接" tooltip="https://www.facebook.com/groups/1552102171668524"/>
    <hyperlink ref="M31" r:id="rId42" display="查看帖子" tooltip="https://www.facebook.com/groups/KouponingWithKatie/permalink/3591434474401940"/>
    <hyperlink ref="J32" r:id="rId43" display="查看链接" tooltip="https://www.facebook.com/groups/349613118971934"/>
    <hyperlink ref="J33" r:id="rId44" display="查看链接" tooltip="https://www.facebook.com/groups/142001749885757"/>
    <hyperlink ref="J34" r:id="rId45" display="查看链接" tooltip="https://www.facebook.com/groups/528046881270010"/>
    <hyperlink ref="M34" r:id="rId46" display="查看帖子" tooltip="https://www.facebook.com/groups/CrazyDiscountCodes/permalink/1570025880405433"/>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C240"/>
  <sheetViews>
    <sheetView topLeftCell="B29" workbookViewId="0">
      <selection activeCell="K64" sqref="K64"/>
    </sheetView>
  </sheetViews>
  <sheetFormatPr defaultColWidth="42.6759259259259" defaultRowHeight="14.4" outlineLevelCol="2"/>
  <cols>
    <col min="1" max="16384" width="42.6759259259259" customWidth="1"/>
  </cols>
  <sheetData>
    <row r="1" spans="1:3">
      <c r="A1" s="1" t="s">
        <v>6187</v>
      </c>
      <c r="B1" s="1" t="s">
        <v>6188</v>
      </c>
      <c r="C1" s="1" t="s">
        <v>6189</v>
      </c>
    </row>
    <row r="2" spans="1:3">
      <c r="A2" t="s">
        <v>6190</v>
      </c>
      <c r="B2" t="s">
        <v>6191</v>
      </c>
      <c r="C2" s="1" t="s">
        <v>6192</v>
      </c>
    </row>
    <row r="3" spans="1:3">
      <c r="A3" t="s">
        <v>6193</v>
      </c>
      <c r="B3" t="s">
        <v>6194</v>
      </c>
      <c r="C3" t="s">
        <v>6195</v>
      </c>
    </row>
    <row r="4" spans="1:3">
      <c r="A4" t="s">
        <v>6196</v>
      </c>
      <c r="B4" t="s">
        <v>5668</v>
      </c>
      <c r="C4" t="s">
        <v>6197</v>
      </c>
    </row>
    <row r="5" spans="1:3">
      <c r="A5" t="s">
        <v>6198</v>
      </c>
      <c r="B5" t="s">
        <v>6199</v>
      </c>
      <c r="C5" t="s">
        <v>6200</v>
      </c>
    </row>
    <row r="6" spans="1:3">
      <c r="A6" t="s">
        <v>6201</v>
      </c>
      <c r="B6" s="1" t="s">
        <v>6202</v>
      </c>
      <c r="C6" t="s">
        <v>6203</v>
      </c>
    </row>
    <row r="7" spans="1:3">
      <c r="A7" t="s">
        <v>6204</v>
      </c>
      <c r="B7" t="s">
        <v>6205</v>
      </c>
      <c r="C7" t="s">
        <v>6206</v>
      </c>
    </row>
    <row r="8" spans="1:3">
      <c r="A8" t="s">
        <v>6207</v>
      </c>
      <c r="B8" s="1" t="s">
        <v>6208</v>
      </c>
      <c r="C8" t="s">
        <v>6209</v>
      </c>
    </row>
    <row r="9" spans="1:3">
      <c r="A9" t="s">
        <v>6210</v>
      </c>
      <c r="B9" s="1" t="s">
        <v>6211</v>
      </c>
      <c r="C9" t="s">
        <v>6212</v>
      </c>
    </row>
    <row r="10" spans="1:3">
      <c r="A10" t="s">
        <v>6213</v>
      </c>
      <c r="B10" t="s">
        <v>5442</v>
      </c>
      <c r="C10" t="s">
        <v>6214</v>
      </c>
    </row>
    <row r="11" spans="1:3">
      <c r="A11" t="s">
        <v>6215</v>
      </c>
      <c r="B11" t="s">
        <v>5581</v>
      </c>
      <c r="C11" t="s">
        <v>6216</v>
      </c>
    </row>
    <row r="12" spans="1:3">
      <c r="A12" t="s">
        <v>6217</v>
      </c>
      <c r="B12" t="s">
        <v>5389</v>
      </c>
      <c r="C12" t="s">
        <v>6218</v>
      </c>
    </row>
    <row r="13" spans="1:3">
      <c r="A13" t="s">
        <v>6219</v>
      </c>
      <c r="B13" s="1" t="s">
        <v>6220</v>
      </c>
      <c r="C13" t="s">
        <v>6221</v>
      </c>
    </row>
    <row r="14" spans="1:3">
      <c r="A14" t="s">
        <v>6222</v>
      </c>
      <c r="B14" s="1" t="s">
        <v>6223</v>
      </c>
      <c r="C14" t="s">
        <v>6224</v>
      </c>
    </row>
    <row r="15" spans="1:3">
      <c r="A15" t="s">
        <v>6225</v>
      </c>
      <c r="B15" t="s">
        <v>6226</v>
      </c>
      <c r="C15" t="s">
        <v>6227</v>
      </c>
    </row>
    <row r="16" spans="1:3">
      <c r="A16" t="s">
        <v>6228</v>
      </c>
      <c r="B16" t="s">
        <v>6229</v>
      </c>
      <c r="C16" t="s">
        <v>6230</v>
      </c>
    </row>
    <row r="17" spans="1:3">
      <c r="A17" t="s">
        <v>6231</v>
      </c>
      <c r="B17" t="s">
        <v>6232</v>
      </c>
      <c r="C17" t="s">
        <v>6233</v>
      </c>
    </row>
    <row r="18" spans="1:3">
      <c r="A18" t="s">
        <v>6234</v>
      </c>
      <c r="B18" s="1" t="s">
        <v>6235</v>
      </c>
      <c r="C18" t="s">
        <v>6236</v>
      </c>
    </row>
    <row r="19" spans="1:3">
      <c r="A19" t="s">
        <v>6237</v>
      </c>
      <c r="B19" s="1" t="s">
        <v>6238</v>
      </c>
      <c r="C19" t="s">
        <v>6239</v>
      </c>
    </row>
    <row r="20" spans="1:3">
      <c r="A20" t="s">
        <v>6240</v>
      </c>
      <c r="B20" s="1" t="s">
        <v>6241</v>
      </c>
      <c r="C20" t="s">
        <v>6242</v>
      </c>
    </row>
    <row r="21" spans="1:3">
      <c r="A21" t="s">
        <v>6243</v>
      </c>
      <c r="B21" s="2" t="s">
        <v>5879</v>
      </c>
      <c r="C21" t="s">
        <v>6244</v>
      </c>
    </row>
    <row r="22" spans="1:3">
      <c r="A22" t="s">
        <v>6245</v>
      </c>
      <c r="B22" s="1" t="s">
        <v>6246</v>
      </c>
      <c r="C22" t="s">
        <v>6247</v>
      </c>
    </row>
    <row r="23" spans="1:3">
      <c r="A23" t="s">
        <v>6248</v>
      </c>
      <c r="B23" s="1" t="s">
        <v>6249</v>
      </c>
      <c r="C23" t="s">
        <v>6250</v>
      </c>
    </row>
    <row r="24" spans="1:3">
      <c r="A24" t="s">
        <v>6251</v>
      </c>
      <c r="B24" s="1" t="s">
        <v>6252</v>
      </c>
      <c r="C24" t="s">
        <v>6253</v>
      </c>
    </row>
    <row r="25" spans="1:3">
      <c r="A25" t="s">
        <v>6254</v>
      </c>
      <c r="B25" s="1" t="s">
        <v>6255</v>
      </c>
      <c r="C25" t="s">
        <v>6256</v>
      </c>
    </row>
    <row r="26" spans="1:3">
      <c r="A26" t="s">
        <v>6257</v>
      </c>
      <c r="B26" s="1" t="s">
        <v>5836</v>
      </c>
      <c r="C26" t="s">
        <v>6258</v>
      </c>
    </row>
    <row r="27" spans="1:3">
      <c r="A27" t="s">
        <v>6259</v>
      </c>
      <c r="B27" s="1" t="s">
        <v>6260</v>
      </c>
      <c r="C27" t="s">
        <v>6261</v>
      </c>
    </row>
    <row r="28" spans="1:3">
      <c r="A28" t="s">
        <v>6262</v>
      </c>
      <c r="B28" s="1" t="s">
        <v>6263</v>
      </c>
      <c r="C28" t="s">
        <v>6264</v>
      </c>
    </row>
    <row r="29" spans="1:3">
      <c r="A29" t="s">
        <v>6265</v>
      </c>
      <c r="B29" s="1" t="s">
        <v>5526</v>
      </c>
      <c r="C29" t="s">
        <v>6266</v>
      </c>
    </row>
    <row r="30" spans="1:3">
      <c r="A30" t="s">
        <v>6267</v>
      </c>
      <c r="B30" s="1" t="s">
        <v>6268</v>
      </c>
      <c r="C30" t="s">
        <v>6269</v>
      </c>
    </row>
    <row r="31" spans="1:3">
      <c r="A31" t="s">
        <v>6270</v>
      </c>
      <c r="B31" s="1" t="s">
        <v>6271</v>
      </c>
      <c r="C31" t="s">
        <v>6272</v>
      </c>
    </row>
    <row r="32" spans="1:3">
      <c r="A32" t="s">
        <v>6273</v>
      </c>
      <c r="B32" s="1" t="s">
        <v>6274</v>
      </c>
      <c r="C32">
        <v>360</v>
      </c>
    </row>
    <row r="33" spans="1:3">
      <c r="A33" t="s">
        <v>6275</v>
      </c>
      <c r="B33" s="1" t="s">
        <v>6276</v>
      </c>
      <c r="C33" t="s">
        <v>6277</v>
      </c>
    </row>
    <row r="34" spans="1:3">
      <c r="A34" t="s">
        <v>6278</v>
      </c>
      <c r="B34" s="3" t="s">
        <v>6279</v>
      </c>
      <c r="C34" t="s">
        <v>6280</v>
      </c>
    </row>
    <row r="35" spans="1:3">
      <c r="A35" t="s">
        <v>6281</v>
      </c>
      <c r="B35" s="3" t="s">
        <v>6282</v>
      </c>
      <c r="C35" t="s">
        <v>6283</v>
      </c>
    </row>
    <row r="36" spans="1:3">
      <c r="A36" t="s">
        <v>6284</v>
      </c>
      <c r="B36" s="3" t="s">
        <v>6204</v>
      </c>
      <c r="C36" t="s">
        <v>6285</v>
      </c>
    </row>
    <row r="37" spans="1:3">
      <c r="A37" t="s">
        <v>6286</v>
      </c>
      <c r="B37" s="3" t="s">
        <v>6287</v>
      </c>
      <c r="C37" t="s">
        <v>6288</v>
      </c>
    </row>
    <row r="38" spans="1:3">
      <c r="A38" t="s">
        <v>6289</v>
      </c>
      <c r="B38" s="3" t="s">
        <v>6192</v>
      </c>
      <c r="C38" t="s">
        <v>6290</v>
      </c>
    </row>
    <row r="39" spans="1:3">
      <c r="A39" t="s">
        <v>6291</v>
      </c>
      <c r="B39" s="3" t="s">
        <v>6292</v>
      </c>
      <c r="C39" t="s">
        <v>6293</v>
      </c>
    </row>
    <row r="40" spans="1:3">
      <c r="A40" t="s">
        <v>6294</v>
      </c>
      <c r="B40" s="3" t="s">
        <v>6295</v>
      </c>
      <c r="C40" t="s">
        <v>6296</v>
      </c>
    </row>
    <row r="41" spans="1:3">
      <c r="A41" t="s">
        <v>6297</v>
      </c>
      <c r="B41" s="3" t="s">
        <v>6298</v>
      </c>
      <c r="C41" t="s">
        <v>6299</v>
      </c>
    </row>
    <row r="42" spans="1:3">
      <c r="A42" s="4" t="s">
        <v>6300</v>
      </c>
      <c r="B42" s="3" t="s">
        <v>6301</v>
      </c>
      <c r="C42" t="s">
        <v>6302</v>
      </c>
    </row>
    <row r="43" spans="1:3">
      <c r="A43" s="4" t="s">
        <v>6303</v>
      </c>
      <c r="B43" s="3" t="s">
        <v>6304</v>
      </c>
      <c r="C43" t="s">
        <v>6305</v>
      </c>
    </row>
    <row r="44" spans="1:3">
      <c r="A44" s="4" t="s">
        <v>6306</v>
      </c>
      <c r="B44" s="3" t="s">
        <v>6262</v>
      </c>
      <c r="C44" t="s">
        <v>6307</v>
      </c>
    </row>
    <row r="45" spans="1:3">
      <c r="A45" s="4" t="s">
        <v>6204</v>
      </c>
      <c r="B45" s="3" t="s">
        <v>6241</v>
      </c>
      <c r="C45" t="s">
        <v>6308</v>
      </c>
    </row>
    <row r="46" spans="1:3">
      <c r="A46" s="4" t="s">
        <v>6309</v>
      </c>
      <c r="B46" s="3" t="s">
        <v>6310</v>
      </c>
      <c r="C46" t="s">
        <v>6311</v>
      </c>
    </row>
    <row r="47" spans="1:3">
      <c r="A47" s="4" t="s">
        <v>6312</v>
      </c>
      <c r="B47" s="3" t="s">
        <v>6313</v>
      </c>
      <c r="C47" t="s">
        <v>6314</v>
      </c>
    </row>
    <row r="48" spans="1:3">
      <c r="A48" s="4" t="s">
        <v>6315</v>
      </c>
      <c r="B48" s="3" t="s">
        <v>6316</v>
      </c>
      <c r="C48" t="s">
        <v>6317</v>
      </c>
    </row>
    <row r="49" spans="1:3">
      <c r="A49" s="4" t="s">
        <v>6318</v>
      </c>
      <c r="B49" s="3" t="s">
        <v>6209</v>
      </c>
      <c r="C49" t="s">
        <v>6319</v>
      </c>
    </row>
    <row r="50" spans="1:3">
      <c r="A50" s="4" t="s">
        <v>6320</v>
      </c>
      <c r="B50" s="3" t="s">
        <v>6194</v>
      </c>
      <c r="C50" t="s">
        <v>6321</v>
      </c>
    </row>
    <row r="51" spans="1:3">
      <c r="A51" s="4" t="s">
        <v>6198</v>
      </c>
      <c r="B51" s="3" t="s">
        <v>6322</v>
      </c>
      <c r="C51" t="s">
        <v>6323</v>
      </c>
    </row>
    <row r="52" spans="1:3">
      <c r="A52" s="4" t="s">
        <v>6324</v>
      </c>
      <c r="B52" s="3" t="s">
        <v>6325</v>
      </c>
      <c r="C52" t="s">
        <v>6326</v>
      </c>
    </row>
    <row r="53" spans="1:3">
      <c r="A53" s="4" t="s">
        <v>6262</v>
      </c>
      <c r="B53" s="3" t="s">
        <v>5836</v>
      </c>
      <c r="C53" t="s">
        <v>6327</v>
      </c>
    </row>
    <row r="54" spans="1:3">
      <c r="A54" s="4" t="s">
        <v>6328</v>
      </c>
      <c r="B54" s="3" t="s">
        <v>6329</v>
      </c>
      <c r="C54" t="s">
        <v>6330</v>
      </c>
    </row>
    <row r="55" spans="1:3">
      <c r="A55" s="4" t="s">
        <v>6331</v>
      </c>
      <c r="B55" s="3" t="s">
        <v>6332</v>
      </c>
      <c r="C55" t="s">
        <v>6333</v>
      </c>
    </row>
    <row r="56" spans="1:3">
      <c r="A56" s="4" t="s">
        <v>6334</v>
      </c>
      <c r="B56" s="3" t="s">
        <v>6335</v>
      </c>
      <c r="C56" t="s">
        <v>6336</v>
      </c>
    </row>
    <row r="57" spans="1:3">
      <c r="A57" s="4" t="s">
        <v>6337</v>
      </c>
      <c r="B57" s="3" t="s">
        <v>6338</v>
      </c>
      <c r="C57" t="s">
        <v>6339</v>
      </c>
    </row>
    <row r="58" spans="1:3">
      <c r="A58" s="4" t="s">
        <v>6340</v>
      </c>
      <c r="B58" s="3" t="s">
        <v>6341</v>
      </c>
      <c r="C58" t="s">
        <v>6342</v>
      </c>
    </row>
    <row r="59" spans="1:3">
      <c r="A59" s="4" t="s">
        <v>6343</v>
      </c>
      <c r="B59" s="3" t="s">
        <v>6344</v>
      </c>
      <c r="C59" t="s">
        <v>6345</v>
      </c>
    </row>
    <row r="60" spans="1:3">
      <c r="A60" s="4" t="s">
        <v>6346</v>
      </c>
      <c r="B60" s="3" t="s">
        <v>6347</v>
      </c>
      <c r="C60" t="s">
        <v>6348</v>
      </c>
    </row>
    <row r="61" spans="1:3">
      <c r="A61" s="4" t="s">
        <v>6349</v>
      </c>
      <c r="B61" s="3" t="s">
        <v>6194</v>
      </c>
      <c r="C61" t="s">
        <v>6350</v>
      </c>
    </row>
    <row r="62" spans="1:3">
      <c r="A62" s="4" t="s">
        <v>6267</v>
      </c>
      <c r="B62" s="3" t="s">
        <v>6351</v>
      </c>
      <c r="C62" t="s">
        <v>6352</v>
      </c>
    </row>
    <row r="63" spans="1:3">
      <c r="A63" s="4" t="s">
        <v>6353</v>
      </c>
      <c r="B63" s="3" t="s">
        <v>6354</v>
      </c>
      <c r="C63" t="s">
        <v>6355</v>
      </c>
    </row>
    <row r="64" spans="1:3">
      <c r="A64" s="4" t="s">
        <v>6356</v>
      </c>
      <c r="B64" s="3" t="s">
        <v>6209</v>
      </c>
      <c r="C64" t="s">
        <v>6357</v>
      </c>
    </row>
    <row r="65" spans="1:3">
      <c r="A65" s="4" t="s">
        <v>6273</v>
      </c>
      <c r="B65" s="3" t="s">
        <v>6358</v>
      </c>
      <c r="C65" t="s">
        <v>6359</v>
      </c>
    </row>
    <row r="66" spans="1:3">
      <c r="A66" s="4" t="s">
        <v>6360</v>
      </c>
      <c r="B66" s="3" t="s">
        <v>6361</v>
      </c>
      <c r="C66" t="s">
        <v>6362</v>
      </c>
    </row>
    <row r="67" spans="1:3">
      <c r="A67" s="4" t="s">
        <v>6363</v>
      </c>
      <c r="B67" s="3" t="s">
        <v>6364</v>
      </c>
      <c r="C67" t="s">
        <v>6365</v>
      </c>
    </row>
    <row r="68" spans="1:3">
      <c r="A68" s="4" t="s">
        <v>6366</v>
      </c>
      <c r="B68" s="3" t="s">
        <v>6367</v>
      </c>
      <c r="C68" t="s">
        <v>6368</v>
      </c>
    </row>
    <row r="69" spans="1:3">
      <c r="A69" s="4" t="s">
        <v>6369</v>
      </c>
      <c r="B69" s="3" t="s">
        <v>6370</v>
      </c>
      <c r="C69" t="s">
        <v>6371</v>
      </c>
    </row>
    <row r="70" spans="1:3">
      <c r="A70" s="4" t="s">
        <v>6372</v>
      </c>
      <c r="B70" s="5" t="s">
        <v>6373</v>
      </c>
      <c r="C70" t="s">
        <v>6374</v>
      </c>
    </row>
    <row r="71" spans="1:3">
      <c r="A71" s="4" t="s">
        <v>6375</v>
      </c>
      <c r="B71" s="3" t="s">
        <v>6376</v>
      </c>
      <c r="C71" t="s">
        <v>6377</v>
      </c>
    </row>
    <row r="72" spans="1:3">
      <c r="A72" s="4" t="s">
        <v>6378</v>
      </c>
      <c r="B72" s="3" t="s">
        <v>6201</v>
      </c>
      <c r="C72" t="s">
        <v>6379</v>
      </c>
    </row>
    <row r="73" spans="1:3">
      <c r="A73" s="4" t="s">
        <v>6380</v>
      </c>
      <c r="B73" s="3" t="s">
        <v>6381</v>
      </c>
      <c r="C73">
        <v>360</v>
      </c>
    </row>
    <row r="74" spans="1:3">
      <c r="A74" s="4" t="s">
        <v>6196</v>
      </c>
      <c r="B74" s="3" t="s">
        <v>6224</v>
      </c>
      <c r="C74" t="s">
        <v>6382</v>
      </c>
    </row>
    <row r="75" spans="1:3">
      <c r="A75" s="4" t="s">
        <v>6383</v>
      </c>
      <c r="B75" s="3" t="s">
        <v>6274</v>
      </c>
      <c r="C75" t="s">
        <v>6384</v>
      </c>
    </row>
    <row r="76" spans="1:3">
      <c r="A76" s="4" t="s">
        <v>6385</v>
      </c>
      <c r="B76" s="3" t="s">
        <v>6386</v>
      </c>
      <c r="C76" t="s">
        <v>6387</v>
      </c>
    </row>
    <row r="77" spans="1:3">
      <c r="A77" s="4" t="s">
        <v>6209</v>
      </c>
      <c r="B77" s="3" t="s">
        <v>6388</v>
      </c>
      <c r="C77" t="s">
        <v>6389</v>
      </c>
    </row>
    <row r="78" spans="1:3">
      <c r="A78" s="4" t="s">
        <v>6390</v>
      </c>
      <c r="B78" s="3" t="s">
        <v>6282</v>
      </c>
      <c r="C78" t="s">
        <v>6391</v>
      </c>
    </row>
    <row r="79" spans="1:3">
      <c r="A79" s="4" t="s">
        <v>6358</v>
      </c>
      <c r="B79" s="3" t="s">
        <v>6392</v>
      </c>
      <c r="C79" t="s">
        <v>6393</v>
      </c>
    </row>
    <row r="80" spans="1:3">
      <c r="A80" s="4" t="s">
        <v>6394</v>
      </c>
      <c r="B80" s="3" t="s">
        <v>6395</v>
      </c>
      <c r="C80" t="s">
        <v>6396</v>
      </c>
    </row>
    <row r="81" spans="1:3">
      <c r="A81" s="4" t="s">
        <v>6397</v>
      </c>
      <c r="B81" s="3" t="s">
        <v>6191</v>
      </c>
      <c r="C81" t="s">
        <v>6398</v>
      </c>
    </row>
    <row r="82" spans="1:3">
      <c r="A82" s="4" t="s">
        <v>6399</v>
      </c>
      <c r="B82" s="3" t="s">
        <v>6217</v>
      </c>
      <c r="C82" t="s">
        <v>6400</v>
      </c>
    </row>
    <row r="83" spans="1:3">
      <c r="A83" s="6" t="s">
        <v>6401</v>
      </c>
      <c r="B83" s="3" t="s">
        <v>6402</v>
      </c>
      <c r="C83" t="s">
        <v>6403</v>
      </c>
    </row>
    <row r="84" spans="1:3">
      <c r="A84" s="4" t="s">
        <v>6404</v>
      </c>
      <c r="B84" s="3" t="s">
        <v>6405</v>
      </c>
      <c r="C84" t="s">
        <v>6406</v>
      </c>
    </row>
    <row r="85" spans="1:3">
      <c r="A85" s="4" t="s">
        <v>6407</v>
      </c>
      <c r="B85" s="3" t="s">
        <v>6408</v>
      </c>
      <c r="C85" t="s">
        <v>6409</v>
      </c>
    </row>
    <row r="86" spans="1:3">
      <c r="A86" s="4" t="s">
        <v>6201</v>
      </c>
      <c r="B86" s="3" t="s">
        <v>6410</v>
      </c>
      <c r="C86" t="s">
        <v>6411</v>
      </c>
    </row>
    <row r="87" spans="1:3">
      <c r="A87" s="4" t="s">
        <v>6412</v>
      </c>
      <c r="B87" s="3" t="s">
        <v>6413</v>
      </c>
      <c r="C87" t="s">
        <v>6414</v>
      </c>
    </row>
    <row r="88" spans="1:3">
      <c r="A88" s="4" t="s">
        <v>6415</v>
      </c>
      <c r="B88" s="3" t="s">
        <v>6416</v>
      </c>
      <c r="C88" t="s">
        <v>6417</v>
      </c>
    </row>
    <row r="89" spans="1:3">
      <c r="A89" s="4" t="s">
        <v>6418</v>
      </c>
      <c r="B89" s="3" t="s">
        <v>6419</v>
      </c>
      <c r="C89" t="s">
        <v>6420</v>
      </c>
    </row>
    <row r="90" spans="1:3">
      <c r="A90" s="4" t="s">
        <v>6421</v>
      </c>
      <c r="B90" s="3" t="s">
        <v>6422</v>
      </c>
      <c r="C90" t="s">
        <v>6423</v>
      </c>
    </row>
    <row r="91" spans="1:3">
      <c r="A91" s="4" t="s">
        <v>6424</v>
      </c>
      <c r="B91" s="3" t="s">
        <v>6425</v>
      </c>
      <c r="C91" t="s">
        <v>6426</v>
      </c>
    </row>
    <row r="92" spans="1:3">
      <c r="A92" s="4" t="s">
        <v>6427</v>
      </c>
      <c r="B92" s="3">
        <v>360</v>
      </c>
      <c r="C92" t="s">
        <v>6428</v>
      </c>
    </row>
    <row r="93" spans="1:3">
      <c r="A93" s="4" t="s">
        <v>6429</v>
      </c>
      <c r="B93" s="3" t="s">
        <v>6430</v>
      </c>
      <c r="C93" t="s">
        <v>6431</v>
      </c>
    </row>
    <row r="94" spans="1:3">
      <c r="A94" s="4" t="s">
        <v>6432</v>
      </c>
      <c r="B94" s="3" t="s">
        <v>6433</v>
      </c>
      <c r="C94" t="s">
        <v>6434</v>
      </c>
    </row>
    <row r="95" spans="1:3">
      <c r="A95" s="4" t="s">
        <v>6435</v>
      </c>
      <c r="B95" s="3" t="s">
        <v>6436</v>
      </c>
      <c r="C95" t="s">
        <v>6437</v>
      </c>
    </row>
    <row r="96" spans="1:3">
      <c r="A96" s="4" t="s">
        <v>6438</v>
      </c>
      <c r="B96" s="3" t="s">
        <v>6439</v>
      </c>
      <c r="C96" t="s">
        <v>6440</v>
      </c>
    </row>
    <row r="97" spans="1:3">
      <c r="A97" s="4" t="s">
        <v>6395</v>
      </c>
      <c r="B97" s="3" t="s">
        <v>6441</v>
      </c>
      <c r="C97" t="s">
        <v>6442</v>
      </c>
    </row>
    <row r="98" spans="1:3">
      <c r="A98" s="4" t="s">
        <v>6443</v>
      </c>
      <c r="B98" s="3" t="s">
        <v>6444</v>
      </c>
      <c r="C98" t="s">
        <v>6445</v>
      </c>
    </row>
    <row r="99" spans="1:3">
      <c r="A99" s="4" t="s">
        <v>6446</v>
      </c>
      <c r="B99" s="3" t="s">
        <v>6447</v>
      </c>
      <c r="C99" t="s">
        <v>6448</v>
      </c>
    </row>
    <row r="100" spans="1:3">
      <c r="A100" s="4" t="s">
        <v>6217</v>
      </c>
      <c r="B100" s="3" t="s">
        <v>6449</v>
      </c>
      <c r="C100" t="s">
        <v>6450</v>
      </c>
    </row>
    <row r="101" spans="1:3">
      <c r="A101" s="4" t="s">
        <v>6405</v>
      </c>
      <c r="B101" s="3" t="s">
        <v>6451</v>
      </c>
      <c r="C101" t="s">
        <v>6452</v>
      </c>
    </row>
    <row r="102" spans="1:3">
      <c r="A102" s="4" t="s">
        <v>6453</v>
      </c>
      <c r="B102" s="3" t="s">
        <v>6454</v>
      </c>
      <c r="C102" t="s">
        <v>6455</v>
      </c>
    </row>
    <row r="103" spans="1:3">
      <c r="A103" s="4" t="s">
        <v>6456</v>
      </c>
      <c r="B103" s="3" t="s">
        <v>6457</v>
      </c>
      <c r="C103" t="s">
        <v>6458</v>
      </c>
    </row>
    <row r="104" spans="1:3">
      <c r="A104" s="4" t="s">
        <v>6459</v>
      </c>
      <c r="B104" s="3" t="s">
        <v>6460</v>
      </c>
      <c r="C104" t="s">
        <v>6461</v>
      </c>
    </row>
    <row r="105" spans="1:3">
      <c r="A105" s="4" t="s">
        <v>6462</v>
      </c>
      <c r="B105" s="3" t="s">
        <v>6463</v>
      </c>
      <c r="C105" t="s">
        <v>6464</v>
      </c>
    </row>
    <row r="106" spans="1:3">
      <c r="A106" s="4" t="s">
        <v>6465</v>
      </c>
      <c r="B106" s="3" t="s">
        <v>6466</v>
      </c>
      <c r="C106" t="s">
        <v>6467</v>
      </c>
    </row>
    <row r="107" spans="1:3">
      <c r="A107" s="4" t="s">
        <v>6468</v>
      </c>
      <c r="B107" s="3" t="s">
        <v>6469</v>
      </c>
      <c r="C107" t="s">
        <v>6470</v>
      </c>
    </row>
    <row r="108" spans="1:3">
      <c r="A108" s="4" t="s">
        <v>6471</v>
      </c>
      <c r="B108" s="3" t="s">
        <v>5748</v>
      </c>
      <c r="C108" t="s">
        <v>6472</v>
      </c>
    </row>
    <row r="109" spans="1:3">
      <c r="A109" s="4" t="s">
        <v>6433</v>
      </c>
      <c r="B109" s="3" t="s">
        <v>6473</v>
      </c>
      <c r="C109" t="s">
        <v>6474</v>
      </c>
    </row>
    <row r="110" spans="1:3">
      <c r="A110" s="4" t="s">
        <v>6475</v>
      </c>
      <c r="B110" s="3" t="s">
        <v>6476</v>
      </c>
      <c r="C110" t="s">
        <v>6477</v>
      </c>
    </row>
    <row r="111" spans="1:3">
      <c r="A111" s="4" t="s">
        <v>6478</v>
      </c>
      <c r="B111" s="3" t="s">
        <v>6479</v>
      </c>
      <c r="C111" t="s">
        <v>6480</v>
      </c>
    </row>
    <row r="112" spans="1:3">
      <c r="A112" s="4" t="s">
        <v>6444</v>
      </c>
      <c r="B112" s="3" t="s">
        <v>6481</v>
      </c>
      <c r="C112" t="s">
        <v>6482</v>
      </c>
    </row>
    <row r="113" spans="1:3">
      <c r="A113" s="4" t="s">
        <v>6483</v>
      </c>
      <c r="B113" s="3">
        <v>57</v>
      </c>
      <c r="C113" t="s">
        <v>6484</v>
      </c>
    </row>
    <row r="114" spans="1:3">
      <c r="A114" s="4" t="s">
        <v>6485</v>
      </c>
      <c r="B114" s="3" t="s">
        <v>6486</v>
      </c>
      <c r="C114" t="s">
        <v>6487</v>
      </c>
    </row>
    <row r="115" spans="1:3">
      <c r="A115" s="4" t="s">
        <v>6488</v>
      </c>
      <c r="B115" s="3" t="s">
        <v>6489</v>
      </c>
      <c r="C115" t="s">
        <v>6490</v>
      </c>
    </row>
    <row r="116" spans="1:3">
      <c r="A116" s="4" t="s">
        <v>6454</v>
      </c>
      <c r="B116" s="3" t="s">
        <v>6491</v>
      </c>
      <c r="C116" t="s">
        <v>6492</v>
      </c>
    </row>
    <row r="117" spans="1:3">
      <c r="A117" s="4" t="s">
        <v>6493</v>
      </c>
      <c r="B117" s="3" t="s">
        <v>6494</v>
      </c>
      <c r="C117" t="s">
        <v>6495</v>
      </c>
    </row>
    <row r="118" spans="1:3">
      <c r="A118" s="4" t="s">
        <v>6496</v>
      </c>
      <c r="B118" s="3" t="s">
        <v>6497</v>
      </c>
      <c r="C118" t="s">
        <v>6498</v>
      </c>
    </row>
    <row r="119" spans="1:3">
      <c r="A119" s="4" t="s">
        <v>6499</v>
      </c>
      <c r="B119" s="3" t="s">
        <v>6500</v>
      </c>
      <c r="C119" t="s">
        <v>6501</v>
      </c>
    </row>
    <row r="120" spans="1:3">
      <c r="A120" s="4" t="s">
        <v>5748</v>
      </c>
      <c r="B120" s="3" t="s">
        <v>6502</v>
      </c>
      <c r="C120" t="s">
        <v>6503</v>
      </c>
    </row>
    <row r="121" spans="1:3">
      <c r="A121" s="4" t="s">
        <v>6473</v>
      </c>
      <c r="B121" s="3" t="s">
        <v>6504</v>
      </c>
      <c r="C121" t="s">
        <v>6505</v>
      </c>
    </row>
    <row r="122" spans="1:3">
      <c r="A122" s="4" t="s">
        <v>6506</v>
      </c>
      <c r="B122" s="3" t="s">
        <v>6507</v>
      </c>
      <c r="C122" t="s">
        <v>6508</v>
      </c>
    </row>
    <row r="123" spans="1:3">
      <c r="A123" s="4" t="s">
        <v>6234</v>
      </c>
      <c r="B123" s="3" t="s">
        <v>6509</v>
      </c>
      <c r="C123" t="s">
        <v>6510</v>
      </c>
    </row>
    <row r="124" spans="1:3">
      <c r="A124" s="4" t="s">
        <v>6511</v>
      </c>
      <c r="B124" s="3" t="s">
        <v>6512</v>
      </c>
      <c r="C124" t="s">
        <v>6513</v>
      </c>
    </row>
    <row r="125" spans="1:3">
      <c r="A125" s="4" t="s">
        <v>6514</v>
      </c>
      <c r="B125" s="3" t="s">
        <v>6259</v>
      </c>
      <c r="C125" t="s">
        <v>6515</v>
      </c>
    </row>
    <row r="126" spans="1:3">
      <c r="A126" s="4" t="s">
        <v>6486</v>
      </c>
      <c r="B126" s="3" t="s">
        <v>6516</v>
      </c>
      <c r="C126" t="s">
        <v>6517</v>
      </c>
    </row>
    <row r="127" spans="1:3">
      <c r="A127" s="4" t="s">
        <v>6489</v>
      </c>
      <c r="B127" s="3" t="s">
        <v>6518</v>
      </c>
      <c r="C127" t="s">
        <v>6519</v>
      </c>
    </row>
    <row r="128" spans="1:3">
      <c r="A128" s="4" t="s">
        <v>6520</v>
      </c>
      <c r="B128" s="3" t="s">
        <v>6521</v>
      </c>
      <c r="C128" t="s">
        <v>6522</v>
      </c>
    </row>
    <row r="129" spans="1:3">
      <c r="A129" s="4" t="s">
        <v>6494</v>
      </c>
      <c r="B129" s="3" t="s">
        <v>6523</v>
      </c>
      <c r="C129" t="s">
        <v>6524</v>
      </c>
    </row>
    <row r="130" spans="1:3">
      <c r="A130" s="4" t="s">
        <v>6525</v>
      </c>
      <c r="B130" s="3" t="s">
        <v>6526</v>
      </c>
      <c r="C130" t="s">
        <v>6527</v>
      </c>
    </row>
    <row r="131" spans="1:3">
      <c r="A131" s="4" t="s">
        <v>6528</v>
      </c>
      <c r="B131" s="3" t="s">
        <v>6529</v>
      </c>
      <c r="C131" t="s">
        <v>6530</v>
      </c>
    </row>
    <row r="132" spans="1:3">
      <c r="A132" s="4" t="s">
        <v>6497</v>
      </c>
      <c r="B132" s="3" t="s">
        <v>6531</v>
      </c>
      <c r="C132" t="s">
        <v>6532</v>
      </c>
    </row>
    <row r="133" spans="1:3">
      <c r="A133" s="4" t="s">
        <v>6533</v>
      </c>
      <c r="B133" s="3" t="s">
        <v>6534</v>
      </c>
      <c r="C133" t="s">
        <v>6535</v>
      </c>
    </row>
    <row r="134" spans="1:3">
      <c r="A134" s="4" t="s">
        <v>6536</v>
      </c>
      <c r="B134" s="3" t="s">
        <v>6537</v>
      </c>
      <c r="C134" t="s">
        <v>6538</v>
      </c>
    </row>
    <row r="135" spans="1:3">
      <c r="A135" s="4" t="s">
        <v>6539</v>
      </c>
      <c r="B135" s="3" t="s">
        <v>6245</v>
      </c>
      <c r="C135" t="s">
        <v>6540</v>
      </c>
    </row>
    <row r="136" spans="1:3">
      <c r="A136" s="4" t="s">
        <v>6509</v>
      </c>
      <c r="B136" s="3" t="s">
        <v>5781</v>
      </c>
      <c r="C136" t="s">
        <v>6541</v>
      </c>
    </row>
    <row r="137" spans="1:3">
      <c r="A137" s="4" t="s">
        <v>6512</v>
      </c>
      <c r="B137" s="3" t="s">
        <v>6542</v>
      </c>
      <c r="C137" t="s">
        <v>6543</v>
      </c>
    </row>
    <row r="138" spans="1:3">
      <c r="A138" s="4" t="s">
        <v>6259</v>
      </c>
      <c r="B138" s="3" t="s">
        <v>6451</v>
      </c>
      <c r="C138" t="s">
        <v>6544</v>
      </c>
    </row>
    <row r="139" spans="1:3">
      <c r="A139" s="4" t="s">
        <v>6545</v>
      </c>
      <c r="B139" s="3" t="s">
        <v>6546</v>
      </c>
      <c r="C139" t="s">
        <v>6547</v>
      </c>
    </row>
    <row r="140" spans="1:3">
      <c r="A140" s="4" t="s">
        <v>6516</v>
      </c>
      <c r="B140" s="3" t="s">
        <v>6548</v>
      </c>
      <c r="C140" t="s">
        <v>6549</v>
      </c>
    </row>
    <row r="141" spans="1:3">
      <c r="A141" s="4" t="s">
        <v>6550</v>
      </c>
      <c r="B141" s="3" t="s">
        <v>6551</v>
      </c>
      <c r="C141" t="s">
        <v>6552</v>
      </c>
    </row>
    <row r="142" spans="1:2">
      <c r="A142" s="4" t="s">
        <v>6521</v>
      </c>
      <c r="B142" s="3" t="s">
        <v>6553</v>
      </c>
    </row>
    <row r="143" spans="1:2">
      <c r="A143" s="4" t="s">
        <v>6554</v>
      </c>
      <c r="B143" s="3" t="s">
        <v>6284</v>
      </c>
    </row>
    <row r="144" spans="1:2">
      <c r="A144" s="4" t="s">
        <v>6555</v>
      </c>
      <c r="B144" s="3" t="s">
        <v>6556</v>
      </c>
    </row>
    <row r="145" spans="1:2">
      <c r="A145" s="4" t="s">
        <v>6281</v>
      </c>
      <c r="B145" s="3" t="s">
        <v>6557</v>
      </c>
    </row>
    <row r="146" spans="1:2">
      <c r="A146" s="4" t="s">
        <v>6558</v>
      </c>
      <c r="B146" s="3" t="s">
        <v>6559</v>
      </c>
    </row>
    <row r="147" spans="1:2">
      <c r="A147" s="4" t="s">
        <v>6534</v>
      </c>
      <c r="B147" s="3" t="s">
        <v>6392</v>
      </c>
    </row>
    <row r="148" spans="1:2">
      <c r="A148" s="4" t="s">
        <v>6537</v>
      </c>
      <c r="B148" s="3" t="s">
        <v>6560</v>
      </c>
    </row>
    <row r="149" spans="1:2">
      <c r="A149" s="4" t="s">
        <v>6561</v>
      </c>
      <c r="B149" s="3" t="s">
        <v>6562</v>
      </c>
    </row>
    <row r="150" spans="1:2">
      <c r="A150" s="4" t="s">
        <v>6245</v>
      </c>
      <c r="B150" s="3" t="s">
        <v>6563</v>
      </c>
    </row>
    <row r="151" spans="1:2">
      <c r="A151" s="4" t="s">
        <v>6564</v>
      </c>
      <c r="B151" s="3" t="s">
        <v>6565</v>
      </c>
    </row>
    <row r="152" spans="1:2">
      <c r="A152" s="4" t="s">
        <v>6566</v>
      </c>
      <c r="B152" s="3" t="s">
        <v>6567</v>
      </c>
    </row>
    <row r="153" spans="1:2">
      <c r="A153" s="4" t="s">
        <v>6568</v>
      </c>
      <c r="B153" s="3" t="s">
        <v>6569</v>
      </c>
    </row>
    <row r="154" spans="1:2">
      <c r="A154" s="4" t="s">
        <v>6570</v>
      </c>
      <c r="B154" s="3" t="s">
        <v>6571</v>
      </c>
    </row>
    <row r="155" spans="1:2">
      <c r="A155" s="4" t="s">
        <v>6548</v>
      </c>
      <c r="B155" s="3" t="s">
        <v>6572</v>
      </c>
    </row>
    <row r="156" spans="1:2">
      <c r="A156" s="4" t="s">
        <v>6553</v>
      </c>
      <c r="B156" s="3" t="s">
        <v>6573</v>
      </c>
    </row>
    <row r="157" spans="1:2">
      <c r="A157" s="4" t="s">
        <v>6284</v>
      </c>
      <c r="B157" s="3" t="s">
        <v>6574</v>
      </c>
    </row>
    <row r="158" spans="1:2">
      <c r="A158" s="4" t="s">
        <v>6556</v>
      </c>
      <c r="B158" s="3" t="s">
        <v>6575</v>
      </c>
    </row>
    <row r="159" spans="1:2">
      <c r="A159" s="4" t="s">
        <v>6576</v>
      </c>
      <c r="B159" s="3" t="s">
        <v>6577</v>
      </c>
    </row>
    <row r="160" spans="1:2">
      <c r="A160" s="4" t="s">
        <v>6559</v>
      </c>
      <c r="B160" s="3" t="s">
        <v>6578</v>
      </c>
    </row>
    <row r="161" spans="1:2">
      <c r="A161" s="4" t="s">
        <v>6579</v>
      </c>
      <c r="B161" s="3" t="s">
        <v>6580</v>
      </c>
    </row>
    <row r="162" spans="1:2">
      <c r="A162" s="4" t="s">
        <v>6581</v>
      </c>
      <c r="B162" s="3" t="s">
        <v>6582</v>
      </c>
    </row>
    <row r="163" spans="1:2">
      <c r="A163" s="4" t="s">
        <v>6583</v>
      </c>
      <c r="B163" s="3" t="s">
        <v>6584</v>
      </c>
    </row>
    <row r="164" spans="1:2">
      <c r="A164" s="4" t="s">
        <v>6563</v>
      </c>
      <c r="B164" s="3" t="s">
        <v>5616</v>
      </c>
    </row>
    <row r="165" spans="1:2">
      <c r="A165" s="4" t="s">
        <v>6585</v>
      </c>
      <c r="B165" s="3" t="s">
        <v>6210</v>
      </c>
    </row>
    <row r="166" spans="1:2">
      <c r="A166" s="4" t="s">
        <v>6565</v>
      </c>
      <c r="B166" s="3" t="s">
        <v>6586</v>
      </c>
    </row>
    <row r="167" spans="1:2">
      <c r="A167" s="4" t="s">
        <v>6587</v>
      </c>
      <c r="B167" s="3" t="s">
        <v>6588</v>
      </c>
    </row>
    <row r="168" spans="1:2">
      <c r="A168" s="4" t="s">
        <v>6569</v>
      </c>
      <c r="B168" s="3" t="s">
        <v>6589</v>
      </c>
    </row>
    <row r="169" spans="1:2">
      <c r="A169" s="4" t="s">
        <v>6571</v>
      </c>
      <c r="B169" s="3" t="s">
        <v>6590</v>
      </c>
    </row>
    <row r="170" spans="1:2">
      <c r="A170" s="4" t="s">
        <v>6572</v>
      </c>
      <c r="B170" s="3" t="s">
        <v>6591</v>
      </c>
    </row>
    <row r="171" spans="1:2">
      <c r="A171" s="4" t="s">
        <v>6573</v>
      </c>
      <c r="B171" s="3" t="s">
        <v>6592</v>
      </c>
    </row>
    <row r="172" spans="1:2">
      <c r="A172" s="4" t="s">
        <v>6574</v>
      </c>
      <c r="B172" s="3" t="s">
        <v>6593</v>
      </c>
    </row>
    <row r="173" spans="1:2">
      <c r="A173" s="4" t="s">
        <v>6575</v>
      </c>
      <c r="B173" s="3" t="s">
        <v>6594</v>
      </c>
    </row>
    <row r="174" spans="1:2">
      <c r="A174" s="4" t="s">
        <v>6577</v>
      </c>
      <c r="B174" s="3" t="s">
        <v>6595</v>
      </c>
    </row>
    <row r="175" spans="1:2">
      <c r="A175" s="4" t="s">
        <v>6578</v>
      </c>
      <c r="B175" s="3" t="s">
        <v>6518</v>
      </c>
    </row>
    <row r="176" spans="1:2">
      <c r="A176" s="4" t="s">
        <v>6580</v>
      </c>
      <c r="B176" s="3" t="s">
        <v>6596</v>
      </c>
    </row>
    <row r="177" spans="1:2">
      <c r="A177" s="4" t="s">
        <v>6597</v>
      </c>
      <c r="B177" s="3" t="s">
        <v>6274</v>
      </c>
    </row>
    <row r="178" spans="1:2">
      <c r="A178" s="4" t="s">
        <v>6582</v>
      </c>
      <c r="B178" s="3" t="s">
        <v>6598</v>
      </c>
    </row>
    <row r="179" spans="1:2">
      <c r="A179" s="4" t="s">
        <v>6584</v>
      </c>
      <c r="B179" s="3" t="s">
        <v>6599</v>
      </c>
    </row>
    <row r="180" spans="1:2">
      <c r="A180" s="4" t="s">
        <v>5616</v>
      </c>
      <c r="B180" s="3" t="s">
        <v>6600</v>
      </c>
    </row>
    <row r="181" spans="1:2">
      <c r="A181" s="4" t="s">
        <v>6210</v>
      </c>
      <c r="B181" s="3" t="s">
        <v>6601</v>
      </c>
    </row>
    <row r="182" spans="1:2">
      <c r="A182" s="4" t="s">
        <v>6586</v>
      </c>
      <c r="B182" s="3" t="s">
        <v>6602</v>
      </c>
    </row>
    <row r="183" spans="1:2">
      <c r="A183" s="4" t="s">
        <v>6588</v>
      </c>
      <c r="B183" s="3" t="s">
        <v>6603</v>
      </c>
    </row>
    <row r="184" spans="1:2">
      <c r="A184" s="4" t="s">
        <v>6589</v>
      </c>
      <c r="B184" s="3" t="s">
        <v>6604</v>
      </c>
    </row>
    <row r="185" spans="1:2">
      <c r="A185" s="4" t="s">
        <v>6590</v>
      </c>
      <c r="B185" s="3" t="s">
        <v>6605</v>
      </c>
    </row>
    <row r="186" spans="1:2">
      <c r="A186" s="4" t="s">
        <v>6606</v>
      </c>
      <c r="B186" s="3" t="s">
        <v>6607</v>
      </c>
    </row>
    <row r="187" spans="1:2">
      <c r="A187" s="4" t="s">
        <v>6592</v>
      </c>
      <c r="B187" s="3" t="s">
        <v>6608</v>
      </c>
    </row>
    <row r="188" spans="1:2">
      <c r="A188" s="4" t="s">
        <v>6593</v>
      </c>
      <c r="B188" s="3" t="s">
        <v>6609</v>
      </c>
    </row>
    <row r="189" spans="1:2">
      <c r="A189" s="4" t="s">
        <v>6594</v>
      </c>
      <c r="B189" s="3" t="s">
        <v>6610</v>
      </c>
    </row>
    <row r="190" spans="1:2">
      <c r="A190" s="4" t="s">
        <v>6595</v>
      </c>
      <c r="B190" s="3" t="s">
        <v>6611</v>
      </c>
    </row>
    <row r="191" spans="1:2">
      <c r="A191" s="4" t="s">
        <v>6612</v>
      </c>
      <c r="B191" s="3" t="s">
        <v>6613</v>
      </c>
    </row>
    <row r="192" spans="1:2">
      <c r="A192" s="4" t="s">
        <v>6596</v>
      </c>
      <c r="B192" s="3" t="s">
        <v>6614</v>
      </c>
    </row>
    <row r="193" spans="1:2">
      <c r="A193" s="4" t="s">
        <v>6615</v>
      </c>
      <c r="B193" s="3" t="s">
        <v>6616</v>
      </c>
    </row>
    <row r="194" spans="1:2">
      <c r="A194" s="4" t="s">
        <v>6598</v>
      </c>
      <c r="B194" s="3" t="s">
        <v>6617</v>
      </c>
    </row>
    <row r="195" spans="1:2">
      <c r="A195" s="4" t="s">
        <v>6599</v>
      </c>
      <c r="B195" s="3" t="s">
        <v>6248</v>
      </c>
    </row>
    <row r="196" spans="1:2">
      <c r="A196" s="4" t="s">
        <v>6618</v>
      </c>
      <c r="B196" s="3" t="s">
        <v>6619</v>
      </c>
    </row>
    <row r="197" spans="1:2">
      <c r="A197" s="4" t="s">
        <v>6620</v>
      </c>
      <c r="B197" s="3" t="s">
        <v>6449</v>
      </c>
    </row>
    <row r="198" spans="1:2">
      <c r="A198" s="4" t="s">
        <v>6602</v>
      </c>
      <c r="B198" s="3" t="s">
        <v>6621</v>
      </c>
    </row>
    <row r="199" spans="1:2">
      <c r="A199" s="4" t="s">
        <v>6603</v>
      </c>
      <c r="B199" s="3" t="s">
        <v>6622</v>
      </c>
    </row>
    <row r="200" spans="1:2">
      <c r="A200" s="4" t="s">
        <v>6604</v>
      </c>
      <c r="B200" s="3" t="s">
        <v>6623</v>
      </c>
    </row>
    <row r="201" spans="1:2">
      <c r="A201" s="4" t="s">
        <v>6624</v>
      </c>
      <c r="B201" s="3" t="s">
        <v>6625</v>
      </c>
    </row>
    <row r="202" spans="1:2">
      <c r="A202" s="4" t="s">
        <v>6607</v>
      </c>
      <c r="B202" s="3" t="s">
        <v>6626</v>
      </c>
    </row>
    <row r="203" spans="1:2">
      <c r="A203" s="4" t="s">
        <v>6627</v>
      </c>
      <c r="B203" s="3" t="s">
        <v>6628</v>
      </c>
    </row>
    <row r="204" spans="1:2">
      <c r="A204" s="4" t="s">
        <v>6609</v>
      </c>
      <c r="B204" s="3" t="s">
        <v>6629</v>
      </c>
    </row>
    <row r="205" spans="1:2">
      <c r="A205" s="4" t="s">
        <v>6610</v>
      </c>
      <c r="B205" s="3" t="s">
        <v>6630</v>
      </c>
    </row>
    <row r="206" spans="1:2">
      <c r="A206" s="4" t="s">
        <v>6611</v>
      </c>
      <c r="B206" s="3" t="s">
        <v>6631</v>
      </c>
    </row>
    <row r="207" spans="1:2">
      <c r="A207" s="4" t="s">
        <v>6613</v>
      </c>
      <c r="B207" s="3" t="s">
        <v>6632</v>
      </c>
    </row>
    <row r="208" spans="1:2">
      <c r="A208" s="4" t="s">
        <v>6614</v>
      </c>
      <c r="B208" s="3" t="s">
        <v>6633</v>
      </c>
    </row>
    <row r="209" spans="1:2">
      <c r="A209" s="4" t="s">
        <v>6616</v>
      </c>
      <c r="B209" s="3" t="s">
        <v>6634</v>
      </c>
    </row>
    <row r="210" spans="1:2">
      <c r="A210" s="4" t="s">
        <v>6617</v>
      </c>
      <c r="B210" s="3" t="s">
        <v>6635</v>
      </c>
    </row>
    <row r="211" spans="1:2">
      <c r="A211" s="4" t="s">
        <v>6248</v>
      </c>
      <c r="B211" s="3" t="s">
        <v>6636</v>
      </c>
    </row>
    <row r="212" spans="1:2">
      <c r="A212" s="4" t="s">
        <v>6619</v>
      </c>
      <c r="B212" s="3" t="s">
        <v>6637</v>
      </c>
    </row>
    <row r="213" spans="1:2">
      <c r="A213" s="4" t="s">
        <v>6449</v>
      </c>
      <c r="B213" s="3" t="s">
        <v>6638</v>
      </c>
    </row>
    <row r="214" spans="1:2">
      <c r="A214" s="4" t="s">
        <v>6621</v>
      </c>
      <c r="B214" s="3" t="s">
        <v>6639</v>
      </c>
    </row>
    <row r="215" spans="1:2">
      <c r="A215" s="4" t="s">
        <v>6622</v>
      </c>
      <c r="B215" s="3" t="s">
        <v>6640</v>
      </c>
    </row>
    <row r="216" spans="1:2">
      <c r="A216" s="4" t="s">
        <v>6623</v>
      </c>
      <c r="B216" s="3" t="s">
        <v>6641</v>
      </c>
    </row>
    <row r="217" spans="1:2">
      <c r="A217" s="4" t="s">
        <v>6625</v>
      </c>
      <c r="B217" s="3" t="s">
        <v>6278</v>
      </c>
    </row>
    <row r="218" spans="1:2">
      <c r="A218" s="4" t="s">
        <v>6626</v>
      </c>
      <c r="B218" s="3" t="s">
        <v>6642</v>
      </c>
    </row>
    <row r="219" spans="1:2">
      <c r="A219" s="4" t="s">
        <v>6628</v>
      </c>
      <c r="B219" s="3" t="s">
        <v>6504</v>
      </c>
    </row>
    <row r="220" spans="1:2">
      <c r="A220" s="4" t="s">
        <v>6630</v>
      </c>
      <c r="B220" s="3" t="s">
        <v>6643</v>
      </c>
    </row>
    <row r="221" spans="1:2">
      <c r="A221" s="4" t="s">
        <v>6631</v>
      </c>
      <c r="B221" s="3" t="s">
        <v>6641</v>
      </c>
    </row>
    <row r="222" spans="1:2">
      <c r="A222" s="4" t="s">
        <v>6632</v>
      </c>
      <c r="B222" s="3" t="s">
        <v>6192</v>
      </c>
    </row>
    <row r="223" spans="1:2">
      <c r="A223" s="4" t="s">
        <v>6633</v>
      </c>
      <c r="B223" s="3" t="s">
        <v>6644</v>
      </c>
    </row>
    <row r="224" spans="1:2">
      <c r="A224" s="4" t="s">
        <v>6634</v>
      </c>
      <c r="B224" s="3" t="s">
        <v>6190</v>
      </c>
    </row>
    <row r="225" spans="1:2">
      <c r="A225" s="4" t="s">
        <v>6635</v>
      </c>
      <c r="B225" s="3" t="s">
        <v>6645</v>
      </c>
    </row>
    <row r="226" spans="1:2">
      <c r="A226" s="4" t="s">
        <v>6636</v>
      </c>
      <c r="B226" s="3" t="s">
        <v>6646</v>
      </c>
    </row>
    <row r="227" spans="1:2">
      <c r="A227" s="4" t="s">
        <v>6637</v>
      </c>
      <c r="B227" s="3" t="s">
        <v>5439</v>
      </c>
    </row>
    <row r="228" spans="1:2">
      <c r="A228" s="4" t="s">
        <v>6638</v>
      </c>
      <c r="B228" s="3" t="s">
        <v>6647</v>
      </c>
    </row>
    <row r="229" spans="1:1">
      <c r="A229" s="4" t="s">
        <v>6648</v>
      </c>
    </row>
    <row r="230" spans="1:1">
      <c r="A230" s="4" t="s">
        <v>6640</v>
      </c>
    </row>
    <row r="231" spans="1:1">
      <c r="A231" s="4" t="s">
        <v>6649</v>
      </c>
    </row>
    <row r="232" spans="1:1">
      <c r="A232" s="4" t="s">
        <v>6278</v>
      </c>
    </row>
    <row r="233" spans="1:1">
      <c r="A233" s="4" t="s">
        <v>6642</v>
      </c>
    </row>
    <row r="234" spans="1:1">
      <c r="A234" s="4" t="s">
        <v>6650</v>
      </c>
    </row>
    <row r="235" spans="1:1">
      <c r="A235" s="4" t="s">
        <v>6643</v>
      </c>
    </row>
    <row r="236" spans="1:1">
      <c r="A236" s="4" t="s">
        <v>6651</v>
      </c>
    </row>
    <row r="237" spans="1:1">
      <c r="A237" s="4" t="s">
        <v>6652</v>
      </c>
    </row>
    <row r="238" spans="1:1">
      <c r="A238" s="4" t="s">
        <v>6653</v>
      </c>
    </row>
    <row r="239" spans="1:1">
      <c r="A239" s="4" t="s">
        <v>6190</v>
      </c>
    </row>
    <row r="240" spans="1:1">
      <c r="A240" s="4" t="s">
        <v>6654</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��qQ'`sQ.�ؚ͋�vsQ-N�vsQۏL�-N�]�[b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WWO_wpscloud_20240412080740-251fd140e6</Application>
  <HeadingPairs>
    <vt:vector size="2" baseType="variant">
      <vt:variant>
        <vt:lpstr>工作表</vt:lpstr>
      </vt:variant>
      <vt:variant>
        <vt:i4>22</vt:i4>
      </vt:variant>
    </vt:vector>
  </HeadingPairs>
  <TitlesOfParts>
    <vt:vector size="22" baseType="lpstr">
      <vt:lpstr>阶段实际盈亏</vt:lpstr>
      <vt:lpstr>时间节点+发货表格</vt:lpstr>
      <vt:lpstr>一、竞品对比&amp;定位</vt:lpstr>
      <vt:lpstr>流量拆解</vt:lpstr>
      <vt:lpstr>竞品爆发力</vt:lpstr>
      <vt:lpstr>BS1拆解</vt:lpstr>
      <vt:lpstr>NR1拆解</vt:lpstr>
      <vt:lpstr>可行性打法</vt:lpstr>
      <vt:lpstr>二、BSR排名销量计划（日月-目标）</vt:lpstr>
      <vt:lpstr>盈亏核算-汇总</vt:lpstr>
      <vt:lpstr>阶段盈亏</vt:lpstr>
      <vt:lpstr>价格策略模拟</vt:lpstr>
      <vt:lpstr>毛利表格</vt:lpstr>
      <vt:lpstr>CPC表格</vt:lpstr>
      <vt:lpstr>四、库存计划</vt:lpstr>
      <vt:lpstr>五、评论策略</vt:lpstr>
      <vt:lpstr>六、广告框架</vt:lpstr>
      <vt:lpstr>关键词准备</vt:lpstr>
      <vt:lpstr>肯否关键词</vt:lpstr>
      <vt:lpstr>2</vt:lpstr>
      <vt:lpstr>逮虾户上贴费用详情</vt:lpstr>
      <vt:lpstr>西柚找词垃圾词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2018-08-06T08:28:00Z</dcterms:created>
  <dcterms:modified xsi:type="dcterms:W3CDTF">2025-07-11T01:17:08Z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
  </property>
</Properties>
</file>