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firstSheet="2" activeTab="10"/>
  </bookViews>
  <sheets>
    <sheet name="市场分析" sheetId="2" r:id="rId1"/>
    <sheet name="竞品分析" sheetId="5" r:id="rId2"/>
    <sheet name="竞品品牌分析" sheetId="4" r:id="rId3"/>
    <sheet name="用户场景分析" sheetId="6" r:id="rId4"/>
    <sheet name="用户需求分析" sheetId="7" r:id="rId5"/>
    <sheet name="产品定位" sheetId="12" r:id="rId6"/>
    <sheet name="流量定位" sheetId="13" r:id="rId7"/>
    <sheet name="产品测试报告" sheetId="9" r:id="rId8"/>
    <sheet name="利润分析" sheetId="3" r:id="rId9"/>
    <sheet name="投入产出表" sheetId="8" r:id="rId10"/>
    <sheet name="数据源" sheetId="1" r:id="rId11"/>
  </sheets>
  <externalReferences>
    <externalReference r:id="rId16"/>
  </externalReferences>
  <definedNames>
    <definedName name="_xlnm._FilterDatabase" localSheetId="10" hidden="1">数据源!$A$2:$N$50</definedName>
  </definedName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cassie</author>
  </authors>
  <commentList>
    <comment ref="K2" authorId="0">
      <text>
        <r>
          <rPr>
            <b/>
            <sz val="9"/>
            <rFont val="宋体"/>
            <charset val="134"/>
          </rPr>
          <t>cassie:</t>
        </r>
        <r>
          <rPr>
            <sz val="9"/>
            <rFont val="宋体"/>
            <charset val="134"/>
          </rPr>
          <t xml:space="preserve">
无关税</t>
        </r>
      </text>
    </comment>
  </commentList>
</comments>
</file>

<file path=xl/comments2.xml><?xml version="1.0" encoding="utf-8"?>
<comments xmlns="http://schemas.openxmlformats.org/spreadsheetml/2006/main">
  <authors>
    <author>cassie</author>
  </authors>
  <commentList>
    <comment ref="C6" authorId="0">
      <text>
        <r>
          <rPr>
            <b/>
            <sz val="9"/>
            <rFont val="宋体"/>
            <charset val="134"/>
          </rPr>
          <t>cassie:</t>
        </r>
        <r>
          <rPr>
            <sz val="9"/>
            <rFont val="宋体"/>
            <charset val="134"/>
          </rPr>
          <t xml:space="preserve">
需客户尽快出货</t>
        </r>
      </text>
    </comment>
  </commentList>
</comments>
</file>

<file path=xl/sharedStrings.xml><?xml version="1.0" encoding="utf-8"?>
<sst xmlns="http://schemas.openxmlformats.org/spreadsheetml/2006/main" count="1119" uniqueCount="702">
  <si>
    <t>市场趋势及分析</t>
  </si>
  <si>
    <t>品牌</t>
  </si>
  <si>
    <t>求和项:日销量</t>
  </si>
  <si>
    <t>求和项:月销量</t>
  </si>
  <si>
    <t>求和项:月销售额</t>
  </si>
  <si>
    <t>计数项:ASIN</t>
  </si>
  <si>
    <t>市场份额</t>
  </si>
  <si>
    <t>Amazon Renewed</t>
  </si>
  <si>
    <t>AVERY</t>
  </si>
  <si>
    <t>BESTEASY</t>
  </si>
  <si>
    <t>Brady</t>
  </si>
  <si>
    <t>Brother</t>
  </si>
  <si>
    <t>Datamax-O'Neil</t>
  </si>
  <si>
    <t>DT-Techno</t>
  </si>
  <si>
    <t>DYMO</t>
  </si>
  <si>
    <t>Immuson</t>
  </si>
  <si>
    <t>LotFancy</t>
  </si>
  <si>
    <t>MFLABEL</t>
  </si>
  <si>
    <t>NANA</t>
  </si>
  <si>
    <t>NETUM</t>
  </si>
  <si>
    <t>Phomemo</t>
  </si>
  <si>
    <t>Rollo</t>
  </si>
  <si>
    <t>Seiko Instruments</t>
  </si>
  <si>
    <t>ZEBRA</t>
  </si>
  <si>
    <t>总计</t>
  </si>
  <si>
    <t>价格</t>
  </si>
  <si>
    <t>&lt;50</t>
  </si>
  <si>
    <t>50-100</t>
  </si>
  <si>
    <t>100-150</t>
  </si>
  <si>
    <t>150-200</t>
  </si>
  <si>
    <t>200-250</t>
  </si>
  <si>
    <t>250-300</t>
  </si>
  <si>
    <t>300-350</t>
  </si>
  <si>
    <t>350-400</t>
  </si>
  <si>
    <t>400-450</t>
  </si>
  <si>
    <t>450-500</t>
  </si>
  <si>
    <t>&gt;500</t>
  </si>
  <si>
    <t>评分</t>
  </si>
  <si>
    <t>&lt;3.2</t>
  </si>
  <si>
    <t>3.2-3.7</t>
  </si>
  <si>
    <t>3.7-4.2</t>
  </si>
  <si>
    <t>4.2-4.7</t>
  </si>
  <si>
    <t>&gt;4.7</t>
  </si>
  <si>
    <t>评论数</t>
  </si>
  <si>
    <t>0-99</t>
  </si>
  <si>
    <t>100-199</t>
  </si>
  <si>
    <t>200-299</t>
  </si>
  <si>
    <t>300-399</t>
  </si>
  <si>
    <t>700-799</t>
  </si>
  <si>
    <t>&gt;1000</t>
  </si>
  <si>
    <t>1. 整体市场结论</t>
  </si>
  <si>
    <t>2. 目前竞争格局</t>
  </si>
  <si>
    <t>3. 细分市场--价位段</t>
  </si>
  <si>
    <t>4. 外观设计情况</t>
  </si>
  <si>
    <t>4. RV和Rating情况</t>
  </si>
  <si>
    <t>目前标签打印机整体市场的月销售额达到近850W USD，月销达到5W pcs，整体日销达到1700pcs。</t>
  </si>
  <si>
    <t>目前市场已经形成了寡头垄断竞争格局，这些品牌主要有：DYMO，Rollo，Brother，ZEBRA等，这几个品牌占据了近九成市场。</t>
  </si>
  <si>
    <t>目前市场上标签打印机的主要价位段在150-200间，此价位段竞争激烈，市场份额占据最大
·</t>
  </si>
  <si>
    <t xml:space="preserve">目前标签打印机市场上主要以黑色，灰色为主，少数白色，且大部分为小型便携式打印机，汉印打印机款在市场上较少。
</t>
  </si>
  <si>
    <t>RV: 普遍在0-100个这个段位，评分基本稳定在四颗半星，但市场上较多ASIN具有产品质量问题。</t>
  </si>
  <si>
    <t>市场波动不大，整体发展较为平稳，年底旺季有小高峰出现，其他时期均稳定波动，今年因疫情原因市场容量有小幅度提升。</t>
  </si>
  <si>
    <t xml:space="preserve">DYMO和brother品牌产品布局较为均匀，低中高端价格均有涉及，ZEBRA主打高端价位，产品售价均在200USD以上，Rollo虽在top50中仅有一款，排名小类第二，但市场份额占据较高。
</t>
  </si>
  <si>
    <r>
      <rPr>
        <sz val="11"/>
        <rFont val="微软雅黑"/>
        <charset val="134"/>
      </rPr>
      <t>根据产品自身的功能，</t>
    </r>
    <r>
      <rPr>
        <sz val="11"/>
        <color rgb="FFFF0000"/>
        <rFont val="微软雅黑"/>
        <charset val="134"/>
      </rPr>
      <t>150-200这个细分价位段更易打入市场，前期对标Phomemo</t>
    </r>
  </si>
  <si>
    <r>
      <rPr>
        <sz val="11"/>
        <color rgb="FFFF0000"/>
        <rFont val="微软雅黑"/>
        <charset val="134"/>
      </rPr>
      <t>我们可选择灰白色或黑白色外观进行外观差异化。</t>
    </r>
    <r>
      <rPr>
        <sz val="11"/>
        <rFont val="微软雅黑"/>
        <charset val="134"/>
      </rPr>
      <t xml:space="preserve">
可以外观作为突破口进行市场投放</t>
    </r>
  </si>
  <si>
    <r>
      <rPr>
        <sz val="11"/>
        <rFont val="微软雅黑"/>
        <charset val="134"/>
      </rPr>
      <t>Rating: 前五星普遍在四颗半星以上，需要维护好星级，</t>
    </r>
    <r>
      <rPr>
        <sz val="11"/>
        <color rgb="FFFF0000"/>
        <rFont val="微软雅黑"/>
        <charset val="134"/>
      </rPr>
      <t>星级及售后可成为我们的推广优势。</t>
    </r>
  </si>
  <si>
    <t>label printer类目中，整个市场的listing数量达近2000条，Top 100中新品占比3%，亚马逊自营产品占比15%，仍有可进入空间。</t>
  </si>
  <si>
    <t>汉印标签打印机的市场份额目标前期可以对标Phomemo快速进入市场等，后期可对标DYMO或者Brother继续拓展其他细分市场</t>
  </si>
  <si>
    <t>品牌基本信息</t>
  </si>
  <si>
    <t>listing信息</t>
  </si>
  <si>
    <t>产品信息</t>
  </si>
  <si>
    <t>ASIN</t>
  </si>
  <si>
    <t>Link</t>
  </si>
  <si>
    <t>主图</t>
  </si>
  <si>
    <t>小类排名</t>
  </si>
  <si>
    <t>大类排名</t>
  </si>
  <si>
    <t>review数量</t>
  </si>
  <si>
    <t>review评分</t>
  </si>
  <si>
    <t>价格（$)</t>
  </si>
  <si>
    <t>上线时长（天）</t>
  </si>
  <si>
    <t>预估日销</t>
  </si>
  <si>
    <t>预估月销</t>
  </si>
  <si>
    <t>月销售额</t>
  </si>
  <si>
    <t>技术</t>
  </si>
  <si>
    <t>分辨率（DPI)</t>
  </si>
  <si>
    <t>是否有应用程序</t>
  </si>
  <si>
    <t>每分钟打印标签数量/每秒打印长度</t>
  </si>
  <si>
    <t>输出类型</t>
  </si>
  <si>
    <t>产品重量（磅）</t>
  </si>
  <si>
    <t>外观</t>
  </si>
  <si>
    <t>兼容系统</t>
  </si>
  <si>
    <t>可打印标签范围</t>
  </si>
  <si>
    <t>卖点</t>
  </si>
  <si>
    <t>客诉点</t>
  </si>
  <si>
    <t>备注</t>
  </si>
  <si>
    <t>DYMO(市场份额：34.19%）</t>
  </si>
  <si>
    <t>B0027JBLV4</t>
  </si>
  <si>
    <t>https://www.amazon.com/DYMO-LabelWriter-Thermal-Printer-1752264/dp/B0027JBLV4/ref=sr_1_1?dchild=1&amp;keywords=B0027JBLV4&amp;qid=1600764014&amp;sr=8-1</t>
  </si>
  <si>
    <t xml:space="preserve"> </t>
  </si>
  <si>
    <t>#526</t>
  </si>
  <si>
    <t>热敏</t>
  </si>
  <si>
    <t>600*300</t>
  </si>
  <si>
    <t xml:space="preserve">是 </t>
  </si>
  <si>
    <t>51张</t>
  </si>
  <si>
    <t>/</t>
  </si>
  <si>
    <t>银黑色</t>
  </si>
  <si>
    <t>Windows 7或更高版本；
Mac OS X v10.8或更高版本</t>
  </si>
  <si>
    <t>运输和邮寄标签，资产标识，条形码，文件，名称徽章和绑定器</t>
  </si>
  <si>
    <t>1. 打印精确的数量，不浪费；
2. 热敏打印技术无需墨水和碳粉；
3. 随附DYMO软件快速创建和打印；
4. 每分钟最多创建和打印51个标签；
5. 直接从Word，Excel，Outlook和Google联系人中文本创建标签；
6. 各种尺寸的标签；
7. 与Dymo邮票不兼容。</t>
  </si>
  <si>
    <t>1. DYMO相关软件操做麻烦；
2. 不兼容MAC、PC等部分系统；
3. 打印标签颜色变淡；
4. 打印纸缠绕，顺序错乱；
5. 自动喷出大量空白标签。</t>
  </si>
  <si>
    <t>B07DXH5CCJ</t>
  </si>
  <si>
    <t>https://www.amazon.com/DYMO-LabelWriter-Adhesive-Shipping-400-pound/dp/B07DXH5CCJ/ref=sr_1_1?dchild=1&amp;keywords=B07DXH5CCJ&amp;qid=1600764027&amp;sr=8-1</t>
  </si>
  <si>
    <t>#1,630</t>
  </si>
  <si>
    <t>71张</t>
  </si>
  <si>
    <t>Windows 7或更高版本；
Mac OS X v10.9或更高版本</t>
  </si>
  <si>
    <t>1. 每分钟最多创建和打印71个标签；
2. 随附DYMO Stamps软件可直接打印USPS批准的邮资；
3. 使用软件无需支付费用；
4. 热敏打印技术无需墨水和碳粉；
5. 内置便携式电子秤；
6. 电子秤可拆卸LED屏，方便手持或壁挂观看。</t>
  </si>
  <si>
    <t>1. 自动打印标签；
2. 产品太小，无法大量打印标签；
3. DYMO相关操作软件太难使用；
4. 打印错误标签，标签内容、字体错误；
5. 标签不完整，仅有部分内容；</t>
  </si>
  <si>
    <t>B0027J9KH6</t>
  </si>
  <si>
    <t>https://www.amazon.com/DYMO-Writer-printer-Labels-1752266/dp/B0027J9KH6/ref=sr_1_1?dchild=1&amp;keywords=B0027J9KH6&amp;qid=1600764044&amp;sr=8-1</t>
  </si>
  <si>
    <t>#3,908</t>
  </si>
  <si>
    <t>72张</t>
  </si>
  <si>
    <t>单色</t>
  </si>
  <si>
    <t>Windows 7或更高版本；
Mac OS V10.10或更高版本</t>
  </si>
  <si>
    <t>大批量运输和邮寄标签，资产标识，条形码，文件，名称徽章和绑定器</t>
  </si>
  <si>
    <t>1. 热敏打印技术无需墨水和碳粉；
2. 每分钟最多可打印71个标签；
3. 与Windows 7、Mac OS X v10.8或更高版本兼容；
4. DYMO软件从PC自定义打印；
5. 600 x 300 dpi分辨率打印更清晰；
6. 精确打印，不浪费纸张； 
7. 使用软件无需支付费用；</t>
  </si>
  <si>
    <t>1. 无法与Wind 10兼容；
2. 自动疯狂喷出一堆空白标签；
3.卡顿；
4. 只有一边正常工作；
5. 标签缠绕在滚轴上；
6. 需额外购买标签纸。</t>
  </si>
  <si>
    <t>B07DXDSPFT</t>
  </si>
  <si>
    <t>https://www.amazon.com/DYMO-1801611-Industrial-Labels-LabelWriter/dp/B07DXDSPFT/ref=sr_1_1?dchild=1&amp;keywords=B07DXDSPFT&amp;qid=1600764129&amp;sr=8-1</t>
  </si>
  <si>
    <t>#10,971</t>
  </si>
  <si>
    <t>否</t>
  </si>
  <si>
    <t>1. 轻触“热键”，用于创建和格式化标签的快捷方式；
2. 使用计算机风格（AZERTY）键盘输入文本；
3. 打印各种材料和颜色的1/4“，3/8”，1/2“和3/4”宽工业标签；
4. 可直接在热缩管上打印；
5. 耐用防污，耐化学药品，溶剂，油脂，热，湿气和其他苛刻元素。</t>
  </si>
  <si>
    <t>B01MEEI5WC</t>
  </si>
  <si>
    <t>https://www.amazon.com/DYMO-LabelWriter-Thermal-Printer-1755120/dp/B01MEEI5WC/ref=sr_1_1?dchild=1&amp;keywords=B01MEEI5WC&amp;qid=1600764097&amp;sr=8-1</t>
  </si>
  <si>
    <t>#19,618</t>
  </si>
  <si>
    <t>Windows 7或更高版本；
Mac OS v10.11或更高版本</t>
  </si>
  <si>
    <t>大量邮寄，运输，专业，资产识别，条形码，文件和装订</t>
  </si>
  <si>
    <t>1. 宽幅标签打印机可打印大量标签；
2. 打印宽度最大为4.16英寸的标签；
3. 热敏打印技术无需墨水和碳粉；
4. 与平台兼容，直接从DYMO Stamps，eBay，Etsy和iabol打印运输标签；
5. 打印数量准确，无标签浪费；
6. 直接从Word，Excel或Outlook等进行打印;
7. 系统要求：Windows 7、Mac OS v10.11或更高版本。</t>
  </si>
  <si>
    <t>1. 打印错误尺寸标签，浪费纸张；</t>
  </si>
  <si>
    <t>B002M1LG1M</t>
  </si>
  <si>
    <t>https://www.amazon.com/DYMO-1752267-LabelWriter-Thermal-Printer/dp/B002M1LG1M/ref=sr_1_1?dchild=1&amp;keywords=B002M1LG1M&amp;qid=1600764115&amp;sr=8-1</t>
  </si>
  <si>
    <t>#46,051</t>
  </si>
  <si>
    <t>运输和邮寄标签，专业，资产标识，条形码，文件和装订夹，家庭组织，名称徽章和工业</t>
  </si>
  <si>
    <t>1. 每分钟最多创建和打印71个标签；
2. DYMO Stamps软件直接从桌面打印USPS批准的邮资；
3. 使用软件无需支付费用；
4. 热敏打印技术无需墨水和碳粉；
5. 连接到PC或Mac，可直接从Word，Excel，Outlook，Quick Books和其他程序中打印标签。</t>
  </si>
  <si>
    <t>1. 自动改变标签格式；
2. 产品使用寿命太短 ，质量差；
3. 频繁卡顿、拥堵；
4. 额外付费购买标签；</t>
  </si>
  <si>
    <t>B01MTWGMRR</t>
  </si>
  <si>
    <t>https://www.amazon.com/Brother-QL-810W-Ultra-Fast-Wireless-Networking/dp/B01MTWGMRR/ref=sr_1_1?dchild=1&amp;keywords=B01MTWGMRR&amp;qid=1600764790&amp;sr=8-1</t>
  </si>
  <si>
    <t>#6,603</t>
  </si>
  <si>
    <t>110张</t>
  </si>
  <si>
    <t>白色</t>
  </si>
  <si>
    <t>电脑：Windows Mac；
移动设备兼容性：AirPrint，Brother iPrint$Label</t>
  </si>
  <si>
    <t>包裹、信封、文件夹、姓名牌、邮件标签</t>
  </si>
  <si>
    <t>1. 连接WIFI，任何地方打印或网络共享；
2. 可打印黑色/红色标签；
3. 切纸机寿命：高达300,000（模切标签）150,000（连续标签）；
4. 兼容不同操作系统：Mac，Windows；
AirPrint，Brother iPrint和Label；
5. 无需墨水和碳粉；
6. 每分钟多达110个标签；
7. 300dpi分辨率。</t>
  </si>
  <si>
    <t>1. 不能兼容MAC、Wind10，连接网络故障；
2. 不能打印条形码；
3. 操作麻烦，难操作；
4. 标签质量差，颜色太浓，有斑点；
5. 机器突然死机，机器冒烟了。</t>
  </si>
  <si>
    <t>B01N49R9KP</t>
  </si>
  <si>
    <t>https://www.amazon.com/Brother-High-Speed-Professional-Multi-System-Compatible/dp/B01N49R9KP/ref=sr_1_1?dchild=1&amp;keywords=B01N49R9KP&amp;qid=1600764801&amp;sr=8-1</t>
  </si>
  <si>
    <t>#7,408</t>
  </si>
  <si>
    <t>93张</t>
  </si>
  <si>
    <t>Windows和Mac</t>
  </si>
  <si>
    <t>1. 打印黑色/红色标签；
2. 超快速，每分钟可打印93个标签；
3. 300dpi分辨率的黑色文本显示；
4. 自动切纸器可启用3英尺横幅和标牌；
5. 可以直接在办公桌上打印邮资；
6. 打印机输出：单色
7. 连接技术：无线。</t>
  </si>
  <si>
    <t>1. 不予MAC兼容，操作麻烦，费时；
2. 产品寿命短，不工作；
3. 相关软件不识别打印机，无法打印；
4. 打印机容易处于脱机或未连接状态</t>
  </si>
  <si>
    <t>B079G51QTB</t>
  </si>
  <si>
    <t>https://www.amazon.com/Brother-QL-1100-Postage-Barcode-Professional/dp/B079G51QTB/ref=sr_1_1?dchild=1&amp;keywords=B079G51QTB&amp;qid=1600764814&amp;sr=8-1</t>
  </si>
  <si>
    <t>#9,612</t>
  </si>
  <si>
    <t>300x300</t>
  </si>
  <si>
    <t>69张</t>
  </si>
  <si>
    <t xml:space="preserve">
无需Windows pc安装软件；
iPrint&amp;Label app移动打印</t>
  </si>
  <si>
    <t>包裹，文件夹，信封，邮资，航运</t>
  </si>
  <si>
    <t>1. 在最大4英寸宽的宽幅标签上打印；
2. 条形码裁剪功能；
3. USB主机接口：允许与外围设备一起使用；
4. 无需在PC上安装软件即可打印标签；
5. 免费SDK轻松集成打印；
6. 内存（MB）：7.8；
7. 最大标签长度：9.8英尺（USB）3英尺（串行）。</t>
  </si>
  <si>
    <t>1. 打印标签尺寸错误；
2. 无法与MAC兼容；
3. 打印标签不完整，仅打印部分标签；
4. 步骤麻烦，很难操作；
5. 质量差，仅使用几次就坏了，不工作。</t>
  </si>
  <si>
    <t>1. 印刷标签宽达4英寸；
2. 免费软件开发工具包(SDK)；</t>
  </si>
  <si>
    <t>B005TJMC0S</t>
  </si>
  <si>
    <t>https://www.amazon.com/Brother-QL-700-High-speed-Professional-Printer/dp/B005TJMC0S/ref=sr_1_1?dchild=1&amp;keywords=B005TJMC0S&amp;qid=1600764822&amp;sr=8-1</t>
  </si>
  <si>
    <t>#27,580</t>
  </si>
  <si>
    <t>300*300</t>
  </si>
  <si>
    <t>仅Windows</t>
  </si>
  <si>
    <t>包裹、信封、文件夹、光盘、横幅、邮件标签</t>
  </si>
  <si>
    <t>1. 超快速，每分钟可打印多达93个标签；
2. 打印尺寸预先设定，易剥离；
3. 可在连续长度的纸和膜胶带上打印；
4. 用于横幅和标牌，最长3英尺；
5. 直接在办公桌上打印包裹和信封的邮资
6. 无需墨水或碳粉；
7. 自动裁纸器提供精确裁切。</t>
  </si>
  <si>
    <t>1. 不兼容Wind 10，MAC等系统；
2. 巨响后死机，有噪音；
3. 冒烟，有安全隐患；
4. 操作程序复杂；
5. 打印机卡顿；</t>
  </si>
  <si>
    <t>需要申请pbsmart邮费服务、互联网连接、USB连接和邮费标签卷</t>
  </si>
  <si>
    <t>Zebra</t>
  </si>
  <si>
    <t>B07HLVSHVZ</t>
  </si>
  <si>
    <t>https://www.amazon.com/Zebra-Label-Thermal-Printer-ZP450-0501-0006A/dp/B07HLVSHVZ/ref=sr_1_1?dchild=1&amp;keywords=B07HLVSHVZ&amp;qid=1600764857&amp;sr=8-1</t>
  </si>
  <si>
    <t>#12,034</t>
  </si>
  <si>
    <t>203*600</t>
  </si>
  <si>
    <t>127mm/s</t>
  </si>
  <si>
    <t>灰色</t>
  </si>
  <si>
    <t>1. 连接性：并行（IEEE1284），串行（RS-232C），USB 1.0 / 1.1；
2. 黑色打印速度5英寸/秒；
3. 最大分辨率（Bw）203x600DPI；</t>
  </si>
  <si>
    <t>1. 标签质量差，看不清标签内容；
2. 只与UPS Worldship一起工作；
3. 连不上以太网；
4. 只与UPS Worldship一起工作；
5. 缺少电源适配器；
6. 质量差，不工作。</t>
  </si>
  <si>
    <t>B00EUN90SG</t>
  </si>
  <si>
    <t>https://www.amazon.com/Zebra-Receipts-Barcodes-Parallel-Connectivity/dp/B00EUN90SG/ref=sr_1_1?dchild=1&amp;keywords=B00EUN90SG&amp;qid=1600764870&amp;sr=8-1</t>
  </si>
  <si>
    <t>#14,700</t>
  </si>
  <si>
    <t>Windows 10及以上；
MAC OS X 10.6 Snow Leopard及以上；
以及使用当前CUPS打印机驱动程序的Linux系统。</t>
  </si>
  <si>
    <t>地址、运输、邮寄、文件夹、条形码、活页夹标签以及姓名标签、腕带和收据</t>
  </si>
  <si>
    <t>1. 通过USB串行或并行端口连接，并与直接热敏标签卷兼容；
2. 热敏技术打印，无需墨水或碳粉；
3. 专为耐用性和频繁使用而设计；
4. 203 dpi，打印速度5英寸/秒；
5. 精准打印，不浪费；
6. 与Windows 10及更高版本兼容。</t>
  </si>
  <si>
    <t>1. 不兼容Wind10系统；
2. 无法连接以太网，通信连接失败；
3. 操作复杂，难使用；
4. 电源适配器坏了；
5. 打印标签尺寸不准确。</t>
  </si>
  <si>
    <t>B07TX9PX1K</t>
  </si>
  <si>
    <t>https://www.amazon.com/Phomemo-Printer-Printing-Thermal-Compatible/dp/B07TX9PX1K/ref=sr_1_1?dchild=1&amp;keywords=B07TX9PX1K&amp;qid=1600764882&amp;sr=8-1</t>
  </si>
  <si>
    <t>#10,698</t>
  </si>
  <si>
    <t>150mm/s</t>
  </si>
  <si>
    <t>Windows, Mac OS</t>
  </si>
  <si>
    <t>运输标签，仓库标签，条形码和ID标签，批量邮件标签</t>
  </si>
  <si>
    <t>1. 150mm / s的速度进行高速打印；
2. 打印宽度最大为4''，可连续工作12个小时以上；
3. 6英寸/秒打印速度打印4“x6“标签；
4. 与Windows，Mac OS兼容；
5. 无需购买任何墨水，碳粉或色带；
6. 与所有主要的运输平台兼容；
7. 内存：8MB SDRAM，2MB闪存；
8. 插入标签，打印机将自动捕获标签。</t>
  </si>
  <si>
    <t>1. 打印标签尺寸不准确，只打印出部分内容；
2. 打印的标签颜色变淡；
3. 启动慢，卡顿，堵塞；
4. 打印空白或者相同的标签；
5. 无法与Wind10系统兼容。</t>
  </si>
  <si>
    <t>B07XXB2MXN</t>
  </si>
  <si>
    <t>https://www.amazon.com/Phomemo-M110-Label-Maker-Bluetooth-Compatible/dp/B07XXB2MXN/ref=sr_1_1?dchild=1&amp;keywords=B07XXB2MXN&amp;qid=1600764898&amp;sr=8-1</t>
  </si>
  <si>
    <t>#34,950</t>
  </si>
  <si>
    <t>是</t>
  </si>
  <si>
    <t>黑色</t>
  </si>
  <si>
    <t>蓝牙连接“打印大师”APP</t>
  </si>
  <si>
    <t>衣服标签，价格标签，电缆标签，珠宝标签，地址标签，文件夹标签</t>
  </si>
  <si>
    <t>1. 迷你蓝牙无线热敏移动标签打印机；
2. 轻松连接手机，APP中有很多模板；
3. 宽度范围为20mm〜50mm，最大宽度为48mm。
4. 强大的功能-OCR-光学字符识别；
5. 热敏打印技术无需墨水或碳粉；
6. 方便携带，内置1500mAh可充电电池，可待机1周。</t>
  </si>
  <si>
    <t>1. 程序故障，保存的标签内容自动消失；
2.  打印出的标签尺寸很小；
3. 可选择的字体太少；
4. 应用程序无法运行。</t>
  </si>
  <si>
    <t>B01MA3EYC5</t>
  </si>
  <si>
    <t>https://www.amazon.com/Rollo-Label-Printer-Commercial-Compatible/dp/B01MA3EYC5/ref=sr_1_1?dchild=1&amp;keywords=B01MA3EYC5&amp;qid=1600765002&amp;sr=8-1</t>
  </si>
  <si>
    <t>#633</t>
  </si>
  <si>
    <t xml:space="preserve">Windows, Mac；
</t>
  </si>
  <si>
    <t>适合所有快递标签，包括UPS, USPS</t>
  </si>
  <si>
    <t>1. 与Thermal Direct Label一起使用；
2. 150mm / s的高速打印；
3. 热敏技术无需碳粉或墨水；
4. 与所有主要的运输平台兼容；
5. 与Windows和Mac兼容；
6. 可以打印宽度从1.57英寸到4.1英寸的标签。</t>
  </si>
  <si>
    <t>1. 打印出空白的标签
2. 标签质量差，无法被识别出来
3. 标签有斑点，模糊看不清
4. 长期使用后会褪色，颜色变淡
5. 使用六个月后冒烟
6. 卡顿，每次只能打印出一个标签</t>
  </si>
  <si>
    <t>Windows 2000,XP,Vista7,8,10 MAC, LINUX</t>
  </si>
  <si>
    <r>
      <rPr>
        <sz val="10"/>
        <color theme="1"/>
        <rFont val="微软雅黑"/>
        <charset val="134"/>
      </rPr>
      <t xml:space="preserve">1. 直热式，分辨率：203dpi（8dots / mm）; 
2. 宽度最大108mm，最大长度300mm;
3. 高达6IPS的高速打印且噪音低；
4. 最高速度150mm / s;
5. </t>
    </r>
    <r>
      <rPr>
        <sz val="10"/>
        <color theme="4" tint="-0.249977111117893"/>
        <rFont val="微软雅黑"/>
        <charset val="134"/>
      </rPr>
      <t>内存：2MB  RAM：2MB闪存</t>
    </r>
    <r>
      <rPr>
        <sz val="10"/>
        <color theme="4" tint="0.599993896298105"/>
        <rFont val="微软雅黑"/>
        <charset val="134"/>
      </rPr>
      <t>；</t>
    </r>
    <r>
      <rPr>
        <sz val="10"/>
        <color theme="1"/>
        <rFont val="微软雅黑"/>
        <charset val="134"/>
      </rPr>
      <t xml:space="preserve">
6. 设计紧凑，内置适配器，节省更多空间；
7. 打印机头增强了涂层，更加耐用；
8. 较大尺寸的橡胶辊防止标签粘着;
9. 自动标签检测
10. 错误重印技术</t>
    </r>
  </si>
  <si>
    <t>标签打印机SWOT分析</t>
  </si>
  <si>
    <t>Strength</t>
  </si>
  <si>
    <t>Weakness</t>
  </si>
  <si>
    <t>1. 品质相对稳定，比竞品更有保障；
2. 具有较高的分辨率，能够打印清楚的标签；
3. 设计紧凑，体积小，能节省很大的办公空间，并且方便携带；
4. 打印速度较快，能满足客户的紧急需求；
5. 目前有较大的空间和优势
6. 电子办公产品是汉印强项，且具有成品；
7. 具有配套产品、耗材可以增长大量销售额；
8. 产品容易做升级和优化。</t>
  </si>
  <si>
    <t xml:space="preserve">1. 客户拥有不同的设备，很难兼容每一个操作系统，对兼容性要求较高；
2. 标签打印机普遍存在较多的客诉问题，维护评分难度大；
3. 打印机更新迭代快，市场上不断出现功能多元化的打印机；
4. 打印机操作步骤繁多，操作麻烦；
5. 客户对打印机的打印质量和打印容量有较高的要求；
6. 品牌没有知名度，需要长期做品宣工作；
7. 亚马逊自营的大牌品牌效应大和链接稳定；
</t>
  </si>
  <si>
    <t>Opportunity</t>
  </si>
  <si>
    <t>SO</t>
  </si>
  <si>
    <t>OW</t>
  </si>
  <si>
    <t>打印机已经成为办公必备品之一，市场关注度逐年攀升；</t>
  </si>
  <si>
    <t>1. 强大的售后体系（call center)
2. 强大的品宣力度（建立完整的品牌体系）；
3. 强大的研发力度；</t>
  </si>
  <si>
    <r>
      <rPr>
        <sz val="10"/>
        <color theme="1"/>
        <rFont val="微软雅黑"/>
        <charset val="134"/>
      </rPr>
      <t xml:space="preserve">1. 进入市场较晚，作为后入市场者，较难抢占市场份额；
2. 品牌/RV积累较少，前期品宣不易。
3. </t>
    </r>
    <r>
      <rPr>
        <sz val="10"/>
        <color rgb="FFFF0000"/>
        <rFont val="微软雅黑"/>
        <charset val="134"/>
      </rPr>
      <t>说明书内容过于简单粗略</t>
    </r>
    <r>
      <rPr>
        <sz val="10"/>
        <color theme="1"/>
        <rFont val="微软雅黑"/>
        <charset val="134"/>
      </rPr>
      <t xml:space="preserve">
</t>
    </r>
  </si>
  <si>
    <t>Threat</t>
  </si>
  <si>
    <t xml:space="preserve">ST </t>
  </si>
  <si>
    <t>WT</t>
  </si>
  <si>
    <t>1、Rollo、DYMO、Brother、ZEBRA占有市场较大；
2、众多新兴电商品牌显露头角；
3. 市场上产品价格跨度较大，汉印打印机有一定的成本，价格战不具有优势。</t>
  </si>
  <si>
    <t xml:space="preserve">1. 产品功能和配件齐全，便于配套销售增加销量；
2. 是汉印强项产品，有很强的实力；
3. 产品升级容易，能够不断迭代产品
</t>
  </si>
  <si>
    <t>1. 大品牌市场占有率较高，知名度高，前期较难进入市场；
2. 品牌积累不足，市场份额小；
3. 成本较高，不利于定价；
4. 兼容性要求高，客诉问题多，评分维护困难。</t>
  </si>
  <si>
    <t>对标品牌分析</t>
  </si>
  <si>
    <t>竞品品牌</t>
  </si>
  <si>
    <t>细分市场</t>
  </si>
  <si>
    <t>指标</t>
  </si>
  <si>
    <t>情况</t>
  </si>
  <si>
    <t>竞对</t>
  </si>
  <si>
    <t>DYMO（美国 帝么股份有限公司）</t>
  </si>
  <si>
    <t>Office Products</t>
  </si>
  <si>
    <t>产品</t>
  </si>
  <si>
    <t>星级</t>
  </si>
  <si>
    <t>主要ASIN星级：3.8- 4.7，星级相对维护较好</t>
  </si>
  <si>
    <t>RV数量</t>
  </si>
  <si>
    <t>主要ASIN：15-3400，平均2000</t>
  </si>
  <si>
    <t>$89.99-$312.99, 各价格段均有分布</t>
  </si>
  <si>
    <t>产品线布局</t>
  </si>
  <si>
    <t>专注印刷类产品，分办公及工业类，主要品线有标签打印机，工业标签制作机，标签，标签带（标签打印机和工业标签制作机产品布局较为齐全）</t>
  </si>
  <si>
    <t>上新速度</t>
  </si>
  <si>
    <t>标签打印机均为老品，多年前已上线</t>
  </si>
  <si>
    <t>供应链</t>
  </si>
  <si>
    <t>资金投入</t>
  </si>
  <si>
    <r>
      <rPr>
        <sz val="10"/>
        <rFont val="微软雅黑"/>
        <charset val="134"/>
      </rPr>
      <t>该品牌属于诺威品牌股份有限公司旗下品牌，总部位于美国桑迪斯普林斯 (佐治亚州)，是一家全球市场营销各类产品，包括：派克、帝么、史派、纸美、屈伯德等著名品牌用品，已上市。</t>
    </r>
    <r>
      <rPr>
        <sz val="10"/>
        <color rgb="FFFF0000"/>
        <rFont val="微软雅黑"/>
        <charset val="134"/>
      </rPr>
      <t>帝么股份有限公司</t>
    </r>
    <r>
      <rPr>
        <sz val="10"/>
        <rFont val="微软雅黑"/>
        <charset val="134"/>
      </rPr>
      <t>，是一家全球生产电子标贴、印刷标贴、以及其他印刷镭射影碟等公司。 其企业成立于1958年，现时为诺威屈伯德旗下公司，资金实力雄厚。</t>
    </r>
  </si>
  <si>
    <t>供货能力</t>
  </si>
  <si>
    <t>自身供货能力较强，核心listing偶有断货现象，断货两周能接上</t>
  </si>
  <si>
    <t>库存周转</t>
  </si>
  <si>
    <t>亚马逊自营，供货能力强，少有断货情况</t>
  </si>
  <si>
    <t>研发实力</t>
  </si>
  <si>
    <t>研发实力强劲，多种型号与外观，有外观专利</t>
  </si>
  <si>
    <t>资源整合能力</t>
  </si>
  <si>
    <t>资源整合能力较强，各国家市场均有涉猎</t>
  </si>
  <si>
    <t>运营</t>
  </si>
  <si>
    <t>市场洞察力</t>
  </si>
  <si>
    <t>市场洞察力一般，市场排名较为稳定，波动不大</t>
  </si>
  <si>
    <t>流量/转化</t>
  </si>
  <si>
    <t>广告bid出价较高，长时间居于shipping label printer首页中间及下方位置。但是站内投入不大，在label print下无广告位，主要关键词首页有编辑推荐</t>
  </si>
  <si>
    <t>站内活动</t>
  </si>
  <si>
    <t>站内deal较少参与</t>
  </si>
  <si>
    <t>独立站/官网</t>
  </si>
  <si>
    <t>有独立官网及其他独立站，官网较为简单，产品分布齐全但不能在官网进行购买，会跳转至亚马逊，沃尔玛等渠道进行购买 官网：https://www.dymo.com/en-US</t>
  </si>
  <si>
    <t>站外品宣</t>
  </si>
  <si>
    <t>Youtube无官方频道，FB粉丝3.78W，互动较少。INS粉丝2.6W，发布内容大多为厨具储存类产品，本营业务指向性不强</t>
  </si>
  <si>
    <t>售后体系</t>
  </si>
  <si>
    <t>官方售后服务热线+邮箱双重售后，售后系统比较完善，但是亚马逊上售后服务一般，差评基本无回复及处理</t>
  </si>
  <si>
    <t>Brother（日本 兄弟工业株式会社）</t>
  </si>
  <si>
    <t>主要ASIN星级：4.2 - 4.3，评分较危险</t>
  </si>
  <si>
    <t>主要ASIN：190-1200</t>
  </si>
  <si>
    <t>79.99-488.39</t>
  </si>
  <si>
    <r>
      <rPr>
        <sz val="10"/>
        <color theme="1"/>
        <rFont val="微软雅黑"/>
        <charset val="134"/>
      </rPr>
      <t>专注打印类类产品，核心产品为打印机、缝纫机、大型机床、标签打印机和打字机、传真机等。</t>
    </r>
    <r>
      <rPr>
        <sz val="10"/>
        <color rgb="FFFF0000"/>
        <rFont val="微软雅黑"/>
        <charset val="134"/>
      </rPr>
      <t>产品布局齐全。</t>
    </r>
  </si>
  <si>
    <t>兄弟工业株式会社是一家多元化经营的日本公司，生产各种各样的产品，包括打印机、缝纫机、大型机床、标签打印机和打字机、传真机、电脑和其他相关电子产品。资金实力雄厚，迅速从进口公司转为出口公司。资金实力雄厚。</t>
  </si>
  <si>
    <t>部分产品自发货，部分产品亚马逊自营，未曾断货，库存掌控力强</t>
  </si>
  <si>
    <t>周转迅速，无滞销品</t>
  </si>
  <si>
    <t>研发实力强，涉及各国各大市场，产品种类丰富。</t>
  </si>
  <si>
    <t>资源整合能力较强，集研发设计制造于一体</t>
  </si>
  <si>
    <t>线上市场洞察力比较强，在打造品牌方面有一定的成果，采用性价比及产品多样化的运营策略</t>
  </si>
  <si>
    <t>亚马逊站内流量高，站外流量较低但正在铺开建设</t>
  </si>
  <si>
    <t>站内活动参与度不高，deal较少参与</t>
  </si>
  <si>
    <t>有自己的官网及独立站，官网设计有一定的品牌格调，简约大方 官网：https://www.cosori.com/</t>
  </si>
  <si>
    <t>站外品宣较弱，YouTube站外视频1300多个，更新频繁但播放量与互动较少，FB无官方页面，有少部分群组及公共主页。</t>
  </si>
  <si>
    <t>官方售后服务热线+邮箱+美国本地公司，本地化较强，构建完整售后体系，亚马逊平台上2月份前会维护差评，2月份后基本不再维护。</t>
  </si>
  <si>
    <t>ZEBRA（美国 斑马技术公司）</t>
  </si>
  <si>
    <t>主要ASIN星级：2.8 - 4.5，平均3.8，评分较差</t>
  </si>
  <si>
    <t>主要ASIN：2-140</t>
  </si>
  <si>
    <r>
      <rPr>
        <sz val="10"/>
        <color theme="1"/>
        <rFont val="微软雅黑"/>
        <charset val="134"/>
      </rPr>
      <t>集中价格段$198-$699，</t>
    </r>
    <r>
      <rPr>
        <sz val="10"/>
        <color rgb="FFFF0000"/>
        <rFont val="微软雅黑"/>
        <charset val="134"/>
      </rPr>
      <t>主打高端市场</t>
    </r>
  </si>
  <si>
    <t>主打打印类型产品，主营产品有标签打印机，工业打印机和标签及散热带等</t>
  </si>
  <si>
    <t>上新速度较慢，还是以老款为主，新品两年间上线一款</t>
  </si>
  <si>
    <t>斑马技术是一家位于美国伊利诺伊州在NASDAQ上市的计算机外设制造公司。主要从事票据、条码标签打印机、RFID智能标签打印机、固定或手持读码器。 全世界170多个国家或地区，世界500强企业超过90%都在使用斑马打印机。</t>
  </si>
  <si>
    <t>供货能力稍弱，经常断货</t>
  </si>
  <si>
    <t>研发实力较强，产品风格相似，有外观专利</t>
  </si>
  <si>
    <t>资源整合能力一般，主打亚马逊站内</t>
  </si>
  <si>
    <t>线上市场洞察力比较强，在打造品牌方面有一定的成果，有点类似精铺货。</t>
  </si>
  <si>
    <t>站外广告位较靠后，编辑推荐处无该品牌。</t>
  </si>
  <si>
    <t>基本无秒杀</t>
  </si>
  <si>
    <t>官网：https://www.zebra.cn/us/en.html</t>
  </si>
  <si>
    <t>基本无站外，无FB官方频道无YouTube频道</t>
  </si>
  <si>
    <t>页面上找不到售后信息，未构建完整售后体系。官网有service服务</t>
  </si>
  <si>
    <t>Phomemo（广东珠海 珠海趣印科技有限公司）</t>
  </si>
  <si>
    <t>主要ASIN星级：4 - 4.1，评分较差</t>
  </si>
  <si>
    <t>主要ASIN：2个，191和210</t>
  </si>
  <si>
    <r>
      <rPr>
        <sz val="10"/>
        <color theme="1"/>
        <rFont val="微软雅黑"/>
        <charset val="134"/>
      </rPr>
      <t>集中价格段$90-$150，</t>
    </r>
    <r>
      <rPr>
        <sz val="10"/>
        <color rgb="FFFF0000"/>
        <rFont val="微软雅黑"/>
        <charset val="134"/>
      </rPr>
      <t>主打中低端市场</t>
    </r>
  </si>
  <si>
    <t>主打打印类型产品，主营产品有标签打印机，热敏打印机和学习打印机，迷你打印机和标签等</t>
  </si>
  <si>
    <t>上新速度较慢，一年上新一款</t>
  </si>
  <si>
    <t>珠海趣印科技有限公司，成立于2017年10月，公司位于珠海，致力于专业级标签打印机的自主研发与销售。 
主营业务包括趣印及其所属品牌的手持标签打印机、桌面标签打印机、迷你打印机等产品的设计、研发和销售，提供多方位的标签打印解决方案和配套服务，产品覆盖电力、通信、商业和办公等领域，支持区域代理和个性化定制，倡导移动互联打印新方式</t>
  </si>
  <si>
    <t>供货能力较强，基本未曾断货</t>
  </si>
  <si>
    <t>研发实力较强，细分品类规划有序，品牌重视产品研发和技术创新，作为初创公司不容小觑。</t>
  </si>
  <si>
    <t>资源整合能力较强，重视线上市场，扩展多个平台</t>
  </si>
  <si>
    <t>洞察力一般，产品本身差评较多，且未能及时回复差评，首页有差评</t>
  </si>
  <si>
    <t>流量一般，广告位查询不到，但仍具有站内资源，可做bundle</t>
  </si>
  <si>
    <t>无秒杀</t>
  </si>
  <si>
    <t>国内官网：http://www.qu-in.com/about/  官网设计有格调及其风格，简约大方  品牌官网：https://phomemo.com/</t>
  </si>
  <si>
    <t>已开始布局站外渠道，Youtube已有官方频道，虽播放量少，但更新较为频繁。FB已有主页，且点赞量相对较多</t>
  </si>
  <si>
    <t>有售后邮箱+官网指引，暂无AS和call center</t>
  </si>
  <si>
    <t>匹配动作</t>
  </si>
  <si>
    <r>
      <rPr>
        <sz val="10"/>
        <color theme="1"/>
        <rFont val="微软雅黑"/>
        <charset val="134"/>
      </rPr>
      <t>推广初期快速上评且维持评论星级在</t>
    </r>
    <r>
      <rPr>
        <b/>
        <sz val="10"/>
        <color theme="1"/>
        <rFont val="微软雅黑"/>
        <charset val="134"/>
      </rPr>
      <t>4.8</t>
    </r>
    <r>
      <rPr>
        <sz val="10"/>
        <color theme="1"/>
        <rFont val="微软雅黑"/>
        <charset val="134"/>
      </rPr>
      <t>以上，</t>
    </r>
    <r>
      <rPr>
        <b/>
        <sz val="10"/>
        <color theme="1"/>
        <rFont val="微软雅黑"/>
        <charset val="134"/>
      </rPr>
      <t>迅速上评至50+</t>
    </r>
  </si>
  <si>
    <t>对标竞品中高端产品</t>
  </si>
  <si>
    <t>先跑一条链接进入市场</t>
  </si>
  <si>
    <t>推广期运营投入在RV/星级/品宣方面，配合完整的售后服务体系，建议拍摄使用视频并且加入call center。后续逐渐完善产品线布局，品牌效应与产品线相互配合</t>
  </si>
  <si>
    <t>1. 完善官网布局，且竞争对手站外短板较明显，所以需要形成站外品宣体系，推广初期就开始站外品宣，以此更快地产生品牌效应
2. 完善售后体系，建议加入call center并采取邮箱+电话的形式保障售后，建立官网，官网上也强调售后，已形成对亚马逊的引导</t>
  </si>
  <si>
    <t>客户使用关键词</t>
  </si>
  <si>
    <t>数量</t>
  </si>
  <si>
    <t>占比</t>
  </si>
  <si>
    <t>用户群体</t>
  </si>
  <si>
    <t>使用场景</t>
  </si>
  <si>
    <t>提到的功能/特点</t>
  </si>
  <si>
    <t>label maker</t>
  </si>
  <si>
    <t>officer</t>
  </si>
  <si>
    <t>office</t>
  </si>
  <si>
    <t>easy to use</t>
  </si>
  <si>
    <t>label printer</t>
  </si>
  <si>
    <t>seller</t>
  </si>
  <si>
    <t>company</t>
  </si>
  <si>
    <t xml:space="preserve"> print clear</t>
  </si>
  <si>
    <t>shipping label printer</t>
  </si>
  <si>
    <t>doctor/nurse/teacher</t>
  </si>
  <si>
    <t>shop/store</t>
  </si>
  <si>
    <t>good label quality</t>
  </si>
  <si>
    <t>label maker machine</t>
  </si>
  <si>
    <t>express/shipper</t>
  </si>
  <si>
    <t>logistics/express</t>
  </si>
  <si>
    <t>fast print speed, don't jam</t>
  </si>
  <si>
    <t>thermal printer</t>
  </si>
  <si>
    <t>family</t>
  </si>
  <si>
    <t xml:space="preserve">easy to connect, good compatibility </t>
  </si>
  <si>
    <t>barcode printer</t>
  </si>
  <si>
    <t>hospital</t>
  </si>
  <si>
    <t>print accurate</t>
  </si>
  <si>
    <t>usps label printer</t>
  </si>
  <si>
    <t>saving paper</t>
  </si>
  <si>
    <t>label printer for shipping packages</t>
  </si>
  <si>
    <t>汇总分析：</t>
  </si>
  <si>
    <t>1. 关键词：label printer是客户提到最频繁的关键词，使用频率高达49%；此外客户在搜索时主要使用label maker、shipping label printer和thermal printer这三个关键词，以上关键词适合用于标题以及广告重点关注的词；除此之外，客户使用到的关键词流量排序是：barcode printer、label maker machine、usps label printer和label printer for shipping packages，可用来埋词测试。
2. 用户群：根据用户群体和用户场景的分析，企业办公室工作者对标签打印机的需求最大，是最主要的客户资源，占比70%以上；商品卖家，销售人员的需求也较高；此外，还有来自教育和医疗行业的客户需求；需要注意到的是物流快递行业从业者对标签打印机的需求应该是很大的，但是通过客诉分析很难看出客户的职业，因此可能会带来一定的误差。
3. 提到的功能：
（1）科技快速发展带来标签打印机更新迭代较快，一些品牌不断推出新的功能导致打印机的操作越来越麻烦，因此超过70%的客户最关注的是打印机是否操作简便，在客诉调查中发现更多的客户希望拿到的一台“即插即用”的打印机，而不是程序复杂、功能繁琐、操作麻烦的打印机；
（2）客户对打印出的标签质量关注度也很高，一些打印机打印出的条码不清晰，颜色太深或太浅，导致扫码枪识别不出来；
（3）此外，打印机的高度兼容性也是客户十分关注的点，一些产品在电脑系统更新后就没办法兼容，导致产品无法使用；
（4）客户对打印机的打印速度、是否卡顿、打印尺寸和内容是否精确也十分关注，一些产品因为打印不精确导致浪费纸张，增加客户的成本而带来客诉。</t>
  </si>
  <si>
    <t>Brand</t>
  </si>
  <si>
    <t>Asin</t>
  </si>
  <si>
    <t>首图</t>
  </si>
  <si>
    <t>差评类型</t>
  </si>
  <si>
    <t>功能性</t>
  </si>
  <si>
    <t>打印标签尺寸、内容、类型不准确，只印到一部分</t>
  </si>
  <si>
    <t>标签质量差，颜色变淡/浓/脏/斑点，不清楚/模糊，无法识别</t>
  </si>
  <si>
    <t>打印空白标签/相同标签，浪费纸张</t>
  </si>
  <si>
    <t>不兼容MAC、PC、Wind10、stamps等</t>
  </si>
  <si>
    <t>启动慢，响应速度很慢，浪费时间</t>
  </si>
  <si>
    <t>堵塞/卡顿、不流畅、撕裂纸张，缠绕</t>
  </si>
  <si>
    <t>标签粘在打印头和传感器上，打印时自动剥离标签</t>
  </si>
  <si>
    <t>打印跳过，顺序乱/错误标签</t>
  </si>
  <si>
    <t>设计性</t>
  </si>
  <si>
    <t>使用麻烦，操作复杂，难使用，浪费时间</t>
  </si>
  <si>
    <t>无法大规模打印</t>
  </si>
  <si>
    <t>软件安装/操作麻烦，程序难操作无法使用</t>
  </si>
  <si>
    <t>网络连接/通信连接故障</t>
  </si>
  <si>
    <t>打印程序指令错乱，打印一次后要重新设置，每次打印都需校准</t>
  </si>
  <si>
    <t>有噪音/巨响</t>
  </si>
  <si>
    <t>只与UPS Worldship一起工作</t>
  </si>
  <si>
    <t>自动打印大量标签</t>
  </si>
  <si>
    <t>批次性</t>
  </si>
  <si>
    <t>质量差，使用寿命短，不工作</t>
  </si>
  <si>
    <t>零件坏了，滚筒、电源适配器坏了</t>
  </si>
  <si>
    <t>防损做不好/次品，缺少配件</t>
  </si>
  <si>
    <t>突然死机，机器冒烟了</t>
  </si>
  <si>
    <t>差评总结分析：</t>
  </si>
  <si>
    <r>
      <rPr>
        <sz val="11"/>
        <color rgb="FFFF0000"/>
        <rFont val="微软雅黑"/>
        <charset val="134"/>
      </rPr>
      <t xml:space="preserve">功能性：
</t>
    </r>
    <r>
      <rPr>
        <sz val="11"/>
        <color theme="1"/>
        <rFont val="微软雅黑"/>
        <charset val="134"/>
      </rPr>
      <t>1. 差评最多的点集中在产品的兼容性，在客户更新升级设备后无法连接打印机，产品不能满足广泛的连接需求导致了客诉，因此产品应具备高度的兼容性，以适应不同的操作系统；但也可能存在客户在购买前没有仔细阅读说明导致的客诉；</t>
    </r>
    <r>
      <rPr>
        <sz val="11"/>
        <color rgb="FFFF0000"/>
        <rFont val="微软雅黑"/>
        <charset val="134"/>
      </rPr>
      <t xml:space="preserve">
</t>
    </r>
    <r>
      <rPr>
        <sz val="11"/>
        <color theme="1"/>
        <rFont val="微软雅黑"/>
        <charset val="134"/>
      </rPr>
      <t xml:space="preserve">2. 其次是打印出的标签质量问题，一些打印机打印出大量空白标签或者相同的标签、标签不清楚、内容模糊，导致无法被扫码枪扫描出来，浪费了很多标签纸，增加了客户的成本；
3. 此外，打印机不能精准打印标签，只打印出部分内容、尺寸不准确也带来了较多客诉；
4. 打印机在打印过程中出现卡顿、不流畅、打印纸缠绕、打印顺序错乱也是导致客诉问题的主要原因之一。
</t>
    </r>
    <r>
      <rPr>
        <sz val="11"/>
        <color rgb="FFFF0000"/>
        <rFont val="微软雅黑"/>
        <charset val="134"/>
      </rPr>
      <t xml:space="preserve">设计性：
</t>
    </r>
    <r>
      <rPr>
        <sz val="11"/>
        <rFont val="微软雅黑"/>
        <charset val="134"/>
      </rPr>
      <t>（1）一些品牌为使产品的功能更加丰富、与市场上的产品区别开来而增加了更多复杂的程序和操作，例如设置自己品牌的程序和驱动软件，导致客户很难理解操作步骤增加客户的使用难度带来大量客诉问题，而客户需要的是能够“即插即用”产品；
（2)一些产品存在打印程序指令错乱问题，有的打印机每一次打印都需要校对才能打印出标签，又有的打印机会自动打印大量标签， 在打印的过程中客户需要花大量时间去检查和监控，因此打印机在这方面的设计要注意；
（3）很多客户需要一次性打印大量标签，打印机应该满足大量打印的需求；
（4）有少量的打印机在工作时会发出噪音。
批次性：
（1）产品的质量和使用寿命是客户最关注的方面，打印机应该满足一个长期的使用过程而不是仅使用几次后就坏了；
（2）其次是产品的包装和运输方面，要做好防损工作，检查好包装内部零件；
（3）有少量产品在使用过程中发热冒烟，给客户带来安全隐患。</t>
    </r>
  </si>
  <si>
    <t>产品定位表格</t>
  </si>
  <si>
    <t>图片</t>
  </si>
  <si>
    <t>产品描述（产品属性、产品特征、基本信息）</t>
  </si>
  <si>
    <t>用户画像</t>
  </si>
  <si>
    <t>产品卖点</t>
  </si>
  <si>
    <t>产品痛点与用户关心</t>
  </si>
  <si>
    <t>购买驱动因素</t>
  </si>
  <si>
    <t>退货分析</t>
  </si>
  <si>
    <t>产品创新</t>
  </si>
  <si>
    <t>礼品与季节性属性</t>
  </si>
  <si>
    <t>review insight</t>
  </si>
  <si>
    <t>流量定位</t>
  </si>
  <si>
    <t>产品关键词（一级）</t>
  </si>
  <si>
    <t>流量结构（H10工具总结）</t>
  </si>
  <si>
    <t>流量类型（SIF工具总结）</t>
  </si>
  <si>
    <t>拓展关键词</t>
  </si>
  <si>
    <t>类目流量</t>
  </si>
  <si>
    <t>同类竞品</t>
  </si>
  <si>
    <t>关联流量</t>
  </si>
  <si>
    <t>品牌流量</t>
  </si>
  <si>
    <t>站外流量</t>
  </si>
  <si>
    <t>背部按摩相关流量</t>
  </si>
  <si>
    <t>SP关键词</t>
  </si>
  <si>
    <t>leg massager</t>
  </si>
  <si>
    <t>Manual Back Massagers</t>
  </si>
  <si>
    <t>B07FSCCX1P</t>
  </si>
  <si>
    <t>B019F42TBY</t>
  </si>
  <si>
    <t>Rollga</t>
  </si>
  <si>
    <r>
      <rPr>
        <sz val="11"/>
        <color rgb="FF000000"/>
        <rFont val="Calibri"/>
        <charset val="134"/>
      </rPr>
      <t>youtube</t>
    </r>
    <r>
      <rPr>
        <sz val="11"/>
        <color rgb="FF000000"/>
        <rFont val="Calibri"/>
        <charset val="134"/>
      </rPr>
      <t xml:space="preserve"> </t>
    </r>
  </si>
  <si>
    <t>瑜伽相关流量</t>
  </si>
  <si>
    <t>品牌关键词</t>
  </si>
  <si>
    <t>Spine Supporters</t>
  </si>
  <si>
    <t>Manual Massage Balls</t>
  </si>
  <si>
    <t>B0B68CQJ7Z</t>
  </si>
  <si>
    <t>B00XM2MRGI</t>
  </si>
  <si>
    <t>Amazon Basic Care</t>
  </si>
  <si>
    <t>INS</t>
  </si>
  <si>
    <t>背部支撑相关流量</t>
  </si>
  <si>
    <t>SBV流量</t>
  </si>
  <si>
    <t>Pilates Spine Supporters</t>
  </si>
  <si>
    <t>B07TLP86CW</t>
  </si>
  <si>
    <t>B01BW2YYZQ</t>
  </si>
  <si>
    <t>LuxFit</t>
  </si>
  <si>
    <t>facebook</t>
  </si>
  <si>
    <t>室内运动流量</t>
  </si>
  <si>
    <t>编辑推荐流量</t>
  </si>
  <si>
    <t>foam roller</t>
  </si>
  <si>
    <t>Manual Massage Sticks</t>
  </si>
  <si>
    <t>B06XSJGYLJ</t>
  </si>
  <si>
    <t>UpCircleSeven</t>
  </si>
  <si>
    <t>Pinterest</t>
  </si>
  <si>
    <t>foam roller相关流量</t>
  </si>
  <si>
    <t>TR关键词</t>
  </si>
  <si>
    <t>yoga wheel</t>
  </si>
  <si>
    <t>Foam Rollers</t>
  </si>
  <si>
    <t>B003QCI4GG</t>
  </si>
  <si>
    <t>Innova Health and Fitness</t>
  </si>
  <si>
    <t>reddit</t>
  </si>
  <si>
    <t>热敏标签打印机</t>
  </si>
  <si>
    <t>产品示图</t>
  </si>
  <si>
    <t>测试汇总</t>
  </si>
  <si>
    <r>
      <rPr>
        <b/>
        <sz val="10"/>
        <color theme="1"/>
        <rFont val="微软雅黑"/>
        <charset val="134"/>
      </rPr>
      <t>优势：</t>
    </r>
    <r>
      <rPr>
        <sz val="10"/>
        <color theme="1"/>
        <rFont val="微软雅黑"/>
        <charset val="134"/>
      </rPr>
      <t xml:space="preserve">
1. 操作方便，下载驱动程序、插上电源后就可以使用，符合“即插即用”的需求；
2. 打印出的标签内容清晰，可清楚看到文字内容；
3. 打印速度快，能够满足大量且急需打印的需求；
4. 有记忆功能，中途暂停后会从上次中断处继续打印；
5. 可选择较多不同类型的运输标签，尺寸齐全；
6. 体积小，不占据空间；
</t>
    </r>
    <r>
      <rPr>
        <b/>
        <sz val="10"/>
        <color theme="1"/>
        <rFont val="微软雅黑"/>
        <charset val="134"/>
      </rPr>
      <t>劣势：</t>
    </r>
    <r>
      <rPr>
        <sz val="10"/>
        <color theme="1"/>
        <rFont val="微软雅黑"/>
        <charset val="134"/>
      </rPr>
      <t xml:space="preserve">
1. 有噪声，在安静的办公环境下会比较吵；
2. 无取消功能，如打印错了没办法立即取消，只能将原来的设置打印结束才可重新设置新的打印需求，会造成纸张和时间的浪费；
3. 打印几张标签后，出现亮绿灯不吸标签纸的情况，但机器并没有卡顿，找不出是何原因；
4. 出现不能完全复印标签内容的情况，边缘位置缺少内容，且横向的标签会变斜；
5. 说明书不齐全，没办法确定指示灯颜色变换代表机器处于什么状态，需要使用者自行摸索；
6. 白色外观及材质不耐脏。</t>
    </r>
  </si>
  <si>
    <t>产品是否具有高度兼容性是客诉的重要原因之一，由于缺少设备，无法检测在MAC上是否工作流畅，需要商务或者客户自行测试。</t>
  </si>
  <si>
    <r>
      <rPr>
        <b/>
        <sz val="10"/>
        <color theme="1"/>
        <rFont val="微软雅黑"/>
        <charset val="134"/>
      </rPr>
      <t>1. 产品概述：</t>
    </r>
    <r>
      <rPr>
        <sz val="10"/>
        <color theme="1"/>
        <rFont val="微软雅黑"/>
        <charset val="134"/>
      </rPr>
      <t xml:space="preserve">汉印N41热敏标签打印机，出货标签打印机；
</t>
    </r>
    <r>
      <rPr>
        <b/>
        <sz val="10"/>
        <color theme="1"/>
        <rFont val="微软雅黑"/>
        <charset val="134"/>
      </rPr>
      <t>2. 体验时间：</t>
    </r>
    <r>
      <rPr>
        <sz val="10"/>
        <color theme="1"/>
        <rFont val="微软雅黑"/>
        <charset val="134"/>
      </rPr>
      <t xml:space="preserve">30分钟；
</t>
    </r>
    <r>
      <rPr>
        <b/>
        <sz val="10"/>
        <color theme="1"/>
        <rFont val="微软雅黑"/>
        <charset val="134"/>
      </rPr>
      <t>3. 体验目的：</t>
    </r>
    <r>
      <rPr>
        <sz val="10"/>
        <color theme="1"/>
        <rFont val="微软雅黑"/>
        <charset val="134"/>
      </rPr>
      <t xml:space="preserve">实测产品质量、操作方法及市场上客诉较多的内容；
</t>
    </r>
    <r>
      <rPr>
        <b/>
        <sz val="10"/>
        <color theme="1"/>
        <rFont val="微软雅黑"/>
        <charset val="134"/>
      </rPr>
      <t>4. 环境：</t>
    </r>
    <r>
      <rPr>
        <sz val="10"/>
        <color theme="1"/>
        <rFont val="微软雅黑"/>
        <charset val="134"/>
      </rPr>
      <t xml:space="preserve">办公环境；
</t>
    </r>
    <r>
      <rPr>
        <b/>
        <sz val="10"/>
        <color theme="1"/>
        <rFont val="微软雅黑"/>
        <charset val="134"/>
      </rPr>
      <t>5. 配件：</t>
    </r>
    <r>
      <rPr>
        <sz val="10"/>
        <color theme="1"/>
        <rFont val="微软雅黑"/>
        <charset val="134"/>
      </rPr>
      <t>打印机，电源线，USB端口线、说明指南。</t>
    </r>
  </si>
  <si>
    <t>客户或工厂自行常规测试项</t>
  </si>
  <si>
    <t>特殊测试</t>
  </si>
  <si>
    <t>高温环境测试（40%以上）</t>
  </si>
  <si>
    <t>建议客户自行摸底测试，主要是验证产品可靠性和寿命（老化）。</t>
  </si>
  <si>
    <t>高湿环境测试(75%以上)</t>
  </si>
  <si>
    <t>可靠性测试</t>
  </si>
  <si>
    <t xml:space="preserve">机械强度，如裸机跌落，振动，冲击测试 </t>
  </si>
  <si>
    <t>需要根据大货出货包装进行验证。</t>
  </si>
  <si>
    <t>安规测试</t>
  </si>
  <si>
    <t>外观结构安全性测试</t>
  </si>
  <si>
    <t>根据产品定义客户测试</t>
  </si>
  <si>
    <t>高压，接地测试</t>
  </si>
  <si>
    <t>耐火测试</t>
  </si>
  <si>
    <t>内部结构安规测试</t>
  </si>
  <si>
    <t>环保确认</t>
  </si>
  <si>
    <t>主要针对塑胶件或大件有塑料或缓冲包装产品的RoHS,Reach,加州65等</t>
  </si>
  <si>
    <t>内部安装工艺及元器件检查</t>
  </si>
  <si>
    <t>此项检查包括电源线安装；电源插头极性检查；内部焊接，连接检查；内部关机元器件检查；内部工艺（如走线工艺，元器件打胶固定等等）；内部螺丝装配（螺丝柱尺寸，位置是否合理等等）</t>
  </si>
  <si>
    <t>测试示图</t>
  </si>
  <si>
    <t>1. 标签内容不能完全印在纸上，超出边缘，标签变斜 ；      
2. 打印出的标签有斑点是市场上客诉的原因之一，在测试过程中仅打印了少量标签，却发现少量出现斑点的情况，可能会影响扫码，需要注意大量打印后是否仍然存在该问题；
3. 在测试过程中，仅打印几次后出现不吸纸的情况，当时指示灯变绿，纸张也没有折角和褶皱，需要打开掀开顶盖再关闭才会继续工作，这种情况出现了大概三次，没有找出原因。</t>
  </si>
  <si>
    <t>FBA利润核算表</t>
  </si>
  <si>
    <t>运输方式</t>
  </si>
  <si>
    <t>国家</t>
  </si>
  <si>
    <t>size</t>
  </si>
  <si>
    <t>售价（当地币种）</t>
  </si>
  <si>
    <t>汇率
（当地币种兑美金）</t>
  </si>
  <si>
    <t>售价
（$）</t>
  </si>
  <si>
    <t>产品成本
（$）</t>
  </si>
  <si>
    <t>头程
（$）</t>
  </si>
  <si>
    <t>FBA发货费</t>
  </si>
  <si>
    <t>美国关税额</t>
  </si>
  <si>
    <t>平台佣金比例（%）</t>
  </si>
  <si>
    <t>成交费
（$）</t>
  </si>
  <si>
    <t>总成本
（$）</t>
  </si>
  <si>
    <t>毛利
（$）</t>
  </si>
  <si>
    <t>平台毛利率</t>
  </si>
  <si>
    <t>全年推广费（预估）</t>
  </si>
  <si>
    <t>退款比率（预估）</t>
  </si>
  <si>
    <t>净利率【扣除12%佣金】</t>
  </si>
  <si>
    <t>备注说明</t>
  </si>
  <si>
    <t>海运</t>
  </si>
  <si>
    <t>US</t>
  </si>
  <si>
    <t>SP410</t>
  </si>
  <si>
    <t>快船</t>
  </si>
  <si>
    <t>（采购价*数量）*关税</t>
  </si>
  <si>
    <t>RMB</t>
  </si>
  <si>
    <t>USD</t>
  </si>
  <si>
    <t>海运头程</t>
  </si>
  <si>
    <t>CBM*海运单价</t>
  </si>
  <si>
    <t>FBA发货费对标款</t>
  </si>
  <si>
    <t>GR20AA</t>
  </si>
  <si>
    <t>B07WLSQPM5</t>
  </si>
  <si>
    <t>GR33AA</t>
  </si>
  <si>
    <t>B077KDNCHG</t>
  </si>
  <si>
    <t>空炸烤箱对标</t>
  </si>
  <si>
    <t>B086K2N9GN</t>
  </si>
  <si>
    <t>标签打印机SP410 运营计划</t>
  </si>
  <si>
    <t>产品：</t>
  </si>
  <si>
    <t>阶段一</t>
  </si>
  <si>
    <t>阶段二</t>
  </si>
  <si>
    <t>阶段目标</t>
  </si>
  <si>
    <t>阶段</t>
  </si>
  <si>
    <t>完成P1.1目标</t>
  </si>
  <si>
    <t>完成P1.2目标</t>
  </si>
  <si>
    <t>P2.1</t>
  </si>
  <si>
    <t>P2.2</t>
  </si>
  <si>
    <t>目标</t>
  </si>
  <si>
    <t>reviews&gt;50
rate&gt;=4.8</t>
  </si>
  <si>
    <t>reviews&gt;150
rate&gt;=4.8</t>
  </si>
  <si>
    <t>rank&lt;5（筹备新款）
reviews&gt;300
rate&gt;=4.5</t>
  </si>
  <si>
    <t>rank&lt;5（上线新款）
reviews&gt;500
rate&gt;=4.5</t>
  </si>
  <si>
    <t>MILESTONE</t>
  </si>
  <si>
    <t>完成P2.1目标</t>
  </si>
  <si>
    <t>完成P2.2目标</t>
  </si>
  <si>
    <t>预计时间</t>
  </si>
  <si>
    <t>11月-12月</t>
  </si>
  <si>
    <t>12月-1月</t>
  </si>
  <si>
    <t>1月-2月</t>
  </si>
  <si>
    <t>2月-3月</t>
  </si>
  <si>
    <t>营销费用</t>
  </si>
  <si>
    <t>站内
(账号扣款不需要打款)</t>
  </si>
  <si>
    <t>站外(需打款)
(刷单/红人/礼品/删差评等)</t>
  </si>
  <si>
    <t>站外费用：15000
品宣：$5000</t>
  </si>
  <si>
    <t>站外费用：15000
品宣：$10000</t>
  </si>
  <si>
    <t>站外费用：7000
品宣：$3500</t>
  </si>
  <si>
    <t>站外费用：10000
品宣：$5000</t>
  </si>
  <si>
    <t>合计</t>
  </si>
  <si>
    <t>动作</t>
  </si>
  <si>
    <t>1. 上新链接，预计11月上旬到货
2. 产品到货后C账号安排测评100个（带评+免评），累积评论，维持满星星级
3. 广告投放，主打关键词
shipping label printers
4.测试Coupon
5.旺季前抓紧站外品宣引流，联系YouTube红人及网站编辑宣传推广，提前造势，提升排名。</t>
  </si>
  <si>
    <t>1.判断市场情况上秒杀/旺季各项活动，加大广告投放，站内站外同步推广,主推关键词label printers
2.抓紧旺季进行部分红人折扣营销活动，推广品牌
3.通过测评和删差评进行评分维护，维持评分4.8
4.申报秒杀活动</t>
  </si>
  <si>
    <r>
      <rPr>
        <sz val="10"/>
        <rFont val="微软雅黑"/>
        <charset val="134"/>
      </rPr>
      <t>1. 根据链接表现情况，</t>
    </r>
    <r>
      <rPr>
        <sz val="10"/>
        <color rgb="FFFF0000"/>
        <rFont val="微软雅黑"/>
        <charset val="134"/>
      </rPr>
      <t>准备上新其他款式或颜色新品</t>
    </r>
    <r>
      <rPr>
        <sz val="10"/>
        <rFont val="微软雅黑"/>
        <charset val="134"/>
      </rPr>
      <t xml:space="preserve">
2. 总结自己产品及市场上的标签打印机产品表现情况，综合退货报告和客诉报告，重新调研准备上新品
3. 继续申报秒杀活动</t>
    </r>
  </si>
  <si>
    <t>1.旧品创建新链接进行推广
2. 准备新品上线
3.旧品上LD/7Day Deal, 可适当设置Coupon推广
4.新品旧品绑定变体
5.联系品宣，加强红人宣传和媒体宣传</t>
  </si>
  <si>
    <t>销售预计</t>
  </si>
  <si>
    <t>销售量/日</t>
  </si>
  <si>
    <t>≥20</t>
  </si>
  <si>
    <t>≥40</t>
  </si>
  <si>
    <t>≥70</t>
  </si>
  <si>
    <t>≥100</t>
  </si>
  <si>
    <t>销售量/月</t>
  </si>
  <si>
    <t>≥600</t>
  </si>
  <si>
    <t>≥1200</t>
  </si>
  <si>
    <t>≥2100</t>
  </si>
  <si>
    <t>≥3000</t>
  </si>
  <si>
    <t>销售均价</t>
  </si>
  <si>
    <t>≥109.99</t>
  </si>
  <si>
    <t>销售额/日</t>
  </si>
  <si>
    <t>≥$2200</t>
  </si>
  <si>
    <t>≥$4400</t>
  </si>
  <si>
    <t>≥$7700</t>
  </si>
  <si>
    <t>≥$11000</t>
  </si>
  <si>
    <t>销售额/月</t>
  </si>
  <si>
    <t>≥66000</t>
  </si>
  <si>
    <t>≥132000</t>
  </si>
  <si>
    <t>≥231000</t>
  </si>
  <si>
    <t>≥330000</t>
  </si>
  <si>
    <r>
      <rPr>
        <sz val="11"/>
        <color theme="1"/>
        <rFont val="微软雅黑"/>
        <charset val="134"/>
      </rPr>
      <t>1. 市场平均价格$167, 我们的产品相对于平均水平$115来说，</t>
    </r>
    <r>
      <rPr>
        <sz val="11"/>
        <color rgb="FFFF0000"/>
        <rFont val="微软雅黑"/>
        <charset val="134"/>
      </rPr>
      <t>成本有较大优势</t>
    </r>
    <r>
      <rPr>
        <sz val="11"/>
        <color theme="1"/>
        <rFont val="微软雅黑"/>
        <charset val="134"/>
      </rPr>
      <t>，且功能相对齐全（热敏技术，分辨率，兼容WINDOWS和MAC，高速打印）。
2. 该市场被DYMO，Brother,Zebra等品牌瓜分近九成市场容量，</t>
    </r>
    <r>
      <rPr>
        <sz val="11"/>
        <color rgb="FFFF0000"/>
        <rFont val="微软雅黑"/>
        <charset val="134"/>
      </rPr>
      <t>新品牌上线竞争环境较为被动。</t>
    </r>
    <r>
      <rPr>
        <sz val="11"/>
        <color theme="1"/>
        <rFont val="微软雅黑"/>
        <charset val="134"/>
      </rPr>
      <t xml:space="preserve">
3. 我们前期先对标Phomemo品牌，两款产品外观及功能较为相似，该款评分相对市场为弱势项，</t>
    </r>
    <r>
      <rPr>
        <sz val="11"/>
        <color rgb="FFFF0000"/>
        <rFont val="微软雅黑"/>
        <charset val="134"/>
      </rPr>
      <t>后期产品规划可参考品牌DYMO，主打中高端</t>
    </r>
    <r>
      <rPr>
        <sz val="11"/>
        <color theme="1"/>
        <rFont val="微软雅黑"/>
        <charset val="134"/>
      </rPr>
      <t>。
   Phomemo为中国卖家，公司位于广东珠海，且为初创型企业，创立于2017年。
4. 按摩仪市场容量尚可，市场评分四星半占比高，但相对售后及品宣较为薄弱，</t>
    </r>
    <r>
      <rPr>
        <sz val="11"/>
        <color rgb="FFFF0000"/>
        <rFont val="微软雅黑"/>
        <charset val="134"/>
      </rPr>
      <t>上线需要测评费用支持+站外同步宣传+售后体系打造</t>
    </r>
    <r>
      <rPr>
        <sz val="11"/>
        <color theme="1"/>
        <rFont val="微软雅黑"/>
        <charset val="134"/>
      </rPr>
      <t>，打造品牌效应。
5. 前期需投入，第四个月后开始盈利。若产品质量过关，后面可有不错的盈利。</t>
    </r>
  </si>
  <si>
    <t>首批备货1500PCS</t>
  </si>
  <si>
    <t>Label Printers</t>
  </si>
  <si>
    <t>排名</t>
  </si>
  <si>
    <t>商品</t>
  </si>
  <si>
    <t>分类</t>
  </si>
  <si>
    <t>月销量</t>
  </si>
  <si>
    <t>日销量</t>
  </si>
  <si>
    <t>上架天数</t>
  </si>
  <si>
    <t>发货方式</t>
  </si>
  <si>
    <t>DYMO Label Printer | LabelWriter 450 Direct Thermal Label Printer, Great for Labeling, Filing, Mailing, Barcodes and More, Home &amp; Office Organization</t>
  </si>
  <si>
    <t>AMZ</t>
  </si>
  <si>
    <t>ROLLO Label Printer - Commercial Grade Direct Thermal High Speed Printer – Compatible with Etsy, eBay, Amazon - Barcode Printer - 4x6 Printer</t>
  </si>
  <si>
    <t>FBA</t>
  </si>
  <si>
    <t>DYMO LabelWriter 450 Turbo Thermal Label Printer (1752265) with LabelWriter LW Adhesive White Mailing Address Labels Retail Box With 2 Rolls of 350 Labels per Roll &amp; Digital Shipping Scale, 400-pound</t>
  </si>
  <si>
    <t>DYMO Label Writer 450 Twin Turbo label printer, 71 Labels Per Minute, Black/Silver (1752266)</t>
  </si>
  <si>
    <t>#5,379</t>
  </si>
  <si>
    <t>B0081TZD54</t>
  </si>
  <si>
    <t>Brother QL-720NW Professional, High-speed Label Printer with Built-in Ethernet and Wireless Networking (QL720NW)</t>
  </si>
  <si>
    <t>FBM</t>
  </si>
  <si>
    <t>#5,457</t>
  </si>
  <si>
    <t>B08DQRH5B3</t>
  </si>
  <si>
    <t>BESTEASY Label Printer,USPS Label Printer,4x6 Direct Thermal Printer,Commercial Grade Label Printer,High Speed,Clear Printing,Compatible with USPS,FedEx,Amazon, Ebay,UPS,Etsy,Shopify,etc</t>
  </si>
  <si>
    <t>Brother QL-810W Ultra-Fast Label Printer with Wireless Networking</t>
  </si>
  <si>
    <t>Brother QL-800 High-Speed Professional Label Printer, Lightning Quick Printing, Plug &amp; Label Feature, Brother Genuine DK Pre-Sized Labels, Multi-System Compatible – Black &amp; Red Printing Available</t>
  </si>
  <si>
    <t>Brother QL-1100 Wide Format, Postage and Barcode Professional Thermal Label Printer, Black</t>
  </si>
  <si>
    <t>Phomemo Label Printer- 4''×6'' Label Printer- High Speed Printing at 150mm/s PM-246 Thermal Printer, Compatible with UPS, FedEx, Amazon, Ebay, Etsy, Shopify,etc</t>
  </si>
  <si>
    <t>DYMO RHINO 4200 Label Maker (1801611) with Industrial Labels for LabelWriter and Industrial Label Makers, Black on White, 3/4", 1 Roll</t>
  </si>
  <si>
    <t>Zebra ZP 450 Label Thermal Bar Code Printer ZP450-0501-0006A</t>
  </si>
  <si>
    <t>#12,155</t>
  </si>
  <si>
    <t>B00066FHNI</t>
  </si>
  <si>
    <t>Avery CD/DVD Label Applicator ( 5699 ), Black,2.1 x 6.4 x 6.5 inches</t>
  </si>
  <si>
    <t>#13,600</t>
  </si>
  <si>
    <t>B07YQGV1XK</t>
  </si>
  <si>
    <t>Zebra - GX420d Direct Thermal Desktop Printer for Labels, Receipts, Barcodes, Tags, and Wrist Bands - Print Width of 4 in - USB, Serial, and Parallel Port Connectivity (Renewed)</t>
  </si>
  <si>
    <t>--</t>
  </si>
  <si>
    <t>#14,043</t>
  </si>
  <si>
    <t>B07WV9TVT9</t>
  </si>
  <si>
    <t>Immuson Label Printer 4x6 Direct Thermal Label Marker - Commercial Grade USB Destop Printer - Compatible with Amazon, Ebay, Etsy, Shopify- NOT Compatible with MacBook iOS System</t>
  </si>
  <si>
    <t>Zebra GK420d Direct Thermal Desktop Printer Print Width of 4 in USB Serial and Parallel Port Connectivity GK42-202510-000</t>
  </si>
  <si>
    <t>#16,901</t>
  </si>
  <si>
    <t>B0814PD4KQ</t>
  </si>
  <si>
    <t>MFLABEL 4x6 Direct Thermal Printer, Commercial High Speed Label Writer,Compatibel with Amazon,Ebay</t>
  </si>
  <si>
    <t>DYMO LabelWriter 4XL Thermal Label Printer (1755120) plus 5 bonus rolls</t>
  </si>
  <si>
    <t>#20,282</t>
  </si>
  <si>
    <t>B0859CZ1DH</t>
  </si>
  <si>
    <t>MFLABEL Label Printer, 4x6 Thermal Printer, Commercial Direct Thermal High Speed USB Port Label Maker Machine, Etsy, Ebay, Amazon Barcode Express Label Printing,White</t>
  </si>
  <si>
    <t>#26,315</t>
  </si>
  <si>
    <t>B07JNDHJMQ</t>
  </si>
  <si>
    <t>Zebra ZP505-0503-0018 Zebra Thermal Label Printer</t>
  </si>
  <si>
    <t>#27,136</t>
  </si>
  <si>
    <t>B07RQR1SVD</t>
  </si>
  <si>
    <t>MFLABEL Label Printer, 4x6 Thermal Printer, Commercial Direct Thermal High Speed USB Port Label Maker Machine, Etsy, Ebay, Amazon Barcode Express Label Printing</t>
  </si>
  <si>
    <t>Brother QL-700 High-speed, Professional Label Printer</t>
  </si>
  <si>
    <t>#29,999</t>
  </si>
  <si>
    <t>B01BPJU48M</t>
  </si>
  <si>
    <t>Zebra ZD410 Direct Thermal Desktop Printer Print Width of 2 in USB Connectivity ZD41022-D01000EZ</t>
  </si>
  <si>
    <t>#32,677</t>
  </si>
  <si>
    <t>B0036CBYKE</t>
  </si>
  <si>
    <t>Zebra - TLP2824 Plus Thermal Transfer Desktop Printer for labels, Receipts, Barcodes, Tags, and Wrist Bands - Print Width of 2 in - USB and Ethernet Port Connectivity - 282P-101510-000</t>
  </si>
  <si>
    <t>#34,489</t>
  </si>
  <si>
    <t>B07QL2V71W</t>
  </si>
  <si>
    <t>Zebra ZP 450 Label Thermal Bar Code Printer ZP450-0501-0006A (Renewed)</t>
  </si>
  <si>
    <t>Phomemo-M110 Label Maker - Portable Bluetooth Thermal Label Printer Apply to Clothing, Jewelry, Retail, Mailing, Barcode, Compatible for Android &amp; iOS System, with 1 40×30mm Label Roll,Black</t>
  </si>
  <si>
    <t>#36,414</t>
  </si>
  <si>
    <t>B081FGJPTP</t>
  </si>
  <si>
    <t>LP2844 Barcode Label Printer, USB and Ethernet Interface, 4 Inch, Direct Thermal, with Power Supply (Renewed)</t>
  </si>
  <si>
    <t>#36,474</t>
  </si>
  <si>
    <t>B07KCQ67Y1</t>
  </si>
  <si>
    <t>Zebra GX420D Thermal Label Barcode Printer GX42-202410-000 (Renewed)</t>
  </si>
  <si>
    <t>#36,605</t>
  </si>
  <si>
    <t>B005J037F6</t>
  </si>
  <si>
    <t>Zebra - GK420t Thermal Transfer Desktop Printer for labels, Receipts, Barcodes, Tags, and Wrist Bands - Print Width of 4 in - USB and Ethernet Port Connectivity - GK42-102210-000</t>
  </si>
  <si>
    <t>#36,671</t>
  </si>
  <si>
    <t>B0819WV9RJ</t>
  </si>
  <si>
    <t>NETUM Label Printer, High Speed Commercial Grade Direct Thermal Printer, 4×6 Printer, Barcode Printer, Compatible with Ebay,Amazon,USPS,Etsy,Shopify</t>
  </si>
  <si>
    <t>#38,241</t>
  </si>
  <si>
    <t>B07N35JVN7</t>
  </si>
  <si>
    <t>DYMO LabelWriter 4XL Thermal Label Printer (1755120) (Renewed)</t>
  </si>
  <si>
    <t>#40,952</t>
  </si>
  <si>
    <t>B005J038LE</t>
  </si>
  <si>
    <t>Zebra GK420d Direct Thermal Desktop Printer Print Width of 4 in USB and Ethernet Port Connectivity GK42-202210-000</t>
  </si>
  <si>
    <t>#41,242</t>
  </si>
  <si>
    <t>B00EUN99E6</t>
  </si>
  <si>
    <t>Zebra - GK420t Thermal Transfer Desktop Printer for labels, Receipts, Barcodes, Tags, and Wrist Bands - Print Width of 4 in - USB, Serial, and Parallel Connectivity - GK42-102510-000</t>
  </si>
  <si>
    <t>#41,371</t>
  </si>
  <si>
    <t>B07R7SQ3V2</t>
  </si>
  <si>
    <t>Zebra - GK420t Thermal Transfer Desktop Printer for Labels, Receipts, Barcodes, Tags, and Wrist Bands - Print Width of 4 in - USB, Serial, and Parallel Connectivity (Renewed)</t>
  </si>
  <si>
    <t>#41,488</t>
  </si>
  <si>
    <t>B07ZL67B6G</t>
  </si>
  <si>
    <t>Zebra, ZD41022-D01000EZ AIT, DT Printer ZD410, 2" Print Width, Standard EZPL, 203 DPI, US Cord, USB, USB Host, Modular CONNECTIVITY Slot</t>
  </si>
  <si>
    <t>#43,844</t>
  </si>
  <si>
    <t>B087CHRBHG</t>
  </si>
  <si>
    <t>Label Printer，D11 Mini Smart Label Maker with Bluetooth Thermal Label Printer Machine (1 Roll Paper, D11 Label Printer)</t>
  </si>
  <si>
    <t>#44,002</t>
  </si>
  <si>
    <t>B082XVV978</t>
  </si>
  <si>
    <t>Brother TD4550DNWB 4-inch Thermal Desktop Barcode and Label Printer, for Labels, Barcodes, Receipts and Tags, 300 dpi, 6 IPS, Standard USB and Serial, Ethernet LAN, Built-in Wi-Fi and Bluetooth</t>
  </si>
  <si>
    <t>#44,184</t>
  </si>
  <si>
    <t>B07VPCRPWZ</t>
  </si>
  <si>
    <t>Direct Thermal Label Printer, Commercial Grade 4x6 Label Printer Maker Writer Machine, USB Port Connectivity, Compatible with Amazon, Ebay, Shopify,Works with Windows MAC System</t>
  </si>
  <si>
    <t>#45,390</t>
  </si>
  <si>
    <t>B01C602202</t>
  </si>
  <si>
    <t>Zebra - ZD410 Direct Thermal Desktop Printer for labels, Receipts, Barcodes, Tags - Print Width of 2 in - USB, Ethernet Connectivity - ZD41022-D01E00EZ</t>
  </si>
  <si>
    <t>DYMO 1752267 LabelWriter 450 Duo Thermal Label Printer</t>
  </si>
  <si>
    <t>#47,445</t>
  </si>
  <si>
    <t>B00BTKXPYI</t>
  </si>
  <si>
    <t>Seiko Instruments Smart Label Printer 620, USB, PC/Mac, 2.76 inches/second</t>
  </si>
  <si>
    <t>#47,592</t>
  </si>
  <si>
    <t>B0141N6REO</t>
  </si>
  <si>
    <t>Datamax-Oneil E-Class E-4205A Direct Thermal/Thermal Transfer Printer - Monochrome - Desktop - Label Print EA2-00-1J005A00</t>
  </si>
  <si>
    <t>#49,547</t>
  </si>
  <si>
    <t>B00EUN953G</t>
  </si>
  <si>
    <t>Zebra - GC420t Thermal Transfer Desktop Printer for labels, Receipts, Barcodes, Tags, and Wrist Bands - Print Width of 4 in - USB, Serial, and Parallel Port Connectivity - GC420-100510-000</t>
  </si>
  <si>
    <t>#51,164</t>
  </si>
  <si>
    <t>B01LWUULRJ</t>
  </si>
  <si>
    <t>Zebra - ZD410 Direct Thermal Desktop Printer for labels, Receipts, Barcodes, Tags, and Wrist Bands - Print Width of 2 in - USB, Bluetooth, and Wifi Connectivity - ZD41022-D01W01EZ</t>
  </si>
  <si>
    <t>#52,055</t>
  </si>
  <si>
    <t>B008515ROA</t>
  </si>
  <si>
    <t>Zebra ZT23042-D01000FZ Direct Thermal Printer 203 DPI, Serial USB, Monochrome</t>
  </si>
  <si>
    <t>#52,206</t>
  </si>
  <si>
    <t>B0048BQ1QE</t>
  </si>
  <si>
    <t>Brady BMP71 Label Printer with Quick Charger and USB Connectivity</t>
  </si>
  <si>
    <t>#55,526</t>
  </si>
  <si>
    <t>B00EUNAMCE</t>
  </si>
  <si>
    <t>Zebra GX430t Thermal Transfer Desktop Printer Print Width of 4 in USB Serial Parallel and Ethernet Connectivity GX43-102410-000</t>
  </si>
  <si>
    <t>#57,391</t>
  </si>
  <si>
    <t>B07RKX8JMX</t>
  </si>
  <si>
    <t>NETUM Label Maker - Portable Bluetooth Thermal Label Printer Apply to Clothing, Jewelry, Retail, Mailing, Barcode, Compatible for Android &amp; iOS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</si>
</sst>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 numFmtId="178" formatCode="0.00_ "/>
    <numFmt numFmtId="179" formatCode="#,##0.00_ "/>
    <numFmt numFmtId="180" formatCode="0.00_);[Red]\(0.00\)"/>
    <numFmt numFmtId="181" formatCode="0.00_);[Red]\(0.00\)"/>
    <numFmt numFmtId="182" formatCode="0.00_);[Red]\(0.00\)"/>
    <numFmt numFmtId="183" formatCode="0.00_);[Red]\(0.00\)"/>
  </numFmts>
  <fonts count="59">
    <font>
      <sz val="11"/>
      <color theme="1"/>
      <name val="宋体"/>
      <charset val="134"/>
      <scheme val="minor"/>
    </font>
    <font>
      <sz val="11"/>
      <color theme="1"/>
      <name val="微软雅黑"/>
      <charset val="134"/>
    </font>
    <font>
      <sz val="11"/>
      <name val="微软雅黑"/>
      <charset val="134"/>
    </font>
    <font>
      <b/>
      <sz val="11"/>
      <color theme="1"/>
      <name val="微软雅黑"/>
      <charset val="134"/>
    </font>
    <font>
      <b/>
      <sz val="12"/>
      <color theme="1"/>
      <name val="微软雅黑"/>
      <charset val="134"/>
    </font>
    <font>
      <b/>
      <sz val="10"/>
      <name val="微软雅黑"/>
      <charset val="134"/>
    </font>
    <font>
      <sz val="10"/>
      <name val="微软雅黑"/>
      <charset val="134"/>
    </font>
    <font>
      <sz val="11"/>
      <color rgb="FFFF0000"/>
      <name val="微软雅黑"/>
      <charset val="134"/>
    </font>
    <font>
      <sz val="11"/>
      <color indexed="8"/>
      <name val="微软雅黑"/>
      <charset val="134"/>
    </font>
    <font>
      <b/>
      <sz val="12"/>
      <color indexed="8"/>
      <name val="微软雅黑"/>
      <charset val="134"/>
    </font>
    <font>
      <sz val="12"/>
      <color rgb="FFFF0000"/>
      <name val="微软雅黑"/>
      <charset val="134"/>
    </font>
    <font>
      <b/>
      <sz val="24"/>
      <color indexed="8"/>
      <name val="微软雅黑"/>
      <charset val="134"/>
    </font>
    <font>
      <sz val="12"/>
      <name val="微软雅黑"/>
      <charset val="134"/>
    </font>
    <font>
      <b/>
      <sz val="12"/>
      <name val="微软雅黑"/>
      <charset val="134"/>
    </font>
    <font>
      <b/>
      <sz val="12"/>
      <color rgb="FFFF0000"/>
      <name val="微软雅黑"/>
      <charset val="134"/>
    </font>
    <font>
      <sz val="16"/>
      <color theme="1"/>
      <name val="微软雅黑"/>
      <charset val="134"/>
    </font>
    <font>
      <b/>
      <sz val="10"/>
      <color theme="1"/>
      <name val="微软雅黑"/>
      <charset val="134"/>
    </font>
    <font>
      <sz val="10"/>
      <color theme="1"/>
      <name val="微软雅黑"/>
      <charset val="134"/>
    </font>
    <font>
      <sz val="14"/>
      <color theme="1"/>
      <name val="微软雅黑"/>
      <charset val="134"/>
    </font>
    <font>
      <b/>
      <sz val="14"/>
      <color rgb="FF000000"/>
      <name val="SimSun"/>
      <charset val="134"/>
    </font>
    <font>
      <sz val="12"/>
      <color rgb="FFFFFFFF"/>
      <name val="微软雅黑"/>
      <charset val="134"/>
    </font>
    <font>
      <sz val="11"/>
      <color rgb="FF000000"/>
      <name val="SimSun"/>
      <charset val="134"/>
    </font>
    <font>
      <sz val="11"/>
      <color rgb="FF000000"/>
      <name val="Calibri"/>
      <charset val="134"/>
    </font>
    <font>
      <sz val="10"/>
      <color rgb="FF000000"/>
      <name val="Helvetica Neue"/>
      <charset val="134"/>
    </font>
    <font>
      <sz val="11"/>
      <color rgb="FF000000"/>
      <name val="宋体"/>
      <charset val="134"/>
      <scheme val="minor"/>
    </font>
    <font>
      <sz val="10"/>
      <color rgb="FF000000"/>
      <name val="宋体"/>
      <charset val="134"/>
      <scheme val="minor"/>
    </font>
    <font>
      <b/>
      <sz val="22"/>
      <color rgb="FF000000"/>
      <name val="微软雅黑"/>
      <charset val="134"/>
    </font>
    <font>
      <b/>
      <sz val="12"/>
      <color rgb="FF000000"/>
      <name val="微软雅黑"/>
      <charset val="134"/>
    </font>
    <font>
      <sz val="11"/>
      <color rgb="FFFF0000"/>
      <name val="宋体"/>
      <charset val="134"/>
      <scheme val="minor"/>
    </font>
    <font>
      <sz val="10"/>
      <color theme="1"/>
      <name val="宋体"/>
      <charset val="134"/>
      <scheme val="minor"/>
    </font>
    <font>
      <b/>
      <sz val="11"/>
      <name val="微软雅黑"/>
      <charset val="134"/>
    </font>
    <font>
      <b/>
      <sz val="11"/>
      <color theme="0"/>
      <name val="微软雅黑"/>
      <charset val="134"/>
    </font>
    <font>
      <sz val="10"/>
      <color rgb="FFFF0000"/>
      <name val="微软雅黑"/>
      <charset val="134"/>
    </font>
    <font>
      <sz val="10"/>
      <color rgb="FF00B0F0"/>
      <name val="微软雅黑"/>
      <charset val="134"/>
    </font>
    <font>
      <b/>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color theme="4" tint="-0.249977111117893"/>
      <name val="微软雅黑"/>
      <charset val="134"/>
    </font>
    <font>
      <sz val="10"/>
      <color theme="4" tint="0.599993896298105"/>
      <name val="微软雅黑"/>
      <charset val="134"/>
    </font>
    <font>
      <b/>
      <sz val="9"/>
      <name val="宋体"/>
      <charset val="134"/>
    </font>
    <font>
      <sz val="9"/>
      <name val="宋体"/>
      <charset val="134"/>
    </font>
  </fonts>
  <fills count="45">
    <fill>
      <patternFill patternType="none"/>
    </fill>
    <fill>
      <patternFill patternType="gray125"/>
    </fill>
    <fill>
      <patternFill patternType="solid">
        <fgColor theme="4" tint="0.599993896298105"/>
        <bgColor indexed="64"/>
      </patternFill>
    </fill>
    <fill>
      <patternFill patternType="solid">
        <fgColor rgb="FF84A3CE"/>
        <bgColor indexed="64"/>
      </patternFill>
    </fill>
    <fill>
      <patternFill patternType="solid">
        <fgColor theme="0" tint="-0.249977111117893"/>
        <bgColor indexed="64"/>
      </patternFill>
    </fill>
    <fill>
      <patternFill patternType="solid">
        <fgColor theme="7" tint="0.599993896298105"/>
        <bgColor indexed="64"/>
      </patternFill>
    </fill>
    <fill>
      <patternFill patternType="solid">
        <fgColor theme="2" tint="-0.0999786370433668"/>
        <bgColor indexed="64"/>
      </patternFill>
    </fill>
    <fill>
      <patternFill patternType="solid">
        <fgColor theme="0"/>
        <bgColor indexed="64"/>
      </patternFill>
    </fill>
    <fill>
      <patternFill patternType="solid">
        <fgColor theme="0" tint="-0.14996795556505"/>
        <bgColor indexed="64"/>
      </patternFill>
    </fill>
    <fill>
      <patternFill patternType="solid">
        <fgColor theme="9" tint="0.799981688894314"/>
        <bgColor indexed="64"/>
      </patternFill>
    </fill>
    <fill>
      <patternFill patternType="solid">
        <fgColor rgb="FF70AD47"/>
        <bgColor rgb="FF70AD47"/>
      </patternFill>
    </fill>
    <fill>
      <patternFill patternType="solid">
        <fgColor theme="7" tint="0.799981688894314"/>
        <bgColor indexed="64"/>
      </patternFill>
    </fill>
    <fill>
      <patternFill patternType="solid">
        <fgColor theme="6" tint="0.799768059327982"/>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799829096346934"/>
        <bgColor indexed="64"/>
      </patternFill>
    </fill>
    <fill>
      <patternFill patternType="solid">
        <fgColor theme="9" tint="0.799829096346934"/>
        <bgColor indexed="64"/>
      </patternFill>
    </fill>
    <fill>
      <patternFill patternType="solid">
        <fgColor rgb="FFFFFF00"/>
        <bgColor indexed="64"/>
      </patternFill>
    </fill>
    <fill>
      <patternFill patternType="solid">
        <fgColor theme="4" tint="0.799951170384838"/>
        <bgColor theme="4" tint="0.7999511703848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0" borderId="2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24" applyNumberFormat="0" applyFill="0" applyAlignment="0" applyProtection="0">
      <alignment vertical="center"/>
    </xf>
    <xf numFmtId="0" fontId="41" fillId="0" borderId="24" applyNumberFormat="0" applyFill="0" applyAlignment="0" applyProtection="0">
      <alignment vertical="center"/>
    </xf>
    <xf numFmtId="0" fontId="42" fillId="0" borderId="25" applyNumberFormat="0" applyFill="0" applyAlignment="0" applyProtection="0">
      <alignment vertical="center"/>
    </xf>
    <xf numFmtId="0" fontId="42" fillId="0" borderId="0" applyNumberFormat="0" applyFill="0" applyBorder="0" applyAlignment="0" applyProtection="0">
      <alignment vertical="center"/>
    </xf>
    <xf numFmtId="0" fontId="43" fillId="21" borderId="26" applyNumberFormat="0" applyAlignment="0" applyProtection="0">
      <alignment vertical="center"/>
    </xf>
    <xf numFmtId="0" fontId="44" fillId="22" borderId="27" applyNumberFormat="0" applyAlignment="0" applyProtection="0">
      <alignment vertical="center"/>
    </xf>
    <xf numFmtId="0" fontId="45" fillId="22" borderId="26" applyNumberFormat="0" applyAlignment="0" applyProtection="0">
      <alignment vertical="center"/>
    </xf>
    <xf numFmtId="0" fontId="46" fillId="23" borderId="28" applyNumberFormat="0" applyAlignment="0" applyProtection="0">
      <alignment vertical="center"/>
    </xf>
    <xf numFmtId="0" fontId="47" fillId="0" borderId="29" applyNumberFormat="0" applyFill="0" applyAlignment="0" applyProtection="0">
      <alignment vertical="center"/>
    </xf>
    <xf numFmtId="0" fontId="48" fillId="0" borderId="30" applyNumberFormat="0" applyFill="0" applyAlignment="0" applyProtection="0">
      <alignment vertical="center"/>
    </xf>
    <xf numFmtId="0" fontId="49" fillId="24" borderId="0" applyNumberFormat="0" applyBorder="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3" fillId="14" borderId="0" applyNumberFormat="0" applyBorder="0" applyAlignment="0" applyProtection="0">
      <alignment vertical="center"/>
    </xf>
    <xf numFmtId="0" fontId="53" fillId="2"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3" fillId="15"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3" fillId="11" borderId="0" applyNumberFormat="0" applyBorder="0" applyAlignment="0" applyProtection="0">
      <alignment vertical="center"/>
    </xf>
    <xf numFmtId="0" fontId="53" fillId="5"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3" fillId="9" borderId="0" applyNumberFormat="0" applyBorder="0" applyAlignment="0" applyProtection="0">
      <alignment vertical="center"/>
    </xf>
    <xf numFmtId="0" fontId="53" fillId="43" borderId="0" applyNumberFormat="0" applyBorder="0" applyAlignment="0" applyProtection="0">
      <alignment vertical="center"/>
    </xf>
    <xf numFmtId="0" fontId="52" fillId="44" borderId="0" applyNumberFormat="0" applyBorder="0" applyAlignment="0" applyProtection="0">
      <alignment vertical="center"/>
    </xf>
    <xf numFmtId="0" fontId="54" fillId="0" borderId="0"/>
  </cellStyleXfs>
  <cellXfs count="290">
    <xf numFmtId="0" fontId="0" fillId="0" borderId="0" xfId="0">
      <alignment vertical="center"/>
    </xf>
    <xf numFmtId="0" fontId="1" fillId="0" borderId="0" xfId="0" applyFont="1" applyFill="1" applyAlignment="1">
      <alignment vertical="center"/>
    </xf>
    <xf numFmtId="0" fontId="1" fillId="0" borderId="0" xfId="0" applyFont="1" applyFill="1" applyAlignment="1"/>
    <xf numFmtId="0" fontId="1" fillId="0" borderId="0" xfId="0" applyFont="1" applyFill="1">
      <alignment vertical="center"/>
    </xf>
    <xf numFmtId="0" fontId="2" fillId="0" borderId="0" xfId="0" applyFont="1" applyFill="1">
      <alignment vertical="center"/>
    </xf>
    <xf numFmtId="0" fontId="1" fillId="0" borderId="0" xfId="0" applyFont="1">
      <alignment vertical="center"/>
    </xf>
    <xf numFmtId="0" fontId="1" fillId="0" borderId="0" xfId="0" applyFont="1" applyAlignment="1">
      <alignment horizontal="center" vertical="center"/>
    </xf>
    <xf numFmtId="176" fontId="1" fillId="0" borderId="0" xfId="0" applyNumberFormat="1" applyFont="1">
      <alignment vertical="center"/>
    </xf>
    <xf numFmtId="0" fontId="3" fillId="2" borderId="0" xfId="0" applyFont="1" applyFill="1" applyAlignment="1">
      <alignment vertical="center"/>
    </xf>
    <xf numFmtId="0" fontId="1" fillId="0" borderId="0" xfId="0" applyFont="1" applyFill="1" applyAlignment="1">
      <alignment horizontal="center" vertical="center"/>
    </xf>
    <xf numFmtId="0" fontId="3" fillId="0"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lignment vertical="center"/>
    </xf>
    <xf numFmtId="0" fontId="1" fillId="0" borderId="1" xfId="0" applyFont="1" applyFill="1" applyBorder="1" applyAlignment="1">
      <alignment horizontal="center" vertical="center"/>
    </xf>
    <xf numFmtId="0" fontId="1" fillId="0" borderId="1" xfId="0" applyFont="1" applyFill="1" applyBorder="1">
      <alignment vertical="center"/>
    </xf>
    <xf numFmtId="0" fontId="2" fillId="0" borderId="1" xfId="0" applyFont="1" applyFill="1" applyBorder="1" applyAlignment="1">
      <alignment horizontal="center" vertical="center"/>
    </xf>
    <xf numFmtId="0" fontId="2" fillId="0" borderId="1" xfId="0" applyFont="1" applyFill="1" applyBorder="1">
      <alignment vertical="center"/>
    </xf>
    <xf numFmtId="176" fontId="1" fillId="0" borderId="0" xfId="0" applyNumberFormat="1" applyFont="1" applyFill="1" applyAlignment="1">
      <alignment vertical="center"/>
    </xf>
    <xf numFmtId="176" fontId="3" fillId="0" borderId="1" xfId="0" applyNumberFormat="1" applyFont="1" applyFill="1" applyBorder="1" applyAlignment="1">
      <alignment horizontal="center" vertical="center"/>
    </xf>
    <xf numFmtId="176" fontId="1" fillId="0" borderId="1" xfId="0" applyNumberFormat="1" applyFont="1" applyBorder="1">
      <alignment vertical="center"/>
    </xf>
    <xf numFmtId="176" fontId="1" fillId="0" borderId="1" xfId="0" applyNumberFormat="1" applyFont="1" applyFill="1" applyBorder="1">
      <alignment vertical="center"/>
    </xf>
    <xf numFmtId="176" fontId="2" fillId="0" borderId="1" xfId="0" applyNumberFormat="1" applyFont="1" applyFill="1" applyBorder="1">
      <alignment vertical="center"/>
    </xf>
    <xf numFmtId="0" fontId="4" fillId="0" borderId="2" xfId="0" applyFont="1" applyFill="1" applyBorder="1" applyAlignment="1">
      <alignment horizontal="center" vertical="center"/>
    </xf>
    <xf numFmtId="0" fontId="4" fillId="0" borderId="0" xfId="0" applyFont="1" applyFill="1" applyAlignment="1">
      <alignment horizontal="center" vertical="center"/>
    </xf>
    <xf numFmtId="49" fontId="5" fillId="3" borderId="3" xfId="0" applyNumberFormat="1"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177" fontId="6" fillId="4" borderId="1" xfId="0" applyNumberFormat="1"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178" fontId="6" fillId="4" borderId="1" xfId="0" applyNumberFormat="1" applyFont="1" applyFill="1" applyBorder="1" applyAlignment="1">
      <alignment horizontal="center" vertical="center" wrapText="1"/>
    </xf>
    <xf numFmtId="178" fontId="6" fillId="5" borderId="1" xfId="0" applyNumberFormat="1" applyFont="1" applyFill="1" applyBorder="1" applyAlignment="1">
      <alignment horizontal="center" vertical="center" wrapText="1"/>
    </xf>
    <xf numFmtId="176" fontId="6" fillId="4" borderId="1" xfId="0" applyNumberFormat="1" applyFont="1" applyFill="1" applyBorder="1" applyAlignment="1">
      <alignment horizontal="center" vertical="center" wrapText="1"/>
    </xf>
    <xf numFmtId="10" fontId="6" fillId="4" borderId="1"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wrapText="1"/>
    </xf>
    <xf numFmtId="0" fontId="6" fillId="5" borderId="1" xfId="0" applyNumberFormat="1" applyFont="1" applyFill="1" applyBorder="1" applyAlignment="1">
      <alignment horizontal="center" vertical="center" wrapText="1"/>
    </xf>
    <xf numFmtId="26" fontId="6" fillId="4" borderId="1" xfId="0" applyNumberFormat="1" applyFont="1" applyFill="1" applyBorder="1" applyAlignment="1" applyProtection="1">
      <alignment horizontal="center" vertical="center" wrapText="1"/>
    </xf>
    <xf numFmtId="26" fontId="6" fillId="5" borderId="1" xfId="0" applyNumberFormat="1" applyFont="1" applyFill="1" applyBorder="1" applyAlignment="1" applyProtection="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7" fillId="0" borderId="0" xfId="0" applyFont="1">
      <alignment vertical="center"/>
    </xf>
    <xf numFmtId="0" fontId="8" fillId="0" borderId="0" xfId="0" applyFont="1" applyFill="1" applyBorder="1" applyAlignment="1" applyProtection="1">
      <alignment horizontal="center"/>
    </xf>
    <xf numFmtId="0" fontId="9" fillId="0" borderId="0" xfId="0" applyFont="1" applyFill="1" applyBorder="1" applyAlignment="1" applyProtection="1">
      <alignment horizontal="center" wrapText="1"/>
    </xf>
    <xf numFmtId="0" fontId="10" fillId="0" borderId="0" xfId="0" applyFont="1" applyFill="1" applyBorder="1" applyAlignment="1" applyProtection="1">
      <alignment horizontal="center"/>
    </xf>
    <xf numFmtId="0" fontId="11" fillId="0" borderId="0" xfId="0" applyFont="1" applyFill="1" applyAlignment="1" applyProtection="1">
      <alignment horizontal="center" vertical="center"/>
    </xf>
    <xf numFmtId="0" fontId="4" fillId="0" borderId="1" xfId="0" applyFont="1" applyFill="1" applyBorder="1" applyAlignment="1" applyProtection="1">
      <alignment horizontal="center" vertical="center" wrapText="1"/>
    </xf>
    <xf numFmtId="179" fontId="4" fillId="0" borderId="1" xfId="0" applyNumberFormat="1" applyFont="1" applyFill="1" applyBorder="1" applyAlignment="1" applyProtection="1">
      <alignment horizontal="center" vertical="center" wrapText="1"/>
    </xf>
    <xf numFmtId="178" fontId="4" fillId="0" borderId="1" xfId="0" applyNumberFormat="1" applyFont="1" applyFill="1" applyBorder="1" applyAlignment="1" applyProtection="1">
      <alignment horizontal="center" vertical="center" wrapText="1"/>
    </xf>
    <xf numFmtId="0" fontId="10" fillId="0" borderId="0" xfId="0" applyFont="1" applyFill="1" applyBorder="1" applyAlignment="1" applyProtection="1">
      <alignment horizontal="center" vertical="center"/>
    </xf>
    <xf numFmtId="0" fontId="2" fillId="0" borderId="1" xfId="0" applyFont="1" applyFill="1" applyBorder="1" applyAlignment="1" applyProtection="1">
      <alignment horizontal="center"/>
    </xf>
    <xf numFmtId="0" fontId="12" fillId="0" borderId="1" xfId="0" applyFont="1" applyFill="1" applyBorder="1" applyAlignment="1">
      <alignment horizontal="center" vertical="center"/>
    </xf>
    <xf numFmtId="0" fontId="1" fillId="0" borderId="1" xfId="49" applyFont="1" applyFill="1" applyBorder="1" applyAlignment="1">
      <alignment horizontal="center" vertical="center"/>
    </xf>
    <xf numFmtId="178" fontId="1" fillId="0" borderId="1" xfId="0" applyNumberFormat="1" applyFont="1" applyFill="1" applyBorder="1" applyAlignment="1" applyProtection="1">
      <alignment horizontal="center" vertical="center"/>
    </xf>
    <xf numFmtId="0" fontId="1" fillId="0" borderId="0" xfId="0" applyFont="1" applyBorder="1" applyAlignment="1">
      <alignment horizontal="center" vertical="center"/>
    </xf>
    <xf numFmtId="0" fontId="1" fillId="0" borderId="7" xfId="0" applyFont="1" applyBorder="1" applyAlignment="1">
      <alignment horizontal="center" vertical="center"/>
    </xf>
    <xf numFmtId="178" fontId="1" fillId="0" borderId="1" xfId="0" applyNumberFormat="1" applyFont="1" applyBorder="1" applyAlignment="1">
      <alignment horizontal="center" vertical="center"/>
    </xf>
    <xf numFmtId="178" fontId="4" fillId="0" borderId="1" xfId="0" applyNumberFormat="1" applyFont="1" applyFill="1" applyBorder="1" applyAlignment="1" applyProtection="1">
      <alignment horizontal="center" vertical="center" wrapText="1"/>
      <protection locked="0"/>
    </xf>
    <xf numFmtId="178" fontId="13" fillId="0" borderId="1" xfId="0" applyNumberFormat="1" applyFont="1" applyFill="1" applyBorder="1" applyAlignment="1" applyProtection="1">
      <alignment horizontal="center" vertical="center" wrapText="1"/>
      <protection locked="0"/>
    </xf>
    <xf numFmtId="10" fontId="4" fillId="0" borderId="1" xfId="0" applyNumberFormat="1" applyFont="1" applyFill="1" applyBorder="1" applyAlignment="1" applyProtection="1">
      <alignment horizontal="center" vertical="center" wrapText="1"/>
      <protection locked="0"/>
    </xf>
    <xf numFmtId="178" fontId="1" fillId="6" borderId="1" xfId="0" applyNumberFormat="1" applyFont="1" applyFill="1" applyBorder="1" applyAlignment="1" applyProtection="1">
      <alignment horizontal="center" vertical="center"/>
    </xf>
    <xf numFmtId="176" fontId="1" fillId="0" borderId="1" xfId="3" applyNumberFormat="1" applyFont="1" applyFill="1" applyBorder="1" applyAlignment="1" applyProtection="1">
      <alignment horizontal="center" vertical="center"/>
    </xf>
    <xf numFmtId="10" fontId="2" fillId="0" borderId="1" xfId="0" applyNumberFormat="1" applyFont="1" applyFill="1" applyBorder="1" applyAlignment="1" applyProtection="1">
      <alignment horizontal="center" vertical="center"/>
    </xf>
    <xf numFmtId="10" fontId="1" fillId="0" borderId="1" xfId="0" applyNumberFormat="1" applyFont="1" applyFill="1" applyBorder="1" applyAlignment="1" applyProtection="1">
      <alignment horizontal="center" vertical="center"/>
    </xf>
    <xf numFmtId="10" fontId="14" fillId="0" borderId="1" xfId="0" applyNumberFormat="1" applyFont="1" applyFill="1" applyBorder="1" applyAlignment="1" applyProtection="1">
      <alignment horizontal="center" vertical="center" wrapText="1"/>
      <protection locked="0"/>
    </xf>
    <xf numFmtId="10" fontId="8" fillId="0" borderId="1" xfId="3" applyNumberFormat="1" applyFont="1" applyFill="1" applyBorder="1" applyAlignment="1" applyProtection="1">
      <alignment horizontal="center" vertical="center"/>
    </xf>
    <xf numFmtId="10" fontId="1" fillId="0" borderId="1" xfId="3" applyNumberFormat="1" applyFont="1" applyFill="1" applyBorder="1" applyAlignment="1" applyProtection="1">
      <alignment horizontal="center" vertical="center" wrapText="1"/>
    </xf>
    <xf numFmtId="10" fontId="14" fillId="0" borderId="1"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3" fillId="0" borderId="0" xfId="0" applyFont="1" applyAlignment="1">
      <alignment horizontal="center" vertical="center"/>
    </xf>
    <xf numFmtId="0" fontId="4" fillId="7" borderId="0" xfId="0" applyFont="1" applyFill="1" applyAlignment="1"/>
    <xf numFmtId="0" fontId="1" fillId="7" borderId="0" xfId="0" applyFont="1" applyFill="1" applyAlignment="1"/>
    <xf numFmtId="0" fontId="15" fillId="7" borderId="0" xfId="0" applyFont="1" applyFill="1" applyBorder="1" applyAlignment="1">
      <alignment horizontal="center" vertical="center"/>
    </xf>
    <xf numFmtId="0" fontId="4" fillId="8" borderId="0" xfId="0" applyFont="1" applyFill="1" applyAlignment="1">
      <alignment horizontal="center" vertical="center"/>
    </xf>
    <xf numFmtId="0" fontId="4" fillId="8" borderId="8" xfId="0" applyFont="1" applyFill="1" applyBorder="1" applyAlignment="1">
      <alignment horizontal="center" vertical="center"/>
    </xf>
    <xf numFmtId="0" fontId="4" fillId="8" borderId="9" xfId="0" applyFont="1" applyFill="1" applyBorder="1" applyAlignment="1">
      <alignment horizontal="center" vertical="center"/>
    </xf>
    <xf numFmtId="0" fontId="4" fillId="8" borderId="10" xfId="0" applyFont="1" applyFill="1" applyBorder="1" applyAlignment="1">
      <alignment horizontal="center" vertical="center"/>
    </xf>
    <xf numFmtId="0" fontId="4" fillId="8" borderId="7" xfId="0" applyFont="1" applyFill="1" applyBorder="1" applyAlignment="1">
      <alignment horizontal="center" vertical="center"/>
    </xf>
    <xf numFmtId="0" fontId="4" fillId="7" borderId="7" xfId="0" applyFont="1" applyFill="1" applyBorder="1" applyAlignment="1">
      <alignment horizontal="center"/>
    </xf>
    <xf numFmtId="0" fontId="1" fillId="9" borderId="1" xfId="0" applyFont="1" applyFill="1" applyBorder="1" applyAlignment="1"/>
    <xf numFmtId="0" fontId="16" fillId="9" borderId="11" xfId="0" applyFont="1" applyFill="1" applyBorder="1" applyAlignment="1">
      <alignment horizontal="left" vertical="center" wrapText="1"/>
    </xf>
    <xf numFmtId="0" fontId="17" fillId="9" borderId="12" xfId="0" applyFont="1" applyFill="1" applyBorder="1" applyAlignment="1">
      <alignment horizontal="left" vertical="center" wrapText="1"/>
    </xf>
    <xf numFmtId="0" fontId="17" fillId="9" borderId="13" xfId="0" applyFont="1" applyFill="1" applyBorder="1" applyAlignment="1">
      <alignment horizontal="left" vertical="center" wrapText="1"/>
    </xf>
    <xf numFmtId="0" fontId="7" fillId="7" borderId="6" xfId="0" applyFont="1" applyFill="1" applyBorder="1" applyAlignment="1">
      <alignment horizontal="left" vertical="center" wrapText="1"/>
    </xf>
    <xf numFmtId="0" fontId="16" fillId="9" borderId="14" xfId="0" applyFont="1" applyFill="1" applyBorder="1" applyAlignment="1">
      <alignment horizontal="left" vertical="center" wrapText="1"/>
    </xf>
    <xf numFmtId="0" fontId="17" fillId="9" borderId="0" xfId="0" applyFont="1" applyFill="1" applyBorder="1" applyAlignment="1">
      <alignment horizontal="left" vertical="center" wrapText="1"/>
    </xf>
    <xf numFmtId="0" fontId="17" fillId="9" borderId="0" xfId="0" applyFont="1" applyFill="1" applyAlignment="1">
      <alignment horizontal="left" vertical="center" wrapText="1"/>
    </xf>
    <xf numFmtId="0" fontId="17" fillId="9" borderId="8" xfId="0" applyFont="1" applyFill="1" applyBorder="1" applyAlignment="1">
      <alignment horizontal="left" vertical="center" wrapText="1"/>
    </xf>
    <xf numFmtId="0" fontId="17" fillId="9" borderId="14" xfId="0" applyFont="1" applyFill="1" applyBorder="1" applyAlignment="1">
      <alignment horizontal="left" vertical="center" wrapText="1"/>
    </xf>
    <xf numFmtId="0" fontId="1" fillId="7" borderId="2" xfId="0" applyFont="1" applyFill="1" applyBorder="1" applyAlignment="1">
      <alignment horizontal="center"/>
    </xf>
    <xf numFmtId="0" fontId="17" fillId="9" borderId="5" xfId="0" applyFont="1" applyFill="1" applyBorder="1" applyAlignment="1">
      <alignment horizontal="left" vertical="center" wrapText="1"/>
    </xf>
    <xf numFmtId="0" fontId="17" fillId="9" borderId="6" xfId="0" applyFont="1" applyFill="1" applyBorder="1" applyAlignment="1">
      <alignment horizontal="left" vertical="center" wrapText="1"/>
    </xf>
    <xf numFmtId="0" fontId="1" fillId="7" borderId="14" xfId="0" applyFont="1" applyFill="1" applyBorder="1" applyAlignment="1">
      <alignment horizontal="center"/>
    </xf>
    <xf numFmtId="0" fontId="18"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5" fillId="7" borderId="1" xfId="0" applyFont="1" applyFill="1" applyBorder="1" applyAlignment="1">
      <alignment horizontal="center"/>
    </xf>
    <xf numFmtId="0" fontId="1" fillId="7" borderId="1" xfId="0" applyFont="1" applyFill="1" applyBorder="1" applyAlignment="1">
      <alignment horizontal="center"/>
    </xf>
    <xf numFmtId="0" fontId="1" fillId="7" borderId="9" xfId="0" applyFont="1" applyFill="1" applyBorder="1" applyAlignment="1">
      <alignment vertical="center" wrapText="1"/>
    </xf>
    <xf numFmtId="0" fontId="1" fillId="7" borderId="10" xfId="0" applyFont="1" applyFill="1" applyBorder="1" applyAlignment="1">
      <alignment vertical="center" wrapText="1"/>
    </xf>
    <xf numFmtId="0" fontId="1" fillId="7" borderId="7" xfId="0" applyFont="1" applyFill="1" applyBorder="1" applyAlignment="1">
      <alignment vertical="center" wrapText="1"/>
    </xf>
    <xf numFmtId="0" fontId="19" fillId="0" borderId="0" xfId="0" applyFont="1" applyAlignment="1">
      <alignment horizontal="center" vertical="center"/>
    </xf>
    <xf numFmtId="0" fontId="20" fillId="10" borderId="0" xfId="0" applyFont="1" applyFill="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10" fontId="22" fillId="0" borderId="0" xfId="0" applyNumberFormat="1" applyFont="1" applyAlignment="1">
      <alignment horizontal="center" vertical="center"/>
    </xf>
    <xf numFmtId="9" fontId="22" fillId="0" borderId="0" xfId="0" applyNumberFormat="1" applyFont="1" applyAlignment="1">
      <alignment horizontal="center" vertical="center"/>
    </xf>
    <xf numFmtId="0" fontId="26" fillId="0" borderId="15" xfId="0" applyFont="1" applyBorder="1" applyAlignment="1">
      <alignment horizontal="center" vertical="center"/>
    </xf>
    <xf numFmtId="0" fontId="27" fillId="0" borderId="16" xfId="0" applyFont="1" applyBorder="1" applyAlignment="1">
      <alignment horizontal="center" vertical="center"/>
    </xf>
    <xf numFmtId="0" fontId="24" fillId="0" borderId="16" xfId="0" applyFont="1" applyBorder="1">
      <alignment vertical="center"/>
    </xf>
    <xf numFmtId="0" fontId="24" fillId="0" borderId="16" xfId="0" applyFont="1" applyBorder="1" applyAlignment="1">
      <alignment vertical="top" wrapText="1"/>
    </xf>
    <xf numFmtId="0" fontId="24" fillId="0" borderId="16" xfId="0" applyFont="1" applyBorder="1" applyAlignment="1">
      <alignment vertical="center" wrapText="1"/>
    </xf>
    <xf numFmtId="0" fontId="28" fillId="0" borderId="16" xfId="0" applyFont="1" applyBorder="1" applyAlignment="1">
      <alignment horizontal="left" vertical="center"/>
    </xf>
    <xf numFmtId="0" fontId="24" fillId="0" borderId="16" xfId="0" applyFont="1" applyBorder="1" applyAlignment="1">
      <alignment horizontal="left" vertical="center"/>
    </xf>
    <xf numFmtId="0" fontId="24" fillId="0" borderId="16" xfId="0" applyFont="1" applyBorder="1" applyAlignment="1">
      <alignment horizontal="left" vertical="center" wrapText="1"/>
    </xf>
    <xf numFmtId="0" fontId="3" fillId="0" borderId="0" xfId="0" applyFont="1">
      <alignment vertical="center"/>
    </xf>
    <xf numFmtId="0" fontId="3" fillId="0" borderId="0" xfId="0" applyFont="1" applyFill="1">
      <alignment vertical="center"/>
    </xf>
    <xf numFmtId="0" fontId="17" fillId="0" borderId="0" xfId="0" applyFont="1">
      <alignment vertical="center"/>
    </xf>
    <xf numFmtId="0" fontId="29" fillId="0" borderId="0" xfId="0" applyFont="1">
      <alignment vertical="center"/>
    </xf>
    <xf numFmtId="0" fontId="29" fillId="0" borderId="0" xfId="0" applyFont="1" applyAlignment="1">
      <alignment horizontal="center" vertical="center"/>
    </xf>
    <xf numFmtId="0" fontId="3" fillId="11" borderId="1" xfId="0" applyFont="1" applyFill="1" applyBorder="1" applyAlignment="1">
      <alignment vertical="center"/>
    </xf>
    <xf numFmtId="0" fontId="3" fillId="11" borderId="7" xfId="0" applyFont="1" applyFill="1" applyBorder="1" applyAlignment="1">
      <alignment horizontal="center" vertical="center"/>
    </xf>
    <xf numFmtId="0" fontId="3" fillId="11" borderId="9" xfId="0" applyFont="1" applyFill="1" applyBorder="1" applyAlignment="1">
      <alignment horizontal="center" vertical="center"/>
    </xf>
    <xf numFmtId="0" fontId="3" fillId="2" borderId="3" xfId="0" applyFont="1" applyFill="1" applyBorder="1" applyAlignment="1">
      <alignment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16" fillId="12" borderId="14" xfId="0" applyFont="1" applyFill="1" applyBorder="1" applyAlignment="1">
      <alignment vertical="center"/>
    </xf>
    <xf numFmtId="0" fontId="17" fillId="0" borderId="1" xfId="0" applyFont="1" applyBorder="1" applyAlignment="1">
      <alignment vertical="center"/>
    </xf>
    <xf numFmtId="0" fontId="17" fillId="0" borderId="1" xfId="0" applyFont="1" applyBorder="1" applyAlignment="1">
      <alignment horizontal="center" vertical="center"/>
    </xf>
    <xf numFmtId="0" fontId="16" fillId="12" borderId="1" xfId="0" applyFont="1" applyFill="1" applyBorder="1" applyAlignment="1">
      <alignment vertical="center"/>
    </xf>
    <xf numFmtId="10" fontId="5" fillId="0" borderId="17" xfId="0" applyNumberFormat="1" applyFont="1" applyBorder="1" applyAlignment="1">
      <alignment vertical="center"/>
    </xf>
    <xf numFmtId="0" fontId="5" fillId="0" borderId="1" xfId="0" applyFont="1" applyBorder="1" applyAlignment="1">
      <alignment horizontal="center" vertical="center"/>
    </xf>
    <xf numFmtId="0" fontId="16" fillId="0" borderId="17" xfId="0" applyFont="1" applyBorder="1" applyAlignment="1">
      <alignment horizontal="center" vertical="center"/>
    </xf>
    <xf numFmtId="0" fontId="17" fillId="13" borderId="1" xfId="0" applyFont="1" applyFill="1" applyBorder="1" applyAlignment="1">
      <alignment vertical="center" wrapText="1"/>
    </xf>
    <xf numFmtId="10" fontId="16" fillId="0" borderId="1" xfId="3" applyNumberFormat="1" applyFont="1" applyBorder="1" applyAlignment="1">
      <alignment horizontal="right" vertical="center"/>
    </xf>
    <xf numFmtId="0" fontId="16" fillId="0" borderId="14" xfId="0" applyFont="1" applyBorder="1" applyAlignment="1">
      <alignment horizontal="center" vertical="center"/>
    </xf>
    <xf numFmtId="0" fontId="16" fillId="0" borderId="3" xfId="0" applyFont="1" applyBorder="1" applyAlignment="1">
      <alignment horizontal="center" vertical="center"/>
    </xf>
    <xf numFmtId="0" fontId="17" fillId="13" borderId="7" xfId="0" applyFont="1" applyFill="1" applyBorder="1" applyAlignment="1">
      <alignment vertical="center" wrapText="1"/>
    </xf>
    <xf numFmtId="0" fontId="30"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left" vertical="center"/>
    </xf>
    <xf numFmtId="0" fontId="3" fillId="11" borderId="1" xfId="0" applyFont="1" applyFill="1" applyBorder="1" applyAlignment="1">
      <alignment horizontal="center" vertical="center"/>
    </xf>
    <xf numFmtId="0" fontId="17" fillId="0" borderId="1" xfId="0" applyFont="1" applyFill="1" applyBorder="1" applyAlignment="1">
      <alignment horizontal="center" vertical="center"/>
    </xf>
    <xf numFmtId="0" fontId="0" fillId="0" borderId="0" xfId="0" applyAlignment="1">
      <alignment horizontal="center" vertical="center"/>
    </xf>
    <xf numFmtId="0" fontId="3" fillId="14" borderId="1" xfId="0" applyFont="1" applyFill="1" applyBorder="1" applyAlignment="1">
      <alignment horizontal="center"/>
    </xf>
    <xf numFmtId="0" fontId="3" fillId="5" borderId="1" xfId="0" applyFont="1" applyFill="1" applyBorder="1" applyAlignment="1">
      <alignment horizontal="center"/>
    </xf>
    <xf numFmtId="0" fontId="3" fillId="9" borderId="1" xfId="0" applyFont="1" applyFill="1" applyBorder="1" applyAlignment="1">
      <alignment horizontal="center"/>
    </xf>
    <xf numFmtId="0" fontId="1" fillId="14" borderId="1" xfId="0" applyFont="1" applyFill="1" applyBorder="1" applyAlignment="1">
      <alignment horizontal="center"/>
    </xf>
    <xf numFmtId="10" fontId="1" fillId="14" borderId="1" xfId="3" applyNumberFormat="1" applyFont="1" applyFill="1" applyBorder="1" applyAlignment="1">
      <alignment horizontal="center"/>
    </xf>
    <xf numFmtId="0" fontId="1" fillId="5" borderId="1" xfId="0" applyFont="1" applyFill="1" applyBorder="1" applyAlignment="1">
      <alignment horizontal="center"/>
    </xf>
    <xf numFmtId="10" fontId="1" fillId="5" borderId="1" xfId="3" applyNumberFormat="1" applyFont="1" applyFill="1" applyBorder="1" applyAlignment="1">
      <alignment horizontal="center"/>
    </xf>
    <xf numFmtId="0" fontId="1" fillId="9" borderId="1" xfId="0" applyFont="1" applyFill="1" applyBorder="1" applyAlignment="1">
      <alignment horizontal="center"/>
    </xf>
    <xf numFmtId="0" fontId="16" fillId="0" borderId="0" xfId="0" applyFont="1" applyAlignment="1">
      <alignment horizontal="left" vertical="center"/>
    </xf>
    <xf numFmtId="0" fontId="17" fillId="0" borderId="0" xfId="0" applyFont="1" applyAlignment="1">
      <alignment horizontal="left" vertical="center" wrapText="1"/>
    </xf>
    <xf numFmtId="0" fontId="3" fillId="15" borderId="1" xfId="0" applyFont="1" applyFill="1" applyBorder="1" applyAlignment="1">
      <alignment horizontal="center"/>
    </xf>
    <xf numFmtId="10" fontId="1" fillId="9" borderId="1" xfId="3" applyNumberFormat="1" applyFont="1" applyFill="1" applyBorder="1" applyAlignment="1">
      <alignment horizontal="center"/>
    </xf>
    <xf numFmtId="0" fontId="1" fillId="15" borderId="1" xfId="0" applyFont="1" applyFill="1" applyBorder="1" applyAlignment="1">
      <alignment horizontal="center"/>
    </xf>
    <xf numFmtId="10" fontId="1" fillId="15" borderId="1" xfId="3" applyNumberFormat="1" applyFont="1" applyFill="1" applyBorder="1" applyAlignment="1">
      <alignment horizontal="center"/>
    </xf>
    <xf numFmtId="0" fontId="0" fillId="0" borderId="0" xfId="0" applyFill="1" applyAlignment="1"/>
    <xf numFmtId="0" fontId="0" fillId="0" borderId="0" xfId="0" applyFill="1" applyAlignment="1">
      <alignment horizontal="justify" vertical="center"/>
    </xf>
    <xf numFmtId="0" fontId="0" fillId="0" borderId="0" xfId="0" applyFill="1" applyAlignment="1">
      <alignment vertical="center"/>
    </xf>
    <xf numFmtId="0" fontId="30" fillId="2" borderId="0" xfId="0" applyFont="1" applyFill="1" applyAlignment="1">
      <alignment horizontal="center" vertical="center"/>
    </xf>
    <xf numFmtId="0" fontId="31" fillId="0" borderId="0" xfId="0" applyFont="1" applyFill="1" applyAlignment="1"/>
    <xf numFmtId="0" fontId="17" fillId="0" borderId="0" xfId="0" applyFont="1" applyFill="1" applyAlignment="1">
      <alignment horizontal="justify" vertical="center"/>
    </xf>
    <xf numFmtId="0" fontId="0" fillId="0" borderId="1" xfId="0" applyFill="1" applyBorder="1" applyAlignment="1"/>
    <xf numFmtId="0" fontId="3" fillId="0" borderId="18"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4" fillId="0" borderId="8"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21" xfId="0" applyFont="1" applyFill="1" applyBorder="1" applyAlignment="1">
      <alignment horizontal="center" vertical="center" wrapText="1"/>
    </xf>
    <xf numFmtId="10" fontId="3" fillId="0" borderId="21" xfId="0" applyNumberFormat="1"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0" borderId="3" xfId="0" applyFont="1" applyFill="1" applyBorder="1" applyAlignment="1">
      <alignment vertical="center" wrapText="1"/>
    </xf>
    <xf numFmtId="0" fontId="32" fillId="0" borderId="3" xfId="0" applyFont="1" applyFill="1" applyBorder="1" applyAlignment="1">
      <alignment horizontal="justify" vertical="center"/>
    </xf>
    <xf numFmtId="0" fontId="3" fillId="0" borderId="1"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17" fillId="0" borderId="1" xfId="0" applyFont="1" applyFill="1" applyBorder="1" applyAlignment="1">
      <alignment horizontal="justify" vertical="center"/>
    </xf>
    <xf numFmtId="0" fontId="6" fillId="0" borderId="1" xfId="0" applyFont="1" applyFill="1" applyBorder="1" applyAlignment="1">
      <alignment horizontal="justify" vertical="center" wrapText="1"/>
    </xf>
    <xf numFmtId="0" fontId="17" fillId="0" borderId="1" xfId="0" applyFont="1" applyFill="1" applyBorder="1" applyAlignment="1">
      <alignment horizontal="justify" vertical="center" wrapText="1"/>
    </xf>
    <xf numFmtId="0" fontId="17" fillId="0" borderId="1" xfId="0" applyFont="1" applyFill="1" applyBorder="1" applyAlignment="1">
      <alignment vertical="center"/>
    </xf>
    <xf numFmtId="0" fontId="33" fillId="0" borderId="17" xfId="0" applyFont="1" applyFill="1" applyBorder="1" applyAlignment="1">
      <alignment horizontal="justify" vertical="center" wrapText="1"/>
    </xf>
    <xf numFmtId="0" fontId="3" fillId="0" borderId="22" xfId="0" applyFont="1" applyFill="1" applyBorder="1" applyAlignment="1">
      <alignment horizontal="center" vertical="center" wrapText="1"/>
    </xf>
    <xf numFmtId="0" fontId="17" fillId="0" borderId="19" xfId="0" applyFont="1" applyFill="1" applyBorder="1" applyAlignment="1">
      <alignment horizontal="center" vertical="center" wrapText="1"/>
    </xf>
    <xf numFmtId="0" fontId="17" fillId="0" borderId="19" xfId="0" applyFont="1" applyFill="1" applyBorder="1" applyAlignment="1">
      <alignment vertical="center" wrapText="1"/>
    </xf>
    <xf numFmtId="0" fontId="17" fillId="0" borderId="19" xfId="0" applyFont="1" applyFill="1" applyBorder="1" applyAlignment="1">
      <alignment horizontal="justify" vertical="center"/>
    </xf>
    <xf numFmtId="0" fontId="33" fillId="0" borderId="3" xfId="0" applyFont="1" applyFill="1" applyBorder="1" applyAlignment="1">
      <alignment horizontal="justify" vertical="center"/>
    </xf>
    <xf numFmtId="0" fontId="33" fillId="0" borderId="1" xfId="0" applyFont="1" applyFill="1" applyBorder="1" applyAlignment="1">
      <alignment horizontal="justify" vertical="center"/>
    </xf>
    <xf numFmtId="0" fontId="33" fillId="0" borderId="19" xfId="0" applyFont="1" applyFill="1" applyBorder="1" applyAlignment="1">
      <alignment horizontal="justify" vertical="center"/>
    </xf>
    <xf numFmtId="0" fontId="6" fillId="0" borderId="1" xfId="0" applyFont="1" applyFill="1" applyBorder="1" applyAlignment="1">
      <alignment horizontal="justify" vertical="center"/>
    </xf>
    <xf numFmtId="0" fontId="6" fillId="0" borderId="19" xfId="0" applyFont="1" applyFill="1" applyBorder="1" applyAlignment="1">
      <alignment horizontal="justify" vertical="center"/>
    </xf>
    <xf numFmtId="0" fontId="4" fillId="2" borderId="21" xfId="0" applyFont="1" applyFill="1" applyBorder="1" applyAlignment="1">
      <alignment horizontal="center" vertical="center"/>
    </xf>
    <xf numFmtId="0" fontId="30" fillId="0" borderId="21" xfId="0" applyFont="1" applyFill="1" applyBorder="1" applyAlignment="1">
      <alignment horizontal="center" vertical="center" wrapText="1"/>
    </xf>
    <xf numFmtId="10" fontId="30" fillId="0" borderId="21" xfId="0" applyNumberFormat="1" applyFont="1" applyFill="1" applyBorder="1" applyAlignment="1">
      <alignment horizontal="center" vertical="center" wrapText="1"/>
    </xf>
    <xf numFmtId="0" fontId="17" fillId="0" borderId="14" xfId="0" applyFont="1" applyFill="1" applyBorder="1" applyAlignment="1">
      <alignment horizontal="justify" vertical="center"/>
    </xf>
    <xf numFmtId="0" fontId="4" fillId="2" borderId="14" xfId="0" applyFont="1" applyFill="1" applyBorder="1" applyAlignment="1">
      <alignment horizontal="center" vertical="center"/>
    </xf>
    <xf numFmtId="0" fontId="30" fillId="0" borderId="14" xfId="0" applyFont="1" applyFill="1" applyBorder="1" applyAlignment="1">
      <alignment horizontal="center" vertical="center" wrapText="1"/>
    </xf>
    <xf numFmtId="0" fontId="17" fillId="0" borderId="3" xfId="0" applyFont="1" applyFill="1" applyBorder="1" applyAlignment="1">
      <alignment horizontal="justify" vertical="center"/>
    </xf>
    <xf numFmtId="0" fontId="17" fillId="0" borderId="17" xfId="0" applyFont="1" applyFill="1" applyBorder="1" applyAlignment="1">
      <alignment horizontal="justify" vertical="center"/>
    </xf>
    <xf numFmtId="0" fontId="17" fillId="0" borderId="17" xfId="0" applyFont="1" applyFill="1" applyBorder="1" applyAlignment="1">
      <alignment horizontal="justify" vertical="center" wrapText="1"/>
    </xf>
    <xf numFmtId="0" fontId="17" fillId="0" borderId="14" xfId="0" applyFont="1" applyFill="1" applyBorder="1" applyAlignment="1">
      <alignment horizontal="justify" vertical="center" wrapText="1"/>
    </xf>
    <xf numFmtId="0" fontId="17" fillId="0" borderId="3" xfId="0" applyFont="1" applyFill="1" applyBorder="1" applyAlignment="1">
      <alignment horizontal="justify" vertical="center" wrapText="1"/>
    </xf>
    <xf numFmtId="0" fontId="4" fillId="2" borderId="22" xfId="0" applyFont="1" applyFill="1" applyBorder="1" applyAlignment="1">
      <alignment horizontal="center" vertical="center"/>
    </xf>
    <xf numFmtId="0" fontId="30" fillId="0" borderId="22" xfId="0" applyFont="1" applyFill="1" applyBorder="1" applyAlignment="1">
      <alignment horizontal="center" vertical="center" wrapText="1"/>
    </xf>
    <xf numFmtId="0" fontId="17" fillId="0" borderId="22" xfId="0" applyFont="1" applyFill="1" applyBorder="1" applyAlignment="1">
      <alignment horizontal="justify" vertical="center"/>
    </xf>
    <xf numFmtId="0" fontId="17" fillId="0" borderId="0" xfId="0" applyFont="1" applyFill="1" applyBorder="1" applyAlignment="1">
      <alignment horizontal="center" vertical="center"/>
    </xf>
    <xf numFmtId="0" fontId="17" fillId="11" borderId="0" xfId="0" applyFont="1" applyFill="1" applyBorder="1" applyAlignment="1">
      <alignment horizontal="center" vertical="center"/>
    </xf>
    <xf numFmtId="0" fontId="17" fillId="0" borderId="0" xfId="0" applyFont="1" applyFill="1">
      <alignment vertical="center"/>
    </xf>
    <xf numFmtId="0" fontId="17" fillId="2" borderId="0" xfId="0" applyFont="1" applyFill="1">
      <alignment vertical="center"/>
    </xf>
    <xf numFmtId="0" fontId="17" fillId="11" borderId="0" xfId="0" applyFont="1" applyFill="1">
      <alignment vertical="center"/>
    </xf>
    <xf numFmtId="10" fontId="1" fillId="0" borderId="0" xfId="3" applyNumberFormat="1" applyFont="1">
      <alignment vertical="center"/>
    </xf>
    <xf numFmtId="0" fontId="1" fillId="0" borderId="0" xfId="0" applyFont="1" applyAlignment="1">
      <alignment horizontal="left" vertical="center" wrapText="1"/>
    </xf>
    <xf numFmtId="0" fontId="16" fillId="16" borderId="1" xfId="0" applyFont="1" applyFill="1" applyBorder="1" applyAlignment="1">
      <alignment horizontal="center" vertical="center"/>
    </xf>
    <xf numFmtId="0" fontId="16" fillId="0" borderId="1" xfId="0" applyFont="1" applyFill="1" applyBorder="1" applyAlignment="1">
      <alignment horizontal="center" vertical="center"/>
    </xf>
    <xf numFmtId="10" fontId="5" fillId="16" borderId="1" xfId="3" applyNumberFormat="1" applyFont="1" applyFill="1" applyBorder="1" applyAlignment="1">
      <alignment horizontal="center" vertical="center"/>
    </xf>
    <xf numFmtId="0" fontId="16" fillId="16" borderId="1" xfId="0" applyFont="1" applyFill="1" applyBorder="1" applyAlignment="1">
      <alignment horizontal="left" vertical="center"/>
    </xf>
    <xf numFmtId="0" fontId="5" fillId="14" borderId="1" xfId="0" applyFont="1" applyFill="1" applyBorder="1" applyAlignment="1">
      <alignment horizontal="center" vertical="center"/>
    </xf>
    <xf numFmtId="0" fontId="16" fillId="11" borderId="1" xfId="0" applyFont="1" applyFill="1" applyBorder="1" applyAlignment="1">
      <alignment horizontal="center" vertical="center"/>
    </xf>
    <xf numFmtId="10" fontId="5" fillId="11" borderId="1" xfId="3" applyNumberFormat="1" applyFont="1" applyFill="1" applyBorder="1" applyAlignment="1">
      <alignment horizontal="center" vertical="center"/>
    </xf>
    <xf numFmtId="0" fontId="16" fillId="11" borderId="1" xfId="0" applyFont="1" applyFill="1" applyBorder="1" applyAlignment="1">
      <alignment horizontal="center" vertical="center" wrapText="1"/>
    </xf>
    <xf numFmtId="49" fontId="16" fillId="11" borderId="1" xfId="0" applyNumberFormat="1" applyFont="1" applyFill="1" applyBorder="1" applyAlignment="1">
      <alignment horizontal="center" vertical="center"/>
    </xf>
    <xf numFmtId="0" fontId="17" fillId="0" borderId="17" xfId="0" applyFont="1" applyFill="1" applyBorder="1" applyAlignment="1">
      <alignment horizontal="center" vertical="center"/>
    </xf>
    <xf numFmtId="10" fontId="17" fillId="0" borderId="1" xfId="3" applyNumberFormat="1" applyFont="1" applyFill="1" applyBorder="1" applyAlignment="1">
      <alignment horizontal="center" vertical="center"/>
    </xf>
    <xf numFmtId="0" fontId="17" fillId="0" borderId="1" xfId="0" applyFont="1" applyFill="1" applyBorder="1" applyAlignment="1">
      <alignment horizontal="left" vertical="center"/>
    </xf>
    <xf numFmtId="0" fontId="17" fillId="0" borderId="14" xfId="0" applyFont="1" applyFill="1" applyBorder="1" applyAlignment="1">
      <alignment horizontal="center" vertical="center"/>
    </xf>
    <xf numFmtId="0" fontId="17" fillId="0" borderId="3" xfId="0" applyFont="1" applyFill="1" applyBorder="1" applyAlignment="1">
      <alignment horizontal="center" vertical="center"/>
    </xf>
    <xf numFmtId="0" fontId="17" fillId="2" borderId="1" xfId="0" applyFont="1" applyFill="1" applyBorder="1" applyAlignment="1">
      <alignment horizontal="center" vertical="center"/>
    </xf>
    <xf numFmtId="10" fontId="17" fillId="2" borderId="1" xfId="3" applyNumberFormat="1" applyFont="1" applyFill="1" applyBorder="1" applyAlignment="1">
      <alignment horizontal="center" vertical="center"/>
    </xf>
    <xf numFmtId="0" fontId="17" fillId="2" borderId="1" xfId="0" applyFont="1" applyFill="1" applyBorder="1" applyAlignment="1">
      <alignment horizontal="left" vertical="center"/>
    </xf>
    <xf numFmtId="0" fontId="17" fillId="11" borderId="0" xfId="0" applyFont="1" applyFill="1" applyAlignment="1">
      <alignment horizontal="center" vertical="center"/>
    </xf>
    <xf numFmtId="10" fontId="17" fillId="11" borderId="0" xfId="3" applyNumberFormat="1" applyFont="1" applyFill="1">
      <alignment vertical="center"/>
    </xf>
    <xf numFmtId="0" fontId="17" fillId="11" borderId="0" xfId="0" applyFont="1" applyFill="1" applyAlignment="1">
      <alignment horizontal="left" vertical="center"/>
    </xf>
    <xf numFmtId="0" fontId="16" fillId="11" borderId="0" xfId="0" applyFont="1" applyFill="1" applyAlignment="1">
      <alignment horizontal="left" vertical="center" wrapText="1"/>
    </xf>
    <xf numFmtId="0" fontId="16" fillId="0" borderId="0" xfId="0" applyFont="1" applyFill="1" applyAlignment="1">
      <alignment horizontal="center" vertical="center" wrapText="1"/>
    </xf>
    <xf numFmtId="10" fontId="16" fillId="0" borderId="0" xfId="3" applyNumberFormat="1" applyFont="1" applyFill="1" applyAlignment="1">
      <alignment vertical="center" wrapText="1"/>
    </xf>
    <xf numFmtId="0" fontId="16" fillId="0" borderId="0" xfId="0" applyFont="1" applyFill="1" applyAlignment="1">
      <alignment horizontal="left" vertical="center"/>
    </xf>
    <xf numFmtId="0" fontId="16" fillId="0" borderId="8" xfId="0" applyFont="1" applyFill="1" applyBorder="1" applyAlignment="1">
      <alignment horizontal="center" vertical="center"/>
    </xf>
    <xf numFmtId="0" fontId="17" fillId="0" borderId="1" xfId="0" applyFont="1" applyFill="1" applyBorder="1" applyAlignment="1">
      <alignment horizontal="left" vertical="center" wrapText="1"/>
    </xf>
    <xf numFmtId="10" fontId="17" fillId="0" borderId="1" xfId="3" applyNumberFormat="1" applyFont="1" applyFill="1" applyBorder="1" applyAlignment="1">
      <alignment horizontal="left" vertical="center" wrapText="1"/>
    </xf>
    <xf numFmtId="0" fontId="16" fillId="0" borderId="6" xfId="0" applyFont="1" applyFill="1" applyBorder="1" applyAlignment="1">
      <alignment horizontal="center" vertical="center" wrapText="1"/>
    </xf>
    <xf numFmtId="0" fontId="16" fillId="0" borderId="4" xfId="0" applyFont="1" applyFill="1" applyBorder="1" applyAlignment="1">
      <alignment horizontal="center" vertical="center" wrapText="1"/>
    </xf>
    <xf numFmtId="10" fontId="16" fillId="0" borderId="6" xfId="3" applyNumberFormat="1" applyFont="1" applyFill="1" applyBorder="1" applyAlignment="1">
      <alignment horizontal="center" vertical="center" wrapText="1"/>
    </xf>
    <xf numFmtId="0" fontId="16" fillId="0" borderId="3" xfId="0" applyFont="1" applyFill="1" applyBorder="1" applyAlignment="1">
      <alignment horizontal="left" vertical="center" wrapText="1"/>
    </xf>
    <xf numFmtId="0" fontId="16" fillId="0" borderId="3" xfId="0" applyFont="1" applyFill="1" applyBorder="1" applyAlignment="1">
      <alignment horizontal="center" vertical="center" wrapText="1"/>
    </xf>
    <xf numFmtId="0" fontId="17" fillId="0" borderId="7" xfId="0" applyFont="1" applyFill="1" applyBorder="1" applyAlignment="1">
      <alignment horizontal="left" vertical="center" wrapText="1"/>
    </xf>
    <xf numFmtId="0" fontId="16" fillId="0" borderId="7"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6" fillId="17" borderId="1" xfId="0" applyFont="1" applyFill="1" applyBorder="1" applyAlignment="1">
      <alignment horizontal="center" vertical="center"/>
    </xf>
    <xf numFmtId="0" fontId="16" fillId="17" borderId="1" xfId="0" applyFont="1" applyFill="1" applyBorder="1" applyAlignment="1">
      <alignment horizontal="left" vertical="center"/>
    </xf>
    <xf numFmtId="0" fontId="16" fillId="17"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17" fillId="11" borderId="0" xfId="0" applyFont="1" applyFill="1" applyAlignment="1">
      <alignment horizontal="left" vertical="center" wrapText="1"/>
    </xf>
    <xf numFmtId="10" fontId="1" fillId="0" borderId="0" xfId="3" applyNumberFormat="1" applyFont="1" applyAlignment="1">
      <alignment horizontal="center" vertical="center"/>
    </xf>
    <xf numFmtId="0" fontId="34" fillId="14" borderId="1" xfId="0" applyFont="1" applyFill="1" applyBorder="1" applyAlignment="1">
      <alignment horizontal="center" vertical="center"/>
    </xf>
    <xf numFmtId="0" fontId="1" fillId="0" borderId="3" xfId="0" applyFont="1" applyBorder="1" applyAlignment="1">
      <alignment horizontal="center" vertical="center"/>
    </xf>
    <xf numFmtId="0" fontId="1" fillId="18"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1" xfId="0" applyFont="1" applyFill="1" applyBorder="1" applyAlignment="1">
      <alignment horizontal="justify" vertical="center" wrapText="1"/>
    </xf>
    <xf numFmtId="0" fontId="2" fillId="0" borderId="1" xfId="0" applyFont="1" applyFill="1" applyBorder="1" applyAlignment="1">
      <alignment horizontal="justify" vertical="center" wrapText="1"/>
    </xf>
    <xf numFmtId="0" fontId="1" fillId="0" borderId="1" xfId="0" applyFont="1" applyFill="1" applyBorder="1" applyAlignment="1">
      <alignment horizontal="justify" vertical="center"/>
    </xf>
    <xf numFmtId="0" fontId="2" fillId="0" borderId="1" xfId="0" applyFont="1" applyFill="1" applyBorder="1" applyAlignment="1">
      <alignment horizontal="justify" vertical="center"/>
    </xf>
    <xf numFmtId="10" fontId="3" fillId="19" borderId="3" xfId="3" applyNumberFormat="1" applyFont="1" applyFill="1" applyBorder="1" applyAlignment="1">
      <alignment horizontal="center" vertical="center"/>
    </xf>
    <xf numFmtId="10" fontId="1" fillId="0" borderId="1" xfId="3" applyNumberFormat="1" applyFont="1" applyBorder="1" applyAlignment="1">
      <alignment horizontal="center" vertical="center"/>
    </xf>
    <xf numFmtId="10" fontId="1" fillId="0" borderId="1" xfId="3" applyNumberFormat="1" applyFont="1" applyFill="1" applyBorder="1" applyAlignment="1">
      <alignment horizontal="center" vertical="center"/>
    </xf>
    <xf numFmtId="10" fontId="3" fillId="19" borderId="1" xfId="3" applyNumberFormat="1" applyFont="1" applyFill="1" applyBorder="1" applyAlignment="1">
      <alignment horizontal="center" vertical="center"/>
    </xf>
    <xf numFmtId="0" fontId="2"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7" fillId="0" borderId="1" xfId="0" applyFont="1" applyFill="1" applyBorder="1" applyAlignment="1">
      <alignment horizontal="center" vertical="center"/>
    </xf>
    <xf numFmtId="0" fontId="28" fillId="0" borderId="1"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40">
    <dxf>
      <font>
        <name val="微软雅黑"/>
        <scheme val="none"/>
      </font>
    </dxf>
    <dxf>
      <border>
        <left style="thin">
          <color indexed="0"/>
        </left>
        <right style="thin">
          <color indexed="0"/>
        </right>
        <top style="thin">
          <color indexed="0"/>
        </top>
        <bottom style="thin">
          <color indexed="0"/>
        </bottom>
      </bord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ont>
        <name val="微软雅黑"/>
        <scheme val="none"/>
      </font>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none"/>
      </fill>
    </dxf>
    <dxf>
      <fill>
        <patternFill patternType="none"/>
      </fill>
    </dxf>
    <dxf>
      <fill>
        <patternFill patternType="none"/>
      </fill>
    </dxf>
    <dxf>
      <fill>
        <patternFill patternType="none"/>
      </fill>
    </dxf>
    <dxf>
      <fill>
        <patternFill patternType="none"/>
      </fill>
    </dxf>
    <dxf>
      <border>
        <top/>
      </border>
    </dxf>
    <dxf>
      <border>
        <top/>
      </border>
    </dxf>
    <dxf>
      <border>
        <top/>
      </border>
    </dxf>
    <dxf>
      <border>
        <top/>
      </border>
    </dxf>
    <dxf>
      <border>
        <top/>
      </border>
    </dxf>
    <dxf>
      <font>
        <name val="微软雅黑"/>
        <scheme val="none"/>
      </font>
    </dxf>
    <dxf>
      <border>
        <left style="thin">
          <color indexed="0"/>
        </left>
        <right style="thin">
          <color indexed="0"/>
        </right>
        <top style="thin">
          <color indexed="0"/>
        </top>
        <bottom style="thin">
          <color indexed="0"/>
        </bottom>
      </border>
    </dxf>
    <dxf>
      <alignment horizontal="center"/>
    </dxf>
    <dxf>
      <font>
        <name val="微软雅黑"/>
        <scheme val="none"/>
      </font>
    </dxf>
    <dxf>
      <alignment horizontal="center"/>
    </dxf>
    <dxf>
      <fill>
        <patternFill patternType="solid">
          <bgColor rgb="FFFFFF00"/>
        </patternFill>
      </fill>
    </dxf>
    <dxf>
      <font>
        <name val="微软雅黑"/>
        <scheme val="none"/>
      </font>
    </dxf>
    <dxf>
      <alignment horizontal="center"/>
    </dxf>
    <dxf>
      <border>
        <left style="thin">
          <color indexed="0"/>
        </left>
        <right style="thin">
          <color indexed="0"/>
        </right>
        <top style="thin">
          <color indexed="0"/>
        </top>
        <bottom style="thin">
          <color indexed="0"/>
        </bottom>
      </border>
    </dxf>
    <dxf>
      <fill>
        <patternFill patternType="solid">
          <bgColor rgb="FFFFFF00"/>
        </patternFill>
      </fill>
    </dxf>
    <dxf>
      <font>
        <name val="微软雅黑"/>
        <scheme val="none"/>
      </font>
    </dxf>
    <dxf>
      <alignment horizontal="center"/>
    </dxf>
    <dxf>
      <border>
        <left style="thin">
          <color indexed="0"/>
        </left>
        <right style="thin">
          <color indexed="0"/>
        </right>
        <top style="thin">
          <color indexed="0"/>
        </top>
        <bottom style="thin">
          <color indexed="0"/>
        </bottom>
      </border>
    </dxf>
    <dxf>
      <fill>
        <patternFill patternType="solid">
          <bgColor rgb="FFFFFF00"/>
        </patternFill>
      </fill>
    </dxf>
    <dxf>
      <fill>
        <patternFill patternType="none"/>
      </fill>
    </dxf>
    <dxf>
      <fill>
        <patternFill patternType="solid">
          <bgColor rgb="FFFFFF00"/>
        </patternFill>
      </fill>
    </dxf>
    <dxf>
      <fill>
        <patternFill patternType="none"/>
      </fill>
    </dxf>
    <dxf>
      <fill>
        <patternFill patternType="solid">
          <bgColor rgb="FFFFFF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pivotCacheDefinition" Target="pivotCache/pivotCacheDefinition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175563802455039"/>
          <c:y val="0.192506329762409"/>
          <c:w val="0.547387953182986"/>
          <c:h val="0.714285714285714"/>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[1]用户场景分析!$A$2:$A$9</c:f>
              <c:strCache>
                <c:ptCount val="8"/>
                <c:pt idx="0">
                  <c:v>label maker</c:v>
                </c:pt>
                <c:pt idx="1">
                  <c:v>label printer</c:v>
                </c:pt>
                <c:pt idx="2">
                  <c:v>shipping label printer</c:v>
                </c:pt>
                <c:pt idx="3">
                  <c:v>label maker machine</c:v>
                </c:pt>
                <c:pt idx="4">
                  <c:v>thermal printer</c:v>
                </c:pt>
                <c:pt idx="5">
                  <c:v>barcode printer</c:v>
                </c:pt>
                <c:pt idx="6">
                  <c:v>usps label printer</c:v>
                </c:pt>
                <c:pt idx="7">
                  <c:v>label printer for shipping packages</c:v>
                </c:pt>
              </c:strCache>
            </c:strRef>
          </c:cat>
          <c:val>
            <c:numRef>
              <c:f>[1]用户场景分析!$C$2:$C$9</c:f>
              <c:numCache>
                <c:formatCode>General</c:formatCode>
                <c:ptCount val="8"/>
                <c:pt idx="0">
                  <c:v>0.140419480981159</c:v>
                </c:pt>
                <c:pt idx="1">
                  <c:v>0.491290437255599</c:v>
                </c:pt>
                <c:pt idx="2">
                  <c:v>0.159260575897618</c:v>
                </c:pt>
                <c:pt idx="3">
                  <c:v>0.032705296836118</c:v>
                </c:pt>
                <c:pt idx="4">
                  <c:v>0.135442587984358</c:v>
                </c:pt>
                <c:pt idx="5">
                  <c:v>0.0408816210451475</c:v>
                </c:pt>
                <c:pt idx="6">
                  <c:v>0.0330607891930323</c:v>
                </c:pt>
                <c:pt idx="7">
                  <c:v>0.0202630643441166</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2934557299378"/>
          <c:y val="0.120173290638538"/>
          <c:w val="0.309298193663015"/>
          <c:h val="0.754756074590318"/>
        </c:manualLayout>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276ef6de-ff0d-415c-87d2-d69b211cdca8}"/>
      </c:ext>
    </c:extLst>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90904843482324"/>
          <c:y val="0.213105303612606"/>
          <c:w val="0.560504594299953"/>
          <c:h val="0.691583397386625"/>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dLbl>
              <c:idx val="2"/>
              <c:layout>
                <c:manualLayout>
                  <c:x val="-0.0139024510751961"/>
                  <c:y val="-0.0446465547831871"/>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383575294274434"/>
                  <c:y val="-0.0198841890286552"/>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[1]用户场景分析!$D$2:$D$5</c:f>
              <c:strCache>
                <c:ptCount val="4"/>
                <c:pt idx="0">
                  <c:v>officer</c:v>
                </c:pt>
                <c:pt idx="1">
                  <c:v>seller</c:v>
                </c:pt>
                <c:pt idx="2">
                  <c:v>doctor/nurse/teacher</c:v>
                </c:pt>
                <c:pt idx="3">
                  <c:v>express/shipper</c:v>
                </c:pt>
              </c:strCache>
            </c:strRef>
          </c:cat>
          <c:val>
            <c:numRef>
              <c:f>[1]用户场景分析!$F$2:$F$5</c:f>
              <c:numCache>
                <c:formatCode>General</c:formatCode>
                <c:ptCount val="4"/>
                <c:pt idx="0">
                  <c:v>0.722916666666667</c:v>
                </c:pt>
                <c:pt idx="1">
                  <c:v>0.2625</c:v>
                </c:pt>
                <c:pt idx="2">
                  <c:v>0.0145833333333333</c:v>
                </c:pt>
                <c:pt idx="3">
                  <c:v>0.04375</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680890826974"/>
          <c:y val="0.37086856264412"/>
          <c:w val="0.294502413954213"/>
          <c:h val="0.446771714066103"/>
        </c:manualLayout>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0d40f942-db2f-41bd-82e2-e6ff6c4570cc}"/>
      </c:ext>
    </c:extLst>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53236772095773"/>
          <c:y val="0.223920519679022"/>
          <c:w val="0.544782737215489"/>
          <c:h val="0.704241497898357"/>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Lbls>
            <c:dLbl>
              <c:idx val="3"/>
              <c:layout>
                <c:manualLayout>
                  <c:x val="-0.0603316753053978"/>
                  <c:y val="-0.0385754241314365"/>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0302792880311"/>
                  <c:y val="-0.0884765858138734"/>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611364096638088"/>
                  <c:y val="-0.0471503229397327"/>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[1]用户场景分析!$G$2:$G$7</c:f>
              <c:strCache>
                <c:ptCount val="6"/>
                <c:pt idx="0">
                  <c:v>office</c:v>
                </c:pt>
                <c:pt idx="1">
                  <c:v>company</c:v>
                </c:pt>
                <c:pt idx="2">
                  <c:v>shop/store</c:v>
                </c:pt>
                <c:pt idx="3">
                  <c:v>logistics/express</c:v>
                </c:pt>
                <c:pt idx="4">
                  <c:v>family</c:v>
                </c:pt>
                <c:pt idx="5">
                  <c:v>hospital</c:v>
                </c:pt>
              </c:strCache>
            </c:strRef>
          </c:cat>
          <c:val>
            <c:numRef>
              <c:f>[1]用户场景分析!$I$2:$I$7</c:f>
              <c:numCache>
                <c:formatCode>General</c:formatCode>
                <c:ptCount val="6"/>
                <c:pt idx="0">
                  <c:v>0.93125</c:v>
                </c:pt>
                <c:pt idx="1">
                  <c:v>0.472916666666667</c:v>
                </c:pt>
                <c:pt idx="2">
                  <c:v>0.516666666666667</c:v>
                </c:pt>
                <c:pt idx="3">
                  <c:v>0.0270833333333333</c:v>
                </c:pt>
                <c:pt idx="4">
                  <c:v>0.0229166666666667</c:v>
                </c:pt>
                <c:pt idx="5">
                  <c:v>0.00833333333333333</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977534732486"/>
          <c:y val="0.239778372181888"/>
          <c:w val="0.275790718297369"/>
          <c:h val="0.715705005731754"/>
        </c:manualLayout>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d58653e6-b9e1-43e5-b985-78b4fe6c7251}"/>
      </c:ext>
    </c:extLst>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95179516521242"/>
          <c:y val="0.19434835737301"/>
          <c:w val="0.543412959519382"/>
          <c:h val="0.7382432957637"/>
        </c:manualLayout>
      </c:layout>
      <c:pieChart>
        <c:varyColors val="1"/>
        <c:ser>
          <c:idx val="0"/>
          <c:order val="0"/>
          <c:spPr/>
          <c:explosion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Lbls>
            <c:dLbl>
              <c:idx val="4"/>
              <c:layout>
                <c:manualLayout>
                  <c:x val="-0.0295471153946459"/>
                  <c:y val="-0.056537666193799"/>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126053174695198"/>
                  <c:y val="-0.0450863286738311"/>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0809973210117597"/>
                  <c:y val="0.00113372304290618"/>
                </c:manualLayout>
              </c:layout>
              <c:dLblPos val="bestFit"/>
              <c:showLegendKey val="0"/>
              <c:showVal val="1"/>
              <c:showCatName val="0"/>
              <c:showSerName val="0"/>
              <c:showPercent val="0"/>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zh-CN" sz="1000" b="1" i="0" u="none" strike="noStrike" kern="1200" baseline="0">
                    <a:solidFill>
                      <a:schemeClr val="lt1"/>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[1]用户场景分析!$J$2:$J$8</c:f>
              <c:strCache>
                <c:ptCount val="7"/>
                <c:pt idx="0">
                  <c:v>easy to use</c:v>
                </c:pt>
                <c:pt idx="1">
                  <c:v>print clear</c:v>
                </c:pt>
                <c:pt idx="2">
                  <c:v>good label quality</c:v>
                </c:pt>
                <c:pt idx="3">
                  <c:v>fast print speed, don't jam</c:v>
                </c:pt>
                <c:pt idx="4">
                  <c:v>easy to connect, good compatibility</c:v>
                </c:pt>
                <c:pt idx="5">
                  <c:v>print accurate</c:v>
                </c:pt>
                <c:pt idx="6">
                  <c:v>saving paper</c:v>
                </c:pt>
              </c:strCache>
            </c:strRef>
          </c:cat>
          <c:val>
            <c:numRef>
              <c:f>[1]用户场景分析!$L$2:$L$8</c:f>
              <c:numCache>
                <c:formatCode>General</c:formatCode>
                <c:ptCount val="7"/>
                <c:pt idx="0">
                  <c:v>0.715859030837004</c:v>
                </c:pt>
                <c:pt idx="1">
                  <c:v>0.11784140969163</c:v>
                </c:pt>
                <c:pt idx="2">
                  <c:v>0.0418502202643172</c:v>
                </c:pt>
                <c:pt idx="3">
                  <c:v>0.0363436123348018</c:v>
                </c:pt>
                <c:pt idx="4">
                  <c:v>0.0473568281938326</c:v>
                </c:pt>
                <c:pt idx="5">
                  <c:v>0.0187224669603524</c:v>
                </c:pt>
                <c:pt idx="6">
                  <c:v>0.0220264317180617</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0" vertOverflow="ellipsis" vert="horz" wrap="square" anchor="ctr" anchorCtr="1"/>
        <a:lstStyle/>
        <a:p>
          <a:pPr>
            <a:defRPr lang="zh-CN" sz="900" b="0" i="0" u="none" strike="noStrike" kern="1200" baseline="0">
              <a:solidFill>
                <a:schemeClr val="dk1">
                  <a:lumMod val="75000"/>
                  <a:lumOff val="25000"/>
                </a:schemeClr>
              </a:solidFill>
              <a:latin typeface="+mn-lt"/>
              <a:ea typeface="+mn-ea"/>
              <a:cs typeface="+mn-cs"/>
            </a:defRPr>
          </a:pPr>
        </a:p>
      </c:txPr>
    </c:legend>
    <c:plotVisOnly val="1"/>
    <c:dispBlanksAs val="gap"/>
    <c:showDLblsOverMax val="0"/>
    <c:extLst>
      <c:ext uri="{0b15fc19-7d7d-44ad-8c2d-2c3a37ce22c3}">
        <chartProps xmlns="https://web.wps.cn/et/2018/main" chartId="{3fa163f0-840d-46d4-8d62-09d31a4486ed}"/>
      </c:ext>
    </c:extLst>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6" Type="http://schemas.openxmlformats.org/officeDocument/2006/relationships/image" Target="../media/image19.png"/><Relationship Id="rId15" Type="http://schemas.openxmlformats.org/officeDocument/2006/relationships/image" Target="../media/image18.png"/><Relationship Id="rId14" Type="http://schemas.openxmlformats.org/officeDocument/2006/relationships/image" Target="../media/image17.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7" Type="http://schemas.openxmlformats.org/officeDocument/2006/relationships/image" Target="../media/image16.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3" Type="http://schemas.openxmlformats.org/officeDocument/2006/relationships/image" Target="../media/image10.png"/><Relationship Id="rId2" Type="http://schemas.openxmlformats.org/officeDocument/2006/relationships/image" Target="../media/image6.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5" Type="http://schemas.openxmlformats.org/officeDocument/2006/relationships/image" Target="../media/image23.png"/><Relationship Id="rId4" Type="http://schemas.openxmlformats.org/officeDocument/2006/relationships/image" Target="../media/image22.png"/><Relationship Id="rId3" Type="http://schemas.openxmlformats.org/officeDocument/2006/relationships/image" Target="../media/image21.png"/><Relationship Id="rId2" Type="http://schemas.openxmlformats.org/officeDocument/2006/relationships/image" Target="../media/image20.jpeg"/><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31</xdr:row>
      <xdr:rowOff>8255</xdr:rowOff>
    </xdr:from>
    <xdr:to>
      <xdr:col>10</xdr:col>
      <xdr:colOff>0</xdr:colOff>
      <xdr:row>59</xdr:row>
      <xdr:rowOff>342900</xdr:rowOff>
    </xdr:to>
    <xdr:pic>
      <xdr:nvPicPr>
        <xdr:cNvPr id="2" name="图片 1"/>
        <xdr:cNvPicPr>
          <a:picLocks noChangeAspect="1"/>
        </xdr:cNvPicPr>
      </xdr:nvPicPr>
      <xdr:blipFill>
        <a:blip r:embed="rId1"/>
        <a:stretch>
          <a:fillRect/>
        </a:stretch>
      </xdr:blipFill>
      <xdr:spPr>
        <a:xfrm>
          <a:off x="1270" y="6165215"/>
          <a:ext cx="6170930" cy="6194425"/>
        </a:xfrm>
        <a:prstGeom prst="rect">
          <a:avLst/>
        </a:prstGeom>
        <a:noFill/>
        <a:ln w="9525">
          <a:noFill/>
        </a:ln>
      </xdr:spPr>
    </xdr:pic>
    <xdr:clientData/>
  </xdr:twoCellAnchor>
  <xdr:twoCellAnchor editAs="oneCell">
    <xdr:from>
      <xdr:col>0</xdr:col>
      <xdr:colOff>1905</xdr:colOff>
      <xdr:row>2</xdr:row>
      <xdr:rowOff>48895</xdr:rowOff>
    </xdr:from>
    <xdr:to>
      <xdr:col>10</xdr:col>
      <xdr:colOff>0</xdr:colOff>
      <xdr:row>31</xdr:row>
      <xdr:rowOff>15240</xdr:rowOff>
    </xdr:to>
    <xdr:pic>
      <xdr:nvPicPr>
        <xdr:cNvPr id="3" name="图片 2"/>
        <xdr:cNvPicPr>
          <a:picLocks noChangeAspect="1"/>
        </xdr:cNvPicPr>
      </xdr:nvPicPr>
      <xdr:blipFill>
        <a:blip r:embed="rId2"/>
        <a:stretch>
          <a:fillRect/>
        </a:stretch>
      </xdr:blipFill>
      <xdr:spPr>
        <a:xfrm>
          <a:off x="1905" y="445135"/>
          <a:ext cx="6170295" cy="5727065"/>
        </a:xfrm>
        <a:prstGeom prst="rect">
          <a:avLst/>
        </a:prstGeom>
        <a:noFill/>
        <a:ln w="9525">
          <a:noFill/>
        </a:ln>
      </xdr:spPr>
    </xdr:pic>
    <xdr:clientData/>
  </xdr:twoCellAnchor>
  <xdr:twoCellAnchor editAs="oneCell">
    <xdr:from>
      <xdr:col>0</xdr:col>
      <xdr:colOff>20320</xdr:colOff>
      <xdr:row>59</xdr:row>
      <xdr:rowOff>647065</xdr:rowOff>
    </xdr:from>
    <xdr:to>
      <xdr:col>10</xdr:col>
      <xdr:colOff>0</xdr:colOff>
      <xdr:row>68</xdr:row>
      <xdr:rowOff>17145</xdr:rowOff>
    </xdr:to>
    <xdr:pic>
      <xdr:nvPicPr>
        <xdr:cNvPr id="4" name="图片 3"/>
        <xdr:cNvPicPr>
          <a:picLocks noChangeAspect="1"/>
        </xdr:cNvPicPr>
      </xdr:nvPicPr>
      <xdr:blipFill>
        <a:blip r:embed="rId3"/>
        <a:stretch>
          <a:fillRect/>
        </a:stretch>
      </xdr:blipFill>
      <xdr:spPr>
        <a:xfrm>
          <a:off x="20320" y="12663805"/>
          <a:ext cx="6151880" cy="63500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85090</xdr:colOff>
      <xdr:row>2</xdr:row>
      <xdr:rowOff>29845</xdr:rowOff>
    </xdr:from>
    <xdr:to>
      <xdr:col>4</xdr:col>
      <xdr:colOff>1536065</xdr:colOff>
      <xdr:row>2</xdr:row>
      <xdr:rowOff>1388110</xdr:rowOff>
    </xdr:to>
    <xdr:pic>
      <xdr:nvPicPr>
        <xdr:cNvPr id="2" name="图片 1"/>
        <xdr:cNvPicPr>
          <a:picLocks noChangeAspect="1"/>
        </xdr:cNvPicPr>
      </xdr:nvPicPr>
      <xdr:blipFill>
        <a:blip r:embed="rId1"/>
        <a:stretch>
          <a:fillRect/>
        </a:stretch>
      </xdr:blipFill>
      <xdr:spPr>
        <a:xfrm>
          <a:off x="4800600" y="777875"/>
          <a:ext cx="1450975" cy="1358265"/>
        </a:xfrm>
        <a:prstGeom prst="rect">
          <a:avLst/>
        </a:prstGeom>
        <a:noFill/>
        <a:ln w="9525">
          <a:noFill/>
        </a:ln>
      </xdr:spPr>
    </xdr:pic>
    <xdr:clientData/>
  </xdr:twoCellAnchor>
  <xdr:twoCellAnchor>
    <xdr:from>
      <xdr:col>4</xdr:col>
      <xdr:colOff>135255</xdr:colOff>
      <xdr:row>3</xdr:row>
      <xdr:rowOff>52070</xdr:rowOff>
    </xdr:from>
    <xdr:to>
      <xdr:col>4</xdr:col>
      <xdr:colOff>1513205</xdr:colOff>
      <xdr:row>3</xdr:row>
      <xdr:rowOff>1351915</xdr:rowOff>
    </xdr:to>
    <xdr:pic>
      <xdr:nvPicPr>
        <xdr:cNvPr id="3" name="图片 2"/>
        <xdr:cNvPicPr>
          <a:picLocks noChangeAspect="1"/>
        </xdr:cNvPicPr>
      </xdr:nvPicPr>
      <xdr:blipFill>
        <a:blip r:embed="rId2"/>
        <a:stretch>
          <a:fillRect/>
        </a:stretch>
      </xdr:blipFill>
      <xdr:spPr>
        <a:xfrm>
          <a:off x="4850765" y="2247900"/>
          <a:ext cx="1377950" cy="1299845"/>
        </a:xfrm>
        <a:prstGeom prst="rect">
          <a:avLst/>
        </a:prstGeom>
        <a:noFill/>
        <a:ln w="9525">
          <a:noFill/>
        </a:ln>
      </xdr:spPr>
    </xdr:pic>
    <xdr:clientData/>
  </xdr:twoCellAnchor>
  <xdr:twoCellAnchor>
    <xdr:from>
      <xdr:col>4</xdr:col>
      <xdr:colOff>143510</xdr:colOff>
      <xdr:row>4</xdr:row>
      <xdr:rowOff>262255</xdr:rowOff>
    </xdr:from>
    <xdr:to>
      <xdr:col>4</xdr:col>
      <xdr:colOff>1768475</xdr:colOff>
      <xdr:row>4</xdr:row>
      <xdr:rowOff>1315720</xdr:rowOff>
    </xdr:to>
    <xdr:pic>
      <xdr:nvPicPr>
        <xdr:cNvPr id="4" name="图片 3"/>
        <xdr:cNvPicPr>
          <a:picLocks noChangeAspect="1"/>
        </xdr:cNvPicPr>
      </xdr:nvPicPr>
      <xdr:blipFill>
        <a:blip r:embed="rId3"/>
        <a:stretch>
          <a:fillRect/>
        </a:stretch>
      </xdr:blipFill>
      <xdr:spPr>
        <a:xfrm>
          <a:off x="4859020" y="3894455"/>
          <a:ext cx="1519555" cy="1053465"/>
        </a:xfrm>
        <a:prstGeom prst="rect">
          <a:avLst/>
        </a:prstGeom>
        <a:noFill/>
        <a:ln w="9525">
          <a:noFill/>
        </a:ln>
      </xdr:spPr>
    </xdr:pic>
    <xdr:clientData/>
  </xdr:twoCellAnchor>
  <xdr:twoCellAnchor>
    <xdr:from>
      <xdr:col>4</xdr:col>
      <xdr:colOff>257175</xdr:colOff>
      <xdr:row>5</xdr:row>
      <xdr:rowOff>76835</xdr:rowOff>
    </xdr:from>
    <xdr:to>
      <xdr:col>4</xdr:col>
      <xdr:colOff>1507490</xdr:colOff>
      <xdr:row>5</xdr:row>
      <xdr:rowOff>1336040</xdr:rowOff>
    </xdr:to>
    <xdr:pic>
      <xdr:nvPicPr>
        <xdr:cNvPr id="5" name="图片 4"/>
        <xdr:cNvPicPr>
          <a:picLocks noChangeAspect="1"/>
        </xdr:cNvPicPr>
      </xdr:nvPicPr>
      <xdr:blipFill>
        <a:blip r:embed="rId4"/>
        <a:stretch>
          <a:fillRect/>
        </a:stretch>
      </xdr:blipFill>
      <xdr:spPr>
        <a:xfrm>
          <a:off x="4972685" y="5168900"/>
          <a:ext cx="1250315" cy="1259205"/>
        </a:xfrm>
        <a:prstGeom prst="rect">
          <a:avLst/>
        </a:prstGeom>
        <a:noFill/>
        <a:ln w="9525">
          <a:noFill/>
        </a:ln>
      </xdr:spPr>
    </xdr:pic>
    <xdr:clientData/>
  </xdr:twoCellAnchor>
  <xdr:twoCellAnchor>
    <xdr:from>
      <xdr:col>4</xdr:col>
      <xdr:colOff>209550</xdr:colOff>
      <xdr:row>6</xdr:row>
      <xdr:rowOff>26035</xdr:rowOff>
    </xdr:from>
    <xdr:to>
      <xdr:col>4</xdr:col>
      <xdr:colOff>1504950</xdr:colOff>
      <xdr:row>6</xdr:row>
      <xdr:rowOff>1372870</xdr:rowOff>
    </xdr:to>
    <xdr:pic>
      <xdr:nvPicPr>
        <xdr:cNvPr id="6" name="图片 5"/>
        <xdr:cNvPicPr>
          <a:picLocks noChangeAspect="1"/>
        </xdr:cNvPicPr>
      </xdr:nvPicPr>
      <xdr:blipFill>
        <a:blip r:embed="rId5"/>
        <a:stretch>
          <a:fillRect/>
        </a:stretch>
      </xdr:blipFill>
      <xdr:spPr>
        <a:xfrm>
          <a:off x="4925060" y="6616065"/>
          <a:ext cx="1295400" cy="1346835"/>
        </a:xfrm>
        <a:prstGeom prst="rect">
          <a:avLst/>
        </a:prstGeom>
        <a:noFill/>
        <a:ln w="9525">
          <a:noFill/>
        </a:ln>
      </xdr:spPr>
    </xdr:pic>
    <xdr:clientData/>
  </xdr:twoCellAnchor>
  <xdr:twoCellAnchor>
    <xdr:from>
      <xdr:col>4</xdr:col>
      <xdr:colOff>306070</xdr:colOff>
      <xdr:row>7</xdr:row>
      <xdr:rowOff>69215</xdr:rowOff>
    </xdr:from>
    <xdr:to>
      <xdr:col>4</xdr:col>
      <xdr:colOff>1467485</xdr:colOff>
      <xdr:row>7</xdr:row>
      <xdr:rowOff>1286510</xdr:rowOff>
    </xdr:to>
    <xdr:pic>
      <xdr:nvPicPr>
        <xdr:cNvPr id="7" name="图片 6"/>
        <xdr:cNvPicPr>
          <a:picLocks noChangeAspect="1"/>
        </xdr:cNvPicPr>
      </xdr:nvPicPr>
      <xdr:blipFill>
        <a:blip r:embed="rId6"/>
        <a:stretch>
          <a:fillRect/>
        </a:stretch>
      </xdr:blipFill>
      <xdr:spPr>
        <a:xfrm>
          <a:off x="5021580" y="8095615"/>
          <a:ext cx="1161415" cy="1217295"/>
        </a:xfrm>
        <a:prstGeom prst="rect">
          <a:avLst/>
        </a:prstGeom>
        <a:noFill/>
        <a:ln w="9525">
          <a:noFill/>
        </a:ln>
      </xdr:spPr>
    </xdr:pic>
    <xdr:clientData/>
  </xdr:twoCellAnchor>
  <xdr:twoCellAnchor>
    <xdr:from>
      <xdr:col>4</xdr:col>
      <xdr:colOff>340995</xdr:colOff>
      <xdr:row>8</xdr:row>
      <xdr:rowOff>138430</xdr:rowOff>
    </xdr:from>
    <xdr:to>
      <xdr:col>4</xdr:col>
      <xdr:colOff>1397635</xdr:colOff>
      <xdr:row>8</xdr:row>
      <xdr:rowOff>1485900</xdr:rowOff>
    </xdr:to>
    <xdr:pic>
      <xdr:nvPicPr>
        <xdr:cNvPr id="8" name="图片 7"/>
        <xdr:cNvPicPr>
          <a:picLocks noChangeAspect="1"/>
        </xdr:cNvPicPr>
      </xdr:nvPicPr>
      <xdr:blipFill>
        <a:blip r:embed="rId7"/>
        <a:stretch>
          <a:fillRect/>
        </a:stretch>
      </xdr:blipFill>
      <xdr:spPr>
        <a:xfrm>
          <a:off x="5056505" y="9586595"/>
          <a:ext cx="1056640" cy="1347470"/>
        </a:xfrm>
        <a:prstGeom prst="rect">
          <a:avLst/>
        </a:prstGeom>
        <a:noFill/>
        <a:ln w="9525">
          <a:noFill/>
        </a:ln>
      </xdr:spPr>
    </xdr:pic>
    <xdr:clientData/>
  </xdr:twoCellAnchor>
  <xdr:twoCellAnchor>
    <xdr:from>
      <xdr:col>4</xdr:col>
      <xdr:colOff>399415</xdr:colOff>
      <xdr:row>9</xdr:row>
      <xdr:rowOff>39370</xdr:rowOff>
    </xdr:from>
    <xdr:to>
      <xdr:col>4</xdr:col>
      <xdr:colOff>1439545</xdr:colOff>
      <xdr:row>9</xdr:row>
      <xdr:rowOff>1374140</xdr:rowOff>
    </xdr:to>
    <xdr:pic>
      <xdr:nvPicPr>
        <xdr:cNvPr id="9" name="图片 8"/>
        <xdr:cNvPicPr>
          <a:picLocks noChangeAspect="1"/>
        </xdr:cNvPicPr>
      </xdr:nvPicPr>
      <xdr:blipFill>
        <a:blip r:embed="rId8"/>
        <a:stretch>
          <a:fillRect/>
        </a:stretch>
      </xdr:blipFill>
      <xdr:spPr>
        <a:xfrm>
          <a:off x="5114925" y="11202035"/>
          <a:ext cx="1040130" cy="1334770"/>
        </a:xfrm>
        <a:prstGeom prst="rect">
          <a:avLst/>
        </a:prstGeom>
        <a:noFill/>
        <a:ln w="9525">
          <a:noFill/>
        </a:ln>
      </xdr:spPr>
    </xdr:pic>
    <xdr:clientData/>
  </xdr:twoCellAnchor>
  <xdr:twoCellAnchor>
    <xdr:from>
      <xdr:col>4</xdr:col>
      <xdr:colOff>314325</xdr:colOff>
      <xdr:row>10</xdr:row>
      <xdr:rowOff>91440</xdr:rowOff>
    </xdr:from>
    <xdr:to>
      <xdr:col>4</xdr:col>
      <xdr:colOff>1602105</xdr:colOff>
      <xdr:row>10</xdr:row>
      <xdr:rowOff>1448435</xdr:rowOff>
    </xdr:to>
    <xdr:pic>
      <xdr:nvPicPr>
        <xdr:cNvPr id="10" name="图片 9"/>
        <xdr:cNvPicPr>
          <a:picLocks noChangeAspect="1"/>
        </xdr:cNvPicPr>
      </xdr:nvPicPr>
      <xdr:blipFill>
        <a:blip r:embed="rId9"/>
        <a:stretch>
          <a:fillRect/>
        </a:stretch>
      </xdr:blipFill>
      <xdr:spPr>
        <a:xfrm>
          <a:off x="5029835" y="12728575"/>
          <a:ext cx="1287780" cy="1356995"/>
        </a:xfrm>
        <a:prstGeom prst="rect">
          <a:avLst/>
        </a:prstGeom>
        <a:noFill/>
        <a:ln w="9525">
          <a:noFill/>
        </a:ln>
      </xdr:spPr>
    </xdr:pic>
    <xdr:clientData/>
  </xdr:twoCellAnchor>
  <xdr:twoCellAnchor>
    <xdr:from>
      <xdr:col>4</xdr:col>
      <xdr:colOff>547370</xdr:colOff>
      <xdr:row>11</xdr:row>
      <xdr:rowOff>31115</xdr:rowOff>
    </xdr:from>
    <xdr:to>
      <xdr:col>4</xdr:col>
      <xdr:colOff>1497330</xdr:colOff>
      <xdr:row>11</xdr:row>
      <xdr:rowOff>1387475</xdr:rowOff>
    </xdr:to>
    <xdr:pic>
      <xdr:nvPicPr>
        <xdr:cNvPr id="11" name="图片 10"/>
        <xdr:cNvPicPr>
          <a:picLocks noChangeAspect="1"/>
        </xdr:cNvPicPr>
      </xdr:nvPicPr>
      <xdr:blipFill>
        <a:blip r:embed="rId10"/>
        <a:stretch>
          <a:fillRect/>
        </a:stretch>
      </xdr:blipFill>
      <xdr:spPr>
        <a:xfrm>
          <a:off x="5262880" y="14142720"/>
          <a:ext cx="949960" cy="1356360"/>
        </a:xfrm>
        <a:prstGeom prst="rect">
          <a:avLst/>
        </a:prstGeom>
        <a:noFill/>
        <a:ln w="9525">
          <a:noFill/>
        </a:ln>
      </xdr:spPr>
    </xdr:pic>
    <xdr:clientData/>
  </xdr:twoCellAnchor>
  <xdr:twoCellAnchor>
    <xdr:from>
      <xdr:col>4</xdr:col>
      <xdr:colOff>187960</xdr:colOff>
      <xdr:row>12</xdr:row>
      <xdr:rowOff>53340</xdr:rowOff>
    </xdr:from>
    <xdr:to>
      <xdr:col>4</xdr:col>
      <xdr:colOff>1456690</xdr:colOff>
      <xdr:row>12</xdr:row>
      <xdr:rowOff>1450975</xdr:rowOff>
    </xdr:to>
    <xdr:pic>
      <xdr:nvPicPr>
        <xdr:cNvPr id="12" name="图片 11"/>
        <xdr:cNvPicPr>
          <a:picLocks noChangeAspect="1"/>
        </xdr:cNvPicPr>
      </xdr:nvPicPr>
      <xdr:blipFill>
        <a:blip r:embed="rId11"/>
        <a:stretch>
          <a:fillRect/>
        </a:stretch>
      </xdr:blipFill>
      <xdr:spPr>
        <a:xfrm>
          <a:off x="4903470" y="15624810"/>
          <a:ext cx="1268730" cy="1397635"/>
        </a:xfrm>
        <a:prstGeom prst="rect">
          <a:avLst/>
        </a:prstGeom>
        <a:noFill/>
        <a:ln w="9525">
          <a:noFill/>
        </a:ln>
      </xdr:spPr>
    </xdr:pic>
    <xdr:clientData/>
  </xdr:twoCellAnchor>
  <xdr:twoCellAnchor>
    <xdr:from>
      <xdr:col>4</xdr:col>
      <xdr:colOff>219710</xdr:colOff>
      <xdr:row>13</xdr:row>
      <xdr:rowOff>81280</xdr:rowOff>
    </xdr:from>
    <xdr:to>
      <xdr:col>4</xdr:col>
      <xdr:colOff>1630680</xdr:colOff>
      <xdr:row>13</xdr:row>
      <xdr:rowOff>1292860</xdr:rowOff>
    </xdr:to>
    <xdr:pic>
      <xdr:nvPicPr>
        <xdr:cNvPr id="13" name="图片 12"/>
        <xdr:cNvPicPr>
          <a:picLocks noChangeAspect="1"/>
        </xdr:cNvPicPr>
      </xdr:nvPicPr>
      <xdr:blipFill>
        <a:blip r:embed="rId12"/>
        <a:stretch>
          <a:fillRect/>
        </a:stretch>
      </xdr:blipFill>
      <xdr:spPr>
        <a:xfrm>
          <a:off x="4935220" y="17176750"/>
          <a:ext cx="1410970" cy="1211580"/>
        </a:xfrm>
        <a:prstGeom prst="rect">
          <a:avLst/>
        </a:prstGeom>
        <a:noFill/>
        <a:ln w="9525">
          <a:noFill/>
        </a:ln>
      </xdr:spPr>
    </xdr:pic>
    <xdr:clientData/>
  </xdr:twoCellAnchor>
  <xdr:twoCellAnchor>
    <xdr:from>
      <xdr:col>4</xdr:col>
      <xdr:colOff>69850</xdr:colOff>
      <xdr:row>14</xdr:row>
      <xdr:rowOff>359410</xdr:rowOff>
    </xdr:from>
    <xdr:to>
      <xdr:col>4</xdr:col>
      <xdr:colOff>1647825</xdr:colOff>
      <xdr:row>14</xdr:row>
      <xdr:rowOff>1540510</xdr:rowOff>
    </xdr:to>
    <xdr:pic>
      <xdr:nvPicPr>
        <xdr:cNvPr id="14" name="图片 13"/>
        <xdr:cNvPicPr>
          <a:picLocks noChangeAspect="1"/>
        </xdr:cNvPicPr>
      </xdr:nvPicPr>
      <xdr:blipFill>
        <a:blip r:embed="rId13"/>
        <a:stretch>
          <a:fillRect/>
        </a:stretch>
      </xdr:blipFill>
      <xdr:spPr>
        <a:xfrm>
          <a:off x="4785360" y="18891250"/>
          <a:ext cx="1577975" cy="1181100"/>
        </a:xfrm>
        <a:prstGeom prst="rect">
          <a:avLst/>
        </a:prstGeom>
        <a:noFill/>
        <a:ln w="9525">
          <a:noFill/>
        </a:ln>
      </xdr:spPr>
    </xdr:pic>
    <xdr:clientData/>
  </xdr:twoCellAnchor>
  <xdr:twoCellAnchor>
    <xdr:from>
      <xdr:col>4</xdr:col>
      <xdr:colOff>481965</xdr:colOff>
      <xdr:row>15</xdr:row>
      <xdr:rowOff>29845</xdr:rowOff>
    </xdr:from>
    <xdr:to>
      <xdr:col>4</xdr:col>
      <xdr:colOff>1604645</xdr:colOff>
      <xdr:row>15</xdr:row>
      <xdr:rowOff>1470660</xdr:rowOff>
    </xdr:to>
    <xdr:pic>
      <xdr:nvPicPr>
        <xdr:cNvPr id="15" name="图片 14"/>
        <xdr:cNvPicPr>
          <a:picLocks noChangeAspect="1"/>
        </xdr:cNvPicPr>
      </xdr:nvPicPr>
      <xdr:blipFill>
        <a:blip r:embed="rId14"/>
        <a:stretch>
          <a:fillRect/>
        </a:stretch>
      </xdr:blipFill>
      <xdr:spPr>
        <a:xfrm>
          <a:off x="5197475" y="20593050"/>
          <a:ext cx="1122680" cy="1440815"/>
        </a:xfrm>
        <a:prstGeom prst="rect">
          <a:avLst/>
        </a:prstGeom>
        <a:noFill/>
        <a:ln w="9525">
          <a:noFill/>
        </a:ln>
      </xdr:spPr>
    </xdr:pic>
    <xdr:clientData/>
  </xdr:twoCellAnchor>
  <xdr:twoCellAnchor>
    <xdr:from>
      <xdr:col>4</xdr:col>
      <xdr:colOff>145415</xdr:colOff>
      <xdr:row>16</xdr:row>
      <xdr:rowOff>113030</xdr:rowOff>
    </xdr:from>
    <xdr:to>
      <xdr:col>4</xdr:col>
      <xdr:colOff>1823720</xdr:colOff>
      <xdr:row>16</xdr:row>
      <xdr:rowOff>1313180</xdr:rowOff>
    </xdr:to>
    <xdr:pic>
      <xdr:nvPicPr>
        <xdr:cNvPr id="16" name="图片 15"/>
        <xdr:cNvPicPr>
          <a:picLocks noChangeAspect="1"/>
        </xdr:cNvPicPr>
      </xdr:nvPicPr>
      <xdr:blipFill>
        <a:blip r:embed="rId15"/>
        <a:stretch>
          <a:fillRect/>
        </a:stretch>
      </xdr:blipFill>
      <xdr:spPr>
        <a:xfrm>
          <a:off x="4860925" y="22174200"/>
          <a:ext cx="1517650" cy="1200150"/>
        </a:xfrm>
        <a:prstGeom prst="rect">
          <a:avLst/>
        </a:prstGeom>
        <a:noFill/>
        <a:ln w="9525">
          <a:noFill/>
        </a:ln>
      </xdr:spPr>
    </xdr:pic>
    <xdr:clientData/>
  </xdr:twoCellAnchor>
  <xdr:twoCellAnchor editAs="oneCell">
    <xdr:from>
      <xdr:col>4</xdr:col>
      <xdr:colOff>90170</xdr:colOff>
      <xdr:row>17</xdr:row>
      <xdr:rowOff>510540</xdr:rowOff>
    </xdr:from>
    <xdr:to>
      <xdr:col>5</xdr:col>
      <xdr:colOff>0</xdr:colOff>
      <xdr:row>17</xdr:row>
      <xdr:rowOff>1674495</xdr:rowOff>
    </xdr:to>
    <xdr:pic>
      <xdr:nvPicPr>
        <xdr:cNvPr id="17" name="图片 16"/>
        <xdr:cNvPicPr>
          <a:picLocks noChangeAspect="1"/>
        </xdr:cNvPicPr>
      </xdr:nvPicPr>
      <xdr:blipFill>
        <a:blip r:embed="rId16"/>
        <a:stretch>
          <a:fillRect/>
        </a:stretch>
      </xdr:blipFill>
      <xdr:spPr>
        <a:xfrm>
          <a:off x="4805680" y="23993475"/>
          <a:ext cx="1572895" cy="1163955"/>
        </a:xfrm>
        <a:prstGeom prst="rect">
          <a:avLst/>
        </a:prstGeom>
        <a:solidFill>
          <a:schemeClr val="accent3">
            <a:lumMod val="20000"/>
            <a:lumOff val="80000"/>
          </a:schemeClr>
        </a:solid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9</xdr:row>
      <xdr:rowOff>155575</xdr:rowOff>
    </xdr:from>
    <xdr:to>
      <xdr:col>2</xdr:col>
      <xdr:colOff>688340</xdr:colOff>
      <xdr:row>29</xdr:row>
      <xdr:rowOff>97790</xdr:rowOff>
    </xdr:to>
    <xdr:graphicFrame>
      <xdr:nvGraphicFramePr>
        <xdr:cNvPr id="2" name="图表 1"/>
        <xdr:cNvGraphicFramePr/>
      </xdr:nvGraphicFramePr>
      <xdr:xfrm>
        <a:off x="9525" y="1946275"/>
        <a:ext cx="3891280" cy="3599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708025</xdr:colOff>
      <xdr:row>10</xdr:row>
      <xdr:rowOff>22225</xdr:rowOff>
    </xdr:from>
    <xdr:to>
      <xdr:col>6</xdr:col>
      <xdr:colOff>22860</xdr:colOff>
      <xdr:row>29</xdr:row>
      <xdr:rowOff>69215</xdr:rowOff>
    </xdr:to>
    <xdr:graphicFrame>
      <xdr:nvGraphicFramePr>
        <xdr:cNvPr id="3" name="图表 2"/>
        <xdr:cNvGraphicFramePr/>
      </xdr:nvGraphicFramePr>
      <xdr:xfrm>
        <a:off x="3900805" y="1995805"/>
        <a:ext cx="3657600" cy="35217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22225</xdr:colOff>
      <xdr:row>10</xdr:row>
      <xdr:rowOff>41275</xdr:rowOff>
    </xdr:from>
    <xdr:to>
      <xdr:col>8</xdr:col>
      <xdr:colOff>1175385</xdr:colOff>
      <xdr:row>29</xdr:row>
      <xdr:rowOff>78105</xdr:rowOff>
    </xdr:to>
    <xdr:graphicFrame>
      <xdr:nvGraphicFramePr>
        <xdr:cNvPr id="4" name="图表 3"/>
        <xdr:cNvGraphicFramePr/>
      </xdr:nvGraphicFramePr>
      <xdr:xfrm>
        <a:off x="7557770" y="2014855"/>
        <a:ext cx="3861435" cy="35115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1165225</xdr:colOff>
      <xdr:row>10</xdr:row>
      <xdr:rowOff>50800</xdr:rowOff>
    </xdr:from>
    <xdr:to>
      <xdr:col>11</xdr:col>
      <xdr:colOff>918210</xdr:colOff>
      <xdr:row>29</xdr:row>
      <xdr:rowOff>60960</xdr:rowOff>
    </xdr:to>
    <xdr:graphicFrame>
      <xdr:nvGraphicFramePr>
        <xdr:cNvPr id="5" name="图表 4"/>
        <xdr:cNvGraphicFramePr/>
      </xdr:nvGraphicFramePr>
      <xdr:xfrm>
        <a:off x="11419205" y="2024380"/>
        <a:ext cx="4004310" cy="34848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151765</xdr:colOff>
      <xdr:row>2</xdr:row>
      <xdr:rowOff>50165</xdr:rowOff>
    </xdr:from>
    <xdr:to>
      <xdr:col>4</xdr:col>
      <xdr:colOff>1203325</xdr:colOff>
      <xdr:row>2</xdr:row>
      <xdr:rowOff>1034415</xdr:rowOff>
    </xdr:to>
    <xdr:pic>
      <xdr:nvPicPr>
        <xdr:cNvPr id="2" name="图片 1"/>
        <xdr:cNvPicPr>
          <a:picLocks noChangeAspect="1"/>
        </xdr:cNvPicPr>
      </xdr:nvPicPr>
      <xdr:blipFill>
        <a:blip r:embed="rId1"/>
        <a:stretch>
          <a:fillRect/>
        </a:stretch>
      </xdr:blipFill>
      <xdr:spPr>
        <a:xfrm>
          <a:off x="3855085" y="549275"/>
          <a:ext cx="1051560" cy="984250"/>
        </a:xfrm>
        <a:prstGeom prst="rect">
          <a:avLst/>
        </a:prstGeom>
        <a:noFill/>
        <a:ln w="9525">
          <a:noFill/>
        </a:ln>
      </xdr:spPr>
    </xdr:pic>
    <xdr:clientData/>
  </xdr:twoCellAnchor>
  <xdr:twoCellAnchor>
    <xdr:from>
      <xdr:col>5</xdr:col>
      <xdr:colOff>114300</xdr:colOff>
      <xdr:row>2</xdr:row>
      <xdr:rowOff>180975</xdr:rowOff>
    </xdr:from>
    <xdr:to>
      <xdr:col>5</xdr:col>
      <xdr:colOff>1233805</xdr:colOff>
      <xdr:row>2</xdr:row>
      <xdr:rowOff>906780</xdr:rowOff>
    </xdr:to>
    <xdr:pic>
      <xdr:nvPicPr>
        <xdr:cNvPr id="3" name="图片 2"/>
        <xdr:cNvPicPr>
          <a:picLocks noChangeAspect="1"/>
        </xdr:cNvPicPr>
      </xdr:nvPicPr>
      <xdr:blipFill>
        <a:blip r:embed="rId2"/>
        <a:stretch>
          <a:fillRect/>
        </a:stretch>
      </xdr:blipFill>
      <xdr:spPr>
        <a:xfrm>
          <a:off x="5043805" y="680085"/>
          <a:ext cx="1077595" cy="725805"/>
        </a:xfrm>
        <a:prstGeom prst="rect">
          <a:avLst/>
        </a:prstGeom>
        <a:noFill/>
        <a:ln w="9525">
          <a:noFill/>
        </a:ln>
      </xdr:spPr>
    </xdr:pic>
    <xdr:clientData/>
  </xdr:twoCellAnchor>
  <xdr:twoCellAnchor>
    <xdr:from>
      <xdr:col>6</xdr:col>
      <xdr:colOff>225425</xdr:colOff>
      <xdr:row>2</xdr:row>
      <xdr:rowOff>19050</xdr:rowOff>
    </xdr:from>
    <xdr:to>
      <xdr:col>6</xdr:col>
      <xdr:colOff>1012190</xdr:colOff>
      <xdr:row>2</xdr:row>
      <xdr:rowOff>1023620</xdr:rowOff>
    </xdr:to>
    <xdr:pic>
      <xdr:nvPicPr>
        <xdr:cNvPr id="4" name="图片 3"/>
        <xdr:cNvPicPr>
          <a:picLocks noChangeAspect="1"/>
        </xdr:cNvPicPr>
      </xdr:nvPicPr>
      <xdr:blipFill>
        <a:blip r:embed="rId3"/>
        <a:stretch>
          <a:fillRect/>
        </a:stretch>
      </xdr:blipFill>
      <xdr:spPr>
        <a:xfrm>
          <a:off x="6346825" y="518160"/>
          <a:ext cx="786765" cy="1004570"/>
        </a:xfrm>
        <a:prstGeom prst="rect">
          <a:avLst/>
        </a:prstGeom>
        <a:noFill/>
        <a:ln w="9525">
          <a:noFill/>
        </a:ln>
      </xdr:spPr>
    </xdr:pic>
    <xdr:clientData/>
  </xdr:twoCellAnchor>
  <xdr:twoCellAnchor>
    <xdr:from>
      <xdr:col>7</xdr:col>
      <xdr:colOff>300990</xdr:colOff>
      <xdr:row>2</xdr:row>
      <xdr:rowOff>37465</xdr:rowOff>
    </xdr:from>
    <xdr:to>
      <xdr:col>7</xdr:col>
      <xdr:colOff>997585</xdr:colOff>
      <xdr:row>2</xdr:row>
      <xdr:rowOff>1032510</xdr:rowOff>
    </xdr:to>
    <xdr:pic>
      <xdr:nvPicPr>
        <xdr:cNvPr id="5" name="图片 4"/>
        <xdr:cNvPicPr>
          <a:picLocks noChangeAspect="1"/>
        </xdr:cNvPicPr>
      </xdr:nvPicPr>
      <xdr:blipFill>
        <a:blip r:embed="rId4"/>
        <a:stretch>
          <a:fillRect/>
        </a:stretch>
      </xdr:blipFill>
      <xdr:spPr>
        <a:xfrm>
          <a:off x="7553960" y="536575"/>
          <a:ext cx="696595" cy="995045"/>
        </a:xfrm>
        <a:prstGeom prst="rect">
          <a:avLst/>
        </a:prstGeom>
        <a:noFill/>
        <a:ln w="9525">
          <a:noFill/>
        </a:ln>
      </xdr:spPr>
    </xdr:pic>
    <xdr:clientData/>
  </xdr:twoCellAnchor>
  <xdr:twoCellAnchor>
    <xdr:from>
      <xdr:col>8</xdr:col>
      <xdr:colOff>219710</xdr:colOff>
      <xdr:row>2</xdr:row>
      <xdr:rowOff>50165</xdr:rowOff>
    </xdr:from>
    <xdr:to>
      <xdr:col>8</xdr:col>
      <xdr:colOff>1087755</xdr:colOff>
      <xdr:row>2</xdr:row>
      <xdr:rowOff>1007110</xdr:rowOff>
    </xdr:to>
    <xdr:pic>
      <xdr:nvPicPr>
        <xdr:cNvPr id="6" name="图片 5"/>
        <xdr:cNvPicPr>
          <a:picLocks noChangeAspect="1"/>
        </xdr:cNvPicPr>
      </xdr:nvPicPr>
      <xdr:blipFill>
        <a:blip r:embed="rId5"/>
        <a:stretch>
          <a:fillRect/>
        </a:stretch>
      </xdr:blipFill>
      <xdr:spPr>
        <a:xfrm>
          <a:off x="8630285" y="549275"/>
          <a:ext cx="817880" cy="956945"/>
        </a:xfrm>
        <a:prstGeom prst="rect">
          <a:avLst/>
        </a:prstGeom>
        <a:noFill/>
        <a:ln w="9525">
          <a:noFill/>
        </a:ln>
      </xdr:spPr>
    </xdr:pic>
    <xdr:clientData/>
  </xdr:twoCellAnchor>
  <xdr:twoCellAnchor>
    <xdr:from>
      <xdr:col>9</xdr:col>
      <xdr:colOff>56515</xdr:colOff>
      <xdr:row>2</xdr:row>
      <xdr:rowOff>79375</xdr:rowOff>
    </xdr:from>
    <xdr:to>
      <xdr:col>9</xdr:col>
      <xdr:colOff>1020445</xdr:colOff>
      <xdr:row>2</xdr:row>
      <xdr:rowOff>906780</xdr:rowOff>
    </xdr:to>
    <xdr:pic>
      <xdr:nvPicPr>
        <xdr:cNvPr id="7" name="图片 6"/>
        <xdr:cNvPicPr>
          <a:picLocks noChangeAspect="1"/>
        </xdr:cNvPicPr>
      </xdr:nvPicPr>
      <xdr:blipFill>
        <a:blip r:embed="rId6"/>
        <a:stretch>
          <a:fillRect/>
        </a:stretch>
      </xdr:blipFill>
      <xdr:spPr>
        <a:xfrm>
          <a:off x="9504680" y="578485"/>
          <a:ext cx="895350" cy="827405"/>
        </a:xfrm>
        <a:prstGeom prst="rect">
          <a:avLst/>
        </a:prstGeom>
        <a:noFill/>
        <a:ln w="9525">
          <a:noFill/>
        </a:ln>
      </xdr:spPr>
    </xdr:pic>
    <xdr:clientData/>
  </xdr:twoCellAnchor>
  <xdr:twoCellAnchor>
    <xdr:from>
      <xdr:col>10</xdr:col>
      <xdr:colOff>85090</xdr:colOff>
      <xdr:row>2</xdr:row>
      <xdr:rowOff>125730</xdr:rowOff>
    </xdr:from>
    <xdr:to>
      <xdr:col>10</xdr:col>
      <xdr:colOff>1177290</xdr:colOff>
      <xdr:row>2</xdr:row>
      <xdr:rowOff>942975</xdr:rowOff>
    </xdr:to>
    <xdr:pic>
      <xdr:nvPicPr>
        <xdr:cNvPr id="8" name="图片 7"/>
        <xdr:cNvPicPr>
          <a:picLocks noChangeAspect="1"/>
        </xdr:cNvPicPr>
      </xdr:nvPicPr>
      <xdr:blipFill>
        <a:blip r:embed="rId7"/>
        <a:stretch>
          <a:fillRect/>
        </a:stretch>
      </xdr:blipFill>
      <xdr:spPr>
        <a:xfrm>
          <a:off x="10485120" y="624840"/>
          <a:ext cx="1055370" cy="817245"/>
        </a:xfrm>
        <a:prstGeom prst="rect">
          <a:avLst/>
        </a:prstGeom>
        <a:noFill/>
        <a:ln w="9525">
          <a:noFill/>
        </a:ln>
      </xdr:spPr>
    </xdr:pic>
    <xdr:clientData/>
  </xdr:twoCellAnchor>
  <xdr:twoCellAnchor>
    <xdr:from>
      <xdr:col>11</xdr:col>
      <xdr:colOff>137160</xdr:colOff>
      <xdr:row>2</xdr:row>
      <xdr:rowOff>142875</xdr:rowOff>
    </xdr:from>
    <xdr:to>
      <xdr:col>11</xdr:col>
      <xdr:colOff>1316355</xdr:colOff>
      <xdr:row>2</xdr:row>
      <xdr:rowOff>986155</xdr:rowOff>
    </xdr:to>
    <xdr:pic>
      <xdr:nvPicPr>
        <xdr:cNvPr id="9" name="图片 8"/>
        <xdr:cNvPicPr>
          <a:picLocks noChangeAspect="1"/>
        </xdr:cNvPicPr>
      </xdr:nvPicPr>
      <xdr:blipFill>
        <a:blip r:embed="rId8"/>
        <a:stretch>
          <a:fillRect/>
        </a:stretch>
      </xdr:blipFill>
      <xdr:spPr>
        <a:xfrm>
          <a:off x="11677650" y="641985"/>
          <a:ext cx="1106170" cy="84328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170180</xdr:colOff>
      <xdr:row>2</xdr:row>
      <xdr:rowOff>76200</xdr:rowOff>
    </xdr:from>
    <xdr:to>
      <xdr:col>1</xdr:col>
      <xdr:colOff>1803400</xdr:colOff>
      <xdr:row>2</xdr:row>
      <xdr:rowOff>1195070</xdr:rowOff>
    </xdr:to>
    <xdr:pic>
      <xdr:nvPicPr>
        <xdr:cNvPr id="2" name="图片 1"/>
        <xdr:cNvPicPr>
          <a:picLocks noChangeAspect="1"/>
        </xdr:cNvPicPr>
      </xdr:nvPicPr>
      <xdr:blipFill>
        <a:blip r:embed="rId1"/>
        <a:stretch>
          <a:fillRect/>
        </a:stretch>
      </xdr:blipFill>
      <xdr:spPr>
        <a:xfrm>
          <a:off x="530225" y="733425"/>
          <a:ext cx="1633220" cy="1118870"/>
        </a:xfrm>
        <a:prstGeom prst="rect">
          <a:avLst/>
        </a:prstGeom>
        <a:noFill/>
        <a:ln w="9525">
          <a:noFill/>
        </a:ln>
      </xdr:spPr>
    </xdr:pic>
    <xdr:clientData/>
  </xdr:twoCellAnchor>
  <xdr:twoCellAnchor editAs="oneCell">
    <xdr:from>
      <xdr:col>1</xdr:col>
      <xdr:colOff>202565</xdr:colOff>
      <xdr:row>2</xdr:row>
      <xdr:rowOff>1180465</xdr:rowOff>
    </xdr:from>
    <xdr:to>
      <xdr:col>1</xdr:col>
      <xdr:colOff>1808480</xdr:colOff>
      <xdr:row>2</xdr:row>
      <xdr:rowOff>2388870</xdr:rowOff>
    </xdr:to>
    <xdr:pic>
      <xdr:nvPicPr>
        <xdr:cNvPr id="3" name="图片 2" descr="c27524fa313f5e395253502111af954"/>
        <xdr:cNvPicPr>
          <a:picLocks noChangeAspect="1"/>
        </xdr:cNvPicPr>
      </xdr:nvPicPr>
      <xdr:blipFill>
        <a:blip r:embed="rId2"/>
        <a:stretch>
          <a:fillRect/>
        </a:stretch>
      </xdr:blipFill>
      <xdr:spPr>
        <a:xfrm>
          <a:off x="562610" y="1837690"/>
          <a:ext cx="1605915" cy="1208405"/>
        </a:xfrm>
        <a:prstGeom prst="rect">
          <a:avLst/>
        </a:prstGeom>
      </xdr:spPr>
    </xdr:pic>
    <xdr:clientData/>
  </xdr:twoCellAnchor>
  <xdr:twoCellAnchor>
    <xdr:from>
      <xdr:col>1</xdr:col>
      <xdr:colOff>81280</xdr:colOff>
      <xdr:row>19</xdr:row>
      <xdr:rowOff>125730</xdr:rowOff>
    </xdr:from>
    <xdr:to>
      <xdr:col>2</xdr:col>
      <xdr:colOff>121285</xdr:colOff>
      <xdr:row>19</xdr:row>
      <xdr:rowOff>1579880</xdr:rowOff>
    </xdr:to>
    <xdr:pic>
      <xdr:nvPicPr>
        <xdr:cNvPr id="4" name="图片 3"/>
        <xdr:cNvPicPr>
          <a:picLocks noChangeAspect="1"/>
        </xdr:cNvPicPr>
      </xdr:nvPicPr>
      <xdr:blipFill>
        <a:blip r:embed="rId3"/>
        <a:stretch>
          <a:fillRect/>
        </a:stretch>
      </xdr:blipFill>
      <xdr:spPr>
        <a:xfrm>
          <a:off x="441325" y="9051290"/>
          <a:ext cx="1943100" cy="1454150"/>
        </a:xfrm>
        <a:prstGeom prst="rect">
          <a:avLst/>
        </a:prstGeom>
        <a:noFill/>
        <a:ln w="9525">
          <a:noFill/>
        </a:ln>
      </xdr:spPr>
    </xdr:pic>
    <xdr:clientData/>
  </xdr:twoCellAnchor>
  <xdr:twoCellAnchor>
    <xdr:from>
      <xdr:col>2</xdr:col>
      <xdr:colOff>981075</xdr:colOff>
      <xdr:row>19</xdr:row>
      <xdr:rowOff>278765</xdr:rowOff>
    </xdr:from>
    <xdr:to>
      <xdr:col>3</xdr:col>
      <xdr:colOff>1557655</xdr:colOff>
      <xdr:row>19</xdr:row>
      <xdr:rowOff>1515110</xdr:rowOff>
    </xdr:to>
    <xdr:pic>
      <xdr:nvPicPr>
        <xdr:cNvPr id="5" name="图片 4"/>
        <xdr:cNvPicPr>
          <a:picLocks noChangeAspect="1"/>
        </xdr:cNvPicPr>
      </xdr:nvPicPr>
      <xdr:blipFill>
        <a:blip r:embed="rId4"/>
        <a:stretch>
          <a:fillRect/>
        </a:stretch>
      </xdr:blipFill>
      <xdr:spPr>
        <a:xfrm>
          <a:off x="3244215" y="9204325"/>
          <a:ext cx="2308225" cy="1236345"/>
        </a:xfrm>
        <a:prstGeom prst="rect">
          <a:avLst/>
        </a:prstGeom>
        <a:noFill/>
        <a:ln w="9525">
          <a:noFill/>
        </a:ln>
      </xdr:spPr>
    </xdr:pic>
    <xdr:clientData/>
  </xdr:twoCellAnchor>
  <xdr:twoCellAnchor>
    <xdr:from>
      <xdr:col>4</xdr:col>
      <xdr:colOff>212725</xdr:colOff>
      <xdr:row>19</xdr:row>
      <xdr:rowOff>44450</xdr:rowOff>
    </xdr:from>
    <xdr:to>
      <xdr:col>4</xdr:col>
      <xdr:colOff>1571625</xdr:colOff>
      <xdr:row>19</xdr:row>
      <xdr:rowOff>1681480</xdr:rowOff>
    </xdr:to>
    <xdr:pic>
      <xdr:nvPicPr>
        <xdr:cNvPr id="6" name="图片 5"/>
        <xdr:cNvPicPr>
          <a:picLocks noChangeAspect="1"/>
        </xdr:cNvPicPr>
      </xdr:nvPicPr>
      <xdr:blipFill>
        <a:blip r:embed="rId5"/>
        <a:stretch>
          <a:fillRect/>
        </a:stretch>
      </xdr:blipFill>
      <xdr:spPr>
        <a:xfrm>
          <a:off x="6556375" y="8970010"/>
          <a:ext cx="1358900" cy="163703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10</xdr:row>
      <xdr:rowOff>76200</xdr:rowOff>
    </xdr:from>
    <xdr:to>
      <xdr:col>11</xdr:col>
      <xdr:colOff>608330</xdr:colOff>
      <xdr:row>14</xdr:row>
      <xdr:rowOff>171450</xdr:rowOff>
    </xdr:to>
    <xdr:pic>
      <xdr:nvPicPr>
        <xdr:cNvPr id="2" name="图片 1"/>
        <xdr:cNvPicPr>
          <a:picLocks noChangeAspect="1"/>
        </xdr:cNvPicPr>
      </xdr:nvPicPr>
      <xdr:blipFill>
        <a:blip r:embed="rId1"/>
        <a:stretch>
          <a:fillRect/>
        </a:stretch>
      </xdr:blipFill>
      <xdr:spPr>
        <a:xfrm>
          <a:off x="0" y="3055620"/>
          <a:ext cx="9027160" cy="887730"/>
        </a:xfrm>
        <a:prstGeom prst="rect">
          <a:avLst/>
        </a:prstGeom>
        <a:noFill/>
        <a:ln w="9525">
          <a:noFill/>
        </a:ln>
      </xdr:spPr>
    </xdr:pic>
    <xdr:clientData/>
  </xdr:twoCellAnchor>
  <xdr:twoCellAnchor editAs="oneCell">
    <xdr:from>
      <xdr:col>0</xdr:col>
      <xdr:colOff>1270</xdr:colOff>
      <xdr:row>14</xdr:row>
      <xdr:rowOff>150495</xdr:rowOff>
    </xdr:from>
    <xdr:to>
      <xdr:col>19</xdr:col>
      <xdr:colOff>791845</xdr:colOff>
      <xdr:row>26</xdr:row>
      <xdr:rowOff>17145</xdr:rowOff>
    </xdr:to>
    <xdr:pic>
      <xdr:nvPicPr>
        <xdr:cNvPr id="4" name="图片 3"/>
        <xdr:cNvPicPr>
          <a:picLocks noChangeAspect="1"/>
        </xdr:cNvPicPr>
      </xdr:nvPicPr>
      <xdr:blipFill>
        <a:blip r:embed="rId2"/>
        <a:stretch>
          <a:fillRect/>
        </a:stretch>
      </xdr:blipFill>
      <xdr:spPr>
        <a:xfrm>
          <a:off x="1270" y="3922395"/>
          <a:ext cx="15742285" cy="224409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dico\Cassie\&#24464;&#33635;&#24425;\&#27721;&#21360;\&#26631;&#31614;&#25171;&#21360;&#26426;\&#25171;&#21360;&#2642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竞对分析"/>
      <sheetName val="用户场景分析"/>
      <sheetName val="用户需求分析"/>
      <sheetName val="数据源"/>
    </sheetNames>
    <sheetDataSet>
      <sheetData sheetId="0"/>
      <sheetData sheetId="1">
        <row r="2">
          <cell r="A2" t="str">
            <v>label maker</v>
          </cell>
        </row>
        <row r="2">
          <cell r="C2">
            <v>0.140419480981159</v>
          </cell>
          <cell r="D2" t="str">
            <v>officer</v>
          </cell>
        </row>
        <row r="2">
          <cell r="F2">
            <v>0.722916666666667</v>
          </cell>
          <cell r="G2" t="str">
            <v>office</v>
          </cell>
        </row>
        <row r="2">
          <cell r="I2">
            <v>0.93125</v>
          </cell>
          <cell r="J2" t="str">
            <v>easy to use</v>
          </cell>
        </row>
        <row r="2">
          <cell r="L2">
            <v>0.715859030837004</v>
          </cell>
        </row>
        <row r="3">
          <cell r="A3" t="str">
            <v>label printer</v>
          </cell>
        </row>
        <row r="3">
          <cell r="C3">
            <v>0.491290437255599</v>
          </cell>
          <cell r="D3" t="str">
            <v>seller</v>
          </cell>
        </row>
        <row r="3">
          <cell r="F3">
            <v>0.2625</v>
          </cell>
          <cell r="G3" t="str">
            <v>company</v>
          </cell>
        </row>
        <row r="3">
          <cell r="I3">
            <v>0.472916666666667</v>
          </cell>
          <cell r="J3" t="str">
            <v>print clear</v>
          </cell>
        </row>
        <row r="3">
          <cell r="L3">
            <v>0.11784140969163</v>
          </cell>
        </row>
        <row r="4">
          <cell r="A4" t="str">
            <v>shipping label printer</v>
          </cell>
        </row>
        <row r="4">
          <cell r="C4">
            <v>0.159260575897618</v>
          </cell>
          <cell r="D4" t="str">
            <v>doctor/nurse/teacher</v>
          </cell>
        </row>
        <row r="4">
          <cell r="F4">
            <v>0.0145833333333333</v>
          </cell>
          <cell r="G4" t="str">
            <v>shop/store</v>
          </cell>
        </row>
        <row r="4">
          <cell r="I4">
            <v>0.516666666666667</v>
          </cell>
          <cell r="J4" t="str">
            <v>good label quality</v>
          </cell>
        </row>
        <row r="4">
          <cell r="L4">
            <v>0.0418502202643172</v>
          </cell>
        </row>
        <row r="5">
          <cell r="A5" t="str">
            <v>label maker machine</v>
          </cell>
        </row>
        <row r="5">
          <cell r="C5">
            <v>0.032705296836118</v>
          </cell>
          <cell r="D5" t="str">
            <v>express/shipper</v>
          </cell>
        </row>
        <row r="5">
          <cell r="F5">
            <v>0.04375</v>
          </cell>
          <cell r="G5" t="str">
            <v>logistics/express</v>
          </cell>
        </row>
        <row r="5">
          <cell r="I5">
            <v>0.0270833333333333</v>
          </cell>
          <cell r="J5" t="str">
            <v>fast print speed, don't jam</v>
          </cell>
        </row>
        <row r="5">
          <cell r="L5">
            <v>0.0363436123348018</v>
          </cell>
        </row>
        <row r="6">
          <cell r="A6" t="str">
            <v>thermal printer</v>
          </cell>
        </row>
        <row r="6">
          <cell r="C6">
            <v>0.135442587984358</v>
          </cell>
        </row>
        <row r="6">
          <cell r="G6" t="str">
            <v>family</v>
          </cell>
        </row>
        <row r="6">
          <cell r="I6">
            <v>0.0229166666666667</v>
          </cell>
          <cell r="J6" t="str">
            <v>easy to connect, good compatibility</v>
          </cell>
        </row>
        <row r="6">
          <cell r="L6">
            <v>0.0473568281938326</v>
          </cell>
        </row>
        <row r="7">
          <cell r="A7" t="str">
            <v>barcode printer</v>
          </cell>
        </row>
        <row r="7">
          <cell r="C7">
            <v>0.0408816210451475</v>
          </cell>
        </row>
        <row r="7">
          <cell r="G7" t="str">
            <v>hospital</v>
          </cell>
        </row>
        <row r="7">
          <cell r="I7">
            <v>0.00833333333333333</v>
          </cell>
          <cell r="J7" t="str">
            <v>print accurate</v>
          </cell>
        </row>
        <row r="7">
          <cell r="L7">
            <v>0.0187224669603524</v>
          </cell>
        </row>
        <row r="8">
          <cell r="A8" t="str">
            <v>usps label printer</v>
          </cell>
        </row>
        <row r="8">
          <cell r="C8">
            <v>0.0330607891930323</v>
          </cell>
        </row>
        <row r="8">
          <cell r="J8" t="str">
            <v>saving paper</v>
          </cell>
        </row>
        <row r="8">
          <cell r="L8">
            <v>0.0220264317180617</v>
          </cell>
        </row>
        <row r="9">
          <cell r="A9" t="str">
            <v>label printer for shipping packages</v>
          </cell>
        </row>
        <row r="9">
          <cell r="C9">
            <v>0.0202630643441166</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096.5831134259" refreshedBy="cassie" recordCount="48">
  <cacheSource type="worksheet">
    <worksheetSource ref="A2:N50" sheet="数据源"/>
  </cacheSource>
  <cacheFields count="14">
    <cacheField name="排名" numFmtId="0">
      <sharedItems containsSemiMixedTypes="0" containsString="0" containsNumber="1" containsInteger="1" minValue="0" maxValue="48" count="4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sharedItems>
    </cacheField>
    <cacheField name="大类排名" numFmtId="0">
      <sharedItems count="48">
        <s v="#526"/>
        <s v="#633"/>
        <s v="#1,630"/>
        <s v="#3,908"/>
        <s v="#5,379"/>
        <s v="#5,457"/>
        <s v="#6,603"/>
        <s v="#7,408"/>
        <s v="#9,612"/>
        <s v="#10,698"/>
        <s v="#10,971"/>
        <s v="#12,034"/>
        <s v="#12,155"/>
        <s v="#13,600"/>
        <s v="#14,043"/>
        <s v="#14,700"/>
        <s v="#16,901"/>
        <s v="#19,618"/>
        <s v="#20,282"/>
        <s v="#26,315"/>
        <s v="#27,136"/>
        <s v="#27,580"/>
        <s v="#29,999"/>
        <s v="#32,677"/>
        <s v="#34,489"/>
        <s v="#34,950"/>
        <s v="#36,414"/>
        <s v="#36,474"/>
        <s v="#36,605"/>
        <s v="#36,671"/>
        <s v="#38,241"/>
        <s v="#40,952"/>
        <s v="#41,242"/>
        <s v="#41,371"/>
        <s v="#41,488"/>
        <s v="#43,844"/>
        <s v="#44,002"/>
        <s v="#44,184"/>
        <s v="#45,390"/>
        <s v="#46,051"/>
        <s v="#47,445"/>
        <s v="#47,592"/>
        <s v="#49,547"/>
        <s v="#51,164"/>
        <s v="#52,055"/>
        <s v="#52,206"/>
        <s v="#55,526"/>
        <s v="#57,391"/>
      </sharedItems>
    </cacheField>
    <cacheField name="ASIN" numFmtId="0">
      <sharedItems count="48">
        <s v="B0027JBLV4"/>
        <s v="B01MA3EYC5"/>
        <s v="B07DXH5CCJ"/>
        <s v="B0027J9KH6"/>
        <s v="B0081TZD54"/>
        <s v="B08DQRH5B3"/>
        <s v="B01MTWGMRR"/>
        <s v="B01N49R9KP"/>
        <s v="B079G51QTB"/>
        <s v="B07TX9PX1K"/>
        <s v="B07DXDSPFT"/>
        <s v="B07HLVSHVZ"/>
        <s v="B00066FHNI"/>
        <s v="B07YQGV1XK"/>
        <s v="B07WV9TVT9"/>
        <s v="B00EUN90SG"/>
        <s v="B0814PD4KQ"/>
        <s v="B01MEEI5WC"/>
        <s v="B0859CZ1DH"/>
        <s v="B07JNDHJMQ"/>
        <s v="B07RQR1SVD"/>
        <s v="B005TJMC0S"/>
        <s v="B01BPJU48M"/>
        <s v="B0036CBYKE"/>
        <s v="B07QL2V71W"/>
        <s v="B07XXB2MXN"/>
        <s v="B081FGJPTP"/>
        <s v="B07KCQ67Y1"/>
        <s v="B005J037F6"/>
        <s v="B0819WV9RJ"/>
        <s v="B07N35JVN7"/>
        <s v="B005J038LE"/>
        <s v="B00EUN99E6"/>
        <s v="B07R7SQ3V2"/>
        <s v="B07ZL67B6G"/>
        <s v="B087CHRBHG"/>
        <s v="B082XVV978"/>
        <s v="B07VPCRPWZ"/>
        <s v="B01C602202"/>
        <s v="B002M1LG1M"/>
        <s v="B00BTKXPYI"/>
        <s v="B0141N6REO"/>
        <s v="B00EUN953G"/>
        <s v="B01LWUULRJ"/>
        <s v="B008515ROA"/>
        <s v="B0048BQ1QE"/>
        <s v="B00EUNAMCE"/>
        <s v="B07RKX8JMX"/>
      </sharedItems>
    </cacheField>
    <cacheField name="商品" numFmtId="0">
      <sharedItems count="48">
        <s v="DYMO Label Printer | LabelWriter 450 Direct Thermal Label Printer, Great for Labeling, Filing, Mailing, Barcodes and More, Home &amp; Office Organization"/>
        <s v="ROLLO Label Printer - Commercial Grade Direct Thermal High Speed Printer – Compatible with Etsy, eBay, Amazon - Barcode Printer - 4x6 Printer"/>
        <s v="DYMO LabelWriter 450 Turbo Thermal Label Printer (1752265) with LabelWriter LW Adhesive White Mailing Address Labels Retail Box With 2 Rolls of 350 Labels per Roll &amp; Digital Shipping Scale, 400-pound"/>
        <s v="DYMO Label Writer 450 Twin Turbo label printer, 71 Labels Per Minute, Black/Silver (1752266)"/>
        <s v="Brother QL-720NW Professional, High-speed Label Printer with Built-in Ethernet and Wireless Networking (QL720NW)"/>
        <s v="BESTEASY Label Printer,USPS Label Printer,4x6 Direct Thermal Printer,Commercial Grade Label Printer,High Speed,Clear Printing,Compatible with USPS,FedEx,Amazon, Ebay,UPS,Etsy,Shopify,etc"/>
        <s v="Brother QL-810W Ultra-Fast Label Printer with Wireless Networking"/>
        <s v="Brother QL-800 High-Speed Professional Label Printer, Lightning Quick Printing, Plug &amp; Label Feature, Brother Genuine DK Pre-Sized Labels, Multi-System Compatible – Black &amp; Red Printing Available"/>
        <s v="Brother QL-1100 Wide Format, Postage and Barcode Professional Thermal Label Printer, Black"/>
        <s v="Phomemo Label Printer- 4''×6'' Label Printer- High Speed Printing at 150mm/s PM-246 Thermal Printer, Compatible with UPS, FedEx, Amazon, Ebay, Etsy, Shopify,etc"/>
        <s v="DYMO RHINO 4200 Label Maker (1801611) with Industrial Labels for LabelWriter and Industrial Label Makers, Black on White, 3/4&quot;, 1 Roll"/>
        <s v="Zebra ZP 450 Label Thermal Bar Code Printer ZP450-0501-0006A"/>
        <s v="Avery CD/DVD Label Applicator ( 5699 ), Black,2.1 x 6.4 x 6.5 inches"/>
        <s v="Zebra - GX420d Direct Thermal Desktop Printer for Labels, Receipts, Barcodes, Tags, and Wrist Bands - Print Width of 4 in - USB, Serial, and Parallel Port Connectivity (Renewed)"/>
        <s v="Immuson Label Printer 4x6 Direct Thermal Label Marker - Commercial Grade USB Destop Printer - Compatible with Amazon, Ebay, Etsy, Shopify- NOT Compatible with MacBook iOS System"/>
        <s v="Zebra GK420d Direct Thermal Desktop Printer Print Width of 4 in USB Serial and Parallel Port Connectivity GK42-202510-000"/>
        <s v="MFLABEL 4x6 Direct Thermal Printer, Commercial High Speed Label Writer,Compatibel with Amazon,Ebay"/>
        <s v="DYMO LabelWriter 4XL Thermal Label Printer (1755120) plus 5 bonus rolls"/>
        <s v="MFLABEL Label Printer, 4x6 Thermal Printer, Commercial Direct Thermal High Speed USB Port Label Maker Machine, Etsy, Ebay, Amazon Barcode Express Label Printing,White"/>
        <s v="Zebra ZP505-0503-0018 Zebra Thermal Label Printer"/>
        <s v="MFLABEL Label Printer, 4x6 Thermal Printer, Commercial Direct Thermal High Speed USB Port Label Maker Machine, Etsy, Ebay, Amazon Barcode Express Label Printing"/>
        <s v="Brother QL-700 High-speed, Professional Label Printer"/>
        <s v="Zebra ZD410 Direct Thermal Desktop Printer Print Width of 2 in USB Connectivity ZD41022-D01000EZ"/>
        <s v="Zebra - TLP2824 Plus Thermal Transfer Desktop Printer for labels, Receipts, Barcodes, Tags, and Wrist Bands - Print Width of 2 in - USB and Ethernet Port Connectivity - 282P-101510-000"/>
        <s v="Zebra ZP 450 Label Thermal Bar Code Printer ZP450-0501-0006A (Renewed)"/>
        <s v="Phomemo-M110 Label Maker - Portable Bluetooth Thermal Label Printer Apply to Clothing, Jewelry, Retail, Mailing, Barcode, Compatible for Android &amp; iOS System, with 1 40×30mm Label Roll,Black"/>
        <s v="LP2844 Barcode Label Printer, USB and Ethernet Interface, 4 Inch, Direct Thermal, with Power Supply (Renewed)"/>
        <s v="Zebra GX420D Thermal Label Barcode Printer GX42-202410-000 (Renewed)"/>
        <s v="Zebra - GK420t Thermal Transfer Desktop Printer for labels, Receipts, Barcodes, Tags, and Wrist Bands - Print Width of 4 in - USB and Ethernet Port Connectivity - GK42-102210-000"/>
        <s v="NETUM Label Printer, High Speed Commercial Grade Direct Thermal Printer, 4×6 Printer, Barcode Printer, Compatible with Ebay,Amazon,USPS,Etsy,Shopify"/>
        <s v="DYMO LabelWriter 4XL Thermal Label Printer (1755120) (Renewed)"/>
        <s v="Zebra GK420d Direct Thermal Desktop Printer Print Width of 4 in USB and Ethernet Port Connectivity GK42-202210-000"/>
        <s v="Zebra - GK420t Thermal Transfer Desktop Printer for labels, Receipts, Barcodes, Tags, and Wrist Bands - Print Width of 4 in - USB, Serial, and Parallel Connectivity - GK42-102510-000"/>
        <s v="Zebra - GK420t Thermal Transfer Desktop Printer for Labels, Receipts, Barcodes, Tags, and Wrist Bands - Print Width of 4 in - USB, Serial, and Parallel Connectivity (Renewed)"/>
        <s v="Zebra, ZD41022-D01000EZ AIT, DT Printer ZD410, 2&quot; Print Width, Standard EZPL, 203 DPI, US Cord, USB, USB Host, Modular CONNECTIVITY Slot"/>
        <s v="Label Printer，D11 Mini Smart Label Maker with Bluetooth Thermal Label Printer Machine (1 Roll Paper, D11 Label Printer)"/>
        <s v="Brother TD4550DNWB 4-inch Thermal Desktop Barcode and Label Printer, for Labels, Barcodes, Receipts and Tags, 300 dpi, 6 IPS, Standard USB and Serial, Ethernet LAN, Built-in Wi-Fi and Bluetooth"/>
        <s v="Direct Thermal Label Printer, Commercial Grade 4x6 Label Printer Maker Writer Machine, USB Port Connectivity, Compatible with Amazon, Ebay, Shopify,Works with Windows MAC System"/>
        <s v="Zebra - ZD410 Direct Thermal Desktop Printer for labels, Receipts, Barcodes, Tags - Print Width of 2 in - USB, Ethernet Connectivity - ZD41022-D01E00EZ"/>
        <s v="DYMO 1752267 LabelWriter 450 Duo Thermal Label Printer"/>
        <s v="Seiko Instruments Smart Label Printer 620, USB, PC/Mac, 2.76 inches/second"/>
        <s v="Datamax-Oneil E-Class E-4205A Direct Thermal/Thermal Transfer Printer - Monochrome - Desktop - Label Print EA2-00-1J005A00"/>
        <s v="Zebra - GC420t Thermal Transfer Desktop Printer for labels, Receipts, Barcodes, Tags, and Wrist Bands - Print Width of 4 in - USB, Serial, and Parallel Port Connectivity - GC420-100510-000"/>
        <s v="Zebra - ZD410 Direct Thermal Desktop Printer for labels, Receipts, Barcodes, Tags, and Wrist Bands - Print Width of 2 in - USB, Bluetooth, and Wifi Connectivity - ZD41022-D01W01EZ"/>
        <s v="Zebra ZT23042-D01000FZ Direct Thermal Printer 203 DPI, Serial USB, Monochrome"/>
        <s v="Brady BMP71 Label Printer with Quick Charger and USB Connectivity"/>
        <s v="Zebra GX430t Thermal Transfer Desktop Printer Print Width of 4 in USB Serial Parallel and Ethernet Connectivity GX43-102410-000"/>
        <s v="NETUM Label Maker - Portable Bluetooth Thermal Label Printer Apply to Clothing, Jewelry, Retail, Mailing, Barcode, Compatible for Android &amp; iOS System"/>
      </sharedItems>
    </cacheField>
    <cacheField name="品牌" numFmtId="0">
      <sharedItems count="17">
        <s v="DYMO"/>
        <s v="Rollo"/>
        <s v="Brother"/>
        <s v="BESTEASY"/>
        <s v="Phomemo"/>
        <s v="ZEBRA"/>
        <s v="AVERY"/>
        <s v="Amazon Renewed"/>
        <s v="Immuson"/>
        <s v="MFLABEL"/>
        <s v="NETUM"/>
        <s v="DT-Techno"/>
        <s v="NANA"/>
        <s v="LotFancy"/>
        <s v="Seiko Instruments"/>
        <s v="Datamax-O'Neil"/>
        <s v="Brady"/>
      </sharedItems>
    </cacheField>
    <cacheField name="分类" numFmtId="0">
      <sharedItems count="1">
        <s v="Office Products"/>
      </sharedItems>
    </cacheField>
    <cacheField name="月销量" numFmtId="0">
      <sharedItems containsSemiMixedTypes="0" containsString="0" containsNumber="1" containsInteger="1" minValue="0" maxValue="11580" count="22">
        <n v="11580"/>
        <n v="10050"/>
        <n v="4500"/>
        <n v="1890"/>
        <n v="1350"/>
        <n v="1320"/>
        <n v="1050"/>
        <n v="930"/>
        <n v="690"/>
        <n v="600"/>
        <n v="510"/>
        <n v="420"/>
        <n v="390"/>
        <n v="330"/>
        <n v="270"/>
        <n v="240"/>
        <n v="180"/>
        <n v="150"/>
        <n v="120"/>
        <n v="90"/>
        <n v="60"/>
        <n v="30"/>
      </sharedItems>
    </cacheField>
    <cacheField name="日销量" numFmtId="0">
      <sharedItems containsSemiMixedTypes="0" containsString="0" containsNumber="1" containsInteger="1" minValue="0" maxValue="386" count="22">
        <n v="386"/>
        <n v="335"/>
        <n v="150"/>
        <n v="63"/>
        <n v="45"/>
        <n v="44"/>
        <n v="35"/>
        <n v="31"/>
        <n v="23"/>
        <n v="20"/>
        <n v="17"/>
        <n v="14"/>
        <n v="13"/>
        <n v="11"/>
        <n v="9"/>
        <n v="8"/>
        <n v="6"/>
        <n v="5"/>
        <n v="4"/>
        <n v="3"/>
        <n v="2"/>
        <n v="1"/>
      </sharedItems>
    </cacheField>
    <cacheField name="价格" numFmtId="0">
      <sharedItems containsSemiMixedTypes="0" containsString="0" containsNumber="1" minValue="0" maxValue="868.63" count="43">
        <n v="79.99"/>
        <n v="199.99"/>
        <n v="208.97"/>
        <n v="139.99"/>
        <n v="488.39"/>
        <n v="145.99"/>
        <n v="129.99"/>
        <n v="179.99"/>
        <n v="149.99"/>
        <n v="89.99"/>
        <n v="289.99"/>
        <n v="13.06"/>
        <n v="150"/>
        <n v="99.99"/>
        <n v="339.99"/>
        <n v="312.11"/>
        <n v="159.99"/>
        <n v="469.99"/>
        <n v="133.95"/>
        <n v="198"/>
        <n v="420.84"/>
        <n v="209.99"/>
        <n v="86.99"/>
        <n v="105.88"/>
        <n v="458"/>
        <n v="240.66"/>
        <n v="400"/>
        <n v="329.99"/>
        <n v="169.99"/>
        <n v="310"/>
        <n v="38.99"/>
        <n v="479.23"/>
        <n v="139.94"/>
        <n v="338"/>
        <n v="205.83"/>
        <n v="65.43"/>
        <n v="345.33"/>
        <n v="374.99"/>
        <n v="365"/>
        <n v="699"/>
        <n v="868.63"/>
        <n v="570"/>
        <n v="86.88"/>
      </sharedItems>
      <fieldGroup base="8">
        <rangePr autoStart="0" autoEnd="0" startNum="50" endNum="500" groupInterval="50"/>
        <groupItems count="11">
          <s v="&lt;50"/>
          <s v="50-100"/>
          <s v="100-150"/>
          <s v="150-200"/>
          <s v="200-250"/>
          <s v="250-300"/>
          <s v="300-350"/>
          <s v="350-400"/>
          <s v="400-450"/>
          <s v="450-500"/>
          <s v="&gt;500"/>
        </groupItems>
      </fieldGroup>
    </cacheField>
    <cacheField name="月销售额" numFmtId="183">
      <sharedItems containsSemiMixedTypes="0" containsString="0" containsNumber="1" minValue="0" maxValue="2009899.5" count="48">
        <n v="926284.2"/>
        <n v="2009899.5"/>
        <n v="940365"/>
        <n v="264581.1"/>
        <n v="659326.5"/>
        <n v="192706.8"/>
        <n v="136489.5"/>
        <n v="74390.7"/>
        <n v="124193.1"/>
        <n v="89994"/>
        <n v="53994"/>
        <n v="147894.9"/>
        <n v="6660.6"/>
        <n v="63000"/>
        <n v="41995.8"/>
        <n v="132596.1"/>
        <n v="49496.7"/>
        <n v="84269.7"/>
        <n v="38397.6"/>
        <n v="84598.2"/>
        <n v="28798.2"/>
        <n v="20092.5"/>
        <n v="29700"/>
        <n v="50500.8"/>
        <n v="25198.8"/>
        <n v="10438.8"/>
        <n v="12705.6"/>
        <n v="13500"/>
        <n v="41220"/>
        <n v="14399.1"/>
        <n v="21659.4"/>
        <n v="36000"/>
        <n v="29699.1"/>
        <n v="15299.1"/>
        <n v="18600"/>
        <n v="2339.4"/>
        <n v="28753.8"/>
        <n v="8396.4"/>
        <n v="20280"/>
        <n v="12349.8"/>
        <n v="3925.8"/>
        <n v="20719.8"/>
        <n v="22499.4"/>
        <n v="10950"/>
        <n v="20970"/>
        <n v="26058.9"/>
        <n v="17100"/>
        <n v="2606.4"/>
      </sharedItems>
    </cacheField>
    <cacheField name="评论数" numFmtId="0">
      <sharedItems containsSemiMixedTypes="0" containsString="0" containsNumber="1" containsInteger="1" minValue="0" maxValue="4733" count="46">
        <n v="3331"/>
        <n v="4733"/>
        <n v="3039"/>
        <n v="1141"/>
        <n v="363"/>
        <n v="4"/>
        <n v="317"/>
        <n v="749"/>
        <n v="190"/>
        <n v="210"/>
        <n v="705"/>
        <n v="54"/>
        <n v="1085"/>
        <n v="34"/>
        <n v="61"/>
        <n v="140"/>
        <n v="51"/>
        <n v="15"/>
        <n v="129"/>
        <n v="2"/>
        <n v="241"/>
        <n v="1182"/>
        <n v="66"/>
        <n v="6"/>
        <n v="46"/>
        <n v="191"/>
        <n v="10"/>
        <n v="108"/>
        <n v="21"/>
        <n v="232"/>
        <n v="35"/>
        <n v="40"/>
        <n v="29"/>
        <n v="13"/>
        <n v="27"/>
        <n v="0"/>
        <n v="26"/>
        <n v="16"/>
        <n v="90"/>
        <n v="223"/>
        <n v="3"/>
        <n v="86"/>
        <n v="7"/>
        <n v="18"/>
        <n v="11"/>
        <n v="94"/>
      </sharedItems>
      <fieldGroup base="10">
        <rangePr autoEnd="0" startNum="0" endNum="1000" groupInterval="100"/>
        <groupItems count="12">
          <s v="&lt;0"/>
          <s v="0-99"/>
          <s v="100-199"/>
          <s v="200-299"/>
          <s v="300-399"/>
          <s v="400-499"/>
          <s v="500-599"/>
          <s v="600-699"/>
          <s v="700-799"/>
          <s v="800-899"/>
          <s v="900-1000"/>
          <s v="&gt;1000"/>
        </groupItems>
      </fieldGroup>
    </cacheField>
    <cacheField name="评分" numFmtId="0">
      <sharedItems containsSemiMixedTypes="0" containsString="0" containsNumber="1" minValue="0" maxValue="5" count="18">
        <n v="4.5"/>
        <n v="4.7"/>
        <n v="4.4"/>
        <n v="4.3"/>
        <n v="5"/>
        <n v="4.2"/>
        <n v="4"/>
        <n v="4.6"/>
        <n v="4.1"/>
        <n v="2.8"/>
        <n v="3.9"/>
        <n v="3.3"/>
        <n v="0"/>
        <n v="3.5"/>
        <n v="3.8"/>
        <n v="2.7"/>
        <n v="3.7"/>
        <n v="3.4"/>
      </sharedItems>
      <fieldGroup base="11">
        <rangePr autoStart="0" autoEnd="0" startNum="3.2" endNum="4.3" groupInterval="0.5"/>
        <groupItems count="5">
          <s v="&lt;3.2"/>
          <s v="3.2-3.7"/>
          <s v="3.7-4.2"/>
          <s v="4.2-4.7"/>
          <s v="&gt;4.7"/>
        </groupItems>
      </fieldGroup>
    </cacheField>
    <cacheField name="上架天数" numFmtId="0">
      <sharedItems containsSemiMixedTypes="0" containsString="0" containsNumber="1" containsInteger="1" minValue="0" maxValue="4335" count="47">
        <n v="3469"/>
        <n v="1440"/>
        <n v="4050"/>
        <n v="4072"/>
        <n v="3025"/>
        <n v="48"/>
        <n v="1346"/>
        <n v="1389"/>
        <n v="4335"/>
        <n v="442"/>
        <n v="3231"/>
        <n v="727"/>
        <n v="351"/>
        <n v="361"/>
        <n v="679"/>
        <n v="294"/>
        <n v="3862"/>
        <n v="173"/>
        <n v="661"/>
        <n v="466"/>
        <n v="1154"/>
        <n v="1613"/>
        <n v="1127"/>
        <n v="530"/>
        <n v="324"/>
        <n v="0"/>
        <n v="563"/>
        <n v="707"/>
        <n v="315"/>
        <n v="601"/>
        <n v="683"/>
        <n v="706"/>
        <n v="454"/>
        <n v="304"/>
        <n v="154"/>
        <n v="272"/>
        <n v="367"/>
        <n v="1074"/>
        <n v="4190"/>
        <n v="2631"/>
        <n v="1582"/>
        <n v="2431"/>
        <n v="1280"/>
        <n v="2695"/>
        <n v="3410"/>
        <n v="1560"/>
        <n v="504"/>
      </sharedItems>
    </cacheField>
    <cacheField name="发货方式" numFmtId="0">
      <sharedItems count="4">
        <s v="AMZ"/>
        <s v="FBA"/>
        <s v="FBM"/>
        <s v="--"/>
      </sharedItems>
    </cacheField>
  </cacheFields>
</pivotCacheDefinition>
</file>

<file path=xl/pivotCache/pivotCacheRecords1.xml><?xml version="1.0" encoding="utf-8"?>
<pivotCacheRecords xmlns="http://schemas.openxmlformats.org/spreadsheetml/2006/main" xmlns:r="http://schemas.openxmlformats.org/officeDocument/2006/relationships" count="48">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8"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3:Q21"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49">
        <item x="2"/>
        <item x="9"/>
        <item x="10"/>
        <item x="11"/>
        <item x="12"/>
        <item x="13"/>
        <item x="14"/>
        <item x="15"/>
        <item x="16"/>
        <item x="17"/>
        <item x="18"/>
        <item x="19"/>
        <item x="20"/>
        <item x="21"/>
        <item x="22"/>
        <item x="3"/>
        <item x="23"/>
        <item x="24"/>
        <item x="25"/>
        <item x="26"/>
        <item x="27"/>
        <item x="28"/>
        <item x="29"/>
        <item x="30"/>
        <item x="31"/>
        <item x="32"/>
        <item x="33"/>
        <item x="34"/>
        <item x="35"/>
        <item x="36"/>
        <item x="37"/>
        <item x="38"/>
        <item x="39"/>
        <item x="40"/>
        <item x="41"/>
        <item x="42"/>
        <item x="4"/>
        <item x="5"/>
        <item x="43"/>
        <item x="44"/>
        <item x="45"/>
        <item x="0"/>
        <item x="46"/>
        <item x="47"/>
        <item x="6"/>
        <item x="1"/>
        <item x="7"/>
        <item x="8"/>
        <item t="default"/>
      </items>
    </pivotField>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items count="49">
        <item x="12"/>
        <item x="5"/>
        <item x="45"/>
        <item x="8"/>
        <item x="21"/>
        <item x="4"/>
        <item x="7"/>
        <item x="6"/>
        <item x="36"/>
        <item x="41"/>
        <item x="37"/>
        <item x="39"/>
        <item x="0"/>
        <item x="3"/>
        <item x="2"/>
        <item x="30"/>
        <item x="17"/>
        <item x="10"/>
        <item x="14"/>
        <item x="35"/>
        <item x="26"/>
        <item x="16"/>
        <item x="20"/>
        <item x="18"/>
        <item x="47"/>
        <item x="29"/>
        <item x="9"/>
        <item x="25"/>
        <item x="1"/>
        <item x="40"/>
        <item x="42"/>
        <item x="28"/>
        <item x="32"/>
        <item x="33"/>
        <item x="13"/>
        <item x="23"/>
        <item x="38"/>
        <item x="43"/>
        <item x="31"/>
        <item x="15"/>
        <item x="27"/>
        <item x="46"/>
        <item x="22"/>
        <item x="11"/>
        <item x="24"/>
        <item x="19"/>
        <item x="44"/>
        <item x="34"/>
        <item t="default"/>
      </items>
    </pivotField>
    <pivotField axis="axisRow" compact="0" showAll="0">
      <items count="18">
        <item x="7"/>
        <item x="6"/>
        <item x="3"/>
        <item x="16"/>
        <item x="2"/>
        <item x="15"/>
        <item x="11"/>
        <item x="0"/>
        <item x="8"/>
        <item x="13"/>
        <item x="9"/>
        <item x="12"/>
        <item x="10"/>
        <item x="4"/>
        <item x="1"/>
        <item x="14"/>
        <item x="5"/>
        <item t="default"/>
      </items>
    </pivotField>
    <pivotField compact="0" showAll="0">
      <items count="2">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compact="0" showAll="0">
      <items count="12">
        <item x="0"/>
        <item x="10"/>
        <item x="2"/>
        <item x="3"/>
        <item x="4"/>
        <item x="5"/>
        <item x="6"/>
        <item x="7"/>
        <item x="8"/>
        <item x="9"/>
        <item x="1"/>
        <item t="default"/>
      </items>
    </pivotField>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compact="0" showAll="0">
      <items count="13">
        <item x="0"/>
        <item x="11"/>
        <item x="1"/>
        <item x="2"/>
        <item x="3"/>
        <item x="4"/>
        <item x="5"/>
        <item x="6"/>
        <item x="7"/>
        <item x="8"/>
        <item x="9"/>
        <item x="10"/>
        <item t="default"/>
      </items>
    </pivotField>
    <pivotField compact="0" showAll="0">
      <items count="6">
        <item x="0"/>
        <item x="4"/>
        <item x="1"/>
        <item x="2"/>
        <item x="3"/>
        <item t="default"/>
      </items>
    </pivotField>
    <pivotField compact="0" showAll="0">
      <items count="48">
        <item x="25"/>
        <item x="5"/>
        <item x="34"/>
        <item x="17"/>
        <item x="35"/>
        <item x="15"/>
        <item x="33"/>
        <item x="28"/>
        <item x="24"/>
        <item x="12"/>
        <item x="13"/>
        <item x="36"/>
        <item x="9"/>
        <item x="32"/>
        <item x="19"/>
        <item x="46"/>
        <item x="23"/>
        <item x="26"/>
        <item x="29"/>
        <item x="18"/>
        <item x="14"/>
        <item x="30"/>
        <item x="31"/>
        <item x="27"/>
        <item x="11"/>
        <item x="37"/>
        <item x="22"/>
        <item x="20"/>
        <item x="42"/>
        <item x="6"/>
        <item x="7"/>
        <item x="1"/>
        <item x="45"/>
        <item x="40"/>
        <item x="21"/>
        <item x="41"/>
        <item x="39"/>
        <item x="43"/>
        <item x="4"/>
        <item x="10"/>
        <item x="44"/>
        <item x="0"/>
        <item x="16"/>
        <item x="2"/>
        <item x="3"/>
        <item x="38"/>
        <item x="8"/>
        <item t="default"/>
      </items>
    </pivotField>
    <pivotField compact="0" showAll="0">
      <items count="5">
        <item x="3"/>
        <item x="0"/>
        <item x="1"/>
        <item x="2"/>
        <item t="default"/>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21">
    <format dxfId="0">
      <pivotArea type="all" dataOnly="0" outline="0" fieldPosition="0"/>
    </format>
    <format dxfId="1">
      <pivotArea type="all" dataOnly="0" outline="0" fieldPosition="0"/>
    </format>
    <format dxfId="2">
      <pivotArea type="all" dataOnly="0" outline="0" fieldPosition="0"/>
    </format>
    <format dxfId="3">
      <pivotArea dataOnly="0" labelOnly="1" fieldPosition="0">
        <references count="1">
          <reference field="4" count="1">
            <x v="7"/>
          </reference>
        </references>
      </pivotArea>
    </format>
    <format dxfId="4">
      <pivotArea dataOnly="0" labelOnly="1" fieldPosition="0">
        <references count="1">
          <reference field="4" count="1">
            <x v="4"/>
          </reference>
        </references>
      </pivotArea>
    </format>
    <format dxfId="5">
      <pivotArea dataOnly="0" labelOnly="1" fieldPosition="0">
        <references count="1">
          <reference field="4" count="1">
            <x v="16"/>
          </reference>
        </references>
      </pivotArea>
    </format>
    <format dxfId="6">
      <pivotArea type="all" dataOnly="0" outline="0" fieldPosition="0"/>
    </format>
    <format dxfId="7">
      <pivotArea type="all" dataOnly="0" outline="0" fieldPosition="0"/>
    </format>
    <format dxfId="8">
      <pivotArea dataOnly="0" labelOnly="1" fieldPosition="0">
        <references count="1">
          <reference field="4" count="1">
            <x v="14"/>
          </reference>
        </references>
      </pivotArea>
    </format>
    <format dxfId="9">
      <pivotArea dataOnly="0" labelOnly="1" fieldPosition="0">
        <references count="1">
          <reference field="4" count="1">
            <x v="13"/>
          </reference>
        </references>
      </pivotArea>
    </format>
    <format dxfId="10">
      <pivotArea collapsedLevelsAreSubtotals="1" fieldPosition="0">
        <references count="1">
          <reference field="4" count="1" selected="0">
            <x v="13"/>
          </reference>
        </references>
      </pivotArea>
    </format>
    <format dxfId="11">
      <pivotArea dataOnly="0" labelOnly="1" fieldPosition="0">
        <references count="1">
          <reference field="4" count="1">
            <x v="13"/>
          </reference>
        </references>
      </pivotArea>
    </format>
    <format dxfId="12">
      <pivotArea collapsedLevelsAreSubtotals="1" fieldPosition="0">
        <references count="1">
          <reference field="4" count="1" selected="0">
            <x v="13"/>
          </reference>
        </references>
      </pivotArea>
    </format>
    <format dxfId="13">
      <pivotArea dataOnly="0" labelOnly="1" fieldPosition="0">
        <references count="1">
          <reference field="4" count="1">
            <x v="4"/>
          </reference>
        </references>
      </pivotArea>
    </format>
    <format dxfId="14">
      <pivotArea dataOnly="0" labelOnly="1" fieldPosition="0">
        <references count="1">
          <reference field="4" count="1">
            <x v="14"/>
          </reference>
        </references>
      </pivotArea>
    </format>
    <format dxfId="15">
      <pivotArea dataOnly="0" labelOnly="1" fieldPosition="0">
        <references count="1">
          <reference field="4" count="1">
            <x v="16"/>
          </reference>
        </references>
      </pivotArea>
    </format>
    <format dxfId="16">
      <pivotArea field="4" type="button" dataOnly="0" labelOnly="1" outline="0" fieldPosition="0"/>
    </format>
    <format dxfId="17">
      <pivotArea dataOnly="0" labelOnly="1" fieldPosition="0">
        <references count="1">
          <reference field="4294967294" count="1">
            <x v="0"/>
          </reference>
        </references>
      </pivotArea>
    </format>
    <format dxfId="18">
      <pivotArea dataOnly="0" labelOnly="1" fieldPosition="0">
        <references count="1">
          <reference field="4294967294" count="1">
            <x v="1"/>
          </reference>
        </references>
      </pivotArea>
    </format>
    <format dxfId="19">
      <pivotArea dataOnly="0" labelOnly="1" fieldPosition="0">
        <references count="1">
          <reference field="4294967294" count="1">
            <x v="2"/>
          </reference>
        </references>
      </pivotArea>
    </format>
    <format dxfId="20">
      <pivotArea dataOnly="0" labelOnly="1" fieldPosition="0">
        <references count="1">
          <reference field="4294967294" count="1">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9"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24:Q36"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49">
        <item x="2"/>
        <item x="9"/>
        <item x="10"/>
        <item x="11"/>
        <item x="12"/>
        <item x="13"/>
        <item x="14"/>
        <item x="15"/>
        <item x="16"/>
        <item x="17"/>
        <item x="18"/>
        <item x="19"/>
        <item x="20"/>
        <item x="21"/>
        <item x="22"/>
        <item x="3"/>
        <item x="23"/>
        <item x="24"/>
        <item x="25"/>
        <item x="26"/>
        <item x="27"/>
        <item x="28"/>
        <item x="29"/>
        <item x="30"/>
        <item x="31"/>
        <item x="32"/>
        <item x="33"/>
        <item x="34"/>
        <item x="35"/>
        <item x="36"/>
        <item x="37"/>
        <item x="38"/>
        <item x="39"/>
        <item x="40"/>
        <item x="41"/>
        <item x="42"/>
        <item x="4"/>
        <item x="5"/>
        <item x="43"/>
        <item x="44"/>
        <item x="45"/>
        <item x="0"/>
        <item x="46"/>
        <item x="47"/>
        <item x="6"/>
        <item x="1"/>
        <item x="7"/>
        <item x="8"/>
        <item t="default"/>
      </items>
    </pivotField>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items count="49">
        <item x="12"/>
        <item x="5"/>
        <item x="45"/>
        <item x="8"/>
        <item x="21"/>
        <item x="4"/>
        <item x="7"/>
        <item x="6"/>
        <item x="36"/>
        <item x="41"/>
        <item x="37"/>
        <item x="39"/>
        <item x="0"/>
        <item x="3"/>
        <item x="2"/>
        <item x="30"/>
        <item x="17"/>
        <item x="10"/>
        <item x="14"/>
        <item x="35"/>
        <item x="26"/>
        <item x="16"/>
        <item x="20"/>
        <item x="18"/>
        <item x="47"/>
        <item x="29"/>
        <item x="9"/>
        <item x="25"/>
        <item x="1"/>
        <item x="40"/>
        <item x="42"/>
        <item x="28"/>
        <item x="32"/>
        <item x="33"/>
        <item x="13"/>
        <item x="23"/>
        <item x="38"/>
        <item x="43"/>
        <item x="31"/>
        <item x="15"/>
        <item x="27"/>
        <item x="46"/>
        <item x="22"/>
        <item x="11"/>
        <item x="24"/>
        <item x="19"/>
        <item x="44"/>
        <item x="34"/>
        <item t="default"/>
      </items>
    </pivotField>
    <pivotField compact="0" showAll="0">
      <items count="18">
        <item x="7"/>
        <item x="6"/>
        <item x="3"/>
        <item x="16"/>
        <item x="2"/>
        <item x="15"/>
        <item x="11"/>
        <item x="0"/>
        <item x="8"/>
        <item x="13"/>
        <item x="9"/>
        <item x="12"/>
        <item x="10"/>
        <item x="4"/>
        <item x="1"/>
        <item x="14"/>
        <item x="5"/>
        <item t="default"/>
      </items>
    </pivotField>
    <pivotField compact="0" showAll="0">
      <items count="2">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axis="axisRow" compact="0" showAll="0">
      <items count="12">
        <item x="0"/>
        <item x="1"/>
        <item x="2"/>
        <item x="3"/>
        <item x="4"/>
        <item x="5"/>
        <item x="6"/>
        <item x="7"/>
        <item x="8"/>
        <item x="9"/>
        <item x="10"/>
        <item t="default"/>
      </items>
    </pivotField>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compact="0" showAll="0">
      <items count="13">
        <item x="0"/>
        <item x="11"/>
        <item x="1"/>
        <item x="2"/>
        <item x="3"/>
        <item x="4"/>
        <item x="5"/>
        <item x="6"/>
        <item x="7"/>
        <item x="8"/>
        <item x="9"/>
        <item x="10"/>
        <item t="default"/>
      </items>
    </pivotField>
    <pivotField compact="0" showAll="0">
      <items count="6">
        <item x="0"/>
        <item x="4"/>
        <item x="1"/>
        <item x="2"/>
        <item x="3"/>
        <item t="default"/>
      </items>
    </pivotField>
    <pivotField compact="0" showAll="0">
      <items count="48">
        <item x="25"/>
        <item x="5"/>
        <item x="34"/>
        <item x="17"/>
        <item x="35"/>
        <item x="15"/>
        <item x="33"/>
        <item x="28"/>
        <item x="24"/>
        <item x="12"/>
        <item x="13"/>
        <item x="36"/>
        <item x="9"/>
        <item x="32"/>
        <item x="19"/>
        <item x="46"/>
        <item x="23"/>
        <item x="26"/>
        <item x="29"/>
        <item x="18"/>
        <item x="14"/>
        <item x="30"/>
        <item x="31"/>
        <item x="27"/>
        <item x="11"/>
        <item x="37"/>
        <item x="22"/>
        <item x="20"/>
        <item x="42"/>
        <item x="6"/>
        <item x="7"/>
        <item x="1"/>
        <item x="45"/>
        <item x="40"/>
        <item x="21"/>
        <item x="41"/>
        <item x="39"/>
        <item x="43"/>
        <item x="4"/>
        <item x="10"/>
        <item x="44"/>
        <item x="0"/>
        <item x="16"/>
        <item x="2"/>
        <item x="3"/>
        <item x="38"/>
        <item x="8"/>
        <item t="default"/>
      </items>
    </pivotField>
    <pivotField compact="0" showAll="0">
      <items count="5">
        <item x="3"/>
        <item x="0"/>
        <item x="1"/>
        <item x="2"/>
        <item t="default"/>
      </items>
    </pivotField>
  </pivotFields>
  <rowFields count="1">
    <field x="8"/>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6">
    <format dxfId="21">
      <pivotArea type="all" dataOnly="0" outline="0" fieldPosition="0"/>
    </format>
    <format dxfId="22">
      <pivotArea type="all" dataOnly="0" outline="0" fieldPosition="0"/>
    </format>
    <format dxfId="23">
      <pivotArea type="all" dataOnly="0" outline="0" fieldPosition="0"/>
    </format>
    <format dxfId="24">
      <pivotArea type="all" dataOnly="0" outline="0" fieldPosition="0"/>
    </format>
    <format dxfId="25">
      <pivotArea type="all" dataOnly="0" outline="0" fieldPosition="0"/>
    </format>
    <format dxfId="26">
      <pivotArea dataOnly="0" labelOnly="1" fieldPosition="0">
        <references count="1">
          <reference field="8" count="1">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39:Q45"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49">
        <item x="2"/>
        <item x="9"/>
        <item x="10"/>
        <item x="11"/>
        <item x="12"/>
        <item x="13"/>
        <item x="14"/>
        <item x="15"/>
        <item x="16"/>
        <item x="17"/>
        <item x="18"/>
        <item x="19"/>
        <item x="20"/>
        <item x="21"/>
        <item x="22"/>
        <item x="3"/>
        <item x="23"/>
        <item x="24"/>
        <item x="25"/>
        <item x="26"/>
        <item x="27"/>
        <item x="28"/>
        <item x="29"/>
        <item x="30"/>
        <item x="31"/>
        <item x="32"/>
        <item x="33"/>
        <item x="34"/>
        <item x="35"/>
        <item x="36"/>
        <item x="37"/>
        <item x="38"/>
        <item x="39"/>
        <item x="40"/>
        <item x="41"/>
        <item x="42"/>
        <item x="4"/>
        <item x="5"/>
        <item x="43"/>
        <item x="44"/>
        <item x="45"/>
        <item x="0"/>
        <item x="46"/>
        <item x="47"/>
        <item x="6"/>
        <item x="1"/>
        <item x="7"/>
        <item x="8"/>
        <item t="default"/>
      </items>
    </pivotField>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items count="49">
        <item x="12"/>
        <item x="5"/>
        <item x="45"/>
        <item x="8"/>
        <item x="21"/>
        <item x="4"/>
        <item x="7"/>
        <item x="6"/>
        <item x="36"/>
        <item x="41"/>
        <item x="37"/>
        <item x="39"/>
        <item x="0"/>
        <item x="3"/>
        <item x="2"/>
        <item x="30"/>
        <item x="17"/>
        <item x="10"/>
        <item x="14"/>
        <item x="35"/>
        <item x="26"/>
        <item x="16"/>
        <item x="20"/>
        <item x="18"/>
        <item x="47"/>
        <item x="29"/>
        <item x="9"/>
        <item x="25"/>
        <item x="1"/>
        <item x="40"/>
        <item x="42"/>
        <item x="28"/>
        <item x="32"/>
        <item x="33"/>
        <item x="13"/>
        <item x="23"/>
        <item x="38"/>
        <item x="43"/>
        <item x="31"/>
        <item x="15"/>
        <item x="27"/>
        <item x="46"/>
        <item x="22"/>
        <item x="11"/>
        <item x="24"/>
        <item x="19"/>
        <item x="44"/>
        <item x="34"/>
        <item t="default"/>
      </items>
    </pivotField>
    <pivotField compact="0" showAll="0">
      <items count="18">
        <item x="7"/>
        <item x="6"/>
        <item x="3"/>
        <item x="16"/>
        <item x="2"/>
        <item x="15"/>
        <item x="11"/>
        <item x="0"/>
        <item x="8"/>
        <item x="13"/>
        <item x="9"/>
        <item x="12"/>
        <item x="10"/>
        <item x="4"/>
        <item x="1"/>
        <item x="14"/>
        <item x="5"/>
        <item t="default"/>
      </items>
    </pivotField>
    <pivotField compact="0" showAll="0">
      <items count="2">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compact="0" showAll="0">
      <items count="12">
        <item x="0"/>
        <item x="10"/>
        <item x="2"/>
        <item x="3"/>
        <item x="4"/>
        <item x="5"/>
        <item x="6"/>
        <item x="7"/>
        <item x="8"/>
        <item x="9"/>
        <item x="1"/>
        <item t="default"/>
      </items>
    </pivotField>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compact="0" showAll="0">
      <items count="13">
        <item x="0"/>
        <item x="11"/>
        <item x="1"/>
        <item x="2"/>
        <item x="3"/>
        <item x="4"/>
        <item x="5"/>
        <item x="6"/>
        <item x="7"/>
        <item x="8"/>
        <item x="9"/>
        <item x="10"/>
        <item t="default"/>
      </items>
    </pivotField>
    <pivotField axis="axisRow" compact="0" showAll="0">
      <items count="6">
        <item x="0"/>
        <item x="1"/>
        <item x="2"/>
        <item x="3"/>
        <item x="4"/>
        <item t="default"/>
      </items>
    </pivotField>
    <pivotField compact="0" showAll="0">
      <items count="48">
        <item x="25"/>
        <item x="5"/>
        <item x="34"/>
        <item x="17"/>
        <item x="35"/>
        <item x="15"/>
        <item x="33"/>
        <item x="28"/>
        <item x="24"/>
        <item x="12"/>
        <item x="13"/>
        <item x="36"/>
        <item x="9"/>
        <item x="32"/>
        <item x="19"/>
        <item x="46"/>
        <item x="23"/>
        <item x="26"/>
        <item x="29"/>
        <item x="18"/>
        <item x="14"/>
        <item x="30"/>
        <item x="31"/>
        <item x="27"/>
        <item x="11"/>
        <item x="37"/>
        <item x="22"/>
        <item x="20"/>
        <item x="42"/>
        <item x="6"/>
        <item x="7"/>
        <item x="1"/>
        <item x="45"/>
        <item x="40"/>
        <item x="21"/>
        <item x="41"/>
        <item x="39"/>
        <item x="43"/>
        <item x="4"/>
        <item x="10"/>
        <item x="44"/>
        <item x="0"/>
        <item x="16"/>
        <item x="2"/>
        <item x="3"/>
        <item x="38"/>
        <item x="8"/>
        <item t="default"/>
      </items>
    </pivotField>
    <pivotField compact="0" showAll="0">
      <items count="5">
        <item x="3"/>
        <item x="0"/>
        <item x="1"/>
        <item x="2"/>
        <item t="default"/>
      </items>
    </pivotField>
  </pivotFields>
  <rowFields count="1">
    <field x="11"/>
  </rowFields>
  <rowItems count="6">
    <i>
      <x/>
    </i>
    <i>
      <x v="1"/>
    </i>
    <i>
      <x v="2"/>
    </i>
    <i>
      <x v="3"/>
    </i>
    <i>
      <x v="4"/>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4">
    <format dxfId="27">
      <pivotArea type="all" dataOnly="0" outline="0" fieldPosition="0"/>
    </format>
    <format dxfId="28">
      <pivotArea type="all" dataOnly="0" outline="0" fieldPosition="0"/>
    </format>
    <format dxfId="29">
      <pivotArea type="all" dataOnly="0" outline="0" fieldPosition="0"/>
    </format>
    <format dxfId="30">
      <pivotArea dataOnly="0" labelOnly="1" fieldPosition="0">
        <references count="1">
          <reference field="11" count="1">
            <x v="3"/>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M48:Q55" firstHeaderRow="0" firstDataRow="1" firstDataCol="1"/>
  <pivotFields count="14">
    <pivotField compact="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showAll="0">
      <items count="49">
        <item x="2"/>
        <item x="9"/>
        <item x="10"/>
        <item x="11"/>
        <item x="12"/>
        <item x="13"/>
        <item x="14"/>
        <item x="15"/>
        <item x="16"/>
        <item x="17"/>
        <item x="18"/>
        <item x="19"/>
        <item x="20"/>
        <item x="21"/>
        <item x="22"/>
        <item x="3"/>
        <item x="23"/>
        <item x="24"/>
        <item x="25"/>
        <item x="26"/>
        <item x="27"/>
        <item x="28"/>
        <item x="29"/>
        <item x="30"/>
        <item x="31"/>
        <item x="32"/>
        <item x="33"/>
        <item x="34"/>
        <item x="35"/>
        <item x="36"/>
        <item x="37"/>
        <item x="38"/>
        <item x="39"/>
        <item x="40"/>
        <item x="41"/>
        <item x="42"/>
        <item x="4"/>
        <item x="5"/>
        <item x="43"/>
        <item x="44"/>
        <item x="45"/>
        <item x="0"/>
        <item x="46"/>
        <item x="47"/>
        <item x="6"/>
        <item x="1"/>
        <item x="7"/>
        <item x="8"/>
        <item t="default"/>
      </items>
    </pivotField>
    <pivotField dataField="1" compact="0" showAll="0">
      <items count="49">
        <item x="12"/>
        <item x="3"/>
        <item x="0"/>
        <item x="39"/>
        <item x="23"/>
        <item x="45"/>
        <item x="28"/>
        <item x="31"/>
        <item x="21"/>
        <item x="4"/>
        <item x="44"/>
        <item x="40"/>
        <item x="15"/>
        <item x="42"/>
        <item x="32"/>
        <item x="46"/>
        <item x="41"/>
        <item x="22"/>
        <item x="38"/>
        <item x="43"/>
        <item x="1"/>
        <item x="17"/>
        <item x="6"/>
        <item x="7"/>
        <item x="8"/>
        <item x="10"/>
        <item x="2"/>
        <item x="11"/>
        <item x="19"/>
        <item x="27"/>
        <item x="30"/>
        <item x="24"/>
        <item x="33"/>
        <item x="47"/>
        <item x="20"/>
        <item x="9"/>
        <item x="37"/>
        <item x="14"/>
        <item x="25"/>
        <item x="13"/>
        <item x="34"/>
        <item x="16"/>
        <item x="29"/>
        <item x="26"/>
        <item x="36"/>
        <item x="18"/>
        <item x="35"/>
        <item x="5"/>
        <item t="default"/>
      </items>
    </pivotField>
    <pivotField compact="0" showAll="0">
      <items count="49">
        <item x="12"/>
        <item x="5"/>
        <item x="45"/>
        <item x="8"/>
        <item x="21"/>
        <item x="4"/>
        <item x="7"/>
        <item x="6"/>
        <item x="36"/>
        <item x="41"/>
        <item x="37"/>
        <item x="39"/>
        <item x="0"/>
        <item x="3"/>
        <item x="2"/>
        <item x="30"/>
        <item x="17"/>
        <item x="10"/>
        <item x="14"/>
        <item x="35"/>
        <item x="26"/>
        <item x="16"/>
        <item x="20"/>
        <item x="18"/>
        <item x="47"/>
        <item x="29"/>
        <item x="9"/>
        <item x="25"/>
        <item x="1"/>
        <item x="40"/>
        <item x="42"/>
        <item x="28"/>
        <item x="32"/>
        <item x="33"/>
        <item x="13"/>
        <item x="23"/>
        <item x="38"/>
        <item x="43"/>
        <item x="31"/>
        <item x="15"/>
        <item x="27"/>
        <item x="46"/>
        <item x="22"/>
        <item x="11"/>
        <item x="24"/>
        <item x="19"/>
        <item x="44"/>
        <item x="34"/>
        <item t="default"/>
      </items>
    </pivotField>
    <pivotField compact="0" showAll="0">
      <items count="18">
        <item x="7"/>
        <item x="6"/>
        <item x="3"/>
        <item x="16"/>
        <item x="2"/>
        <item x="15"/>
        <item x="11"/>
        <item x="0"/>
        <item x="8"/>
        <item x="13"/>
        <item x="9"/>
        <item x="12"/>
        <item x="10"/>
        <item x="4"/>
        <item x="1"/>
        <item x="14"/>
        <item x="5"/>
        <item t="default"/>
      </items>
    </pivotField>
    <pivotField compact="0" showAll="0">
      <items count="2">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dataField="1" compact="0" showAll="0">
      <items count="23">
        <item x="21"/>
        <item x="20"/>
        <item x="19"/>
        <item x="18"/>
        <item x="17"/>
        <item x="16"/>
        <item x="15"/>
        <item x="14"/>
        <item x="13"/>
        <item x="12"/>
        <item x="11"/>
        <item x="10"/>
        <item x="9"/>
        <item x="8"/>
        <item x="7"/>
        <item x="6"/>
        <item x="5"/>
        <item x="4"/>
        <item x="3"/>
        <item x="2"/>
        <item x="1"/>
        <item x="0"/>
        <item t="default"/>
      </items>
    </pivotField>
    <pivotField compact="0" showAll="0">
      <items count="12">
        <item x="0"/>
        <item x="10"/>
        <item x="2"/>
        <item x="3"/>
        <item x="4"/>
        <item x="5"/>
        <item x="6"/>
        <item x="7"/>
        <item x="8"/>
        <item x="9"/>
        <item x="1"/>
        <item t="default"/>
      </items>
    </pivotField>
    <pivotField dataField="1" compact="0" numFmtId="176" showAll="0">
      <items count="49">
        <item x="35"/>
        <item x="47"/>
        <item x="40"/>
        <item x="12"/>
        <item x="37"/>
        <item x="25"/>
        <item x="43"/>
        <item x="39"/>
        <item x="26"/>
        <item x="27"/>
        <item x="29"/>
        <item x="33"/>
        <item x="46"/>
        <item x="34"/>
        <item x="21"/>
        <item x="38"/>
        <item x="41"/>
        <item x="44"/>
        <item x="30"/>
        <item x="42"/>
        <item x="24"/>
        <item x="45"/>
        <item x="36"/>
        <item x="20"/>
        <item x="32"/>
        <item x="22"/>
        <item x="31"/>
        <item x="18"/>
        <item x="28"/>
        <item x="14"/>
        <item x="16"/>
        <item x="23"/>
        <item x="10"/>
        <item x="13"/>
        <item x="7"/>
        <item x="17"/>
        <item x="19"/>
        <item x="9"/>
        <item x="8"/>
        <item x="15"/>
        <item x="6"/>
        <item x="11"/>
        <item x="5"/>
        <item x="3"/>
        <item x="4"/>
        <item x="0"/>
        <item x="2"/>
        <item x="1"/>
        <item t="default"/>
      </items>
    </pivotField>
    <pivotField axis="axisRow" compact="0" showAll="0">
      <items count="13">
        <item x="0"/>
        <item x="1"/>
        <item x="2"/>
        <item x="3"/>
        <item x="4"/>
        <item x="5"/>
        <item x="6"/>
        <item x="7"/>
        <item x="8"/>
        <item x="9"/>
        <item x="10"/>
        <item x="11"/>
        <item t="default"/>
      </items>
    </pivotField>
    <pivotField compact="0" showAll="0">
      <items count="6">
        <item x="0"/>
        <item x="4"/>
        <item x="1"/>
        <item x="2"/>
        <item x="3"/>
        <item t="default"/>
      </items>
    </pivotField>
    <pivotField compact="0" showAll="0">
      <items count="48">
        <item x="25"/>
        <item x="5"/>
        <item x="34"/>
        <item x="17"/>
        <item x="35"/>
        <item x="15"/>
        <item x="33"/>
        <item x="28"/>
        <item x="24"/>
        <item x="12"/>
        <item x="13"/>
        <item x="36"/>
        <item x="9"/>
        <item x="32"/>
        <item x="19"/>
        <item x="46"/>
        <item x="23"/>
        <item x="26"/>
        <item x="29"/>
        <item x="18"/>
        <item x="14"/>
        <item x="30"/>
        <item x="31"/>
        <item x="27"/>
        <item x="11"/>
        <item x="37"/>
        <item x="22"/>
        <item x="20"/>
        <item x="42"/>
        <item x="6"/>
        <item x="7"/>
        <item x="1"/>
        <item x="45"/>
        <item x="40"/>
        <item x="21"/>
        <item x="41"/>
        <item x="39"/>
        <item x="43"/>
        <item x="4"/>
        <item x="10"/>
        <item x="44"/>
        <item x="0"/>
        <item x="16"/>
        <item x="2"/>
        <item x="3"/>
        <item x="38"/>
        <item x="8"/>
        <item t="default"/>
      </items>
    </pivotField>
    <pivotField compact="0" showAll="0">
      <items count="5">
        <item x="3"/>
        <item x="0"/>
        <item x="1"/>
        <item x="2"/>
        <item t="default"/>
      </items>
    </pivotField>
  </pivotFields>
  <rowFields count="1">
    <field x="10"/>
  </rowFields>
  <rowItems count="7">
    <i>
      <x v="1"/>
    </i>
    <i>
      <x v="2"/>
    </i>
    <i>
      <x v="3"/>
    </i>
    <i>
      <x v="4"/>
    </i>
    <i>
      <x v="8"/>
    </i>
    <i>
      <x v="11"/>
    </i>
    <i t="grand">
      <x/>
    </i>
  </rowItems>
  <colFields count="1">
    <field x="-2"/>
  </colFields>
  <colItems count="4">
    <i>
      <x/>
    </i>
    <i i="1">
      <x v="1"/>
    </i>
    <i i="2">
      <x v="2"/>
    </i>
    <i i="3">
      <x v="3"/>
    </i>
  </colItems>
  <dataFields count="4">
    <dataField name="求和项:日销量" fld="7" baseField="0" baseItem="0"/>
    <dataField name="求和项:月销量" fld="6" baseField="0" baseItem="0"/>
    <dataField name="求和项:月销售额" fld="9" baseField="0" baseItem="0"/>
    <dataField name="计数项:ASIN" fld="2" subtotal="count" baseField="0" baseItem="0"/>
  </dataFields>
  <formats count="8">
    <format dxfId="31">
      <pivotArea type="all" dataOnly="0" outline="0" fieldPosition="0"/>
    </format>
    <format dxfId="32">
      <pivotArea type="all" dataOnly="0" outline="0" fieldPosition="0"/>
    </format>
    <format dxfId="33">
      <pivotArea type="all" dataOnly="0" outline="0" fieldPosition="0"/>
    </format>
    <format dxfId="34">
      <pivotArea dataOnly="0" labelOnly="1" fieldPosition="0">
        <references count="1">
          <reference field="10" count="1">
            <x v="1"/>
          </reference>
        </references>
      </pivotArea>
    </format>
    <format dxfId="35">
      <pivotArea dataOnly="0" labelOnly="1" fieldPosition="0">
        <references count="1">
          <reference field="10" count="1">
            <x v="1"/>
          </reference>
        </references>
      </pivotArea>
    </format>
    <format dxfId="36">
      <pivotArea dataOnly="0" labelOnly="1" fieldPosition="0">
        <references count="1">
          <reference field="10" count="1">
            <x v="11"/>
          </reference>
        </references>
      </pivotArea>
    </format>
    <format dxfId="37">
      <pivotArea dataOnly="0" labelOnly="1" fieldPosition="0">
        <references count="1">
          <reference field="10" count="1">
            <x v="11"/>
          </reference>
        </references>
      </pivotArea>
    </format>
    <format dxfId="38">
      <pivotArea dataOnly="0" labelOnly="1" fieldPosition="0">
        <references count="1">
          <reference field="10" count="1">
            <x v="1"/>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9" Type="http://schemas.openxmlformats.org/officeDocument/2006/relationships/hyperlink" Target="https://www.amazon.com/Brother-High-Speed-Professional-Multi-System-Compatible/dp/B01N49R9KP/ref=sr_1_1?dchild=1&amp;keywords=B01N49R9KP&amp;qid=1600764801&amp;sr=8-1" TargetMode="External"/><Relationship Id="rId8" Type="http://schemas.openxmlformats.org/officeDocument/2006/relationships/hyperlink" Target="https://www.amazon.com/Brother-QL-810W-Ultra-Fast-Wireless-Networking/dp/B01MTWGMRR/ref=sr_1_1?dchild=1&amp;keywords=B01MTWGMRR&amp;qid=1600764790&amp;sr=8-1" TargetMode="External"/><Relationship Id="rId7" Type="http://schemas.openxmlformats.org/officeDocument/2006/relationships/hyperlink" Target="https://www.amazon.com/DYMO-1752267-LabelWriter-Thermal-Printer/dp/B002M1LG1M/ref=sr_1_1?dchild=1&amp;keywords=B002M1LG1M&amp;qid=1600764115&amp;sr=8-1" TargetMode="External"/><Relationship Id="rId6" Type="http://schemas.openxmlformats.org/officeDocument/2006/relationships/hyperlink" Target="https://www.amazon.com/DYMO-LabelWriter-Thermal-Printer-1755120/dp/B01MEEI5WC/ref=sr_1_1?dchild=1&amp;keywords=B01MEEI5WC&amp;qid=1600764097&amp;sr=8-1" TargetMode="External"/><Relationship Id="rId5" Type="http://schemas.openxmlformats.org/officeDocument/2006/relationships/hyperlink" Target="https://www.amazon.com/DYMO-1801611-Industrial-Labels-LabelWriter/dp/B07DXDSPFT/ref=sr_1_1?dchild=1&amp;keywords=B07DXDSPFT&amp;qid=1600764129&amp;sr=8-1" TargetMode="External"/><Relationship Id="rId4" Type="http://schemas.openxmlformats.org/officeDocument/2006/relationships/hyperlink" Target="https://www.amazon.com/DYMO-Writer-printer-Labels-1752266/dp/B0027J9KH6/ref=sr_1_1?dchild=1&amp;keywords=B0027J9KH6&amp;qid=1600764044&amp;sr=8-1" TargetMode="External"/><Relationship Id="rId3" Type="http://schemas.openxmlformats.org/officeDocument/2006/relationships/hyperlink" Target="https://www.amazon.com/DYMO-LabelWriter-Adhesive-Shipping-400-pound/dp/B07DXH5CCJ/ref=sr_1_1?dchild=1&amp;keywords=B07DXH5CCJ&amp;qid=1600764027&amp;sr=8-1" TargetMode="External"/><Relationship Id="rId2" Type="http://schemas.openxmlformats.org/officeDocument/2006/relationships/hyperlink" Target="https://www.amazon.com/DYMO-LabelWriter-Thermal-Printer-1752264/dp/B0027JBLV4/ref=sr_1_1?dchild=1&amp;keywords=B0027JBLV4&amp;qid=1600764014&amp;sr=8-1" TargetMode="External"/><Relationship Id="rId16" Type="http://schemas.openxmlformats.org/officeDocument/2006/relationships/hyperlink" Target="https://www.amazon.com/Rollo-Label-Printer-Commercial-Compatible/dp/B01MA3EYC5/ref=sr_1_1?dchild=1&amp;keywords=B01MA3EYC5&amp;qid=1600765002&amp;sr=8-1" TargetMode="External"/><Relationship Id="rId15" Type="http://schemas.openxmlformats.org/officeDocument/2006/relationships/hyperlink" Target="https://www.amazon.com/Phomemo-M110-Label-Maker-Bluetooth-Compatible/dp/B07XXB2MXN/ref=sr_1_1?dchild=1&amp;keywords=B07XXB2MXN&amp;qid=1600764898&amp;sr=8-1" TargetMode="External"/><Relationship Id="rId14" Type="http://schemas.openxmlformats.org/officeDocument/2006/relationships/hyperlink" Target="https://www.amazon.com/Phomemo-Printer-Printing-Thermal-Compatible/dp/B07TX9PX1K/ref=sr_1_1?dchild=1&amp;keywords=B07TX9PX1K&amp;qid=1600764882&amp;sr=8-1" TargetMode="External"/><Relationship Id="rId13" Type="http://schemas.openxmlformats.org/officeDocument/2006/relationships/hyperlink" Target="https://www.amazon.com/Zebra-Receipts-Barcodes-Parallel-Connectivity/dp/B00EUN90SG/ref=sr_1_1?dchild=1&amp;keywords=B00EUN90SG&amp;qid=1600764870&amp;sr=8-1" TargetMode="External"/><Relationship Id="rId12" Type="http://schemas.openxmlformats.org/officeDocument/2006/relationships/hyperlink" Target="https://www.amazon.com/Zebra-Label-Thermal-Printer-ZP450-0501-0006A/dp/B07HLVSHVZ/ref=sr_1_1?dchild=1&amp;keywords=B07HLVSHVZ&amp;qid=1600764857&amp;sr=8-1" TargetMode="External"/><Relationship Id="rId11" Type="http://schemas.openxmlformats.org/officeDocument/2006/relationships/hyperlink" Target="https://www.amazon.com/Brother-QL-700-High-speed-Professional-Printer/dp/B005TJMC0S/ref=sr_1_1?dchild=1&amp;keywords=B005TJMC0S&amp;qid=1600764822&amp;sr=8-1" TargetMode="External"/><Relationship Id="rId10" Type="http://schemas.openxmlformats.org/officeDocument/2006/relationships/hyperlink" Target="https://www.amazon.com/Brother-QL-1100-Postage-Barcode-Professional/dp/B079G51QTB/ref=sr_1_1?dchild=1&amp;keywords=B079G51QTB&amp;qid=1600764814&amp;sr=8-1"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3"/>
  <sheetViews>
    <sheetView zoomScale="80" zoomScaleNormal="80" topLeftCell="A55" workbookViewId="0">
      <selection activeCell="Q62" sqref="Q62:R62"/>
    </sheetView>
  </sheetViews>
  <sheetFormatPr defaultColWidth="9" defaultRowHeight="15.6"/>
  <cols>
    <col min="1" max="12" width="9" style="6"/>
    <col min="13" max="13" width="18.6296296296296" style="6"/>
    <col min="14" max="17" width="15.6296296296296" style="6"/>
    <col min="18" max="18" width="12.25" style="272" customWidth="1"/>
    <col min="19" max="19" width="11.75" style="6" customWidth="1"/>
    <col min="20" max="20" width="12.5" style="6" customWidth="1"/>
    <col min="21" max="21" width="11.1296296296296" style="6" customWidth="1"/>
    <col min="22" max="22" width="12.3796296296296" style="6" customWidth="1"/>
    <col min="23" max="16384" width="9" style="6"/>
  </cols>
  <sheetData>
    <row r="1" spans="1:18">
      <c r="A1" s="273" t="s">
        <v>0</v>
      </c>
      <c r="B1" s="273"/>
      <c r="C1" s="273"/>
      <c r="D1" s="273"/>
      <c r="E1" s="273"/>
      <c r="F1" s="273"/>
      <c r="G1" s="273"/>
      <c r="H1" s="273"/>
      <c r="I1" s="273"/>
      <c r="J1" s="273"/>
      <c r="K1" s="273"/>
      <c r="L1" s="273"/>
      <c r="M1" s="273"/>
      <c r="N1" s="273"/>
      <c r="O1" s="273"/>
      <c r="P1" s="273"/>
      <c r="Q1" s="273"/>
      <c r="R1" s="273"/>
    </row>
    <row r="2" spans="1:18">
      <c r="A2" s="273"/>
      <c r="B2" s="273"/>
      <c r="C2" s="273"/>
      <c r="D2" s="273"/>
      <c r="E2" s="273"/>
      <c r="F2" s="273"/>
      <c r="G2" s="273"/>
      <c r="H2" s="273"/>
      <c r="I2" s="273"/>
      <c r="J2" s="273"/>
      <c r="K2" s="273"/>
      <c r="L2" s="273"/>
      <c r="M2" s="273"/>
      <c r="N2" s="273"/>
      <c r="O2" s="273"/>
      <c r="P2" s="273"/>
      <c r="Q2" s="273"/>
      <c r="R2" s="273"/>
    </row>
    <row r="3" ht="16.2" spans="13:18">
      <c r="M3" s="274" t="s">
        <v>1</v>
      </c>
      <c r="N3" s="274" t="s">
        <v>2</v>
      </c>
      <c r="O3" s="274" t="s">
        <v>3</v>
      </c>
      <c r="P3" s="274" t="s">
        <v>4</v>
      </c>
      <c r="Q3" s="274" t="s">
        <v>5</v>
      </c>
      <c r="R3" s="281" t="s">
        <v>6</v>
      </c>
    </row>
    <row r="4" spans="13:18">
      <c r="M4" s="11" t="s">
        <v>7</v>
      </c>
      <c r="N4" s="11">
        <v>31</v>
      </c>
      <c r="O4" s="11">
        <v>930</v>
      </c>
      <c r="P4" s="11">
        <v>151362.9</v>
      </c>
      <c r="Q4" s="11">
        <v>6</v>
      </c>
      <c r="R4" s="282">
        <f>GETPIVOTDATA("求和项:月销售额",$M$3,"品牌","Amazon Renewed")/GETPIVOTDATA("求和项:月销售额",$M$3)</f>
        <v>0.0226391377274226</v>
      </c>
    </row>
    <row r="5" spans="13:18">
      <c r="M5" s="11" t="s">
        <v>8</v>
      </c>
      <c r="N5" s="11">
        <v>17</v>
      </c>
      <c r="O5" s="11">
        <v>510</v>
      </c>
      <c r="P5" s="11">
        <v>6660.6</v>
      </c>
      <c r="Q5" s="11">
        <v>1</v>
      </c>
      <c r="R5" s="282">
        <f>GETPIVOTDATA("求和项:月销售额",$M$3,"品牌","AVERY")/GETPIVOTDATA("求和项:月销售额",$M$3)</f>
        <v>0.000996216647192087</v>
      </c>
    </row>
    <row r="6" spans="13:18">
      <c r="M6" s="11" t="s">
        <v>9</v>
      </c>
      <c r="N6" s="11">
        <v>44</v>
      </c>
      <c r="O6" s="11">
        <v>1320</v>
      </c>
      <c r="P6" s="11">
        <v>192706.8</v>
      </c>
      <c r="Q6" s="11">
        <v>1</v>
      </c>
      <c r="R6" s="282">
        <f>GETPIVOTDATA("求和项:月销售额",$M$3,"品牌","BESTEASY")/GETPIVOTDATA("求和项:月销售额",$M$3)</f>
        <v>0.0288228871553788</v>
      </c>
    </row>
    <row r="7" spans="13:18">
      <c r="M7" s="11" t="s">
        <v>10</v>
      </c>
      <c r="N7" s="11">
        <v>1</v>
      </c>
      <c r="O7" s="11">
        <v>30</v>
      </c>
      <c r="P7" s="11">
        <v>26058.9</v>
      </c>
      <c r="Q7" s="11">
        <v>1</v>
      </c>
      <c r="R7" s="282">
        <f>GETPIVOTDATA("求和项:月销售额",$M$3,"品牌","Brady")/GETPIVOTDATA("求和项:月销售额",$M$3)</f>
        <v>0.00389759330803739</v>
      </c>
    </row>
    <row r="8" spans="13:18">
      <c r="M8" s="13" t="s">
        <v>11</v>
      </c>
      <c r="N8" s="11">
        <v>141</v>
      </c>
      <c r="O8" s="11">
        <v>4230</v>
      </c>
      <c r="P8" s="11">
        <v>1043246.1</v>
      </c>
      <c r="Q8" s="11">
        <v>6</v>
      </c>
      <c r="R8" s="282">
        <f>GETPIVOTDATA("求和项:月销售额",$M$3,"品牌","Brother")/GETPIVOTDATA("求和项:月销售额",$M$3)</f>
        <v>0.156036863336369</v>
      </c>
    </row>
    <row r="9" spans="13:18">
      <c r="M9" s="11" t="s">
        <v>12</v>
      </c>
      <c r="N9" s="11">
        <v>2</v>
      </c>
      <c r="O9" s="11">
        <v>60</v>
      </c>
      <c r="P9" s="11">
        <v>20719.8</v>
      </c>
      <c r="Q9" s="11">
        <v>1</v>
      </c>
      <c r="R9" s="282">
        <f>GETPIVOTDATA("求和项:月销售额",$M$3,"品牌","Datamax-O'Neil")/GETPIVOTDATA("求和项:月销售额",$M$3)</f>
        <v>0.00309903157170384</v>
      </c>
    </row>
    <row r="10" spans="13:18">
      <c r="M10" s="11" t="s">
        <v>13</v>
      </c>
      <c r="N10" s="11">
        <v>2</v>
      </c>
      <c r="O10" s="11">
        <v>60</v>
      </c>
      <c r="P10" s="11">
        <v>18600</v>
      </c>
      <c r="Q10" s="11">
        <v>1</v>
      </c>
      <c r="R10" s="282">
        <f>GETPIVOTDATA("求和项:月销售额",$M$3,"品牌","DT-Techno")/GETPIVOTDATA("求和项:月销售额",$M$3)</f>
        <v>0.00278197604386584</v>
      </c>
    </row>
    <row r="11" spans="13:18">
      <c r="M11" s="275" t="s">
        <v>14</v>
      </c>
      <c r="N11" s="11">
        <v>630</v>
      </c>
      <c r="O11" s="11">
        <v>18900</v>
      </c>
      <c r="P11" s="11">
        <v>2281843.8</v>
      </c>
      <c r="Q11" s="11">
        <v>6</v>
      </c>
      <c r="R11" s="282">
        <f>GETPIVOTDATA("求和项:月销售额",$M$3,"品牌","DYMO")/GETPIVOTDATA("求和项:月销售额",$M$3)</f>
        <v>0.341292192873322</v>
      </c>
    </row>
    <row r="12" spans="13:18">
      <c r="M12" s="11" t="s">
        <v>15</v>
      </c>
      <c r="N12" s="11">
        <v>14</v>
      </c>
      <c r="O12" s="11">
        <v>420</v>
      </c>
      <c r="P12" s="11">
        <v>41995.8</v>
      </c>
      <c r="Q12" s="11">
        <v>1</v>
      </c>
      <c r="R12" s="282">
        <f>GETPIVOTDATA("求和项:月销售额",$M$3,"品牌","Immuson")/GETPIVOTDATA("求和项:月销售额",$M$3)</f>
        <v>0.00628125320123554</v>
      </c>
    </row>
    <row r="13" spans="13:18">
      <c r="M13" s="11" t="s">
        <v>16</v>
      </c>
      <c r="N13" s="11">
        <v>2</v>
      </c>
      <c r="O13" s="11">
        <v>60</v>
      </c>
      <c r="P13" s="11">
        <v>8396.4</v>
      </c>
      <c r="Q13" s="11">
        <v>1</v>
      </c>
      <c r="R13" s="282">
        <f>GETPIVOTDATA("求和项:月销售额",$M$3,"品牌","LotFancy")/GETPIVOTDATA("求和项:月销售额",$M$3)</f>
        <v>0.00125583783089866</v>
      </c>
    </row>
    <row r="14" spans="13:18">
      <c r="M14" s="11" t="s">
        <v>17</v>
      </c>
      <c r="N14" s="11">
        <v>25</v>
      </c>
      <c r="O14" s="11">
        <v>750</v>
      </c>
      <c r="P14" s="11">
        <v>116692.5</v>
      </c>
      <c r="Q14" s="11">
        <v>3</v>
      </c>
      <c r="R14" s="282">
        <f>GETPIVOTDATA("求和项:月销售额",$M$3,"品牌","MFLABEL")/GETPIVOTDATA("求和项:月销售额",$M$3)</f>
        <v>0.0174535343816567</v>
      </c>
    </row>
    <row r="15" spans="13:18">
      <c r="M15" s="11" t="s">
        <v>18</v>
      </c>
      <c r="N15" s="11">
        <v>2</v>
      </c>
      <c r="O15" s="11">
        <v>60</v>
      </c>
      <c r="P15" s="11">
        <v>2339.4</v>
      </c>
      <c r="Q15" s="11">
        <v>1</v>
      </c>
      <c r="R15" s="282">
        <f>GETPIVOTDATA("求和项:月销售额",$M$3,"品牌","NANA")/GETPIVOTDATA("求和项:月销售额",$M$3)</f>
        <v>0.000349900793388158</v>
      </c>
    </row>
    <row r="16" spans="13:18">
      <c r="M16" s="11" t="s">
        <v>19</v>
      </c>
      <c r="N16" s="11">
        <v>4</v>
      </c>
      <c r="O16" s="11">
        <v>120</v>
      </c>
      <c r="P16" s="11">
        <v>17005.5</v>
      </c>
      <c r="Q16" s="11">
        <v>2</v>
      </c>
      <c r="R16" s="282">
        <f>GETPIVOTDATA("求和项:月销售额",$M$3,"品牌","NETUM")/GETPIVOTDATA("求和项:月销售额",$M$3)</f>
        <v>0.00254348890397637</v>
      </c>
    </row>
    <row r="17" s="9" customFormat="1" spans="13:18">
      <c r="M17" s="13" t="s">
        <v>20</v>
      </c>
      <c r="N17" s="13">
        <v>24</v>
      </c>
      <c r="O17" s="13">
        <v>720</v>
      </c>
      <c r="P17" s="13">
        <v>100432.8</v>
      </c>
      <c r="Q17" s="13">
        <v>2</v>
      </c>
      <c r="R17" s="283">
        <f>GETPIVOTDATA("求和项:月销售额",$M$3,"品牌","Phomemo")/GETPIVOTDATA("求和项:月销售额",$M$3)</f>
        <v>0.0150215937429231</v>
      </c>
    </row>
    <row r="18" spans="13:18">
      <c r="M18" s="13" t="s">
        <v>21</v>
      </c>
      <c r="N18" s="11">
        <v>335</v>
      </c>
      <c r="O18" s="11">
        <v>10050</v>
      </c>
      <c r="P18" s="11">
        <v>2009899.5</v>
      </c>
      <c r="Q18" s="11">
        <v>1</v>
      </c>
      <c r="R18" s="282">
        <f>GETPIVOTDATA("求和项:月销售额",$M$3,"品牌","Rollo")/GETPIVOTDATA("求和项:月销售额",$M$3)</f>
        <v>0.300617863418168</v>
      </c>
    </row>
    <row r="19" spans="13:18">
      <c r="M19" s="11" t="s">
        <v>22</v>
      </c>
      <c r="N19" s="11">
        <v>2</v>
      </c>
      <c r="O19" s="11">
        <v>60</v>
      </c>
      <c r="P19" s="11">
        <v>3925.8</v>
      </c>
      <c r="Q19" s="11">
        <v>1</v>
      </c>
      <c r="R19" s="282">
        <f>GETPIVOTDATA("求和项:月销售额",$M$3,"品牌","Seiko Instruments")/GETPIVOTDATA("求和项:月销售额",$M$3)</f>
        <v>0.000587176427581103</v>
      </c>
    </row>
    <row r="20" spans="13:18">
      <c r="M20" s="13" t="s">
        <v>23</v>
      </c>
      <c r="N20" s="11">
        <v>61</v>
      </c>
      <c r="O20" s="11">
        <v>1830</v>
      </c>
      <c r="P20" s="11">
        <v>644008.5</v>
      </c>
      <c r="Q20" s="11">
        <v>13</v>
      </c>
      <c r="R20" s="282">
        <f>GETPIVOTDATA("求和项:月销售额",$M$3,"品牌","ZEBRA")/GETPIVOTDATA("求和项:月销售额",$M$3)</f>
        <v>0.0963234526368803</v>
      </c>
    </row>
    <row r="21" spans="13:18">
      <c r="M21" s="11" t="s">
        <v>24</v>
      </c>
      <c r="N21" s="11">
        <v>1337</v>
      </c>
      <c r="O21" s="11">
        <v>40110</v>
      </c>
      <c r="P21" s="11">
        <v>6685895.1</v>
      </c>
      <c r="Q21" s="11">
        <v>48</v>
      </c>
      <c r="R21" s="282"/>
    </row>
    <row r="24" ht="16.2" spans="13:18">
      <c r="M24" s="11" t="s">
        <v>25</v>
      </c>
      <c r="N24" s="11" t="s">
        <v>2</v>
      </c>
      <c r="O24" s="11" t="s">
        <v>3</v>
      </c>
      <c r="P24" s="11" t="s">
        <v>4</v>
      </c>
      <c r="Q24" s="11" t="s">
        <v>5</v>
      </c>
      <c r="R24" s="284" t="s">
        <v>6</v>
      </c>
    </row>
    <row r="25" spans="13:18">
      <c r="M25" s="11" t="s">
        <v>26</v>
      </c>
      <c r="N25" s="11">
        <v>19</v>
      </c>
      <c r="O25" s="11">
        <v>570</v>
      </c>
      <c r="P25" s="11">
        <v>9000</v>
      </c>
      <c r="Q25" s="11">
        <v>2</v>
      </c>
      <c r="R25" s="282">
        <f>GETPIVOTDATA("求和项:月销售额",$M$24,"价格","&lt;50")/GETPIVOTDATA("求和项:月销售额",$M$24)</f>
        <v>0.00134611744058025</v>
      </c>
    </row>
    <row r="26" spans="13:18">
      <c r="M26" s="11" t="s">
        <v>27</v>
      </c>
      <c r="N26" s="11">
        <v>458</v>
      </c>
      <c r="O26" s="11">
        <v>13740</v>
      </c>
      <c r="P26" s="11">
        <v>1113635.7</v>
      </c>
      <c r="Q26" s="11">
        <v>7</v>
      </c>
      <c r="R26" s="282">
        <f>GETPIVOTDATA("求和项:月销售额",$M$24,"价格","50-100")/GETPIVOTDATA("求和项:月销售额",$M$24)</f>
        <v>0.16656493758031</v>
      </c>
    </row>
    <row r="27" spans="13:18">
      <c r="M27" s="11" t="s">
        <v>28</v>
      </c>
      <c r="N27" s="11">
        <v>184</v>
      </c>
      <c r="O27" s="11">
        <v>5520</v>
      </c>
      <c r="P27" s="11">
        <v>774462.6</v>
      </c>
      <c r="Q27" s="11">
        <v>8</v>
      </c>
      <c r="R27" s="282">
        <f>GETPIVOTDATA("求和项:月销售额",$M$24,"价格","100-150")/GETPIVOTDATA("求和项:月销售额",$M$24)</f>
        <v>0.115835290326347</v>
      </c>
    </row>
    <row r="28" spans="13:18">
      <c r="M28" s="275" t="s">
        <v>29</v>
      </c>
      <c r="N28" s="11">
        <v>400</v>
      </c>
      <c r="O28" s="11">
        <v>12000</v>
      </c>
      <c r="P28" s="11">
        <v>2337186.6</v>
      </c>
      <c r="Q28" s="11">
        <v>9</v>
      </c>
      <c r="R28" s="282">
        <f>GETPIVOTDATA("求和项:月销售额",$M$24,"价格","150-200")/GETPIVOTDATA("求和项:月销售额",$M$24)</f>
        <v>0.349569738238938</v>
      </c>
    </row>
    <row r="29" spans="13:18">
      <c r="M29" s="11" t="s">
        <v>30</v>
      </c>
      <c r="N29" s="11">
        <v>159</v>
      </c>
      <c r="O29" s="11">
        <v>4770</v>
      </c>
      <c r="P29" s="11">
        <v>999573</v>
      </c>
      <c r="Q29" s="11">
        <v>4</v>
      </c>
      <c r="R29" s="282">
        <f>GETPIVOTDATA("求和项:月销售额",$M$24,"价格","200-250")/GETPIVOTDATA("求和项:月销售额",$M$24)</f>
        <v>0.149504738714791</v>
      </c>
    </row>
    <row r="30" spans="13:18">
      <c r="M30" s="11" t="s">
        <v>31</v>
      </c>
      <c r="N30" s="11">
        <v>17</v>
      </c>
      <c r="O30" s="11">
        <v>510</v>
      </c>
      <c r="P30" s="11">
        <v>147894.9</v>
      </c>
      <c r="Q30" s="11">
        <v>1</v>
      </c>
      <c r="R30" s="282">
        <f>GETPIVOTDATA("求和项:月销售额",$M$24,"价格","250-300")/GETPIVOTDATA("求和项:月销售额",$M$24)</f>
        <v>0.0221204338069857</v>
      </c>
    </row>
    <row r="31" spans="13:18">
      <c r="M31" s="11" t="s">
        <v>32</v>
      </c>
      <c r="N31" s="11">
        <v>31</v>
      </c>
      <c r="O31" s="11">
        <v>930</v>
      </c>
      <c r="P31" s="11">
        <v>306164.7</v>
      </c>
      <c r="Q31" s="11">
        <v>6</v>
      </c>
      <c r="R31" s="282">
        <f>GETPIVOTDATA("求和项:月销售额",$M$24,"价格","300-350")/GETPIVOTDATA("求和项:月销售额",$M$24)</f>
        <v>0.0457926269288909</v>
      </c>
    </row>
    <row r="32" spans="13:18">
      <c r="M32" s="11" t="s">
        <v>33</v>
      </c>
      <c r="N32" s="11">
        <v>3</v>
      </c>
      <c r="O32" s="11">
        <v>90</v>
      </c>
      <c r="P32" s="11">
        <v>33449.4</v>
      </c>
      <c r="Q32" s="11">
        <v>2</v>
      </c>
      <c r="R32" s="282">
        <f>GETPIVOTDATA("求和项:月销售额",$M$24,"价格","350-400")/GETPIVOTDATA("求和项:月销售额",$M$24)</f>
        <v>0.00500298007966054</v>
      </c>
    </row>
    <row r="33" spans="13:18">
      <c r="M33" s="11" t="s">
        <v>34</v>
      </c>
      <c r="N33" s="11">
        <v>7</v>
      </c>
      <c r="O33" s="11">
        <v>210</v>
      </c>
      <c r="P33" s="11">
        <v>86500.8</v>
      </c>
      <c r="Q33" s="11">
        <v>2</v>
      </c>
      <c r="R33" s="282">
        <f>GETPIVOTDATA("求和项:月销售额",$M$24,"价格","400-450")/GETPIVOTDATA("求和项:月销售额",$M$24)</f>
        <v>0.0129378039449048</v>
      </c>
    </row>
    <row r="34" spans="13:18">
      <c r="M34" s="11" t="s">
        <v>35</v>
      </c>
      <c r="N34" s="11">
        <v>56</v>
      </c>
      <c r="O34" s="11">
        <v>1680</v>
      </c>
      <c r="P34" s="11">
        <v>813898.5</v>
      </c>
      <c r="Q34" s="11">
        <v>4</v>
      </c>
      <c r="R34" s="282">
        <f>GETPIVOTDATA("求和项:月销售额",$M$24,"价格","450-500")/GETPIVOTDATA("求和项:月销售额",$M$24)</f>
        <v>0.1217336628569</v>
      </c>
    </row>
    <row r="35" spans="13:18">
      <c r="M35" s="11" t="s">
        <v>36</v>
      </c>
      <c r="N35" s="11">
        <v>3</v>
      </c>
      <c r="O35" s="11">
        <v>90</v>
      </c>
      <c r="P35" s="11">
        <v>64128.9</v>
      </c>
      <c r="Q35" s="11">
        <v>3</v>
      </c>
      <c r="R35" s="282">
        <f>GETPIVOTDATA("求和项:月销售额",$M$24,"价格","&gt;500")/GETPIVOTDATA("求和项:月销售额",$M$24)</f>
        <v>0.00959167008169183</v>
      </c>
    </row>
    <row r="36" spans="13:18">
      <c r="M36" s="11" t="s">
        <v>24</v>
      </c>
      <c r="N36" s="11">
        <v>1337</v>
      </c>
      <c r="O36" s="11">
        <v>40110</v>
      </c>
      <c r="P36" s="11">
        <v>6685895.1</v>
      </c>
      <c r="Q36" s="11">
        <v>48</v>
      </c>
      <c r="R36" s="282"/>
    </row>
    <row r="37" spans="13:17">
      <c r="M37"/>
      <c r="N37"/>
      <c r="O37"/>
      <c r="P37"/>
      <c r="Q37"/>
    </row>
    <row r="38" spans="13:17">
      <c r="M38"/>
      <c r="N38"/>
      <c r="O38"/>
      <c r="P38"/>
      <c r="Q38"/>
    </row>
    <row r="39" ht="16.2" spans="13:18">
      <c r="M39" s="11" t="s">
        <v>37</v>
      </c>
      <c r="N39" s="11" t="s">
        <v>2</v>
      </c>
      <c r="O39" s="11" t="s">
        <v>3</v>
      </c>
      <c r="P39" s="11" t="s">
        <v>4</v>
      </c>
      <c r="Q39" s="11" t="s">
        <v>5</v>
      </c>
      <c r="R39" s="284" t="s">
        <v>6</v>
      </c>
    </row>
    <row r="40" spans="13:18">
      <c r="M40" s="11" t="s">
        <v>38</v>
      </c>
      <c r="N40" s="11">
        <v>9</v>
      </c>
      <c r="O40" s="11">
        <v>270</v>
      </c>
      <c r="P40" s="11">
        <v>126033.3</v>
      </c>
      <c r="Q40" s="11">
        <v>4</v>
      </c>
      <c r="R40" s="282">
        <f>GETPIVOTDATA("求和项:月销售额",$M$39,"评分","&lt;3.2")/GETPIVOTDATA("求和项:月销售额",$M$39)</f>
        <v>0.0188506248026536</v>
      </c>
    </row>
    <row r="41" spans="13:18">
      <c r="M41" s="11" t="s">
        <v>39</v>
      </c>
      <c r="N41" s="11">
        <v>7</v>
      </c>
      <c r="O41" s="11">
        <v>210</v>
      </c>
      <c r="P41" s="11">
        <v>61975.8</v>
      </c>
      <c r="Q41" s="11">
        <v>4</v>
      </c>
      <c r="R41" s="282">
        <f>GETPIVOTDATA("求和项:月销售额",$M$39,"评分","3.2-3.7")/GETPIVOTDATA("求和项:月销售额",$M$39)</f>
        <v>0.00926963391932368</v>
      </c>
    </row>
    <row r="42" spans="13:18">
      <c r="M42" s="11" t="s">
        <v>40</v>
      </c>
      <c r="N42" s="11">
        <v>99</v>
      </c>
      <c r="O42" s="11">
        <v>2970</v>
      </c>
      <c r="P42" s="11">
        <v>594137.4</v>
      </c>
      <c r="Q42" s="11">
        <v>17</v>
      </c>
      <c r="R42" s="282">
        <f>GETPIVOTDATA("求和项:月销售额",$M$39,"评分","3.7-4.2")/GETPIVOTDATA("求和项:月销售额",$M$39)</f>
        <v>0.0888643018045557</v>
      </c>
    </row>
    <row r="43" spans="13:18">
      <c r="M43" s="275" t="s">
        <v>41</v>
      </c>
      <c r="N43" s="11">
        <v>1176</v>
      </c>
      <c r="O43" s="11">
        <v>35280</v>
      </c>
      <c r="P43" s="11">
        <v>5692441.8</v>
      </c>
      <c r="Q43" s="11">
        <v>21</v>
      </c>
      <c r="R43" s="282">
        <f>GETPIVOTDATA("求和项:月销售额",$M$39,"评分","4.2-4.7")/GETPIVOTDATA("求和项:月销售额",$M$39)</f>
        <v>0.851410576274222</v>
      </c>
    </row>
    <row r="44" spans="13:18">
      <c r="M44" s="11" t="s">
        <v>42</v>
      </c>
      <c r="N44" s="11">
        <v>46</v>
      </c>
      <c r="O44" s="11">
        <v>1380</v>
      </c>
      <c r="P44" s="11">
        <v>211306.8</v>
      </c>
      <c r="Q44" s="11">
        <v>2</v>
      </c>
      <c r="R44" s="282">
        <f>GETPIVOTDATA("求和项:月销售额",$M$39,"评分","&gt;4.7")/GETPIVOTDATA("求和项:月销售额",$M$39)</f>
        <v>0.0316048631992446</v>
      </c>
    </row>
    <row r="45" spans="13:18">
      <c r="M45" s="11" t="s">
        <v>24</v>
      </c>
      <c r="N45" s="11">
        <v>1337</v>
      </c>
      <c r="O45" s="11">
        <v>40110</v>
      </c>
      <c r="P45" s="11">
        <v>6685895.1</v>
      </c>
      <c r="Q45" s="11">
        <v>48</v>
      </c>
      <c r="R45" s="282"/>
    </row>
    <row r="46" spans="13:17">
      <c r="M46"/>
      <c r="N46"/>
      <c r="O46"/>
      <c r="P46"/>
      <c r="Q46"/>
    </row>
    <row r="47" spans="13:17">
      <c r="M47"/>
      <c r="N47"/>
      <c r="O47"/>
      <c r="P47"/>
      <c r="Q47"/>
    </row>
    <row r="48" ht="16.2" spans="13:18">
      <c r="M48" s="11" t="s">
        <v>43</v>
      </c>
      <c r="N48" s="11" t="s">
        <v>2</v>
      </c>
      <c r="O48" s="11" t="s">
        <v>3</v>
      </c>
      <c r="P48" s="11" t="s">
        <v>4</v>
      </c>
      <c r="Q48" s="11" t="s">
        <v>5</v>
      </c>
      <c r="R48" s="284" t="s">
        <v>6</v>
      </c>
    </row>
    <row r="49" spans="13:18">
      <c r="M49" s="275" t="s">
        <v>44</v>
      </c>
      <c r="N49" s="11">
        <v>168</v>
      </c>
      <c r="O49" s="11">
        <v>5040</v>
      </c>
      <c r="P49" s="11">
        <v>1137568.8</v>
      </c>
      <c r="Q49" s="11">
        <v>29</v>
      </c>
      <c r="R49" s="282">
        <f>GETPIVOTDATA("求和项:月销售额",$M$48,"评论数","0-99")/GETPIVOTDATA("求和项:月销售额",$M$48)</f>
        <v>0.170144577948882</v>
      </c>
    </row>
    <row r="50" spans="13:18">
      <c r="M50" s="11" t="s">
        <v>45</v>
      </c>
      <c r="N50" s="11">
        <v>51</v>
      </c>
      <c r="O50" s="11">
        <v>1530</v>
      </c>
      <c r="P50" s="11">
        <v>319125.6</v>
      </c>
      <c r="Q50" s="11">
        <v>5</v>
      </c>
      <c r="R50" s="282">
        <f>GETPIVOTDATA("求和项:月销售额",$M$48,"评论数","100-199")/GETPIVOTDATA("求和项:月销售额",$M$48)</f>
        <v>0.0477311706550705</v>
      </c>
    </row>
    <row r="51" spans="13:18">
      <c r="M51" s="11" t="s">
        <v>46</v>
      </c>
      <c r="N51" s="11">
        <v>31</v>
      </c>
      <c r="O51" s="11">
        <v>930</v>
      </c>
      <c r="P51" s="11">
        <v>137117.1</v>
      </c>
      <c r="Q51" s="11">
        <v>4</v>
      </c>
      <c r="R51" s="282">
        <f>GETPIVOTDATA("求和项:月销售额",$M$48,"评论数","200-299")/GETPIVOTDATA("求和项:月销售额",$M$48)</f>
        <v>0.0205084133013095</v>
      </c>
    </row>
    <row r="52" spans="13:18">
      <c r="M52" s="11" t="s">
        <v>47</v>
      </c>
      <c r="N52" s="11">
        <v>80</v>
      </c>
      <c r="O52" s="11">
        <v>2400</v>
      </c>
      <c r="P52" s="11">
        <v>795816</v>
      </c>
      <c r="Q52" s="11">
        <v>2</v>
      </c>
      <c r="R52" s="282">
        <f>GETPIVOTDATA("求和项:月销售额",$M$48,"评论数","300-399")/GETPIVOTDATA("求和项:月销售额",$M$48)</f>
        <v>0.119029088565868</v>
      </c>
    </row>
    <row r="53" spans="13:18">
      <c r="M53" s="11" t="s">
        <v>48</v>
      </c>
      <c r="N53" s="11">
        <v>51</v>
      </c>
      <c r="O53" s="11">
        <v>1530</v>
      </c>
      <c r="P53" s="11">
        <v>128384.7</v>
      </c>
      <c r="Q53" s="11">
        <v>2</v>
      </c>
      <c r="R53" s="282">
        <f>GETPIVOTDATA("求和项:月销售额",$M$48,"评论数","700-799")/GETPIVOTDATA("求和项:月销售额",$M$48)</f>
        <v>0.0192023204192958</v>
      </c>
    </row>
    <row r="54" spans="13:18">
      <c r="M54" s="13" t="s">
        <v>49</v>
      </c>
      <c r="N54" s="11">
        <v>956</v>
      </c>
      <c r="O54" s="11">
        <v>28680</v>
      </c>
      <c r="P54" s="11">
        <v>4167882.9</v>
      </c>
      <c r="Q54" s="11">
        <v>6</v>
      </c>
      <c r="R54" s="282">
        <f>GETPIVOTDATA("求和项:月销售额",$M$48,"评论数","&gt;1000")/GETPIVOTDATA("求和项:月销售额",$M$48)</f>
        <v>0.623384429109574</v>
      </c>
    </row>
    <row r="55" spans="13:18">
      <c r="M55" s="11" t="s">
        <v>24</v>
      </c>
      <c r="N55" s="11">
        <v>1337</v>
      </c>
      <c r="O55" s="11">
        <v>40110</v>
      </c>
      <c r="P55" s="11">
        <v>6685895.1</v>
      </c>
      <c r="Q55" s="11">
        <v>48</v>
      </c>
      <c r="R55" s="282"/>
    </row>
    <row r="56" spans="13:17">
      <c r="M56"/>
      <c r="N56"/>
      <c r="O56"/>
      <c r="P56"/>
      <c r="Q56"/>
    </row>
    <row r="57" spans="13:17">
      <c r="M57"/>
      <c r="N57"/>
      <c r="O57"/>
      <c r="P57"/>
      <c r="Q57"/>
    </row>
    <row r="58" spans="13:17">
      <c r="M58"/>
      <c r="N58"/>
      <c r="O58"/>
      <c r="P58"/>
      <c r="Q58"/>
    </row>
    <row r="59" ht="39" customHeight="1" spans="13:22">
      <c r="M59" s="142" t="s">
        <v>50</v>
      </c>
      <c r="N59" s="142"/>
      <c r="O59" s="276" t="s">
        <v>51</v>
      </c>
      <c r="P59" s="276"/>
      <c r="Q59" s="276" t="s">
        <v>52</v>
      </c>
      <c r="R59" s="276"/>
      <c r="S59" s="142" t="s">
        <v>53</v>
      </c>
      <c r="T59" s="142"/>
      <c r="U59" s="142" t="s">
        <v>54</v>
      </c>
      <c r="V59" s="142"/>
    </row>
    <row r="60" ht="123" customHeight="1" spans="13:22">
      <c r="M60" s="277" t="s">
        <v>55</v>
      </c>
      <c r="N60" s="277"/>
      <c r="O60" s="277" t="s">
        <v>56</v>
      </c>
      <c r="P60" s="277"/>
      <c r="Q60" s="285" t="s">
        <v>57</v>
      </c>
      <c r="R60" s="285"/>
      <c r="S60" s="278" t="s">
        <v>58</v>
      </c>
      <c r="T60" s="278"/>
      <c r="U60" s="286" t="s">
        <v>59</v>
      </c>
      <c r="V60" s="286"/>
    </row>
    <row r="61" ht="198" customHeight="1" spans="13:22">
      <c r="M61" s="277" t="s">
        <v>60</v>
      </c>
      <c r="N61" s="277"/>
      <c r="O61" s="278" t="s">
        <v>61</v>
      </c>
      <c r="P61" s="278"/>
      <c r="Q61" s="278" t="s">
        <v>62</v>
      </c>
      <c r="R61" s="278"/>
      <c r="S61" s="287" t="s">
        <v>63</v>
      </c>
      <c r="T61" s="278"/>
      <c r="U61" s="286" t="s">
        <v>64</v>
      </c>
      <c r="V61" s="286"/>
    </row>
    <row r="62" ht="135" customHeight="1" spans="13:22">
      <c r="M62" s="279" t="s">
        <v>65</v>
      </c>
      <c r="N62" s="279"/>
      <c r="O62" s="280" t="s">
        <v>66</v>
      </c>
      <c r="P62" s="280"/>
      <c r="Q62" s="288"/>
      <c r="R62" s="288"/>
      <c r="S62" s="289"/>
      <c r="T62" s="289"/>
      <c r="U62" s="289"/>
      <c r="V62" s="289"/>
    </row>
    <row r="63" spans="13:17">
      <c r="M63"/>
      <c r="N63"/>
      <c r="O63"/>
      <c r="P63"/>
      <c r="Q63"/>
    </row>
    <row r="64" spans="13:17">
      <c r="M64"/>
      <c r="N64"/>
      <c r="O64"/>
      <c r="P64"/>
      <c r="Q64"/>
    </row>
    <row r="65" spans="13:17">
      <c r="M65"/>
      <c r="N65"/>
      <c r="O65"/>
      <c r="P65"/>
      <c r="Q65"/>
    </row>
    <row r="66" spans="13:17">
      <c r="M66"/>
      <c r="N66"/>
      <c r="O66"/>
      <c r="P66"/>
      <c r="Q66"/>
    </row>
    <row r="67" spans="13:17">
      <c r="M67"/>
      <c r="N67"/>
      <c r="O67"/>
      <c r="P67"/>
      <c r="Q67"/>
    </row>
    <row r="68" spans="13:17">
      <c r="M68"/>
      <c r="N68"/>
      <c r="O68"/>
      <c r="P68"/>
      <c r="Q68"/>
    </row>
    <row r="69" spans="13:17">
      <c r="M69"/>
      <c r="N69"/>
      <c r="O69"/>
      <c r="P69"/>
      <c r="Q69"/>
    </row>
    <row r="70" spans="13:17">
      <c r="M70"/>
      <c r="N70"/>
      <c r="O70"/>
      <c r="P70"/>
      <c r="Q70"/>
    </row>
    <row r="71" spans="13:17">
      <c r="M71"/>
      <c r="N71"/>
      <c r="O71"/>
      <c r="P71"/>
      <c r="Q71"/>
    </row>
    <row r="72" spans="13:17">
      <c r="M72"/>
      <c r="N72"/>
      <c r="O72"/>
      <c r="P72"/>
      <c r="Q72"/>
    </row>
    <row r="73" spans="13:17">
      <c r="M73"/>
      <c r="N73"/>
      <c r="O73"/>
      <c r="P73"/>
      <c r="Q73"/>
    </row>
    <row r="74" spans="13:17">
      <c r="M74"/>
      <c r="N74"/>
      <c r="O74"/>
      <c r="P74"/>
      <c r="Q74"/>
    </row>
    <row r="75" spans="13:17">
      <c r="M75"/>
      <c r="N75"/>
      <c r="O75"/>
      <c r="P75"/>
      <c r="Q75"/>
    </row>
    <row r="76" spans="13:17">
      <c r="M76"/>
      <c r="N76"/>
      <c r="O76"/>
      <c r="P76"/>
      <c r="Q76"/>
    </row>
    <row r="77" spans="13:17">
      <c r="M77"/>
      <c r="N77"/>
      <c r="O77"/>
      <c r="P77"/>
      <c r="Q77"/>
    </row>
    <row r="78" spans="13:17">
      <c r="M78"/>
      <c r="N78"/>
      <c r="O78"/>
      <c r="P78"/>
      <c r="Q78"/>
    </row>
    <row r="79" spans="13:17">
      <c r="M79"/>
      <c r="N79"/>
      <c r="O79"/>
      <c r="P79"/>
      <c r="Q79"/>
    </row>
    <row r="80" spans="13:17">
      <c r="M80"/>
      <c r="N80"/>
      <c r="O80"/>
      <c r="P80"/>
      <c r="Q80"/>
    </row>
    <row r="81" spans="13:17">
      <c r="M81"/>
      <c r="N81"/>
      <c r="O81"/>
      <c r="P81"/>
      <c r="Q81"/>
    </row>
    <row r="82" spans="13:17">
      <c r="M82"/>
      <c r="N82"/>
      <c r="O82"/>
      <c r="P82"/>
      <c r="Q82"/>
    </row>
    <row r="83" spans="13:17">
      <c r="M83"/>
      <c r="N83"/>
      <c r="O83"/>
      <c r="P83"/>
      <c r="Q83"/>
    </row>
    <row r="84" spans="13:17">
      <c r="M84"/>
      <c r="N84"/>
      <c r="O84"/>
      <c r="P84"/>
      <c r="Q84"/>
    </row>
    <row r="85" spans="13:17">
      <c r="M85"/>
      <c r="N85"/>
      <c r="O85"/>
      <c r="P85"/>
      <c r="Q85"/>
    </row>
    <row r="86" spans="13:17">
      <c r="M86"/>
      <c r="N86"/>
      <c r="O86"/>
      <c r="P86"/>
      <c r="Q86"/>
    </row>
    <row r="87" spans="13:17">
      <c r="M87"/>
      <c r="N87"/>
      <c r="O87"/>
      <c r="P87"/>
      <c r="Q87"/>
    </row>
    <row r="88" spans="13:17">
      <c r="M88"/>
      <c r="N88"/>
      <c r="O88"/>
      <c r="P88"/>
      <c r="Q88"/>
    </row>
    <row r="89" spans="13:17">
      <c r="M89"/>
      <c r="N89"/>
      <c r="O89"/>
      <c r="P89"/>
      <c r="Q89"/>
    </row>
    <row r="90" spans="13:17">
      <c r="M90"/>
      <c r="N90"/>
      <c r="O90"/>
      <c r="P90"/>
      <c r="Q90"/>
    </row>
    <row r="91" spans="13:17">
      <c r="M91"/>
      <c r="N91"/>
      <c r="O91"/>
      <c r="P91"/>
      <c r="Q91"/>
    </row>
    <row r="92" spans="13:17">
      <c r="M92"/>
      <c r="N92"/>
      <c r="O92"/>
      <c r="P92"/>
      <c r="Q92"/>
    </row>
    <row r="93" spans="13:17">
      <c r="M93"/>
      <c r="N93"/>
      <c r="O93"/>
      <c r="P93"/>
      <c r="Q93"/>
    </row>
    <row r="94" spans="13:17">
      <c r="M94"/>
      <c r="N94"/>
      <c r="O94"/>
      <c r="P94"/>
      <c r="Q94"/>
    </row>
    <row r="95" spans="13:17">
      <c r="M95"/>
      <c r="N95"/>
      <c r="O95"/>
      <c r="P95"/>
      <c r="Q95"/>
    </row>
    <row r="96" spans="13:17">
      <c r="M96"/>
      <c r="N96"/>
      <c r="O96"/>
      <c r="P96"/>
      <c r="Q96"/>
    </row>
    <row r="97" spans="13:17">
      <c r="M97"/>
      <c r="N97"/>
      <c r="O97"/>
      <c r="P97"/>
      <c r="Q97"/>
    </row>
    <row r="98" spans="13:17">
      <c r="M98"/>
      <c r="N98"/>
      <c r="O98"/>
      <c r="P98"/>
      <c r="Q98"/>
    </row>
    <row r="99" spans="13:17">
      <c r="M99"/>
      <c r="N99"/>
      <c r="O99"/>
      <c r="P99"/>
      <c r="Q99"/>
    </row>
    <row r="100" spans="13:17">
      <c r="M100"/>
      <c r="N100"/>
      <c r="O100"/>
      <c r="P100"/>
      <c r="Q100"/>
    </row>
    <row r="101" spans="13:17">
      <c r="M101"/>
      <c r="N101"/>
      <c r="O101"/>
      <c r="P101"/>
      <c r="Q101"/>
    </row>
    <row r="102" spans="13:17">
      <c r="M102"/>
      <c r="N102"/>
      <c r="O102"/>
      <c r="P102"/>
      <c r="Q102"/>
    </row>
    <row r="103" spans="13:17">
      <c r="M103"/>
      <c r="N103"/>
      <c r="O103"/>
      <c r="P103"/>
      <c r="Q103"/>
    </row>
    <row r="104" spans="13:17">
      <c r="M104"/>
      <c r="N104"/>
      <c r="O104"/>
      <c r="P104"/>
      <c r="Q104"/>
    </row>
    <row r="105" spans="13:17">
      <c r="M105"/>
      <c r="N105"/>
      <c r="O105"/>
      <c r="P105"/>
      <c r="Q105"/>
    </row>
    <row r="106" spans="13:17">
      <c r="M106"/>
      <c r="N106"/>
      <c r="O106"/>
      <c r="P106"/>
      <c r="Q106"/>
    </row>
    <row r="107" spans="13:17">
      <c r="M107"/>
      <c r="N107"/>
      <c r="O107"/>
      <c r="P107"/>
      <c r="Q107"/>
    </row>
    <row r="108" spans="13:17">
      <c r="M108"/>
      <c r="N108"/>
      <c r="O108"/>
      <c r="P108"/>
      <c r="Q108"/>
    </row>
    <row r="109" spans="13:17">
      <c r="M109"/>
      <c r="N109"/>
      <c r="O109"/>
      <c r="P109"/>
      <c r="Q109"/>
    </row>
    <row r="110" spans="13:17">
      <c r="M110"/>
      <c r="N110"/>
      <c r="O110"/>
      <c r="P110"/>
      <c r="Q110"/>
    </row>
    <row r="111" spans="13:17">
      <c r="M111"/>
      <c r="N111"/>
      <c r="O111"/>
      <c r="P111"/>
      <c r="Q111"/>
    </row>
    <row r="112" spans="13:17">
      <c r="M112"/>
      <c r="N112"/>
      <c r="O112"/>
      <c r="P112"/>
      <c r="Q112"/>
    </row>
    <row r="113" spans="13:17">
      <c r="M113"/>
      <c r="N113"/>
      <c r="O113"/>
      <c r="P113"/>
      <c r="Q113"/>
    </row>
    <row r="114" spans="13:17">
      <c r="M114"/>
      <c r="N114"/>
      <c r="O114"/>
      <c r="P114"/>
      <c r="Q114"/>
    </row>
    <row r="115" spans="13:17">
      <c r="M115"/>
      <c r="N115"/>
      <c r="O115"/>
      <c r="P115"/>
      <c r="Q115"/>
    </row>
    <row r="116" spans="13:17">
      <c r="M116"/>
      <c r="N116"/>
      <c r="O116"/>
      <c r="P116"/>
      <c r="Q116"/>
    </row>
    <row r="117" spans="13:17">
      <c r="M117"/>
      <c r="N117"/>
      <c r="O117"/>
      <c r="P117"/>
      <c r="Q117"/>
    </row>
    <row r="118" spans="13:17">
      <c r="M118"/>
      <c r="N118"/>
      <c r="O118"/>
      <c r="P118"/>
      <c r="Q118"/>
    </row>
    <row r="119" spans="13:17">
      <c r="M119"/>
      <c r="N119"/>
      <c r="O119"/>
      <c r="P119"/>
      <c r="Q119"/>
    </row>
    <row r="120" spans="13:17">
      <c r="M120"/>
      <c r="N120"/>
      <c r="O120"/>
      <c r="P120"/>
      <c r="Q120"/>
    </row>
    <row r="121" spans="13:17">
      <c r="M121"/>
      <c r="N121"/>
      <c r="O121"/>
      <c r="P121"/>
      <c r="Q121"/>
    </row>
    <row r="122" spans="13:17">
      <c r="M122"/>
      <c r="N122"/>
      <c r="O122"/>
      <c r="P122"/>
      <c r="Q122"/>
    </row>
    <row r="123" spans="13:17">
      <c r="M123"/>
      <c r="N123"/>
      <c r="O123"/>
      <c r="P123"/>
      <c r="Q123"/>
    </row>
    <row r="124" spans="13:17">
      <c r="M124"/>
      <c r="N124"/>
      <c r="O124"/>
      <c r="P124"/>
      <c r="Q124"/>
    </row>
    <row r="125" spans="13:17">
      <c r="M125"/>
      <c r="N125"/>
      <c r="O125"/>
      <c r="P125"/>
      <c r="Q125"/>
    </row>
    <row r="126" spans="13:17">
      <c r="M126"/>
      <c r="N126"/>
      <c r="O126"/>
      <c r="P126"/>
      <c r="Q126"/>
    </row>
    <row r="127" spans="13:17">
      <c r="M127"/>
      <c r="N127"/>
      <c r="O127"/>
      <c r="P127"/>
      <c r="Q127"/>
    </row>
    <row r="128" spans="13:17">
      <c r="M128"/>
      <c r="N128"/>
      <c r="O128"/>
      <c r="P128"/>
      <c r="Q128"/>
    </row>
    <row r="129" spans="13:17">
      <c r="M129"/>
      <c r="N129"/>
      <c r="O129"/>
      <c r="P129"/>
      <c r="Q129"/>
    </row>
    <row r="130" spans="13:17">
      <c r="M130"/>
      <c r="N130"/>
      <c r="O130"/>
      <c r="P130"/>
      <c r="Q130"/>
    </row>
    <row r="131" spans="13:17">
      <c r="M131"/>
      <c r="N131"/>
      <c r="O131"/>
      <c r="P131"/>
      <c r="Q131"/>
    </row>
    <row r="132" spans="13:17">
      <c r="M132"/>
      <c r="N132"/>
      <c r="O132"/>
      <c r="P132"/>
      <c r="Q132"/>
    </row>
    <row r="133" spans="13:17">
      <c r="M133"/>
      <c r="N133"/>
      <c r="O133"/>
      <c r="P133"/>
      <c r="Q133"/>
    </row>
    <row r="134" spans="13:17">
      <c r="M134"/>
      <c r="N134"/>
      <c r="O134"/>
      <c r="P134"/>
      <c r="Q134"/>
    </row>
    <row r="135" spans="13:17">
      <c r="M135"/>
      <c r="N135"/>
      <c r="O135"/>
      <c r="P135"/>
      <c r="Q135"/>
    </row>
    <row r="136" spans="13:17">
      <c r="M136"/>
      <c r="N136"/>
      <c r="O136"/>
      <c r="P136"/>
      <c r="Q136"/>
    </row>
    <row r="137" spans="13:17">
      <c r="M137"/>
      <c r="N137"/>
      <c r="O137"/>
      <c r="P137"/>
      <c r="Q137"/>
    </row>
    <row r="138" spans="13:17">
      <c r="M138"/>
      <c r="N138"/>
      <c r="O138"/>
      <c r="P138"/>
      <c r="Q138"/>
    </row>
    <row r="139" spans="13:17">
      <c r="M139"/>
      <c r="N139"/>
      <c r="O139"/>
      <c r="P139"/>
      <c r="Q139"/>
    </row>
    <row r="140" spans="13:17">
      <c r="M140"/>
      <c r="N140"/>
      <c r="O140"/>
      <c r="P140"/>
      <c r="Q140"/>
    </row>
    <row r="141" spans="13:17">
      <c r="M141"/>
      <c r="N141"/>
      <c r="O141"/>
      <c r="P141"/>
      <c r="Q141"/>
    </row>
    <row r="142" spans="13:17">
      <c r="M142"/>
      <c r="N142"/>
      <c r="O142"/>
      <c r="P142"/>
      <c r="Q142"/>
    </row>
    <row r="143" spans="13:17">
      <c r="M143"/>
      <c r="N143"/>
      <c r="O143"/>
      <c r="P143"/>
      <c r="Q143"/>
    </row>
  </sheetData>
  <sheetProtection formatCells="0" formatColumns="0" formatRows="0" insertRows="0" insertColumns="0" insertHyperlinks="0" deleteColumns="0" deleteRows="0" sort="0" autoFilter="0" pivotTables="0"/>
  <mergeCells count="21">
    <mergeCell ref="M59:N59"/>
    <mergeCell ref="O59:P59"/>
    <mergeCell ref="Q59:R59"/>
    <mergeCell ref="S59:T59"/>
    <mergeCell ref="U59:V59"/>
    <mergeCell ref="M60:N60"/>
    <mergeCell ref="O60:P60"/>
    <mergeCell ref="Q60:R60"/>
    <mergeCell ref="S60:T60"/>
    <mergeCell ref="U60:V60"/>
    <mergeCell ref="M61:N61"/>
    <mergeCell ref="O61:P61"/>
    <mergeCell ref="Q61:R61"/>
    <mergeCell ref="S61:T61"/>
    <mergeCell ref="U61:V61"/>
    <mergeCell ref="M62:N62"/>
    <mergeCell ref="O62:P62"/>
    <mergeCell ref="Q62:R62"/>
    <mergeCell ref="S62:T62"/>
    <mergeCell ref="U62:V62"/>
    <mergeCell ref="A1:R2"/>
  </mergeCells>
  <pageMargins left="0.75" right="0.75" top="1" bottom="1" header="0.5" footer="0.5"/>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6"/>
  <sheetViews>
    <sheetView zoomScale="80" zoomScaleNormal="80" topLeftCell="A22" workbookViewId="0">
      <selection activeCell="C18" sqref="C18"/>
    </sheetView>
  </sheetViews>
  <sheetFormatPr defaultColWidth="9" defaultRowHeight="15.6"/>
  <cols>
    <col min="1" max="1" width="27.3796296296296" style="6" customWidth="1"/>
    <col min="2" max="2" width="14.75" style="9" customWidth="1"/>
    <col min="3" max="3" width="13.75" style="229" customWidth="1"/>
    <col min="4" max="4" width="12.8796296296296" style="72" customWidth="1"/>
    <col min="5" max="5" width="24.25" style="5" customWidth="1"/>
    <col min="6" max="7" width="9" style="5"/>
    <col min="8" max="9" width="11.5" style="5" customWidth="1"/>
    <col min="10" max="10" width="9" style="5"/>
    <col min="11" max="11" width="11.8796296296296" style="5" customWidth="1"/>
    <col min="12" max="15" width="9.5" style="5" customWidth="1"/>
    <col min="16" max="17" width="9" style="6"/>
    <col min="18" max="18" width="9.25" style="6" customWidth="1"/>
    <col min="19" max="19" width="13.6296296296296" style="6" customWidth="1"/>
    <col min="20" max="20" width="9" style="6"/>
    <col min="21" max="21" width="9.87962962962963" style="6" customWidth="1"/>
    <col min="22" max="22" width="21.1296296296296" style="6" customWidth="1"/>
    <col min="23" max="23" width="32" style="230" customWidth="1"/>
    <col min="24" max="24" width="38.25" style="72" customWidth="1"/>
    <col min="25" max="25" width="29.5" style="6" customWidth="1"/>
    <col min="26" max="26" width="17.6296296296296" style="5" customWidth="1"/>
    <col min="27" max="16384" width="9" style="5"/>
  </cols>
  <sheetData>
    <row r="1" s="224" customFormat="1" ht="24.95" customHeight="1" spans="1:26">
      <c r="A1" s="231" t="s">
        <v>67</v>
      </c>
      <c r="B1" s="232"/>
      <c r="C1" s="233"/>
      <c r="D1" s="234"/>
      <c r="E1" s="231"/>
      <c r="F1" s="235" t="s">
        <v>68</v>
      </c>
      <c r="G1" s="235"/>
      <c r="H1" s="235"/>
      <c r="I1" s="235"/>
      <c r="J1" s="235"/>
      <c r="K1" s="235"/>
      <c r="L1" s="235"/>
      <c r="M1" s="235"/>
      <c r="N1" s="235"/>
      <c r="O1" s="267" t="s">
        <v>69</v>
      </c>
      <c r="P1" s="267"/>
      <c r="Q1" s="267"/>
      <c r="R1" s="267"/>
      <c r="S1" s="267"/>
      <c r="T1" s="267"/>
      <c r="U1" s="267"/>
      <c r="V1" s="268"/>
      <c r="W1" s="269"/>
      <c r="X1" s="269"/>
      <c r="Y1" s="268"/>
      <c r="Z1" s="268"/>
    </row>
    <row r="2" s="225" customFormat="1" ht="33.95" customHeight="1" spans="1:26">
      <c r="A2" s="236" t="s">
        <v>1</v>
      </c>
      <c r="B2" s="236" t="s">
        <v>70</v>
      </c>
      <c r="C2" s="237" t="s">
        <v>6</v>
      </c>
      <c r="D2" s="238" t="s">
        <v>71</v>
      </c>
      <c r="E2" s="236" t="s">
        <v>72</v>
      </c>
      <c r="F2" s="239" t="s">
        <v>73</v>
      </c>
      <c r="G2" s="239" t="s">
        <v>74</v>
      </c>
      <c r="H2" s="236" t="s">
        <v>75</v>
      </c>
      <c r="I2" s="236" t="s">
        <v>76</v>
      </c>
      <c r="J2" s="236" t="s">
        <v>77</v>
      </c>
      <c r="K2" s="236" t="s">
        <v>78</v>
      </c>
      <c r="L2" s="236" t="s">
        <v>79</v>
      </c>
      <c r="M2" s="236" t="s">
        <v>80</v>
      </c>
      <c r="N2" s="236" t="s">
        <v>81</v>
      </c>
      <c r="O2" s="236" t="s">
        <v>82</v>
      </c>
      <c r="P2" s="238" t="s">
        <v>83</v>
      </c>
      <c r="Q2" s="238" t="s">
        <v>84</v>
      </c>
      <c r="R2" s="238" t="s">
        <v>85</v>
      </c>
      <c r="S2" s="236" t="s">
        <v>86</v>
      </c>
      <c r="T2" s="238" t="s">
        <v>87</v>
      </c>
      <c r="U2" s="236" t="s">
        <v>88</v>
      </c>
      <c r="V2" s="236" t="s">
        <v>89</v>
      </c>
      <c r="W2" s="238" t="s">
        <v>90</v>
      </c>
      <c r="X2" s="238" t="s">
        <v>91</v>
      </c>
      <c r="Y2" s="238" t="s">
        <v>92</v>
      </c>
      <c r="Z2" s="238" t="s">
        <v>93</v>
      </c>
    </row>
    <row r="3" s="226" customFormat="1" ht="114" customHeight="1" spans="1:28">
      <c r="A3" s="240" t="s">
        <v>94</v>
      </c>
      <c r="B3" s="159" t="s">
        <v>95</v>
      </c>
      <c r="C3" s="241">
        <f>N3/GETPIVOTDATA("求和项:月销售额",市场分析!$M$3)</f>
        <v>0.138543035172658</v>
      </c>
      <c r="D3" s="242" t="s">
        <v>96</v>
      </c>
      <c r="E3" s="159" t="s">
        <v>97</v>
      </c>
      <c r="F3" s="159">
        <v>1</v>
      </c>
      <c r="G3" s="159" t="s">
        <v>98</v>
      </c>
      <c r="H3" s="159">
        <v>3331</v>
      </c>
      <c r="I3" s="159">
        <v>4.5</v>
      </c>
      <c r="J3" s="159">
        <v>79.99</v>
      </c>
      <c r="K3" s="159">
        <v>3469</v>
      </c>
      <c r="L3" s="159">
        <v>386</v>
      </c>
      <c r="M3" s="159">
        <v>11580</v>
      </c>
      <c r="N3" s="159">
        <f>J3*M3</f>
        <v>926284.2</v>
      </c>
      <c r="O3" s="159" t="s">
        <v>99</v>
      </c>
      <c r="P3" s="159" t="s">
        <v>100</v>
      </c>
      <c r="Q3" s="159" t="s">
        <v>101</v>
      </c>
      <c r="R3" s="159" t="s">
        <v>102</v>
      </c>
      <c r="S3" s="159" t="s">
        <v>103</v>
      </c>
      <c r="T3" s="159">
        <v>2.2</v>
      </c>
      <c r="U3" s="159" t="s">
        <v>104</v>
      </c>
      <c r="V3" s="256" t="s">
        <v>105</v>
      </c>
      <c r="W3" s="256" t="s">
        <v>106</v>
      </c>
      <c r="X3" s="256" t="s">
        <v>107</v>
      </c>
      <c r="Y3" s="256" t="s">
        <v>108</v>
      </c>
      <c r="Z3" s="242"/>
      <c r="AA3" s="159"/>
      <c r="AB3" s="159"/>
    </row>
    <row r="4" s="226" customFormat="1" ht="113.1" customHeight="1" spans="1:28">
      <c r="A4" s="243"/>
      <c r="B4" s="159" t="s">
        <v>109</v>
      </c>
      <c r="C4" s="241">
        <f>N4/GETPIVOTDATA("求和项:月销售额",市场分析!$M$3)</f>
        <v>0.140649080779027</v>
      </c>
      <c r="D4" s="242" t="s">
        <v>110</v>
      </c>
      <c r="E4" s="159" t="s">
        <v>97</v>
      </c>
      <c r="F4" s="159">
        <v>3</v>
      </c>
      <c r="G4" s="159" t="s">
        <v>111</v>
      </c>
      <c r="H4" s="159">
        <v>3039</v>
      </c>
      <c r="I4" s="159">
        <v>4.4</v>
      </c>
      <c r="J4" s="159">
        <v>208.97</v>
      </c>
      <c r="K4" s="159">
        <v>4050</v>
      </c>
      <c r="L4" s="159">
        <v>150</v>
      </c>
      <c r="M4" s="159">
        <v>4500</v>
      </c>
      <c r="N4" s="159">
        <f t="shared" ref="N4:N17" si="0">J4*M4</f>
        <v>940365</v>
      </c>
      <c r="O4" s="159" t="s">
        <v>99</v>
      </c>
      <c r="P4" s="159" t="s">
        <v>103</v>
      </c>
      <c r="Q4" s="159" t="s">
        <v>101</v>
      </c>
      <c r="R4" s="159" t="s">
        <v>112</v>
      </c>
      <c r="S4" s="159" t="s">
        <v>103</v>
      </c>
      <c r="T4" s="159" t="s">
        <v>103</v>
      </c>
      <c r="U4" s="159" t="s">
        <v>104</v>
      </c>
      <c r="V4" s="256" t="s">
        <v>113</v>
      </c>
      <c r="W4" s="256" t="s">
        <v>106</v>
      </c>
      <c r="X4" s="256" t="s">
        <v>114</v>
      </c>
      <c r="Y4" s="256" t="s">
        <v>115</v>
      </c>
      <c r="Z4" s="242"/>
      <c r="AA4" s="159"/>
      <c r="AB4" s="159"/>
    </row>
    <row r="5" s="226" customFormat="1" ht="114.95" customHeight="1" spans="1:28">
      <c r="A5" s="243"/>
      <c r="B5" s="159" t="s">
        <v>116</v>
      </c>
      <c r="C5" s="241">
        <f>N5/GETPIVOTDATA("求和项:月销售额",市场分析!$M$3)</f>
        <v>0.039573025906434</v>
      </c>
      <c r="D5" s="242" t="s">
        <v>117</v>
      </c>
      <c r="E5" s="159" t="s">
        <v>97</v>
      </c>
      <c r="F5" s="159">
        <v>4</v>
      </c>
      <c r="G5" s="159" t="s">
        <v>118</v>
      </c>
      <c r="H5" s="159">
        <v>1141</v>
      </c>
      <c r="I5" s="159">
        <v>4.3</v>
      </c>
      <c r="J5" s="159">
        <v>139.99</v>
      </c>
      <c r="K5" s="159">
        <v>4072</v>
      </c>
      <c r="L5" s="159">
        <v>63</v>
      </c>
      <c r="M5" s="159">
        <v>1890</v>
      </c>
      <c r="N5" s="159">
        <f t="shared" si="0"/>
        <v>264581.1</v>
      </c>
      <c r="O5" s="159" t="s">
        <v>99</v>
      </c>
      <c r="P5" s="159" t="s">
        <v>100</v>
      </c>
      <c r="Q5" s="159" t="s">
        <v>101</v>
      </c>
      <c r="R5" s="159" t="s">
        <v>119</v>
      </c>
      <c r="S5" s="159" t="s">
        <v>120</v>
      </c>
      <c r="T5" s="159">
        <v>1.5</v>
      </c>
      <c r="U5" s="159" t="s">
        <v>104</v>
      </c>
      <c r="V5" s="256" t="s">
        <v>121</v>
      </c>
      <c r="W5" s="256" t="s">
        <v>122</v>
      </c>
      <c r="X5" s="256" t="s">
        <v>123</v>
      </c>
      <c r="Y5" s="256" t="s">
        <v>124</v>
      </c>
      <c r="Z5" s="242"/>
      <c r="AA5" s="159"/>
      <c r="AB5" s="159"/>
    </row>
    <row r="6" s="226" customFormat="1" ht="117.95" customHeight="1" spans="1:28">
      <c r="A6" s="243"/>
      <c r="B6" s="159" t="s">
        <v>125</v>
      </c>
      <c r="C6" s="241">
        <f>N6/GETPIVOTDATA("求和项:月销售额",市场分析!$M$3)</f>
        <v>0.00807580723185442</v>
      </c>
      <c r="D6" s="242" t="s">
        <v>126</v>
      </c>
      <c r="E6" s="159" t="s">
        <v>97</v>
      </c>
      <c r="F6" s="159">
        <v>11</v>
      </c>
      <c r="G6" s="159" t="s">
        <v>127</v>
      </c>
      <c r="H6" s="159">
        <v>705</v>
      </c>
      <c r="I6" s="159">
        <v>4.6</v>
      </c>
      <c r="J6" s="159">
        <v>89.99</v>
      </c>
      <c r="K6" s="159">
        <v>3231</v>
      </c>
      <c r="L6" s="159">
        <v>20</v>
      </c>
      <c r="M6" s="159">
        <v>600</v>
      </c>
      <c r="N6" s="159">
        <f t="shared" si="0"/>
        <v>53994</v>
      </c>
      <c r="O6" s="159" t="s">
        <v>103</v>
      </c>
      <c r="P6" s="159" t="s">
        <v>103</v>
      </c>
      <c r="Q6" s="159" t="s">
        <v>128</v>
      </c>
      <c r="R6" s="159" t="s">
        <v>103</v>
      </c>
      <c r="S6" s="159" t="s">
        <v>103</v>
      </c>
      <c r="T6" s="159" t="s">
        <v>103</v>
      </c>
      <c r="U6" s="159" t="s">
        <v>103</v>
      </c>
      <c r="V6" s="159" t="s">
        <v>103</v>
      </c>
      <c r="W6" s="256" t="s">
        <v>103</v>
      </c>
      <c r="X6" s="256" t="s">
        <v>129</v>
      </c>
      <c r="Y6" s="159" t="s">
        <v>103</v>
      </c>
      <c r="Z6" s="159"/>
      <c r="AA6" s="159"/>
      <c r="AB6" s="159"/>
    </row>
    <row r="7" s="226" customFormat="1" ht="113.1" customHeight="1" spans="1:28">
      <c r="A7" s="243"/>
      <c r="B7" s="159" t="s">
        <v>130</v>
      </c>
      <c r="C7" s="241">
        <f>N7/GETPIVOTDATA("求和项:月销售额",市场分析!$M$3)</f>
        <v>0.012604101431385</v>
      </c>
      <c r="D7" s="242" t="s">
        <v>131</v>
      </c>
      <c r="E7" s="159" t="s">
        <v>97</v>
      </c>
      <c r="F7" s="159">
        <v>18</v>
      </c>
      <c r="G7" s="159" t="s">
        <v>132</v>
      </c>
      <c r="H7" s="159">
        <v>15</v>
      </c>
      <c r="I7" s="159">
        <v>4.7</v>
      </c>
      <c r="J7" s="159">
        <v>312.11</v>
      </c>
      <c r="K7" s="159">
        <v>3862</v>
      </c>
      <c r="L7" s="159">
        <v>9</v>
      </c>
      <c r="M7" s="159">
        <v>270</v>
      </c>
      <c r="N7" s="159">
        <f t="shared" si="0"/>
        <v>84269.7</v>
      </c>
      <c r="O7" s="159" t="s">
        <v>99</v>
      </c>
      <c r="P7" s="159" t="s">
        <v>103</v>
      </c>
      <c r="Q7" s="159" t="s">
        <v>101</v>
      </c>
      <c r="R7" s="159" t="s">
        <v>103</v>
      </c>
      <c r="S7" s="159" t="s">
        <v>103</v>
      </c>
      <c r="T7" s="159" t="s">
        <v>103</v>
      </c>
      <c r="U7" s="159" t="s">
        <v>104</v>
      </c>
      <c r="V7" s="256" t="s">
        <v>133</v>
      </c>
      <c r="W7" s="256" t="s">
        <v>134</v>
      </c>
      <c r="X7" s="256" t="s">
        <v>135</v>
      </c>
      <c r="Y7" s="242" t="s">
        <v>136</v>
      </c>
      <c r="Z7" s="242"/>
      <c r="AA7" s="159"/>
      <c r="AB7" s="159"/>
    </row>
    <row r="8" s="226" customFormat="1" ht="111.95" customHeight="1" spans="1:28">
      <c r="A8" s="244"/>
      <c r="B8" s="159" t="s">
        <v>137</v>
      </c>
      <c r="C8" s="241">
        <f>N8/GETPIVOTDATA("求和项:月销售额",市场分析!$M$3)</f>
        <v>0.00184714235196421</v>
      </c>
      <c r="D8" s="242" t="s">
        <v>138</v>
      </c>
      <c r="E8" s="159" t="s">
        <v>97</v>
      </c>
      <c r="F8" s="159">
        <v>40</v>
      </c>
      <c r="G8" s="159" t="s">
        <v>139</v>
      </c>
      <c r="H8" s="159">
        <v>90</v>
      </c>
      <c r="I8" s="159">
        <v>3.8</v>
      </c>
      <c r="J8" s="159">
        <v>205.83</v>
      </c>
      <c r="K8" s="159">
        <v>4190</v>
      </c>
      <c r="L8" s="159">
        <v>2</v>
      </c>
      <c r="M8" s="159">
        <v>60</v>
      </c>
      <c r="N8" s="159">
        <f t="shared" si="0"/>
        <v>12349.8</v>
      </c>
      <c r="O8" s="159" t="s">
        <v>99</v>
      </c>
      <c r="P8" s="159" t="s">
        <v>100</v>
      </c>
      <c r="Q8" s="159" t="s">
        <v>101</v>
      </c>
      <c r="R8" s="159" t="s">
        <v>112</v>
      </c>
      <c r="S8" s="159" t="s">
        <v>103</v>
      </c>
      <c r="T8" s="159">
        <v>5.25</v>
      </c>
      <c r="U8" s="159" t="s">
        <v>104</v>
      </c>
      <c r="V8" s="256" t="s">
        <v>105</v>
      </c>
      <c r="W8" s="256" t="s">
        <v>140</v>
      </c>
      <c r="X8" s="256" t="s">
        <v>141</v>
      </c>
      <c r="Y8" s="256" t="s">
        <v>142</v>
      </c>
      <c r="Z8" s="242"/>
      <c r="AA8" s="159"/>
      <c r="AB8" s="159"/>
    </row>
    <row r="9" s="226" customFormat="1" ht="135" customHeight="1" spans="1:28">
      <c r="A9" s="240" t="s">
        <v>11</v>
      </c>
      <c r="B9" s="159" t="s">
        <v>143</v>
      </c>
      <c r="C9" s="241">
        <f>N9/GETPIVOTDATA("求和项:月销售额",市场分析!$M$3)</f>
        <v>0.0204145440451197</v>
      </c>
      <c r="D9" s="242" t="s">
        <v>144</v>
      </c>
      <c r="E9" s="159" t="s">
        <v>97</v>
      </c>
      <c r="F9" s="159">
        <v>7</v>
      </c>
      <c r="G9" s="159" t="s">
        <v>145</v>
      </c>
      <c r="H9" s="159">
        <v>317</v>
      </c>
      <c r="I9" s="159">
        <v>4.3</v>
      </c>
      <c r="J9" s="159">
        <v>129.99</v>
      </c>
      <c r="K9" s="159">
        <v>1346</v>
      </c>
      <c r="L9" s="159">
        <v>35</v>
      </c>
      <c r="M9" s="159">
        <v>1050</v>
      </c>
      <c r="N9" s="159">
        <f t="shared" si="0"/>
        <v>136489.5</v>
      </c>
      <c r="O9" s="159" t="s">
        <v>99</v>
      </c>
      <c r="P9" s="159" t="s">
        <v>100</v>
      </c>
      <c r="Q9" s="159" t="s">
        <v>103</v>
      </c>
      <c r="R9" s="159" t="s">
        <v>146</v>
      </c>
      <c r="S9" s="159" t="s">
        <v>120</v>
      </c>
      <c r="T9" s="159">
        <v>2.4</v>
      </c>
      <c r="U9" s="159" t="s">
        <v>147</v>
      </c>
      <c r="V9" s="256" t="s">
        <v>148</v>
      </c>
      <c r="W9" s="256" t="s">
        <v>149</v>
      </c>
      <c r="X9" s="256" t="s">
        <v>150</v>
      </c>
      <c r="Y9" s="256" t="s">
        <v>151</v>
      </c>
      <c r="Z9" s="242"/>
      <c r="AA9" s="159"/>
      <c r="AB9" s="159"/>
    </row>
    <row r="10" s="226" customFormat="1" ht="116.1" customHeight="1" spans="1:28">
      <c r="A10" s="243"/>
      <c r="B10" s="159" t="s">
        <v>152</v>
      </c>
      <c r="C10" s="241">
        <f>N10/GETPIVOTDATA("求和项:月销售额",市场分析!$M$3)</f>
        <v>0.0111265131874414</v>
      </c>
      <c r="D10" s="242" t="s">
        <v>153</v>
      </c>
      <c r="E10" s="159" t="s">
        <v>97</v>
      </c>
      <c r="F10" s="159">
        <v>8</v>
      </c>
      <c r="G10" s="159" t="s">
        <v>154</v>
      </c>
      <c r="H10" s="159">
        <v>749</v>
      </c>
      <c r="I10" s="159">
        <v>4.2</v>
      </c>
      <c r="J10" s="159">
        <v>79.99</v>
      </c>
      <c r="K10" s="159">
        <v>1389</v>
      </c>
      <c r="L10" s="159">
        <v>31</v>
      </c>
      <c r="M10" s="159">
        <v>930</v>
      </c>
      <c r="N10" s="159">
        <f t="shared" si="0"/>
        <v>74390.7</v>
      </c>
      <c r="O10" s="159" t="s">
        <v>103</v>
      </c>
      <c r="P10" s="159" t="s">
        <v>100</v>
      </c>
      <c r="Q10" s="159" t="s">
        <v>103</v>
      </c>
      <c r="R10" s="159" t="s">
        <v>155</v>
      </c>
      <c r="S10" s="159" t="s">
        <v>120</v>
      </c>
      <c r="T10" s="159">
        <v>2.5</v>
      </c>
      <c r="U10" s="159" t="s">
        <v>147</v>
      </c>
      <c r="V10" s="242" t="s">
        <v>156</v>
      </c>
      <c r="W10" s="256" t="s">
        <v>149</v>
      </c>
      <c r="X10" s="256" t="s">
        <v>157</v>
      </c>
      <c r="Y10" s="256" t="s">
        <v>158</v>
      </c>
      <c r="Z10" s="242"/>
      <c r="AA10" s="159"/>
      <c r="AB10" s="159"/>
    </row>
    <row r="11" s="226" customFormat="1" ht="116.1" customHeight="1" spans="1:28">
      <c r="A11" s="243"/>
      <c r="B11" s="159" t="s">
        <v>159</v>
      </c>
      <c r="C11" s="241">
        <f>N11/GETPIVOTDATA("求和项:月销售额",市场分析!$M$3)</f>
        <v>0.0185753886566363</v>
      </c>
      <c r="D11" s="242" t="s">
        <v>160</v>
      </c>
      <c r="E11" s="159" t="s">
        <v>97</v>
      </c>
      <c r="F11" s="159">
        <v>9</v>
      </c>
      <c r="G11" s="159" t="s">
        <v>161</v>
      </c>
      <c r="H11" s="159">
        <v>190</v>
      </c>
      <c r="I11" s="159">
        <v>4.2</v>
      </c>
      <c r="J11" s="159">
        <v>179.99</v>
      </c>
      <c r="K11" s="159">
        <v>4335</v>
      </c>
      <c r="L11" s="159">
        <v>23</v>
      </c>
      <c r="M11" s="159">
        <v>690</v>
      </c>
      <c r="N11" s="159">
        <f t="shared" si="0"/>
        <v>124193.1</v>
      </c>
      <c r="O11" s="159" t="s">
        <v>103</v>
      </c>
      <c r="P11" s="159" t="s">
        <v>162</v>
      </c>
      <c r="Q11" s="159" t="s">
        <v>101</v>
      </c>
      <c r="R11" s="159" t="s">
        <v>163</v>
      </c>
      <c r="S11" s="159" t="s">
        <v>120</v>
      </c>
      <c r="T11" s="159">
        <v>3.65</v>
      </c>
      <c r="U11" s="159" t="s">
        <v>147</v>
      </c>
      <c r="V11" s="256" t="s">
        <v>164</v>
      </c>
      <c r="W11" s="256" t="s">
        <v>165</v>
      </c>
      <c r="X11" s="256" t="s">
        <v>166</v>
      </c>
      <c r="Y11" s="256" t="s">
        <v>167</v>
      </c>
      <c r="Z11" s="256" t="s">
        <v>168</v>
      </c>
      <c r="AA11" s="159"/>
      <c r="AB11" s="159"/>
    </row>
    <row r="12" s="226" customFormat="1" ht="114.95" customHeight="1" spans="1:28">
      <c r="A12" s="243"/>
      <c r="B12" s="159" t="s">
        <v>169</v>
      </c>
      <c r="C12" s="241">
        <f>N12/GETPIVOTDATA("求和项:月销售额",市场分析!$M$3)</f>
        <v>0.0030052071860954</v>
      </c>
      <c r="D12" s="242" t="s">
        <v>170</v>
      </c>
      <c r="E12" s="159" t="s">
        <v>97</v>
      </c>
      <c r="F12" s="159">
        <v>22</v>
      </c>
      <c r="G12" s="159" t="s">
        <v>171</v>
      </c>
      <c r="H12" s="159">
        <v>1182</v>
      </c>
      <c r="I12" s="159">
        <v>4.3</v>
      </c>
      <c r="J12" s="159">
        <v>133.95</v>
      </c>
      <c r="K12" s="159">
        <v>1154</v>
      </c>
      <c r="L12" s="159">
        <v>5</v>
      </c>
      <c r="M12" s="159">
        <v>150</v>
      </c>
      <c r="N12" s="159">
        <f t="shared" si="0"/>
        <v>20092.5</v>
      </c>
      <c r="O12" s="159" t="s">
        <v>103</v>
      </c>
      <c r="P12" s="159" t="s">
        <v>172</v>
      </c>
      <c r="Q12" s="159" t="s">
        <v>101</v>
      </c>
      <c r="R12" s="159" t="s">
        <v>155</v>
      </c>
      <c r="S12" s="159" t="s">
        <v>103</v>
      </c>
      <c r="T12" s="159">
        <v>2.47</v>
      </c>
      <c r="U12" s="159" t="s">
        <v>147</v>
      </c>
      <c r="V12" s="242" t="s">
        <v>173</v>
      </c>
      <c r="W12" s="256" t="s">
        <v>174</v>
      </c>
      <c r="X12" s="256" t="s">
        <v>175</v>
      </c>
      <c r="Y12" s="256" t="s">
        <v>176</v>
      </c>
      <c r="Z12" s="256" t="s">
        <v>177</v>
      </c>
      <c r="AA12" s="159"/>
      <c r="AB12" s="159"/>
    </row>
    <row r="13" s="226" customFormat="1" ht="120" customHeight="1" spans="1:28">
      <c r="A13" s="240" t="s">
        <v>178</v>
      </c>
      <c r="B13" s="159" t="s">
        <v>179</v>
      </c>
      <c r="C13" s="241">
        <f>N13/GETPIVOTDATA("求和项:月销售额",市场分析!$M$3)</f>
        <v>0.0221204338069857</v>
      </c>
      <c r="D13" s="242" t="s">
        <v>180</v>
      </c>
      <c r="E13" s="159" t="s">
        <v>97</v>
      </c>
      <c r="F13" s="159">
        <v>12</v>
      </c>
      <c r="G13" s="159" t="s">
        <v>181</v>
      </c>
      <c r="H13" s="159">
        <v>54</v>
      </c>
      <c r="I13" s="159">
        <v>4</v>
      </c>
      <c r="J13" s="159">
        <v>289.99</v>
      </c>
      <c r="K13" s="159">
        <v>727</v>
      </c>
      <c r="L13" s="159">
        <v>17</v>
      </c>
      <c r="M13" s="159">
        <v>510</v>
      </c>
      <c r="N13" s="159">
        <f t="shared" si="0"/>
        <v>147894.9</v>
      </c>
      <c r="O13" s="159" t="s">
        <v>103</v>
      </c>
      <c r="P13" s="159" t="s">
        <v>182</v>
      </c>
      <c r="Q13" s="159" t="s">
        <v>103</v>
      </c>
      <c r="R13" s="159" t="s">
        <v>183</v>
      </c>
      <c r="S13" s="159" t="s">
        <v>103</v>
      </c>
      <c r="T13" s="159">
        <v>7.78</v>
      </c>
      <c r="U13" s="159" t="s">
        <v>184</v>
      </c>
      <c r="V13" s="159" t="s">
        <v>103</v>
      </c>
      <c r="W13" s="256" t="s">
        <v>103</v>
      </c>
      <c r="X13" s="256" t="s">
        <v>185</v>
      </c>
      <c r="Y13" s="256" t="s">
        <v>186</v>
      </c>
      <c r="Z13" s="242"/>
      <c r="AA13" s="159"/>
      <c r="AB13" s="159"/>
    </row>
    <row r="14" s="226" customFormat="1" ht="113.1" customHeight="1" spans="1:28">
      <c r="A14" s="243"/>
      <c r="B14" s="159" t="s">
        <v>187</v>
      </c>
      <c r="C14" s="241">
        <f>N14/GETPIVOTDATA("求和项:月销售额",市场分析!$M$3)</f>
        <v>0.0198322136403247</v>
      </c>
      <c r="D14" s="242" t="s">
        <v>188</v>
      </c>
      <c r="E14" s="159" t="s">
        <v>97</v>
      </c>
      <c r="F14" s="159">
        <v>16</v>
      </c>
      <c r="G14" s="159" t="s">
        <v>189</v>
      </c>
      <c r="H14" s="159">
        <v>140</v>
      </c>
      <c r="I14" s="159">
        <v>4.2</v>
      </c>
      <c r="J14" s="159">
        <v>339.99</v>
      </c>
      <c r="K14" s="159">
        <v>679</v>
      </c>
      <c r="L14" s="159">
        <v>13</v>
      </c>
      <c r="M14" s="159">
        <v>390</v>
      </c>
      <c r="N14" s="159">
        <f t="shared" si="0"/>
        <v>132596.1</v>
      </c>
      <c r="O14" s="159" t="s">
        <v>99</v>
      </c>
      <c r="P14" s="159">
        <v>203</v>
      </c>
      <c r="Q14" s="159" t="s">
        <v>103</v>
      </c>
      <c r="R14" s="159" t="s">
        <v>183</v>
      </c>
      <c r="S14" s="159" t="s">
        <v>120</v>
      </c>
      <c r="T14" s="159">
        <v>5.95</v>
      </c>
      <c r="U14" s="159" t="s">
        <v>184</v>
      </c>
      <c r="V14" s="256" t="s">
        <v>190</v>
      </c>
      <c r="W14" s="256" t="s">
        <v>191</v>
      </c>
      <c r="X14" s="256" t="s">
        <v>192</v>
      </c>
      <c r="Y14" s="256" t="s">
        <v>193</v>
      </c>
      <c r="Z14" s="242"/>
      <c r="AA14" s="159"/>
      <c r="AB14" s="159"/>
    </row>
    <row r="15" s="227" customFormat="1" ht="159.95" customHeight="1" spans="1:28">
      <c r="A15" s="240" t="s">
        <v>20</v>
      </c>
      <c r="B15" s="245" t="s">
        <v>194</v>
      </c>
      <c r="C15" s="246">
        <f>N15/GETPIVOTDATA("求和项:月销售额",市场分析!$M$3)</f>
        <v>0.0134602769941754</v>
      </c>
      <c r="D15" s="247" t="s">
        <v>195</v>
      </c>
      <c r="E15" s="245" t="s">
        <v>97</v>
      </c>
      <c r="F15" s="245">
        <v>10</v>
      </c>
      <c r="G15" s="245" t="s">
        <v>196</v>
      </c>
      <c r="H15" s="245">
        <v>210</v>
      </c>
      <c r="I15" s="245">
        <v>4</v>
      </c>
      <c r="J15" s="245">
        <v>149.99</v>
      </c>
      <c r="K15" s="245">
        <v>442</v>
      </c>
      <c r="L15" s="245">
        <v>20</v>
      </c>
      <c r="M15" s="245">
        <v>600</v>
      </c>
      <c r="N15" s="245">
        <f t="shared" si="0"/>
        <v>89994</v>
      </c>
      <c r="O15" s="245" t="s">
        <v>99</v>
      </c>
      <c r="P15" s="245">
        <v>203</v>
      </c>
      <c r="Q15" s="245" t="s">
        <v>103</v>
      </c>
      <c r="R15" s="245" t="s">
        <v>197</v>
      </c>
      <c r="S15" s="245" t="s">
        <v>103</v>
      </c>
      <c r="T15" s="245">
        <v>2</v>
      </c>
      <c r="U15" s="245" t="s">
        <v>147</v>
      </c>
      <c r="V15" s="247" t="s">
        <v>198</v>
      </c>
      <c r="W15" s="270" t="s">
        <v>199</v>
      </c>
      <c r="X15" s="270" t="s">
        <v>200</v>
      </c>
      <c r="Y15" s="270" t="s">
        <v>201</v>
      </c>
      <c r="Z15" s="270"/>
      <c r="AA15" s="245"/>
      <c r="AB15" s="245"/>
    </row>
    <row r="16" s="226" customFormat="1" ht="117.95" customHeight="1" spans="1:28">
      <c r="A16" s="243"/>
      <c r="B16" s="159" t="s">
        <v>202</v>
      </c>
      <c r="C16" s="241">
        <f>N16/GETPIVOTDATA("求和项:月销售额",市场分析!$M$3)</f>
        <v>0.00156131674874767</v>
      </c>
      <c r="D16" s="242" t="s">
        <v>203</v>
      </c>
      <c r="E16" s="159" t="s">
        <v>97</v>
      </c>
      <c r="F16" s="159">
        <v>26</v>
      </c>
      <c r="G16" s="159" t="s">
        <v>204</v>
      </c>
      <c r="H16" s="159">
        <v>191</v>
      </c>
      <c r="I16" s="159">
        <v>4.1</v>
      </c>
      <c r="J16" s="159">
        <v>86.99</v>
      </c>
      <c r="K16" s="159">
        <v>324</v>
      </c>
      <c r="L16" s="159">
        <v>4</v>
      </c>
      <c r="M16" s="159">
        <v>120</v>
      </c>
      <c r="N16" s="159">
        <f t="shared" si="0"/>
        <v>10438.8</v>
      </c>
      <c r="O16" s="159" t="s">
        <v>99</v>
      </c>
      <c r="P16" s="159" t="s">
        <v>103</v>
      </c>
      <c r="Q16" s="159" t="s">
        <v>205</v>
      </c>
      <c r="R16" s="159" t="s">
        <v>103</v>
      </c>
      <c r="S16" s="159" t="s">
        <v>103</v>
      </c>
      <c r="T16" s="159">
        <v>1</v>
      </c>
      <c r="U16" s="159" t="s">
        <v>206</v>
      </c>
      <c r="V16" s="256" t="s">
        <v>207</v>
      </c>
      <c r="W16" s="256" t="s">
        <v>208</v>
      </c>
      <c r="X16" s="256" t="s">
        <v>209</v>
      </c>
      <c r="Y16" s="256" t="s">
        <v>210</v>
      </c>
      <c r="Z16" s="242"/>
      <c r="AA16" s="159"/>
      <c r="AB16" s="159"/>
    </row>
    <row r="17" s="226" customFormat="1" ht="111.95" customHeight="1" spans="1:28">
      <c r="A17" s="159" t="s">
        <v>21</v>
      </c>
      <c r="B17" s="159" t="s">
        <v>211</v>
      </c>
      <c r="C17" s="241">
        <f>N17/GETPIVOTDATA("求和项:月销售额",市场分析!$M$3)</f>
        <v>0.300617863418168</v>
      </c>
      <c r="D17" s="242" t="s">
        <v>212</v>
      </c>
      <c r="E17" s="159" t="s">
        <v>97</v>
      </c>
      <c r="F17" s="159">
        <v>2</v>
      </c>
      <c r="G17" s="159" t="s">
        <v>213</v>
      </c>
      <c r="H17" s="159">
        <v>4733</v>
      </c>
      <c r="I17" s="159">
        <v>4.7</v>
      </c>
      <c r="J17" s="159">
        <v>199.99</v>
      </c>
      <c r="K17" s="159">
        <v>1440</v>
      </c>
      <c r="L17" s="159">
        <v>335</v>
      </c>
      <c r="M17" s="159">
        <v>10050</v>
      </c>
      <c r="N17" s="159">
        <f t="shared" si="0"/>
        <v>2009899.5</v>
      </c>
      <c r="O17" s="159" t="s">
        <v>99</v>
      </c>
      <c r="P17" s="159" t="s">
        <v>103</v>
      </c>
      <c r="Q17" s="159" t="s">
        <v>103</v>
      </c>
      <c r="R17" s="159" t="s">
        <v>197</v>
      </c>
      <c r="S17" s="159" t="s">
        <v>103</v>
      </c>
      <c r="T17" s="159">
        <v>2.2</v>
      </c>
      <c r="U17" s="159" t="s">
        <v>184</v>
      </c>
      <c r="V17" s="256" t="s">
        <v>214</v>
      </c>
      <c r="W17" s="256" t="s">
        <v>215</v>
      </c>
      <c r="X17" s="256" t="s">
        <v>216</v>
      </c>
      <c r="Y17" s="256" t="s">
        <v>217</v>
      </c>
      <c r="Z17" s="242"/>
      <c r="AA17" s="159"/>
      <c r="AB17" s="159"/>
    </row>
    <row r="18" s="228" customFormat="1" ht="185.1" customHeight="1" spans="1:25">
      <c r="A18" s="248"/>
      <c r="B18" s="248"/>
      <c r="C18" s="249"/>
      <c r="D18" s="250"/>
      <c r="O18" s="228" t="s">
        <v>99</v>
      </c>
      <c r="P18" s="248">
        <v>203</v>
      </c>
      <c r="Q18" s="248"/>
      <c r="R18" s="248" t="s">
        <v>197</v>
      </c>
      <c r="S18" s="248"/>
      <c r="T18" s="248" t="s">
        <v>103</v>
      </c>
      <c r="U18" s="248" t="s">
        <v>147</v>
      </c>
      <c r="V18" s="271" t="s">
        <v>218</v>
      </c>
      <c r="X18" s="271" t="s">
        <v>219</v>
      </c>
      <c r="Y18" s="248"/>
    </row>
    <row r="21" ht="20.1" customHeight="1" spans="1:5">
      <c r="A21" s="251" t="s">
        <v>220</v>
      </c>
      <c r="B21" s="252" t="s">
        <v>221</v>
      </c>
      <c r="C21" s="253"/>
      <c r="D21" s="254" t="s">
        <v>222</v>
      </c>
      <c r="E21" s="255"/>
    </row>
    <row r="22" ht="248.1" customHeight="1" spans="1:5">
      <c r="A22" s="251"/>
      <c r="B22" s="256" t="s">
        <v>223</v>
      </c>
      <c r="C22" s="257"/>
      <c r="D22" s="256" t="s">
        <v>224</v>
      </c>
      <c r="E22" s="256"/>
    </row>
    <row r="23" spans="1:5">
      <c r="A23" s="258" t="s">
        <v>225</v>
      </c>
      <c r="B23" s="259" t="s">
        <v>226</v>
      </c>
      <c r="C23" s="260"/>
      <c r="D23" s="261" t="s">
        <v>227</v>
      </c>
      <c r="E23" s="262"/>
    </row>
    <row r="24" ht="108.95" customHeight="1" spans="1:5">
      <c r="A24" s="263" t="s">
        <v>228</v>
      </c>
      <c r="B24" s="256" t="s">
        <v>229</v>
      </c>
      <c r="C24" s="257"/>
      <c r="D24" s="256" t="s">
        <v>230</v>
      </c>
      <c r="E24" s="256"/>
    </row>
    <row r="25" spans="1:5">
      <c r="A25" s="264" t="s">
        <v>231</v>
      </c>
      <c r="B25" s="259" t="s">
        <v>232</v>
      </c>
      <c r="C25" s="260"/>
      <c r="D25" s="265" t="s">
        <v>233</v>
      </c>
      <c r="E25" s="266"/>
    </row>
    <row r="26" ht="165.95" customHeight="1" spans="1:5">
      <c r="A26" s="263" t="s">
        <v>234</v>
      </c>
      <c r="B26" s="256" t="s">
        <v>235</v>
      </c>
      <c r="C26" s="257"/>
      <c r="D26" s="256" t="s">
        <v>236</v>
      </c>
      <c r="E26" s="256"/>
    </row>
  </sheetData>
  <sheetProtection formatCells="0" formatColumns="0" formatRows="0" insertRows="0" insertColumns="0" insertHyperlinks="0" deleteColumns="0" deleteRows="0" sort="0" autoFilter="0" pivotTables="0"/>
  <mergeCells count="20">
    <mergeCell ref="A1:E1"/>
    <mergeCell ref="F1:L1"/>
    <mergeCell ref="O1:Z1"/>
    <mergeCell ref="B21:C21"/>
    <mergeCell ref="D21:E21"/>
    <mergeCell ref="B22:C22"/>
    <mergeCell ref="D22:E22"/>
    <mergeCell ref="B23:C23"/>
    <mergeCell ref="D23:E23"/>
    <mergeCell ref="B24:C24"/>
    <mergeCell ref="D24:E24"/>
    <mergeCell ref="B25:C25"/>
    <mergeCell ref="D25:E25"/>
    <mergeCell ref="B26:C26"/>
    <mergeCell ref="D26:E26"/>
    <mergeCell ref="A3:A8"/>
    <mergeCell ref="A9:A12"/>
    <mergeCell ref="A13:A14"/>
    <mergeCell ref="A15:A16"/>
    <mergeCell ref="A21:A22"/>
  </mergeCells>
  <conditionalFormatting sqref="D2">
    <cfRule type="duplicateValues" dxfId="39" priority="1"/>
  </conditionalFormatting>
  <hyperlinks>
    <hyperlink ref="D3" r:id="rId2" display="https://www.amazon.com/DYMO-LabelWriter-Thermal-Printer-1752264/dp/B0027JBLV4/ref=sr_1_1?dchild=1&amp;keywords=B0027JBLV4&amp;qid=1600764014&amp;sr=8-1"/>
    <hyperlink ref="D4" r:id="rId3" display="https://www.amazon.com/DYMO-LabelWriter-Adhesive-Shipping-400-pound/dp/B07DXH5CCJ/ref=sr_1_1?dchild=1&amp;keywords=B07DXH5CCJ&amp;qid=1600764027&amp;sr=8-1"/>
    <hyperlink ref="D5" r:id="rId4" display="https://www.amazon.com/DYMO-Writer-printer-Labels-1752266/dp/B0027J9KH6/ref=sr_1_1?dchild=1&amp;keywords=B0027J9KH6&amp;qid=1600764044&amp;sr=8-1"/>
    <hyperlink ref="D6" r:id="rId5" display="https://www.amazon.com/DYMO-1801611-Industrial-Labels-LabelWriter/dp/B07DXDSPFT/ref=sr_1_1?dchild=1&amp;keywords=B07DXDSPFT&amp;qid=1600764129&amp;sr=8-1"/>
    <hyperlink ref="D7" r:id="rId6" display="https://www.amazon.com/DYMO-LabelWriter-Thermal-Printer-1755120/dp/B01MEEI5WC/ref=sr_1_1?dchild=1&amp;keywords=B01MEEI5WC&amp;qid=1600764097&amp;sr=8-1"/>
    <hyperlink ref="D8" r:id="rId7" display="https://www.amazon.com/DYMO-1752267-LabelWriter-Thermal-Printer/dp/B002M1LG1M/ref=sr_1_1?dchild=1&amp;keywords=B002M1LG1M&amp;qid=1600764115&amp;sr=8-1"/>
    <hyperlink ref="D9" r:id="rId8" display="https://www.amazon.com/Brother-QL-810W-Ultra-Fast-Wireless-Networking/dp/B01MTWGMRR/ref=sr_1_1?dchild=1&amp;keywords=B01MTWGMRR&amp;qid=1600764790&amp;sr=8-1"/>
    <hyperlink ref="D10" r:id="rId9" display="https://www.amazon.com/Brother-High-Speed-Professional-Multi-System-Compatible/dp/B01N49R9KP/ref=sr_1_1?dchild=1&amp;keywords=B01N49R9KP&amp;qid=1600764801&amp;sr=8-1"/>
    <hyperlink ref="D11" r:id="rId10" display="https://www.amazon.com/Brother-QL-1100-Postage-Barcode-Professional/dp/B079G51QTB/ref=sr_1_1?dchild=1&amp;keywords=B079G51QTB&amp;qid=1600764814&amp;sr=8-1"/>
    <hyperlink ref="D12" r:id="rId11" display="https://www.amazon.com/Brother-QL-700-High-speed-Professional-Printer/dp/B005TJMC0S/ref=sr_1_1?dchild=1&amp;keywords=B005TJMC0S&amp;qid=1600764822&amp;sr=8-1"/>
    <hyperlink ref="D13" r:id="rId12" display="https://www.amazon.com/Zebra-Label-Thermal-Printer-ZP450-0501-0006A/dp/B07HLVSHVZ/ref=sr_1_1?dchild=1&amp;keywords=B07HLVSHVZ&amp;qid=1600764857&amp;sr=8-1"/>
    <hyperlink ref="D14" r:id="rId13" display="https://www.amazon.com/Zebra-Receipts-Barcodes-Parallel-Connectivity/dp/B00EUN90SG/ref=sr_1_1?dchild=1&amp;keywords=B00EUN90SG&amp;qid=1600764870&amp;sr=8-1"/>
    <hyperlink ref="D15" r:id="rId14" display="https://www.amazon.com/Phomemo-Printer-Printing-Thermal-Compatible/dp/B07TX9PX1K/ref=sr_1_1?dchild=1&amp;keywords=B07TX9PX1K&amp;qid=1600764882&amp;sr=8-1"/>
    <hyperlink ref="D16" r:id="rId15" display="https://www.amazon.com/Phomemo-M110-Label-Maker-Bluetooth-Compatible/dp/B07XXB2MXN/ref=sr_1_1?dchild=1&amp;keywords=B07XXB2MXN&amp;qid=1600764898&amp;sr=8-1"/>
    <hyperlink ref="D17" r:id="rId16" display="https://www.amazon.com/Rollo-Label-Printer-Commercial-Compatible/dp/B01MA3EYC5/ref=sr_1_1?dchild=1&amp;keywords=B01MA3EYC5&amp;qid=1600765002&amp;sr=8-1"/>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9"/>
  <sheetViews>
    <sheetView zoomScale="80" zoomScaleNormal="80" topLeftCell="A55" workbookViewId="0">
      <selection activeCell="C65" sqref="C65:C79"/>
    </sheetView>
  </sheetViews>
  <sheetFormatPr defaultColWidth="9" defaultRowHeight="14.4"/>
  <cols>
    <col min="1" max="1" width="13.75" style="175" customWidth="1"/>
    <col min="2" max="5" width="9" style="175"/>
    <col min="6" max="6" width="14.25" style="175" customWidth="1"/>
    <col min="7" max="7" width="92.25" style="176" customWidth="1"/>
    <col min="8" max="8" width="9" style="175"/>
    <col min="9" max="16384" width="9" style="177"/>
  </cols>
  <sheetData>
    <row r="1" s="175" customFormat="1" ht="30" customHeight="1" spans="1:13">
      <c r="A1" s="178" t="s">
        <v>237</v>
      </c>
      <c r="B1" s="179"/>
      <c r="C1" s="179"/>
      <c r="D1" s="2"/>
      <c r="E1" s="2"/>
      <c r="F1" s="2"/>
      <c r="G1" s="180"/>
      <c r="H1" s="2"/>
      <c r="I1" s="2"/>
      <c r="J1" s="2"/>
      <c r="K1" s="2"/>
      <c r="L1" s="2"/>
      <c r="M1" s="2"/>
    </row>
    <row r="2" s="175" customFormat="1" ht="16.95" spans="1:13">
      <c r="A2" s="181"/>
      <c r="B2" s="182" t="s">
        <v>238</v>
      </c>
      <c r="C2" s="182" t="s">
        <v>239</v>
      </c>
      <c r="D2" s="182" t="s">
        <v>6</v>
      </c>
      <c r="E2" s="183"/>
      <c r="F2" s="184" t="s">
        <v>240</v>
      </c>
      <c r="G2" s="183" t="s">
        <v>241</v>
      </c>
      <c r="H2" s="2"/>
      <c r="I2" s="2"/>
      <c r="J2" s="2"/>
      <c r="K2" s="2"/>
      <c r="L2" s="2"/>
      <c r="M2" s="2"/>
    </row>
    <row r="3" s="175" customFormat="1" ht="23.1" customHeight="1" spans="1:13">
      <c r="A3" s="185" t="s">
        <v>242</v>
      </c>
      <c r="B3" s="186" t="s">
        <v>243</v>
      </c>
      <c r="C3" s="187" t="s">
        <v>244</v>
      </c>
      <c r="D3" s="188">
        <v>0.3413</v>
      </c>
      <c r="E3" s="189" t="s">
        <v>245</v>
      </c>
      <c r="F3" s="190" t="s">
        <v>246</v>
      </c>
      <c r="G3" s="191" t="s">
        <v>247</v>
      </c>
      <c r="H3" s="2"/>
      <c r="I3" s="2"/>
      <c r="J3" s="2"/>
      <c r="K3" s="2"/>
      <c r="L3" s="2"/>
      <c r="M3" s="2"/>
    </row>
    <row r="4" s="175" customFormat="1" ht="23.1" customHeight="1" spans="1:13">
      <c r="A4" s="185"/>
      <c r="B4" s="192"/>
      <c r="C4" s="193"/>
      <c r="D4" s="193"/>
      <c r="E4" s="194"/>
      <c r="F4" s="195" t="s">
        <v>248</v>
      </c>
      <c r="G4" s="196" t="s">
        <v>249</v>
      </c>
      <c r="H4" s="2"/>
      <c r="I4" s="2"/>
      <c r="J4" s="2"/>
      <c r="K4" s="2"/>
      <c r="L4" s="2"/>
      <c r="M4" s="2"/>
    </row>
    <row r="5" s="175" customFormat="1" ht="21.95" customHeight="1" spans="1:13">
      <c r="A5" s="185"/>
      <c r="B5" s="192"/>
      <c r="C5" s="193"/>
      <c r="D5" s="193"/>
      <c r="E5" s="194"/>
      <c r="F5" s="195" t="s">
        <v>25</v>
      </c>
      <c r="G5" s="196" t="s">
        <v>250</v>
      </c>
      <c r="H5" s="2"/>
      <c r="I5" s="2"/>
      <c r="J5" s="2"/>
      <c r="K5" s="2"/>
      <c r="L5" s="2"/>
      <c r="M5" s="2"/>
    </row>
    <row r="6" s="175" customFormat="1" ht="44.1" customHeight="1" spans="1:13">
      <c r="A6" s="185"/>
      <c r="B6" s="192"/>
      <c r="C6" s="193"/>
      <c r="D6" s="193"/>
      <c r="E6" s="194"/>
      <c r="F6" s="195" t="s">
        <v>251</v>
      </c>
      <c r="G6" s="196" t="s">
        <v>252</v>
      </c>
      <c r="H6" s="2"/>
      <c r="I6" s="2"/>
      <c r="J6" s="2"/>
      <c r="K6" s="2"/>
      <c r="L6" s="2"/>
      <c r="M6" s="2"/>
    </row>
    <row r="7" s="175" customFormat="1" ht="24.95" customHeight="1" spans="1:13">
      <c r="A7" s="185"/>
      <c r="B7" s="192"/>
      <c r="C7" s="193"/>
      <c r="D7" s="193"/>
      <c r="E7" s="194"/>
      <c r="F7" s="195" t="s">
        <v>253</v>
      </c>
      <c r="G7" s="196" t="s">
        <v>254</v>
      </c>
      <c r="H7" s="2"/>
      <c r="I7" s="2"/>
      <c r="J7" s="2"/>
      <c r="K7" s="2"/>
      <c r="L7" s="2"/>
      <c r="M7" s="2"/>
    </row>
    <row r="8" s="175" customFormat="1" ht="75" customHeight="1" spans="1:13">
      <c r="A8" s="185"/>
      <c r="B8" s="192"/>
      <c r="C8" s="193"/>
      <c r="D8" s="193"/>
      <c r="E8" s="194" t="s">
        <v>255</v>
      </c>
      <c r="F8" s="195" t="s">
        <v>256</v>
      </c>
      <c r="G8" s="197" t="s">
        <v>257</v>
      </c>
      <c r="H8" s="2"/>
      <c r="I8" s="2"/>
      <c r="J8" s="2"/>
      <c r="K8" s="2"/>
      <c r="L8" s="2"/>
      <c r="M8" s="2"/>
    </row>
    <row r="9" s="175" customFormat="1" ht="24.95" customHeight="1" spans="1:13">
      <c r="A9" s="185"/>
      <c r="B9" s="192"/>
      <c r="C9" s="193"/>
      <c r="D9" s="193"/>
      <c r="E9" s="194"/>
      <c r="F9" s="195" t="s">
        <v>258</v>
      </c>
      <c r="G9" s="198" t="s">
        <v>259</v>
      </c>
      <c r="H9" s="2"/>
      <c r="I9" s="2"/>
      <c r="J9" s="2"/>
      <c r="K9" s="2"/>
      <c r="L9" s="2"/>
      <c r="M9" s="2"/>
    </row>
    <row r="10" s="175" customFormat="1" ht="27.95" customHeight="1" spans="1:13">
      <c r="A10" s="185"/>
      <c r="B10" s="192"/>
      <c r="C10" s="193"/>
      <c r="D10" s="193"/>
      <c r="E10" s="194"/>
      <c r="F10" s="199" t="s">
        <v>260</v>
      </c>
      <c r="G10" s="198" t="s">
        <v>261</v>
      </c>
      <c r="H10" s="2"/>
      <c r="I10" s="2"/>
      <c r="J10" s="2"/>
      <c r="K10" s="2"/>
      <c r="L10" s="2"/>
      <c r="M10" s="2"/>
    </row>
    <row r="11" s="175" customFormat="1" ht="15.6" spans="1:13">
      <c r="A11" s="185"/>
      <c r="B11" s="192"/>
      <c r="C11" s="193"/>
      <c r="D11" s="193"/>
      <c r="E11" s="194"/>
      <c r="F11" s="195" t="s">
        <v>262</v>
      </c>
      <c r="G11" s="196" t="s">
        <v>263</v>
      </c>
      <c r="H11" s="2"/>
      <c r="I11" s="2"/>
      <c r="J11" s="2"/>
      <c r="K11" s="2"/>
      <c r="L11" s="2"/>
      <c r="M11" s="2"/>
    </row>
    <row r="12" s="175" customFormat="1" ht="23.1" customHeight="1" spans="1:13">
      <c r="A12" s="185"/>
      <c r="B12" s="192"/>
      <c r="C12" s="193"/>
      <c r="D12" s="193"/>
      <c r="E12" s="194"/>
      <c r="F12" s="195" t="s">
        <v>264</v>
      </c>
      <c r="G12" s="198" t="s">
        <v>265</v>
      </c>
      <c r="H12" s="2"/>
      <c r="I12" s="2"/>
      <c r="J12" s="2"/>
      <c r="K12" s="2"/>
      <c r="L12" s="2"/>
      <c r="M12" s="2"/>
    </row>
    <row r="13" s="175" customFormat="1" ht="21" customHeight="1" spans="1:13">
      <c r="A13" s="185"/>
      <c r="B13" s="192"/>
      <c r="C13" s="193"/>
      <c r="D13" s="193"/>
      <c r="E13" s="194" t="s">
        <v>266</v>
      </c>
      <c r="F13" s="195" t="s">
        <v>267</v>
      </c>
      <c r="G13" s="196" t="s">
        <v>268</v>
      </c>
      <c r="H13" s="2"/>
      <c r="I13" s="2"/>
      <c r="J13" s="2"/>
      <c r="K13" s="2"/>
      <c r="L13" s="2"/>
      <c r="M13" s="2"/>
    </row>
    <row r="14" s="175" customFormat="1" ht="41.1" customHeight="1" spans="1:13">
      <c r="A14" s="185"/>
      <c r="B14" s="192"/>
      <c r="C14" s="193"/>
      <c r="D14" s="193"/>
      <c r="E14" s="194"/>
      <c r="F14" s="195" t="s">
        <v>269</v>
      </c>
      <c r="G14" s="198" t="s">
        <v>270</v>
      </c>
      <c r="H14" s="2"/>
      <c r="I14" s="2"/>
      <c r="J14" s="2"/>
      <c r="K14" s="2"/>
      <c r="L14" s="2"/>
      <c r="M14" s="2"/>
    </row>
    <row r="15" s="175" customFormat="1" ht="15.6" spans="1:13">
      <c r="A15" s="185"/>
      <c r="B15" s="192"/>
      <c r="C15" s="193"/>
      <c r="D15" s="193"/>
      <c r="E15" s="194"/>
      <c r="F15" s="195" t="s">
        <v>271</v>
      </c>
      <c r="G15" s="196" t="s">
        <v>272</v>
      </c>
      <c r="H15" s="2"/>
      <c r="I15" s="2"/>
      <c r="J15" s="2"/>
      <c r="K15" s="2"/>
      <c r="L15" s="2"/>
      <c r="M15" s="2"/>
    </row>
    <row r="16" s="175" customFormat="1" ht="36" customHeight="1" spans="1:13">
      <c r="A16" s="185"/>
      <c r="B16" s="192"/>
      <c r="C16" s="193"/>
      <c r="D16" s="193"/>
      <c r="E16" s="194"/>
      <c r="F16" s="195" t="s">
        <v>273</v>
      </c>
      <c r="G16" s="198" t="s">
        <v>274</v>
      </c>
      <c r="H16" s="2"/>
      <c r="I16" s="2"/>
      <c r="J16" s="2"/>
      <c r="K16" s="2"/>
      <c r="L16" s="2"/>
      <c r="M16" s="2"/>
    </row>
    <row r="17" s="175" customFormat="1" ht="30" spans="1:13">
      <c r="A17" s="185"/>
      <c r="B17" s="192"/>
      <c r="C17" s="193"/>
      <c r="D17" s="193"/>
      <c r="E17" s="194"/>
      <c r="F17" s="195" t="s">
        <v>275</v>
      </c>
      <c r="G17" s="200" t="s">
        <v>276</v>
      </c>
      <c r="H17" s="2"/>
      <c r="I17" s="2"/>
      <c r="J17" s="2"/>
      <c r="K17" s="2"/>
      <c r="L17" s="2"/>
      <c r="M17" s="2"/>
    </row>
    <row r="18" s="175" customFormat="1" ht="26.1" customHeight="1" spans="1:13">
      <c r="A18" s="185"/>
      <c r="B18" s="183"/>
      <c r="C18" s="201"/>
      <c r="D18" s="201"/>
      <c r="E18" s="202"/>
      <c r="F18" s="203" t="s">
        <v>277</v>
      </c>
      <c r="G18" s="204" t="s">
        <v>278</v>
      </c>
      <c r="H18" s="2"/>
      <c r="I18" s="2"/>
      <c r="J18" s="2"/>
      <c r="K18" s="2"/>
      <c r="L18" s="2"/>
      <c r="M18" s="2"/>
    </row>
    <row r="19" s="175" customFormat="1" ht="15.6" spans="1:13">
      <c r="A19" s="185"/>
      <c r="B19" s="186" t="s">
        <v>279</v>
      </c>
      <c r="C19" s="187" t="s">
        <v>244</v>
      </c>
      <c r="D19" s="188">
        <v>0.156</v>
      </c>
      <c r="E19" s="189" t="s">
        <v>245</v>
      </c>
      <c r="F19" s="190" t="s">
        <v>246</v>
      </c>
      <c r="G19" s="205" t="s">
        <v>280</v>
      </c>
      <c r="H19" s="2"/>
      <c r="I19" s="2"/>
      <c r="J19" s="2"/>
      <c r="K19" s="2"/>
      <c r="L19" s="2"/>
      <c r="M19" s="2"/>
    </row>
    <row r="20" s="175" customFormat="1" ht="15.6" spans="1:13">
      <c r="A20" s="185"/>
      <c r="B20" s="192"/>
      <c r="C20" s="193"/>
      <c r="D20" s="193"/>
      <c r="E20" s="194"/>
      <c r="F20" s="195" t="s">
        <v>248</v>
      </c>
      <c r="G20" s="196" t="s">
        <v>281</v>
      </c>
      <c r="H20" s="2"/>
      <c r="I20" s="2"/>
      <c r="J20" s="2"/>
      <c r="K20" s="2"/>
      <c r="L20" s="2"/>
      <c r="M20" s="2"/>
    </row>
    <row r="21" s="175" customFormat="1" ht="15.6" spans="1:13">
      <c r="A21" s="185"/>
      <c r="B21" s="192"/>
      <c r="C21" s="193"/>
      <c r="D21" s="193"/>
      <c r="E21" s="194"/>
      <c r="F21" s="195" t="s">
        <v>25</v>
      </c>
      <c r="G21" s="196" t="s">
        <v>282</v>
      </c>
      <c r="H21" s="2"/>
      <c r="I21" s="2"/>
      <c r="J21" s="2"/>
      <c r="K21" s="2"/>
      <c r="L21" s="2"/>
      <c r="M21" s="2"/>
    </row>
    <row r="22" s="175" customFormat="1" ht="33" customHeight="1" spans="1:13">
      <c r="A22" s="185"/>
      <c r="B22" s="192"/>
      <c r="C22" s="193"/>
      <c r="D22" s="193"/>
      <c r="E22" s="194"/>
      <c r="F22" s="195" t="s">
        <v>251</v>
      </c>
      <c r="G22" s="198" t="s">
        <v>283</v>
      </c>
      <c r="H22" s="2"/>
      <c r="I22" s="2"/>
      <c r="J22" s="2"/>
      <c r="K22" s="2"/>
      <c r="L22" s="2"/>
      <c r="M22" s="2"/>
    </row>
    <row r="23" s="175" customFormat="1" ht="23.1" customHeight="1" spans="1:13">
      <c r="A23" s="185"/>
      <c r="B23" s="192"/>
      <c r="C23" s="193"/>
      <c r="D23" s="193"/>
      <c r="E23" s="194"/>
      <c r="F23" s="195" t="s">
        <v>253</v>
      </c>
      <c r="G23" s="196" t="s">
        <v>254</v>
      </c>
      <c r="H23" s="2"/>
      <c r="I23" s="2"/>
      <c r="J23" s="2"/>
      <c r="K23" s="2"/>
      <c r="L23" s="2"/>
      <c r="M23" s="2"/>
    </row>
    <row r="24" s="175" customFormat="1" ht="39.95" customHeight="1" spans="1:13">
      <c r="A24" s="185"/>
      <c r="B24" s="192"/>
      <c r="C24" s="193"/>
      <c r="D24" s="193"/>
      <c r="E24" s="194" t="s">
        <v>255</v>
      </c>
      <c r="F24" s="195" t="s">
        <v>256</v>
      </c>
      <c r="G24" s="198" t="s">
        <v>284</v>
      </c>
      <c r="H24" s="2"/>
      <c r="I24" s="2"/>
      <c r="J24" s="2"/>
      <c r="K24" s="2"/>
      <c r="L24" s="2"/>
      <c r="M24" s="2"/>
    </row>
    <row r="25" s="175" customFormat="1" ht="15.6" spans="1:13">
      <c r="A25" s="185"/>
      <c r="B25" s="192"/>
      <c r="C25" s="193"/>
      <c r="D25" s="193"/>
      <c r="E25" s="194"/>
      <c r="F25" s="195" t="s">
        <v>258</v>
      </c>
      <c r="G25" s="196" t="s">
        <v>285</v>
      </c>
      <c r="H25" s="2"/>
      <c r="I25" s="2"/>
      <c r="J25" s="2"/>
      <c r="K25" s="2"/>
      <c r="L25" s="2"/>
      <c r="M25" s="2"/>
    </row>
    <row r="26" s="175" customFormat="1" ht="15.6" spans="1:13">
      <c r="A26" s="185"/>
      <c r="B26" s="192"/>
      <c r="C26" s="193"/>
      <c r="D26" s="193"/>
      <c r="E26" s="194"/>
      <c r="F26" s="195" t="s">
        <v>260</v>
      </c>
      <c r="G26" s="196" t="s">
        <v>286</v>
      </c>
      <c r="H26" s="2"/>
      <c r="I26" s="2"/>
      <c r="J26" s="2"/>
      <c r="K26" s="2"/>
      <c r="L26" s="2"/>
      <c r="M26" s="2"/>
    </row>
    <row r="27" s="175" customFormat="1" ht="15.6" spans="1:13">
      <c r="A27" s="185"/>
      <c r="B27" s="192"/>
      <c r="C27" s="193"/>
      <c r="D27" s="193"/>
      <c r="E27" s="194"/>
      <c r="F27" s="195" t="s">
        <v>262</v>
      </c>
      <c r="G27" s="196" t="s">
        <v>287</v>
      </c>
      <c r="H27" s="2"/>
      <c r="I27" s="2"/>
      <c r="J27" s="2"/>
      <c r="K27" s="2"/>
      <c r="L27" s="2"/>
      <c r="M27" s="2"/>
    </row>
    <row r="28" s="175" customFormat="1" ht="24" customHeight="1" spans="1:13">
      <c r="A28" s="185"/>
      <c r="B28" s="192"/>
      <c r="C28" s="193"/>
      <c r="D28" s="193"/>
      <c r="E28" s="194"/>
      <c r="F28" s="195" t="s">
        <v>264</v>
      </c>
      <c r="G28" s="196" t="s">
        <v>288</v>
      </c>
      <c r="H28" s="2"/>
      <c r="I28" s="2"/>
      <c r="J28" s="2"/>
      <c r="K28" s="2"/>
      <c r="L28" s="2"/>
      <c r="M28" s="2"/>
    </row>
    <row r="29" s="175" customFormat="1" ht="21.95" customHeight="1" spans="1:13">
      <c r="A29" s="185"/>
      <c r="B29" s="192"/>
      <c r="C29" s="193"/>
      <c r="D29" s="193"/>
      <c r="E29" s="194" t="s">
        <v>266</v>
      </c>
      <c r="F29" s="195" t="s">
        <v>267</v>
      </c>
      <c r="G29" s="198" t="s">
        <v>289</v>
      </c>
      <c r="H29" s="2"/>
      <c r="I29" s="2"/>
      <c r="J29" s="2"/>
      <c r="K29" s="2"/>
      <c r="L29" s="2"/>
      <c r="M29" s="2"/>
    </row>
    <row r="30" s="175" customFormat="1" ht="15.6" spans="1:13">
      <c r="A30" s="185"/>
      <c r="B30" s="192"/>
      <c r="C30" s="193"/>
      <c r="D30" s="193"/>
      <c r="E30" s="194"/>
      <c r="F30" s="195" t="s">
        <v>269</v>
      </c>
      <c r="G30" s="196" t="s">
        <v>290</v>
      </c>
      <c r="H30" s="2"/>
      <c r="I30" s="2"/>
      <c r="J30" s="2"/>
      <c r="K30" s="2"/>
      <c r="L30" s="2"/>
      <c r="M30" s="2"/>
    </row>
    <row r="31" s="175" customFormat="1" ht="15.6" spans="1:13">
      <c r="A31" s="185"/>
      <c r="B31" s="192"/>
      <c r="C31" s="193"/>
      <c r="D31" s="193"/>
      <c r="E31" s="194"/>
      <c r="F31" s="195" t="s">
        <v>271</v>
      </c>
      <c r="G31" s="196" t="s">
        <v>291</v>
      </c>
      <c r="H31" s="2"/>
      <c r="I31" s="2"/>
      <c r="J31" s="2"/>
      <c r="K31" s="2"/>
      <c r="L31" s="2"/>
      <c r="M31" s="2"/>
    </row>
    <row r="32" s="175" customFormat="1" ht="15.6" spans="1:13">
      <c r="A32" s="185"/>
      <c r="B32" s="192"/>
      <c r="C32" s="193"/>
      <c r="D32" s="193"/>
      <c r="E32" s="194"/>
      <c r="F32" s="195" t="s">
        <v>273</v>
      </c>
      <c r="G32" s="196" t="s">
        <v>292</v>
      </c>
      <c r="H32" s="2"/>
      <c r="I32" s="2"/>
      <c r="J32" s="2"/>
      <c r="K32" s="2"/>
      <c r="L32" s="2"/>
      <c r="M32" s="2"/>
    </row>
    <row r="33" s="175" customFormat="1" ht="33.95" customHeight="1" spans="1:13">
      <c r="A33" s="185"/>
      <c r="B33" s="192"/>
      <c r="C33" s="193"/>
      <c r="D33" s="193"/>
      <c r="E33" s="194"/>
      <c r="F33" s="195" t="s">
        <v>275</v>
      </c>
      <c r="G33" s="206" t="s">
        <v>293</v>
      </c>
      <c r="H33" s="2"/>
      <c r="I33" s="2"/>
      <c r="J33" s="2"/>
      <c r="K33" s="2"/>
      <c r="L33" s="2"/>
      <c r="M33" s="2"/>
    </row>
    <row r="34" s="175" customFormat="1" ht="39" customHeight="1" spans="1:13">
      <c r="A34" s="185"/>
      <c r="B34" s="183"/>
      <c r="C34" s="201"/>
      <c r="D34" s="201"/>
      <c r="E34" s="202"/>
      <c r="F34" s="203" t="s">
        <v>277</v>
      </c>
      <c r="G34" s="204" t="s">
        <v>294</v>
      </c>
      <c r="H34" s="2"/>
      <c r="I34" s="2"/>
      <c r="J34" s="2"/>
      <c r="K34" s="2"/>
      <c r="L34" s="2"/>
      <c r="M34" s="2"/>
    </row>
    <row r="35" s="175" customFormat="1" ht="15.6" spans="1:13">
      <c r="A35" s="185"/>
      <c r="B35" s="186" t="s">
        <v>295</v>
      </c>
      <c r="C35" s="187" t="s">
        <v>244</v>
      </c>
      <c r="D35" s="188">
        <v>0.0963</v>
      </c>
      <c r="E35" s="189" t="s">
        <v>245</v>
      </c>
      <c r="F35" s="190" t="s">
        <v>246</v>
      </c>
      <c r="G35" s="205" t="s">
        <v>296</v>
      </c>
      <c r="H35" s="2"/>
      <c r="I35" s="2"/>
      <c r="J35" s="2"/>
      <c r="K35" s="2"/>
      <c r="L35" s="2"/>
      <c r="M35" s="2"/>
    </row>
    <row r="36" s="175" customFormat="1" ht="15.6" spans="1:13">
      <c r="A36" s="185"/>
      <c r="B36" s="192"/>
      <c r="C36" s="193"/>
      <c r="D36" s="193"/>
      <c r="E36" s="194"/>
      <c r="F36" s="195" t="s">
        <v>248</v>
      </c>
      <c r="G36" s="196" t="s">
        <v>297</v>
      </c>
      <c r="H36" s="2"/>
      <c r="I36" s="2"/>
      <c r="J36" s="2"/>
      <c r="K36" s="2"/>
      <c r="L36" s="2"/>
      <c r="M36" s="2"/>
    </row>
    <row r="37" s="175" customFormat="1" ht="15.6" spans="1:13">
      <c r="A37" s="185"/>
      <c r="B37" s="192"/>
      <c r="C37" s="193"/>
      <c r="D37" s="193"/>
      <c r="E37" s="194"/>
      <c r="F37" s="195" t="s">
        <v>25</v>
      </c>
      <c r="G37" s="196" t="s">
        <v>298</v>
      </c>
      <c r="H37" s="2"/>
      <c r="I37" s="2"/>
      <c r="J37" s="2"/>
      <c r="K37" s="2"/>
      <c r="L37" s="2"/>
      <c r="M37" s="2"/>
    </row>
    <row r="38" s="175" customFormat="1" ht="15.6" spans="1:13">
      <c r="A38" s="185"/>
      <c r="B38" s="192"/>
      <c r="C38" s="193"/>
      <c r="D38" s="193"/>
      <c r="E38" s="194"/>
      <c r="F38" s="195" t="s">
        <v>251</v>
      </c>
      <c r="G38" s="196" t="s">
        <v>299</v>
      </c>
      <c r="H38" s="2"/>
      <c r="I38" s="2"/>
      <c r="J38" s="2"/>
      <c r="K38" s="2"/>
      <c r="L38" s="2"/>
      <c r="M38" s="2"/>
    </row>
    <row r="39" s="175" customFormat="1" ht="15.6" spans="1:13">
      <c r="A39" s="185"/>
      <c r="B39" s="192"/>
      <c r="C39" s="193"/>
      <c r="D39" s="193"/>
      <c r="E39" s="194"/>
      <c r="F39" s="195" t="s">
        <v>253</v>
      </c>
      <c r="G39" s="196" t="s">
        <v>300</v>
      </c>
      <c r="H39" s="2"/>
      <c r="I39" s="2"/>
      <c r="J39" s="2"/>
      <c r="K39" s="2"/>
      <c r="L39" s="2"/>
      <c r="M39" s="2"/>
    </row>
    <row r="40" s="175" customFormat="1" ht="45" spans="1:13">
      <c r="A40" s="185"/>
      <c r="B40" s="192"/>
      <c r="C40" s="193"/>
      <c r="D40" s="193"/>
      <c r="E40" s="194" t="s">
        <v>255</v>
      </c>
      <c r="F40" s="195" t="s">
        <v>256</v>
      </c>
      <c r="G40" s="196" t="s">
        <v>301</v>
      </c>
      <c r="H40" s="2"/>
      <c r="I40" s="2"/>
      <c r="J40" s="2"/>
      <c r="K40" s="2"/>
      <c r="L40" s="2"/>
      <c r="M40" s="2"/>
    </row>
    <row r="41" s="175" customFormat="1" ht="15.6" spans="1:13">
      <c r="A41" s="185"/>
      <c r="B41" s="192"/>
      <c r="C41" s="193"/>
      <c r="D41" s="193"/>
      <c r="E41" s="194"/>
      <c r="F41" s="195" t="s">
        <v>258</v>
      </c>
      <c r="G41" s="196" t="s">
        <v>302</v>
      </c>
      <c r="H41" s="2"/>
      <c r="I41" s="2"/>
      <c r="J41" s="2"/>
      <c r="K41" s="2"/>
      <c r="L41" s="2"/>
      <c r="M41" s="2"/>
    </row>
    <row r="42" s="175" customFormat="1" ht="15.6" spans="1:13">
      <c r="A42" s="185"/>
      <c r="B42" s="192"/>
      <c r="C42" s="193"/>
      <c r="D42" s="193"/>
      <c r="E42" s="194"/>
      <c r="F42" s="195" t="s">
        <v>262</v>
      </c>
      <c r="G42" s="196" t="s">
        <v>303</v>
      </c>
      <c r="H42" s="2"/>
      <c r="I42" s="2"/>
      <c r="J42" s="2"/>
      <c r="K42" s="2"/>
      <c r="L42" s="2"/>
      <c r="M42" s="2"/>
    </row>
    <row r="43" s="175" customFormat="1" ht="15.6" spans="1:13">
      <c r="A43" s="185"/>
      <c r="B43" s="192"/>
      <c r="C43" s="193"/>
      <c r="D43" s="193"/>
      <c r="E43" s="194"/>
      <c r="F43" s="195" t="s">
        <v>264</v>
      </c>
      <c r="G43" s="196" t="s">
        <v>304</v>
      </c>
      <c r="H43" s="2"/>
      <c r="I43" s="2"/>
      <c r="J43" s="2"/>
      <c r="K43" s="2"/>
      <c r="L43" s="2"/>
      <c r="M43" s="2"/>
    </row>
    <row r="44" s="175" customFormat="1" ht="29.1" customHeight="1" spans="1:13">
      <c r="A44" s="185"/>
      <c r="B44" s="192"/>
      <c r="C44" s="193"/>
      <c r="D44" s="193"/>
      <c r="E44" s="194" t="s">
        <v>266</v>
      </c>
      <c r="F44" s="195" t="s">
        <v>267</v>
      </c>
      <c r="G44" s="198" t="s">
        <v>305</v>
      </c>
      <c r="H44" s="2"/>
      <c r="I44" s="2"/>
      <c r="J44" s="2"/>
      <c r="K44" s="2"/>
      <c r="L44" s="2"/>
      <c r="M44" s="2"/>
    </row>
    <row r="45" s="175" customFormat="1" ht="26.1" customHeight="1" spans="1:13">
      <c r="A45" s="185"/>
      <c r="B45" s="192"/>
      <c r="C45" s="193"/>
      <c r="D45" s="193"/>
      <c r="E45" s="194"/>
      <c r="F45" s="195" t="s">
        <v>269</v>
      </c>
      <c r="G45" s="198" t="s">
        <v>306</v>
      </c>
      <c r="H45" s="2"/>
      <c r="I45" s="2"/>
      <c r="J45" s="2"/>
      <c r="K45" s="2"/>
      <c r="L45" s="2"/>
      <c r="M45" s="2"/>
    </row>
    <row r="46" s="175" customFormat="1" ht="15.6" spans="1:13">
      <c r="A46" s="185"/>
      <c r="B46" s="192"/>
      <c r="C46" s="193"/>
      <c r="D46" s="193"/>
      <c r="E46" s="194"/>
      <c r="F46" s="195" t="s">
        <v>271</v>
      </c>
      <c r="G46" s="196" t="s">
        <v>307</v>
      </c>
      <c r="H46" s="2"/>
      <c r="I46" s="2"/>
      <c r="J46" s="2"/>
      <c r="K46" s="2"/>
      <c r="L46" s="2"/>
      <c r="M46" s="2"/>
    </row>
    <row r="47" s="175" customFormat="1" ht="15.6" spans="1:13">
      <c r="A47" s="185"/>
      <c r="B47" s="192"/>
      <c r="C47" s="193"/>
      <c r="D47" s="193"/>
      <c r="E47" s="194"/>
      <c r="F47" s="195" t="s">
        <v>273</v>
      </c>
      <c r="G47" s="196" t="s">
        <v>308</v>
      </c>
      <c r="H47" s="2"/>
      <c r="I47" s="2"/>
      <c r="J47" s="2"/>
      <c r="K47" s="2"/>
      <c r="L47" s="2"/>
      <c r="M47" s="2"/>
    </row>
    <row r="48" s="175" customFormat="1" ht="15.6" spans="1:13">
      <c r="A48" s="185"/>
      <c r="B48" s="192"/>
      <c r="C48" s="193"/>
      <c r="D48" s="193"/>
      <c r="E48" s="194"/>
      <c r="F48" s="195" t="s">
        <v>275</v>
      </c>
      <c r="G48" s="196" t="s">
        <v>309</v>
      </c>
      <c r="H48" s="2"/>
      <c r="I48" s="2"/>
      <c r="J48" s="2"/>
      <c r="K48" s="2"/>
      <c r="L48" s="2"/>
      <c r="M48" s="2"/>
    </row>
    <row r="49" s="175" customFormat="1" ht="16.35" spans="1:13">
      <c r="A49" s="185"/>
      <c r="B49" s="183"/>
      <c r="C49" s="201"/>
      <c r="D49" s="201"/>
      <c r="E49" s="202"/>
      <c r="F49" s="203" t="s">
        <v>277</v>
      </c>
      <c r="G49" s="207" t="s">
        <v>310</v>
      </c>
      <c r="H49" s="2"/>
      <c r="I49" s="2"/>
      <c r="J49" s="2"/>
      <c r="K49" s="2"/>
      <c r="L49" s="2"/>
      <c r="M49" s="2"/>
    </row>
    <row r="50" s="175" customFormat="1" ht="15.6" spans="1:13">
      <c r="A50" s="185"/>
      <c r="B50" s="186" t="s">
        <v>311</v>
      </c>
      <c r="C50" s="187" t="s">
        <v>244</v>
      </c>
      <c r="D50" s="188">
        <v>0.015</v>
      </c>
      <c r="E50" s="189" t="s">
        <v>245</v>
      </c>
      <c r="F50" s="190" t="s">
        <v>246</v>
      </c>
      <c r="G50" s="205" t="s">
        <v>312</v>
      </c>
      <c r="H50" s="2"/>
      <c r="I50" s="2"/>
      <c r="J50" s="2"/>
      <c r="K50" s="2"/>
      <c r="L50" s="2"/>
      <c r="M50" s="2"/>
    </row>
    <row r="51" s="175" customFormat="1" ht="15.6" spans="1:13">
      <c r="A51" s="185"/>
      <c r="B51" s="192"/>
      <c r="C51" s="193"/>
      <c r="D51" s="193"/>
      <c r="E51" s="194"/>
      <c r="F51" s="195" t="s">
        <v>248</v>
      </c>
      <c r="G51" s="196" t="s">
        <v>313</v>
      </c>
      <c r="H51" s="2"/>
      <c r="I51" s="2"/>
      <c r="J51" s="2"/>
      <c r="K51" s="2"/>
      <c r="L51" s="2"/>
      <c r="M51" s="2"/>
    </row>
    <row r="52" s="175" customFormat="1" ht="15.6" spans="1:13">
      <c r="A52" s="185"/>
      <c r="B52" s="192"/>
      <c r="C52" s="193"/>
      <c r="D52" s="193"/>
      <c r="E52" s="194"/>
      <c r="F52" s="195" t="s">
        <v>25</v>
      </c>
      <c r="G52" s="196" t="s">
        <v>314</v>
      </c>
      <c r="H52" s="2"/>
      <c r="I52" s="2"/>
      <c r="J52" s="2"/>
      <c r="K52" s="2"/>
      <c r="L52" s="2"/>
      <c r="M52" s="2"/>
    </row>
    <row r="53" s="175" customFormat="1" ht="15.6" spans="1:13">
      <c r="A53" s="185"/>
      <c r="B53" s="192"/>
      <c r="C53" s="193"/>
      <c r="D53" s="193"/>
      <c r="E53" s="194"/>
      <c r="F53" s="195" t="s">
        <v>251</v>
      </c>
      <c r="G53" s="196" t="s">
        <v>315</v>
      </c>
      <c r="H53" s="2"/>
      <c r="I53" s="2"/>
      <c r="J53" s="2"/>
      <c r="K53" s="2"/>
      <c r="L53" s="2"/>
      <c r="M53" s="2"/>
    </row>
    <row r="54" s="175" customFormat="1" ht="15.6" spans="1:13">
      <c r="A54" s="185"/>
      <c r="B54" s="192"/>
      <c r="C54" s="193"/>
      <c r="D54" s="193"/>
      <c r="E54" s="194"/>
      <c r="F54" s="195" t="s">
        <v>253</v>
      </c>
      <c r="G54" s="196" t="s">
        <v>316</v>
      </c>
      <c r="H54" s="2"/>
      <c r="I54" s="2"/>
      <c r="J54" s="2"/>
      <c r="K54" s="2"/>
      <c r="L54" s="2"/>
      <c r="M54" s="2"/>
    </row>
    <row r="55" s="175" customFormat="1" ht="84.95" customHeight="1" spans="1:13">
      <c r="A55" s="185"/>
      <c r="B55" s="192"/>
      <c r="C55" s="193"/>
      <c r="D55" s="193"/>
      <c r="E55" s="194" t="s">
        <v>255</v>
      </c>
      <c r="F55" s="195" t="s">
        <v>256</v>
      </c>
      <c r="G55" s="197" t="s">
        <v>317</v>
      </c>
      <c r="H55" s="2"/>
      <c r="I55" s="2"/>
      <c r="J55" s="2"/>
      <c r="K55" s="2"/>
      <c r="L55" s="2"/>
      <c r="M55" s="2"/>
    </row>
    <row r="56" s="175" customFormat="1" ht="15.6" spans="1:13">
      <c r="A56" s="185"/>
      <c r="B56" s="192"/>
      <c r="C56" s="193"/>
      <c r="D56" s="193"/>
      <c r="E56" s="194"/>
      <c r="F56" s="195" t="s">
        <v>258</v>
      </c>
      <c r="G56" s="208" t="s">
        <v>318</v>
      </c>
      <c r="H56" s="2"/>
      <c r="I56" s="2"/>
      <c r="J56" s="2"/>
      <c r="K56" s="2"/>
      <c r="L56" s="2"/>
      <c r="M56" s="2"/>
    </row>
    <row r="57" s="175" customFormat="1" ht="15.6" spans="1:13">
      <c r="A57" s="185"/>
      <c r="B57" s="192"/>
      <c r="C57" s="193"/>
      <c r="D57" s="193"/>
      <c r="E57" s="194"/>
      <c r="F57" s="195" t="s">
        <v>262</v>
      </c>
      <c r="G57" s="208" t="s">
        <v>319</v>
      </c>
      <c r="H57" s="2"/>
      <c r="I57" s="2"/>
      <c r="J57" s="2"/>
      <c r="K57" s="2"/>
      <c r="L57" s="2"/>
      <c r="M57" s="2"/>
    </row>
    <row r="58" s="175" customFormat="1" ht="15.6" spans="1:13">
      <c r="A58" s="185"/>
      <c r="B58" s="192"/>
      <c r="C58" s="193"/>
      <c r="D58" s="193"/>
      <c r="E58" s="194"/>
      <c r="F58" s="195" t="s">
        <v>264</v>
      </c>
      <c r="G58" s="208" t="s">
        <v>320</v>
      </c>
      <c r="H58" s="2"/>
      <c r="I58" s="2"/>
      <c r="J58" s="2"/>
      <c r="K58" s="2"/>
      <c r="L58" s="2"/>
      <c r="M58" s="2"/>
    </row>
    <row r="59" s="175" customFormat="1" ht="15.6" spans="1:13">
      <c r="A59" s="185"/>
      <c r="B59" s="192"/>
      <c r="C59" s="193"/>
      <c r="D59" s="193"/>
      <c r="E59" s="194" t="s">
        <v>266</v>
      </c>
      <c r="F59" s="195" t="s">
        <v>267</v>
      </c>
      <c r="G59" s="208" t="s">
        <v>321</v>
      </c>
      <c r="H59" s="2"/>
      <c r="I59" s="2"/>
      <c r="J59" s="2"/>
      <c r="K59" s="2"/>
      <c r="L59" s="2"/>
      <c r="M59" s="2"/>
    </row>
    <row r="60" s="175" customFormat="1" ht="15.6" spans="1:13">
      <c r="A60" s="185"/>
      <c r="B60" s="192"/>
      <c r="C60" s="193"/>
      <c r="D60" s="193"/>
      <c r="E60" s="194"/>
      <c r="F60" s="195" t="s">
        <v>269</v>
      </c>
      <c r="G60" s="208" t="s">
        <v>322</v>
      </c>
      <c r="H60" s="2"/>
      <c r="I60" s="2"/>
      <c r="J60" s="2"/>
      <c r="K60" s="2"/>
      <c r="L60" s="2"/>
      <c r="M60" s="2"/>
    </row>
    <row r="61" s="175" customFormat="1" ht="15.6" spans="1:13">
      <c r="A61" s="185"/>
      <c r="B61" s="192"/>
      <c r="C61" s="193"/>
      <c r="D61" s="193"/>
      <c r="E61" s="194"/>
      <c r="F61" s="195" t="s">
        <v>271</v>
      </c>
      <c r="G61" s="208" t="s">
        <v>323</v>
      </c>
      <c r="H61" s="2"/>
      <c r="I61" s="2"/>
      <c r="J61" s="2"/>
      <c r="K61" s="2"/>
      <c r="L61" s="2"/>
      <c r="M61" s="2"/>
    </row>
    <row r="62" s="175" customFormat="1" ht="30" spans="1:13">
      <c r="A62" s="185"/>
      <c r="B62" s="192"/>
      <c r="C62" s="193"/>
      <c r="D62" s="193"/>
      <c r="E62" s="194"/>
      <c r="F62" s="195" t="s">
        <v>273</v>
      </c>
      <c r="G62" s="208" t="s">
        <v>324</v>
      </c>
      <c r="H62" s="2"/>
      <c r="I62" s="2"/>
      <c r="J62" s="2"/>
      <c r="K62" s="2"/>
      <c r="L62" s="2"/>
      <c r="M62" s="2"/>
    </row>
    <row r="63" s="175" customFormat="1" ht="30" spans="1:13">
      <c r="A63" s="185"/>
      <c r="B63" s="192"/>
      <c r="C63" s="193"/>
      <c r="D63" s="193"/>
      <c r="E63" s="194"/>
      <c r="F63" s="195" t="s">
        <v>275</v>
      </c>
      <c r="G63" s="208" t="s">
        <v>325</v>
      </c>
      <c r="H63" s="2"/>
      <c r="I63" s="2"/>
      <c r="J63" s="2"/>
      <c r="K63" s="2"/>
      <c r="L63" s="2"/>
      <c r="M63" s="2"/>
    </row>
    <row r="64" s="175" customFormat="1" ht="16.35" spans="1:13">
      <c r="A64" s="185"/>
      <c r="B64" s="183"/>
      <c r="C64" s="201"/>
      <c r="D64" s="201"/>
      <c r="E64" s="202"/>
      <c r="F64" s="203" t="s">
        <v>277</v>
      </c>
      <c r="G64" s="209" t="s">
        <v>326</v>
      </c>
      <c r="H64" s="2"/>
      <c r="I64" s="2"/>
      <c r="J64" s="2"/>
      <c r="K64" s="2"/>
      <c r="L64" s="2"/>
      <c r="M64" s="2"/>
    </row>
    <row r="65" s="175" customFormat="1" ht="17.25" customHeight="1" spans="1:13">
      <c r="A65" s="210" t="s">
        <v>327</v>
      </c>
      <c r="B65" s="186"/>
      <c r="C65" s="211" t="s">
        <v>244</v>
      </c>
      <c r="D65" s="212" t="s">
        <v>103</v>
      </c>
      <c r="E65" s="189" t="s">
        <v>245</v>
      </c>
      <c r="F65" s="190" t="s">
        <v>246</v>
      </c>
      <c r="G65" s="213" t="s">
        <v>328</v>
      </c>
      <c r="H65" s="2"/>
      <c r="I65" s="2"/>
      <c r="J65" s="2"/>
      <c r="K65" s="2"/>
      <c r="L65" s="2"/>
      <c r="M65" s="2"/>
    </row>
    <row r="66" s="175" customFormat="1" ht="17.25" customHeight="1" spans="1:13">
      <c r="A66" s="214"/>
      <c r="B66" s="192"/>
      <c r="C66" s="215"/>
      <c r="D66" s="215"/>
      <c r="E66" s="194"/>
      <c r="F66" s="195" t="s">
        <v>248</v>
      </c>
      <c r="G66" s="216"/>
      <c r="H66" s="2"/>
      <c r="I66" s="2"/>
      <c r="J66" s="2"/>
      <c r="K66" s="2"/>
      <c r="L66" s="2"/>
      <c r="M66" s="2"/>
    </row>
    <row r="67" s="175" customFormat="1" ht="15.6" spans="1:13">
      <c r="A67" s="214"/>
      <c r="B67" s="192"/>
      <c r="C67" s="215"/>
      <c r="D67" s="215"/>
      <c r="E67" s="194"/>
      <c r="F67" s="195" t="s">
        <v>25</v>
      </c>
      <c r="G67" s="196" t="s">
        <v>329</v>
      </c>
      <c r="H67" s="2"/>
      <c r="I67" s="2"/>
      <c r="J67" s="2"/>
      <c r="K67" s="2"/>
      <c r="L67" s="2"/>
      <c r="M67" s="2"/>
    </row>
    <row r="68" s="175" customFormat="1" ht="15.6" spans="1:13">
      <c r="A68" s="214"/>
      <c r="B68" s="192"/>
      <c r="C68" s="215"/>
      <c r="D68" s="215"/>
      <c r="E68" s="194"/>
      <c r="F68" s="195" t="s">
        <v>251</v>
      </c>
      <c r="G68" s="217" t="s">
        <v>330</v>
      </c>
      <c r="H68" s="2"/>
      <c r="I68" s="2"/>
      <c r="J68" s="2"/>
      <c r="K68" s="2"/>
      <c r="L68" s="2"/>
      <c r="M68" s="2"/>
    </row>
    <row r="69" s="175" customFormat="1" ht="15.6" spans="1:13">
      <c r="A69" s="214"/>
      <c r="B69" s="192"/>
      <c r="C69" s="215"/>
      <c r="D69" s="215"/>
      <c r="E69" s="194"/>
      <c r="F69" s="195" t="s">
        <v>253</v>
      </c>
      <c r="G69" s="216"/>
      <c r="H69" s="2"/>
      <c r="I69" s="2"/>
      <c r="J69" s="2"/>
      <c r="K69" s="2"/>
      <c r="L69" s="2"/>
      <c r="M69" s="2"/>
    </row>
    <row r="70" s="175" customFormat="1" ht="15.6" spans="1:13">
      <c r="A70" s="214"/>
      <c r="B70" s="192"/>
      <c r="C70" s="215"/>
      <c r="D70" s="215"/>
      <c r="E70" s="194" t="s">
        <v>255</v>
      </c>
      <c r="F70" s="195" t="s">
        <v>256</v>
      </c>
      <c r="G70" s="218" t="s">
        <v>331</v>
      </c>
      <c r="H70" s="2"/>
      <c r="I70" s="2"/>
      <c r="J70" s="2"/>
      <c r="K70" s="2"/>
      <c r="L70" s="2"/>
      <c r="M70" s="2"/>
    </row>
    <row r="71" s="175" customFormat="1" ht="15.6" spans="1:13">
      <c r="A71" s="214"/>
      <c r="B71" s="192"/>
      <c r="C71" s="215"/>
      <c r="D71" s="215"/>
      <c r="E71" s="194"/>
      <c r="F71" s="195" t="s">
        <v>258</v>
      </c>
      <c r="G71" s="219"/>
      <c r="H71" s="2"/>
      <c r="I71" s="2"/>
      <c r="J71" s="2"/>
      <c r="K71" s="2"/>
      <c r="L71" s="2"/>
      <c r="M71" s="2"/>
    </row>
    <row r="72" s="175" customFormat="1" ht="15.6" spans="1:13">
      <c r="A72" s="214"/>
      <c r="B72" s="192"/>
      <c r="C72" s="215"/>
      <c r="D72" s="215"/>
      <c r="E72" s="194"/>
      <c r="F72" s="195" t="s">
        <v>262</v>
      </c>
      <c r="G72" s="219"/>
      <c r="H72" s="2"/>
      <c r="I72" s="2"/>
      <c r="J72" s="2"/>
      <c r="K72" s="2"/>
      <c r="L72" s="2"/>
      <c r="M72" s="2"/>
    </row>
    <row r="73" s="175" customFormat="1" ht="15.6" spans="1:13">
      <c r="A73" s="214"/>
      <c r="B73" s="192"/>
      <c r="C73" s="215"/>
      <c r="D73" s="215"/>
      <c r="E73" s="194"/>
      <c r="F73" s="195" t="s">
        <v>264</v>
      </c>
      <c r="G73" s="220"/>
      <c r="H73" s="2"/>
      <c r="I73" s="2"/>
      <c r="J73" s="2"/>
      <c r="K73" s="2"/>
      <c r="L73" s="2"/>
      <c r="M73" s="2"/>
    </row>
    <row r="74" s="175" customFormat="1" ht="15.6" spans="1:13">
      <c r="A74" s="214"/>
      <c r="B74" s="192"/>
      <c r="C74" s="215"/>
      <c r="D74" s="215"/>
      <c r="E74" s="194" t="s">
        <v>266</v>
      </c>
      <c r="F74" s="195" t="s">
        <v>267</v>
      </c>
      <c r="G74" s="218" t="s">
        <v>332</v>
      </c>
      <c r="H74" s="2"/>
      <c r="I74" s="2"/>
      <c r="J74" s="2"/>
      <c r="K74" s="2"/>
      <c r="L74" s="2"/>
      <c r="M74" s="2"/>
    </row>
    <row r="75" s="175" customFormat="1" ht="15.6" spans="1:13">
      <c r="A75" s="214"/>
      <c r="B75" s="192"/>
      <c r="C75" s="215"/>
      <c r="D75" s="215"/>
      <c r="E75" s="194"/>
      <c r="F75" s="195" t="s">
        <v>269</v>
      </c>
      <c r="G75" s="213"/>
      <c r="H75" s="2"/>
      <c r="I75" s="2"/>
      <c r="J75" s="2"/>
      <c r="K75" s="2"/>
      <c r="L75" s="2"/>
      <c r="M75" s="2"/>
    </row>
    <row r="76" s="175" customFormat="1" ht="15.6" spans="1:13">
      <c r="A76" s="214"/>
      <c r="B76" s="192"/>
      <c r="C76" s="215"/>
      <c r="D76" s="215"/>
      <c r="E76" s="194"/>
      <c r="F76" s="195" t="s">
        <v>271</v>
      </c>
      <c r="G76" s="213"/>
      <c r="H76" s="2"/>
      <c r="I76" s="2"/>
      <c r="J76" s="2"/>
      <c r="K76" s="2"/>
      <c r="L76" s="2"/>
      <c r="M76" s="2"/>
    </row>
    <row r="77" s="175" customFormat="1" ht="15.6" spans="1:13">
      <c r="A77" s="214"/>
      <c r="B77" s="192"/>
      <c r="C77" s="215"/>
      <c r="D77" s="215"/>
      <c r="E77" s="194"/>
      <c r="F77" s="195" t="s">
        <v>273</v>
      </c>
      <c r="G77" s="213"/>
      <c r="H77" s="2"/>
      <c r="I77" s="2"/>
      <c r="J77" s="2"/>
      <c r="K77" s="2"/>
      <c r="L77" s="2"/>
      <c r="M77" s="2"/>
    </row>
    <row r="78" s="175" customFormat="1" ht="15.6" spans="1:13">
      <c r="A78" s="214"/>
      <c r="B78" s="192"/>
      <c r="C78" s="215"/>
      <c r="D78" s="215"/>
      <c r="E78" s="194"/>
      <c r="F78" s="195" t="s">
        <v>275</v>
      </c>
      <c r="G78" s="213"/>
      <c r="H78" s="2"/>
      <c r="I78" s="2"/>
      <c r="J78" s="2"/>
      <c r="K78" s="2"/>
      <c r="L78" s="2"/>
      <c r="M78" s="2"/>
    </row>
    <row r="79" s="175" customFormat="1" ht="16.35" spans="1:13">
      <c r="A79" s="221"/>
      <c r="B79" s="183"/>
      <c r="C79" s="222"/>
      <c r="D79" s="222"/>
      <c r="E79" s="202"/>
      <c r="F79" s="203" t="s">
        <v>277</v>
      </c>
      <c r="G79" s="223"/>
      <c r="H79" s="2"/>
      <c r="I79" s="2"/>
      <c r="J79" s="2"/>
      <c r="K79" s="2"/>
      <c r="L79" s="2"/>
      <c r="M79" s="2"/>
    </row>
  </sheetData>
  <sheetProtection formatCells="0" formatColumns="0" formatRows="0" insertRows="0" insertColumns="0" insertHyperlinks="0" deleteColumns="0" deleteRows="0" sort="0" autoFilter="0" pivotTables="0"/>
  <mergeCells count="36">
    <mergeCell ref="A3:A64"/>
    <mergeCell ref="A65:A79"/>
    <mergeCell ref="B3:B18"/>
    <mergeCell ref="B19:B34"/>
    <mergeCell ref="B35:B49"/>
    <mergeCell ref="B50:B64"/>
    <mergeCell ref="B65:B79"/>
    <mergeCell ref="C3:C18"/>
    <mergeCell ref="C19:C34"/>
    <mergeCell ref="C35:C49"/>
    <mergeCell ref="C50:C64"/>
    <mergeCell ref="C65:C79"/>
    <mergeCell ref="D3:D18"/>
    <mergeCell ref="D19:D34"/>
    <mergeCell ref="D35:D49"/>
    <mergeCell ref="D50:D64"/>
    <mergeCell ref="D65:D79"/>
    <mergeCell ref="E3:E7"/>
    <mergeCell ref="E8:E12"/>
    <mergeCell ref="E13:E18"/>
    <mergeCell ref="E19:E23"/>
    <mergeCell ref="E24:E28"/>
    <mergeCell ref="E29:E34"/>
    <mergeCell ref="E35:E39"/>
    <mergeCell ref="E40:E43"/>
    <mergeCell ref="E44:E49"/>
    <mergeCell ref="E50:E54"/>
    <mergeCell ref="E55:E58"/>
    <mergeCell ref="E59:E64"/>
    <mergeCell ref="E65:E69"/>
    <mergeCell ref="E70:E73"/>
    <mergeCell ref="E74:E79"/>
    <mergeCell ref="G65:G66"/>
    <mergeCell ref="G68:G69"/>
    <mergeCell ref="G70:G73"/>
    <mergeCell ref="G74:G7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8"/>
  <sheetViews>
    <sheetView zoomScale="80" zoomScaleNormal="80" workbookViewId="0">
      <selection activeCell="M10" sqref="M10"/>
    </sheetView>
  </sheetViews>
  <sheetFormatPr defaultColWidth="9" defaultRowHeight="14.4"/>
  <cols>
    <col min="1" max="1" width="37.1296296296296" customWidth="1"/>
    <col min="2" max="2" width="10.25" customWidth="1"/>
    <col min="3" max="3" width="9.5" customWidth="1"/>
    <col min="4" max="4" width="24.5" style="160" customWidth="1"/>
    <col min="5" max="5" width="12" customWidth="1"/>
    <col min="6" max="6" width="16.5" customWidth="1"/>
    <col min="7" max="7" width="25.5" customWidth="1"/>
    <col min="8" max="8" width="15.6296296296296" customWidth="1"/>
    <col min="9" max="9" width="15.5" customWidth="1"/>
    <col min="10" max="10" width="34.6296296296296" customWidth="1"/>
    <col min="11" max="11" width="11.3796296296296" customWidth="1"/>
    <col min="12" max="12" width="12.3796296296296" customWidth="1"/>
  </cols>
  <sheetData>
    <row r="1" ht="16.2" spans="1:12">
      <c r="A1" s="161" t="s">
        <v>333</v>
      </c>
      <c r="B1" s="161" t="s">
        <v>334</v>
      </c>
      <c r="C1" s="161" t="s">
        <v>335</v>
      </c>
      <c r="D1" s="162" t="s">
        <v>336</v>
      </c>
      <c r="E1" s="162" t="s">
        <v>334</v>
      </c>
      <c r="F1" s="162" t="s">
        <v>335</v>
      </c>
      <c r="G1" s="163" t="s">
        <v>337</v>
      </c>
      <c r="H1" s="163" t="s">
        <v>334</v>
      </c>
      <c r="I1" s="163" t="s">
        <v>335</v>
      </c>
      <c r="J1" s="171" t="s">
        <v>338</v>
      </c>
      <c r="K1" s="171" t="s">
        <v>334</v>
      </c>
      <c r="L1" s="171" t="s">
        <v>335</v>
      </c>
    </row>
    <row r="2" ht="15.6" spans="1:12">
      <c r="A2" s="164" t="s">
        <v>339</v>
      </c>
      <c r="B2" s="164">
        <v>395</v>
      </c>
      <c r="C2" s="165">
        <f t="shared" ref="C2:C9" si="0">B2/SUM($B$2:$B$7)</f>
        <v>0.140419480981159</v>
      </c>
      <c r="D2" s="166" t="s">
        <v>340</v>
      </c>
      <c r="E2" s="166">
        <v>347</v>
      </c>
      <c r="F2" s="167">
        <f>E2/SUM($E$2:$E$4)</f>
        <v>0.722916666666667</v>
      </c>
      <c r="G2" s="168" t="s">
        <v>341</v>
      </c>
      <c r="H2" s="168">
        <v>447</v>
      </c>
      <c r="I2" s="172">
        <f t="shared" ref="I2:I7" si="1">H2/SUM($E$2:$E$4)</f>
        <v>0.93125</v>
      </c>
      <c r="J2" s="173" t="s">
        <v>342</v>
      </c>
      <c r="K2" s="173">
        <v>650</v>
      </c>
      <c r="L2" s="174">
        <f t="shared" ref="L2:L8" si="2">K2/SUM($K$2:$K$8)</f>
        <v>0.715859030837004</v>
      </c>
    </row>
    <row r="3" ht="15.6" spans="1:12">
      <c r="A3" s="164" t="s">
        <v>343</v>
      </c>
      <c r="B3" s="164">
        <v>1382</v>
      </c>
      <c r="C3" s="165">
        <f t="shared" si="0"/>
        <v>0.491290437255599</v>
      </c>
      <c r="D3" s="166" t="s">
        <v>344</v>
      </c>
      <c r="E3" s="166">
        <v>126</v>
      </c>
      <c r="F3" s="167">
        <f>E3/SUM($E$2:$E$4)</f>
        <v>0.2625</v>
      </c>
      <c r="G3" s="168" t="s">
        <v>345</v>
      </c>
      <c r="H3" s="168">
        <v>227</v>
      </c>
      <c r="I3" s="172">
        <f t="shared" si="1"/>
        <v>0.472916666666667</v>
      </c>
      <c r="J3" s="173" t="s">
        <v>346</v>
      </c>
      <c r="K3" s="173">
        <v>107</v>
      </c>
      <c r="L3" s="174">
        <f t="shared" si="2"/>
        <v>0.11784140969163</v>
      </c>
    </row>
    <row r="4" ht="15.6" spans="1:12">
      <c r="A4" s="164" t="s">
        <v>347</v>
      </c>
      <c r="B4" s="164">
        <v>448</v>
      </c>
      <c r="C4" s="165">
        <f t="shared" si="0"/>
        <v>0.159260575897618</v>
      </c>
      <c r="D4" s="166" t="s">
        <v>348</v>
      </c>
      <c r="E4" s="166">
        <v>7</v>
      </c>
      <c r="F4" s="167">
        <f>E4/SUM($E$2:$E$4)</f>
        <v>0.0145833333333333</v>
      </c>
      <c r="G4" s="168" t="s">
        <v>349</v>
      </c>
      <c r="H4" s="168">
        <v>248</v>
      </c>
      <c r="I4" s="172">
        <f t="shared" si="1"/>
        <v>0.516666666666667</v>
      </c>
      <c r="J4" s="173" t="s">
        <v>350</v>
      </c>
      <c r="K4" s="173">
        <v>38</v>
      </c>
      <c r="L4" s="174">
        <f t="shared" si="2"/>
        <v>0.0418502202643172</v>
      </c>
    </row>
    <row r="5" ht="15.6" spans="1:12">
      <c r="A5" s="164" t="s">
        <v>351</v>
      </c>
      <c r="B5" s="164">
        <v>92</v>
      </c>
      <c r="C5" s="165">
        <f t="shared" si="0"/>
        <v>0.032705296836118</v>
      </c>
      <c r="D5" s="166" t="s">
        <v>352</v>
      </c>
      <c r="E5" s="166">
        <v>21</v>
      </c>
      <c r="F5" s="167">
        <f>E5/SUM($E$2:$E$4)</f>
        <v>0.04375</v>
      </c>
      <c r="G5" s="168" t="s">
        <v>353</v>
      </c>
      <c r="H5" s="168">
        <v>13</v>
      </c>
      <c r="I5" s="172">
        <f t="shared" si="1"/>
        <v>0.0270833333333333</v>
      </c>
      <c r="J5" s="173" t="s">
        <v>354</v>
      </c>
      <c r="K5" s="173">
        <v>33</v>
      </c>
      <c r="L5" s="174">
        <f t="shared" si="2"/>
        <v>0.0363436123348018</v>
      </c>
    </row>
    <row r="6" ht="15.6" spans="1:12">
      <c r="A6" s="164" t="s">
        <v>355</v>
      </c>
      <c r="B6" s="164">
        <v>381</v>
      </c>
      <c r="C6" s="165">
        <f t="shared" si="0"/>
        <v>0.135442587984358</v>
      </c>
      <c r="D6" s="166"/>
      <c r="E6" s="166"/>
      <c r="F6" s="166"/>
      <c r="G6" s="168" t="s">
        <v>356</v>
      </c>
      <c r="H6" s="168">
        <v>11</v>
      </c>
      <c r="I6" s="172">
        <f t="shared" si="1"/>
        <v>0.0229166666666667</v>
      </c>
      <c r="J6" s="173" t="s">
        <v>357</v>
      </c>
      <c r="K6" s="173">
        <v>43</v>
      </c>
      <c r="L6" s="174">
        <f t="shared" si="2"/>
        <v>0.0473568281938326</v>
      </c>
    </row>
    <row r="7" ht="15.6" spans="1:12">
      <c r="A7" s="164" t="s">
        <v>358</v>
      </c>
      <c r="B7" s="164">
        <v>115</v>
      </c>
      <c r="C7" s="165">
        <f t="shared" si="0"/>
        <v>0.0408816210451475</v>
      </c>
      <c r="D7" s="166"/>
      <c r="E7" s="166"/>
      <c r="F7" s="166"/>
      <c r="G7" s="168" t="s">
        <v>359</v>
      </c>
      <c r="H7" s="168">
        <v>4</v>
      </c>
      <c r="I7" s="172">
        <f t="shared" si="1"/>
        <v>0.00833333333333333</v>
      </c>
      <c r="J7" s="173" t="s">
        <v>360</v>
      </c>
      <c r="K7" s="173">
        <v>17</v>
      </c>
      <c r="L7" s="174">
        <f t="shared" si="2"/>
        <v>0.0187224669603524</v>
      </c>
    </row>
    <row r="8" ht="15.6" spans="1:12">
      <c r="A8" s="164" t="s">
        <v>361</v>
      </c>
      <c r="B8" s="164">
        <v>93</v>
      </c>
      <c r="C8" s="165">
        <f t="shared" si="0"/>
        <v>0.0330607891930323</v>
      </c>
      <c r="D8" s="166"/>
      <c r="E8" s="166"/>
      <c r="F8" s="166"/>
      <c r="G8" s="168"/>
      <c r="H8" s="168"/>
      <c r="I8" s="168"/>
      <c r="J8" s="173" t="s">
        <v>362</v>
      </c>
      <c r="K8" s="173">
        <v>20</v>
      </c>
      <c r="L8" s="174">
        <f t="shared" si="2"/>
        <v>0.0220264317180617</v>
      </c>
    </row>
    <row r="9" ht="15.6" spans="1:12">
      <c r="A9" s="164" t="s">
        <v>363</v>
      </c>
      <c r="B9" s="164">
        <v>57</v>
      </c>
      <c r="C9" s="165">
        <f t="shared" si="0"/>
        <v>0.0202630643441166</v>
      </c>
      <c r="D9" s="166"/>
      <c r="E9" s="166"/>
      <c r="F9" s="166"/>
      <c r="G9" s="168"/>
      <c r="H9" s="168"/>
      <c r="I9" s="168"/>
      <c r="J9" s="173"/>
      <c r="K9" s="173"/>
      <c r="L9" s="174"/>
    </row>
    <row r="32" s="134" customFormat="1" ht="15.6" spans="1:8">
      <c r="A32" s="169" t="s">
        <v>364</v>
      </c>
      <c r="B32" s="169"/>
      <c r="C32" s="169"/>
      <c r="D32" s="169"/>
      <c r="E32" s="169"/>
      <c r="F32" s="169"/>
      <c r="G32" s="169"/>
      <c r="H32" s="169"/>
    </row>
    <row r="33" s="134" customFormat="1" ht="15" spans="1:12">
      <c r="A33" s="170" t="s">
        <v>365</v>
      </c>
      <c r="B33" s="170"/>
      <c r="C33" s="170"/>
      <c r="D33" s="170"/>
      <c r="E33" s="170"/>
      <c r="F33" s="170"/>
      <c r="G33" s="170"/>
      <c r="H33" s="170"/>
      <c r="I33" s="170"/>
      <c r="J33" s="170"/>
      <c r="K33" s="170"/>
      <c r="L33" s="170"/>
    </row>
    <row r="34" s="134" customFormat="1" ht="15" spans="1:12">
      <c r="A34" s="170"/>
      <c r="B34" s="170"/>
      <c r="C34" s="170"/>
      <c r="D34" s="170"/>
      <c r="E34" s="170"/>
      <c r="F34" s="170"/>
      <c r="G34" s="170"/>
      <c r="H34" s="170"/>
      <c r="I34" s="170"/>
      <c r="J34" s="170"/>
      <c r="K34" s="170"/>
      <c r="L34" s="170"/>
    </row>
    <row r="35" s="134" customFormat="1" ht="132" customHeight="1" spans="1:12">
      <c r="A35" s="170"/>
      <c r="B35" s="170"/>
      <c r="C35" s="170"/>
      <c r="D35" s="170"/>
      <c r="E35" s="170"/>
      <c r="F35" s="170"/>
      <c r="G35" s="170"/>
      <c r="H35" s="170"/>
      <c r="I35" s="170"/>
      <c r="J35" s="170"/>
      <c r="K35" s="170"/>
      <c r="L35" s="170"/>
    </row>
    <row r="39" ht="16.2" spans="1:2">
      <c r="A39" s="132"/>
      <c r="B39" s="5"/>
    </row>
    <row r="40" ht="15.6" spans="1:2">
      <c r="A40" s="5"/>
      <c r="B40" s="5"/>
    </row>
    <row r="41" ht="15.6" spans="1:2">
      <c r="A41" s="5"/>
      <c r="B41" s="5"/>
    </row>
    <row r="42" ht="15.6" spans="1:2">
      <c r="A42" s="5"/>
      <c r="B42" s="5"/>
    </row>
    <row r="43" ht="15.6" spans="1:2">
      <c r="A43" s="5"/>
      <c r="B43" s="5"/>
    </row>
    <row r="44" ht="15.6" spans="1:2">
      <c r="A44" s="5"/>
      <c r="B44" s="5"/>
    </row>
    <row r="45" ht="15.6" spans="1:2">
      <c r="A45" s="5"/>
      <c r="B45" s="5"/>
    </row>
    <row r="46" ht="15.6" spans="1:2">
      <c r="A46" s="43"/>
      <c r="B46" s="5"/>
    </row>
    <row r="47" ht="15.6" spans="1:2">
      <c r="A47" s="43"/>
      <c r="B47" s="5"/>
    </row>
    <row r="48" ht="15.6" spans="1:2">
      <c r="A48" s="5"/>
      <c r="B48" s="5"/>
    </row>
  </sheetData>
  <sheetProtection formatCells="0" formatColumns="0" formatRows="0" insertRows="0" insertColumns="0" insertHyperlinks="0" deleteColumns="0" deleteRows="0" sort="0" autoFilter="0" pivotTables="0"/>
  <mergeCells count="2">
    <mergeCell ref="A32:H32"/>
    <mergeCell ref="A33:L35"/>
  </mergeCells>
  <conditionalFormatting sqref="C2">
    <cfRule type="dataBar" priority="6">
      <dataBar>
        <cfvo type="min"/>
        <cfvo type="max"/>
        <color rgb="FF63C384"/>
      </dataBar>
      <extLst>
        <ext xmlns:x14="http://schemas.microsoft.com/office/spreadsheetml/2009/9/main" uri="{B025F937-C7B1-47D3-B67F-A62EFF666E3E}">
          <x14:id>{170f1980-ecaf-4488-a27f-a5a938424ec0}</x14:id>
        </ext>
      </extLst>
    </cfRule>
  </conditionalFormatting>
  <conditionalFormatting sqref="C3">
    <cfRule type="dataBar" priority="7">
      <dataBar>
        <cfvo type="min"/>
        <cfvo type="max"/>
        <color rgb="FF63C384"/>
      </dataBar>
      <extLst>
        <ext xmlns:x14="http://schemas.microsoft.com/office/spreadsheetml/2009/9/main" uri="{B025F937-C7B1-47D3-B67F-A62EFF666E3E}">
          <x14:id>{439f34b8-9b2b-4797-a823-c7766334a919}</x14:id>
        </ext>
      </extLst>
    </cfRule>
  </conditionalFormatting>
  <conditionalFormatting sqref="C4:C5">
    <cfRule type="dataBar" priority="4">
      <dataBar>
        <cfvo type="min"/>
        <cfvo type="max"/>
        <color rgb="FF63C384"/>
      </dataBar>
      <extLst>
        <ext xmlns:x14="http://schemas.microsoft.com/office/spreadsheetml/2009/9/main" uri="{B025F937-C7B1-47D3-B67F-A62EFF666E3E}">
          <x14:id>{36a92b48-c825-4c0b-a53a-053f39c935c5}</x14:id>
        </ext>
      </extLst>
    </cfRule>
  </conditionalFormatting>
  <conditionalFormatting sqref="C6:C9">
    <cfRule type="dataBar" priority="3">
      <dataBar>
        <cfvo type="min"/>
        <cfvo type="max"/>
        <color rgb="FF63C384"/>
      </dataBar>
      <extLst>
        <ext xmlns:x14="http://schemas.microsoft.com/office/spreadsheetml/2009/9/main" uri="{B025F937-C7B1-47D3-B67F-A62EFF666E3E}">
          <x14:id>{c61da353-f2dc-401f-aac4-29206679c71a}</x14:id>
        </ext>
      </extLst>
    </cfRule>
  </conditionalFormatting>
  <conditionalFormatting sqref="F2:F5">
    <cfRule type="dataBar" priority="5">
      <dataBar>
        <cfvo type="min"/>
        <cfvo type="max"/>
        <color rgb="FF63C384"/>
      </dataBar>
      <extLst>
        <ext xmlns:x14="http://schemas.microsoft.com/office/spreadsheetml/2009/9/main" uri="{B025F937-C7B1-47D3-B67F-A62EFF666E3E}">
          <x14:id>{df6154df-c5cc-450d-99bf-94e824a1dc07}</x14:id>
        </ext>
      </extLst>
    </cfRule>
  </conditionalFormatting>
  <conditionalFormatting sqref="I2:I7">
    <cfRule type="dataBar" priority="1">
      <dataBar>
        <cfvo type="min"/>
        <cfvo type="max"/>
        <color rgb="FF63C384"/>
      </dataBar>
      <extLst>
        <ext xmlns:x14="http://schemas.microsoft.com/office/spreadsheetml/2009/9/main" uri="{B025F937-C7B1-47D3-B67F-A62EFF666E3E}">
          <x14:id>{5e619d9b-4e6e-4150-be8f-734d243c0409}</x14:id>
        </ext>
      </extLst>
    </cfRule>
  </conditionalFormatting>
  <conditionalFormatting sqref="L2:L9">
    <cfRule type="dataBar" priority="2">
      <dataBar>
        <cfvo type="min"/>
        <cfvo type="max"/>
        <color rgb="FF63C384"/>
      </dataBar>
      <extLst>
        <ext xmlns:x14="http://schemas.microsoft.com/office/spreadsheetml/2009/9/main" uri="{B025F937-C7B1-47D3-B67F-A62EFF666E3E}">
          <x14:id>{0152c9d5-751f-416c-9381-545c9db29772}</x14:id>
        </ext>
      </extLst>
    </cfRule>
  </conditionalFormatting>
  <pageMargins left="0.75" right="0.75" top="1" bottom="1" header="0.5" footer="0.5"/>
  <headerFooter/>
  <drawing r:id="rId1"/>
  <extLst>
    <ext xmlns:x14="http://schemas.microsoft.com/office/spreadsheetml/2009/9/main" uri="{78C0D931-6437-407d-A8EE-F0AAD7539E65}">
      <x14:conditionalFormattings>
        <x14:conditionalFormatting xmlns:xm="http://schemas.microsoft.com/office/excel/2006/main">
          <x14:cfRule type="dataBar" id="{170f1980-ecaf-4488-a27f-a5a938424ec0}">
            <x14:dataBar minLength="0" maxLength="100" border="1" negativeBarBorderColorSameAsPositive="0">
              <x14:cfvo type="autoMin"/>
              <x14:cfvo type="autoMax"/>
              <x14:borderColor rgb="FF63C384"/>
              <x14:negativeFillColor rgb="FFFF0000"/>
              <x14:negativeBorderColor rgb="FFFF0000"/>
              <x14:axisColor rgb="FF000000"/>
            </x14:dataBar>
          </x14:cfRule>
          <xm:sqref>C2</xm:sqref>
        </x14:conditionalFormatting>
        <x14:conditionalFormatting xmlns:xm="http://schemas.microsoft.com/office/excel/2006/main">
          <x14:cfRule type="dataBar" id="{439f34b8-9b2b-4797-a823-c7766334a919}">
            <x14:dataBar minLength="0" maxLength="100" border="1" negativeBarBorderColorSameAsPositive="0">
              <x14:cfvo type="autoMin"/>
              <x14:cfvo type="autoMax"/>
              <x14:borderColor rgb="FF63C384"/>
              <x14:negativeFillColor rgb="FFFF0000"/>
              <x14:negativeBorderColor rgb="FFFF0000"/>
              <x14:axisColor rgb="FF000000"/>
            </x14:dataBar>
          </x14:cfRule>
          <xm:sqref>C3</xm:sqref>
        </x14:conditionalFormatting>
        <x14:conditionalFormatting xmlns:xm="http://schemas.microsoft.com/office/excel/2006/main">
          <x14:cfRule type="dataBar" id="{36a92b48-c825-4c0b-a53a-053f39c935c5}">
            <x14:dataBar minLength="0" maxLength="100" border="1" negativeBarBorderColorSameAsPositive="0">
              <x14:cfvo type="autoMin"/>
              <x14:cfvo type="autoMax"/>
              <x14:borderColor rgb="FF63C384"/>
              <x14:negativeFillColor rgb="FFFF0000"/>
              <x14:negativeBorderColor rgb="FFFF0000"/>
              <x14:axisColor rgb="FF000000"/>
            </x14:dataBar>
          </x14:cfRule>
          <xm:sqref>C4:C5</xm:sqref>
        </x14:conditionalFormatting>
        <x14:conditionalFormatting xmlns:xm="http://schemas.microsoft.com/office/excel/2006/main">
          <x14:cfRule type="dataBar" id="{c61da353-f2dc-401f-aac4-29206679c71a}">
            <x14:dataBar minLength="0" maxLength="100" border="1" negativeBarBorderColorSameAsPositive="0">
              <x14:cfvo type="autoMin"/>
              <x14:cfvo type="autoMax"/>
              <x14:borderColor rgb="FF63C384"/>
              <x14:negativeFillColor rgb="FFFF0000"/>
              <x14:negativeBorderColor rgb="FFFF0000"/>
              <x14:axisColor rgb="FF000000"/>
            </x14:dataBar>
          </x14:cfRule>
          <xm:sqref>C6:C9</xm:sqref>
        </x14:conditionalFormatting>
        <x14:conditionalFormatting xmlns:xm="http://schemas.microsoft.com/office/excel/2006/main">
          <x14:cfRule type="dataBar" id="{df6154df-c5cc-450d-99bf-94e824a1dc07}">
            <x14:dataBar minLength="0" maxLength="100" border="1" negativeBarBorderColorSameAsPositive="0">
              <x14:cfvo type="autoMin"/>
              <x14:cfvo type="autoMax"/>
              <x14:borderColor rgb="FF63C384"/>
              <x14:negativeFillColor rgb="FFFF0000"/>
              <x14:negativeBorderColor rgb="FFFF0000"/>
              <x14:axisColor rgb="FF000000"/>
            </x14:dataBar>
          </x14:cfRule>
          <xm:sqref>F2:F5</xm:sqref>
        </x14:conditionalFormatting>
        <x14:conditionalFormatting xmlns:xm="http://schemas.microsoft.com/office/excel/2006/main">
          <x14:cfRule type="dataBar" id="{5e619d9b-4e6e-4150-be8f-734d243c0409}">
            <x14:dataBar minLength="0" maxLength="100" border="1" negativeBarBorderColorSameAsPositive="0">
              <x14:cfvo type="autoMin"/>
              <x14:cfvo type="autoMax"/>
              <x14:borderColor rgb="FF63C384"/>
              <x14:negativeFillColor rgb="FFFF0000"/>
              <x14:negativeBorderColor rgb="FFFF0000"/>
              <x14:axisColor rgb="FF000000"/>
            </x14:dataBar>
          </x14:cfRule>
          <xm:sqref>I2:I7</xm:sqref>
        </x14:conditionalFormatting>
        <x14:conditionalFormatting xmlns:xm="http://schemas.microsoft.com/office/excel/2006/main">
          <x14:cfRule type="dataBar" id="{0152c9d5-751f-416c-9381-545c9db29772}">
            <x14:dataBar minLength="0" maxLength="100" border="1" negativeBarBorderColorSameAsPositive="0">
              <x14:cfvo type="autoMin"/>
              <x14:cfvo type="autoMax"/>
              <x14:borderColor rgb="FF63C384"/>
              <x14:negativeFillColor rgb="FFFF0000"/>
              <x14:negativeBorderColor rgb="FFFF0000"/>
              <x14:axisColor rgb="FF000000"/>
            </x14:dataBar>
          </x14:cfRule>
          <xm:sqref>L2:L9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
  <sheetViews>
    <sheetView zoomScale="80" zoomScaleNormal="80" topLeftCell="A9" workbookViewId="0">
      <selection activeCell="O5" sqref="O5"/>
    </sheetView>
  </sheetViews>
  <sheetFormatPr defaultColWidth="9" defaultRowHeight="12"/>
  <cols>
    <col min="1" max="1" width="7" style="135" customWidth="1"/>
    <col min="2" max="2" width="28.75" style="135" customWidth="1"/>
    <col min="3" max="3" width="9.25" style="135" customWidth="1"/>
    <col min="4" max="4" width="9" style="136"/>
    <col min="5" max="5" width="17.8796296296296" style="135" customWidth="1"/>
    <col min="6" max="6" width="17.3796296296296" style="135" customWidth="1"/>
    <col min="7" max="7" width="16.5" style="135" customWidth="1"/>
    <col min="8" max="8" width="16.8796296296296" style="135" customWidth="1"/>
    <col min="9" max="9" width="15.1296296296296" style="135" customWidth="1"/>
    <col min="10" max="10" width="13.8796296296296" style="135" customWidth="1"/>
    <col min="11" max="11" width="16.6296296296296" style="135" customWidth="1"/>
    <col min="12" max="12" width="18.1296296296296" style="135" customWidth="1"/>
    <col min="13" max="16384" width="9" style="135"/>
  </cols>
  <sheetData>
    <row r="1" s="132" customFormat="1" ht="23.1" customHeight="1" spans="2:12">
      <c r="B1" s="137" t="s">
        <v>366</v>
      </c>
      <c r="C1" s="137"/>
      <c r="D1" s="138"/>
      <c r="E1" s="139" t="s">
        <v>14</v>
      </c>
      <c r="F1" s="138"/>
      <c r="G1" s="139" t="s">
        <v>11</v>
      </c>
      <c r="H1" s="138"/>
      <c r="I1" s="139" t="s">
        <v>178</v>
      </c>
      <c r="J1" s="138"/>
      <c r="K1" s="158" t="s">
        <v>20</v>
      </c>
      <c r="L1" s="158" t="s">
        <v>21</v>
      </c>
    </row>
    <row r="2" s="133" customFormat="1" ht="16.2" spans="2:12">
      <c r="B2" s="140" t="s">
        <v>367</v>
      </c>
      <c r="C2" s="140"/>
      <c r="D2" s="141"/>
      <c r="E2" s="142" t="s">
        <v>95</v>
      </c>
      <c r="F2" s="142" t="s">
        <v>116</v>
      </c>
      <c r="G2" s="142" t="s">
        <v>143</v>
      </c>
      <c r="H2" s="142" t="s">
        <v>169</v>
      </c>
      <c r="I2" s="142" t="s">
        <v>179</v>
      </c>
      <c r="J2" s="142" t="s">
        <v>187</v>
      </c>
      <c r="K2" s="142" t="s">
        <v>194</v>
      </c>
      <c r="L2" s="142" t="s">
        <v>211</v>
      </c>
    </row>
    <row r="3" s="134" customFormat="1" ht="84" customHeight="1" spans="2:12">
      <c r="B3" s="143" t="s">
        <v>368</v>
      </c>
      <c r="C3" s="144"/>
      <c r="D3" s="145"/>
      <c r="E3" s="145"/>
      <c r="F3" s="145"/>
      <c r="G3" s="145"/>
      <c r="H3" s="145"/>
      <c r="I3" s="145"/>
      <c r="J3" s="145"/>
      <c r="K3" s="159"/>
      <c r="L3" s="145"/>
    </row>
    <row r="4" s="134" customFormat="1" ht="15.6" spans="2:12">
      <c r="B4" s="146" t="s">
        <v>369</v>
      </c>
      <c r="C4" s="147" t="s">
        <v>335</v>
      </c>
      <c r="D4" s="148" t="s">
        <v>24</v>
      </c>
      <c r="E4" s="145">
        <f t="shared" ref="E4:L4" si="0">SUM(E5:E39)</f>
        <v>82</v>
      </c>
      <c r="F4" s="145">
        <f t="shared" si="0"/>
        <v>67</v>
      </c>
      <c r="G4" s="145">
        <f t="shared" si="0"/>
        <v>49</v>
      </c>
      <c r="H4" s="145">
        <f t="shared" si="0"/>
        <v>57</v>
      </c>
      <c r="I4" s="145">
        <f t="shared" si="0"/>
        <v>12</v>
      </c>
      <c r="J4" s="145">
        <f t="shared" si="0"/>
        <v>15</v>
      </c>
      <c r="K4" s="145">
        <f t="shared" si="0"/>
        <v>28</v>
      </c>
      <c r="L4" s="145">
        <f t="shared" si="0"/>
        <v>71</v>
      </c>
    </row>
    <row r="5" s="134" customFormat="1" ht="18.6" customHeight="1" spans="1:12">
      <c r="A5" s="149" t="s">
        <v>370</v>
      </c>
      <c r="B5" s="150" t="s">
        <v>371</v>
      </c>
      <c r="C5" s="151">
        <f t="shared" ref="C5:C24" si="1">D5/SUM($D$5:$D$39)</f>
        <v>0.0656167979002625</v>
      </c>
      <c r="D5" s="145">
        <f t="shared" ref="D5:D24" si="2">SUM(E5:L5)</f>
        <v>25</v>
      </c>
      <c r="E5" s="145">
        <v>5</v>
      </c>
      <c r="F5" s="145">
        <v>3</v>
      </c>
      <c r="G5" s="145">
        <v>3</v>
      </c>
      <c r="H5" s="145">
        <v>3</v>
      </c>
      <c r="I5" s="145">
        <v>1</v>
      </c>
      <c r="J5" s="145">
        <v>1</v>
      </c>
      <c r="K5" s="145">
        <v>6</v>
      </c>
      <c r="L5" s="145">
        <v>3</v>
      </c>
    </row>
    <row r="6" ht="18.6" customHeight="1" spans="1:12">
      <c r="A6" s="152"/>
      <c r="B6" s="150" t="s">
        <v>372</v>
      </c>
      <c r="C6" s="151">
        <f t="shared" si="1"/>
        <v>0.047244094488189</v>
      </c>
      <c r="D6" s="145">
        <f t="shared" si="2"/>
        <v>18</v>
      </c>
      <c r="E6" s="145">
        <v>2</v>
      </c>
      <c r="F6" s="145"/>
      <c r="G6" s="145">
        <v>1</v>
      </c>
      <c r="H6" s="145"/>
      <c r="I6" s="145">
        <v>1</v>
      </c>
      <c r="J6" s="145"/>
      <c r="K6" s="145">
        <v>4</v>
      </c>
      <c r="L6" s="145">
        <v>10</v>
      </c>
    </row>
    <row r="7" ht="18.6" customHeight="1" spans="1:12">
      <c r="A7" s="152"/>
      <c r="B7" s="150" t="s">
        <v>373</v>
      </c>
      <c r="C7" s="151">
        <f t="shared" si="1"/>
        <v>0.0971128608923884</v>
      </c>
      <c r="D7" s="145">
        <f t="shared" si="2"/>
        <v>37</v>
      </c>
      <c r="E7" s="145">
        <v>10</v>
      </c>
      <c r="F7" s="145">
        <v>12</v>
      </c>
      <c r="G7" s="145">
        <v>1</v>
      </c>
      <c r="H7" s="145"/>
      <c r="I7" s="145">
        <v>1</v>
      </c>
      <c r="J7" s="145">
        <v>1</v>
      </c>
      <c r="K7" s="145">
        <v>1</v>
      </c>
      <c r="L7" s="145">
        <v>11</v>
      </c>
    </row>
    <row r="8" ht="18.6" customHeight="1" spans="1:12">
      <c r="A8" s="152"/>
      <c r="B8" s="150" t="s">
        <v>374</v>
      </c>
      <c r="C8" s="151">
        <f t="shared" si="1"/>
        <v>0.191601049868766</v>
      </c>
      <c r="D8" s="145">
        <f t="shared" si="2"/>
        <v>73</v>
      </c>
      <c r="E8" s="145">
        <v>12</v>
      </c>
      <c r="F8" s="145">
        <v>10</v>
      </c>
      <c r="G8" s="145">
        <v>6</v>
      </c>
      <c r="H8" s="145">
        <v>27</v>
      </c>
      <c r="I8" s="145">
        <v>2</v>
      </c>
      <c r="J8" s="145">
        <v>5</v>
      </c>
      <c r="K8" s="145">
        <v>7</v>
      </c>
      <c r="L8" s="145">
        <v>4</v>
      </c>
    </row>
    <row r="9" ht="18.6" customHeight="1" spans="1:12">
      <c r="A9" s="152"/>
      <c r="B9" s="150" t="s">
        <v>375</v>
      </c>
      <c r="C9" s="151">
        <f t="shared" si="1"/>
        <v>0.010498687664042</v>
      </c>
      <c r="D9" s="145">
        <f t="shared" si="2"/>
        <v>4</v>
      </c>
      <c r="E9" s="145">
        <v>1</v>
      </c>
      <c r="F9" s="145"/>
      <c r="G9" s="145">
        <v>1</v>
      </c>
      <c r="H9" s="145"/>
      <c r="I9" s="145"/>
      <c r="J9" s="145"/>
      <c r="K9" s="145">
        <v>1</v>
      </c>
      <c r="L9" s="145">
        <v>1</v>
      </c>
    </row>
    <row r="10" ht="18.6" customHeight="1" spans="1:12">
      <c r="A10" s="152"/>
      <c r="B10" s="150" t="s">
        <v>376</v>
      </c>
      <c r="C10" s="151">
        <f t="shared" si="1"/>
        <v>0.062992125984252</v>
      </c>
      <c r="D10" s="145">
        <f t="shared" si="2"/>
        <v>24</v>
      </c>
      <c r="E10" s="145">
        <v>10</v>
      </c>
      <c r="F10" s="145">
        <v>6</v>
      </c>
      <c r="G10" s="145">
        <v>1</v>
      </c>
      <c r="H10" s="145">
        <v>2</v>
      </c>
      <c r="I10" s="145"/>
      <c r="J10" s="145"/>
      <c r="K10" s="145">
        <v>1</v>
      </c>
      <c r="L10" s="145">
        <v>4</v>
      </c>
    </row>
    <row r="11" ht="18.6" customHeight="1" spans="1:12">
      <c r="A11" s="152"/>
      <c r="B11" s="150" t="s">
        <v>377</v>
      </c>
      <c r="C11" s="151">
        <f t="shared" si="1"/>
        <v>0.015748031496063</v>
      </c>
      <c r="D11" s="145">
        <f t="shared" si="2"/>
        <v>6</v>
      </c>
      <c r="E11" s="145">
        <v>5</v>
      </c>
      <c r="F11" s="145"/>
      <c r="G11" s="145">
        <v>1</v>
      </c>
      <c r="H11" s="145"/>
      <c r="I11" s="145"/>
      <c r="J11" s="145"/>
      <c r="K11" s="145"/>
      <c r="L11" s="145"/>
    </row>
    <row r="12" ht="18.6" customHeight="1" spans="1:12">
      <c r="A12" s="153"/>
      <c r="B12" s="150" t="s">
        <v>378</v>
      </c>
      <c r="C12" s="151">
        <f t="shared" si="1"/>
        <v>0.0288713910761155</v>
      </c>
      <c r="D12" s="145">
        <f t="shared" si="2"/>
        <v>11</v>
      </c>
      <c r="E12" s="145"/>
      <c r="F12" s="145">
        <v>2</v>
      </c>
      <c r="G12" s="145"/>
      <c r="H12" s="145"/>
      <c r="I12" s="145"/>
      <c r="J12" s="145"/>
      <c r="K12" s="145">
        <v>1</v>
      </c>
      <c r="L12" s="145">
        <v>8</v>
      </c>
    </row>
    <row r="13" ht="18.6" customHeight="1" spans="1:12">
      <c r="A13" s="152" t="s">
        <v>379</v>
      </c>
      <c r="B13" s="150" t="s">
        <v>380</v>
      </c>
      <c r="C13" s="151">
        <f t="shared" si="1"/>
        <v>0.0708661417322835</v>
      </c>
      <c r="D13" s="145">
        <f t="shared" si="2"/>
        <v>27</v>
      </c>
      <c r="E13" s="145">
        <v>3</v>
      </c>
      <c r="F13" s="145">
        <v>4</v>
      </c>
      <c r="G13" s="145">
        <v>8</v>
      </c>
      <c r="H13" s="145">
        <v>5</v>
      </c>
      <c r="I13" s="145"/>
      <c r="J13" s="145">
        <v>1</v>
      </c>
      <c r="K13" s="145">
        <v>1</v>
      </c>
      <c r="L13" s="145">
        <v>5</v>
      </c>
    </row>
    <row r="14" ht="18.6" customHeight="1" spans="1:12">
      <c r="A14" s="152"/>
      <c r="B14" s="150" t="s">
        <v>381</v>
      </c>
      <c r="C14" s="151">
        <f t="shared" si="1"/>
        <v>0.0078740157480315</v>
      </c>
      <c r="D14" s="145">
        <f t="shared" si="2"/>
        <v>3</v>
      </c>
      <c r="E14" s="145"/>
      <c r="F14" s="145"/>
      <c r="G14" s="145"/>
      <c r="H14" s="145">
        <v>1</v>
      </c>
      <c r="I14" s="145"/>
      <c r="J14" s="145"/>
      <c r="K14" s="145"/>
      <c r="L14" s="145">
        <v>2</v>
      </c>
    </row>
    <row r="15" ht="18.6" customHeight="1" spans="1:12">
      <c r="A15" s="152"/>
      <c r="B15" s="150" t="s">
        <v>382</v>
      </c>
      <c r="C15" s="151">
        <f t="shared" si="1"/>
        <v>0.10498687664042</v>
      </c>
      <c r="D15" s="145">
        <f t="shared" si="2"/>
        <v>40</v>
      </c>
      <c r="E15" s="145">
        <v>15</v>
      </c>
      <c r="F15" s="145">
        <v>14</v>
      </c>
      <c r="G15" s="145">
        <v>5</v>
      </c>
      <c r="H15" s="145">
        <v>4</v>
      </c>
      <c r="I15" s="145"/>
      <c r="J15" s="145">
        <v>1</v>
      </c>
      <c r="K15" s="145"/>
      <c r="L15" s="145">
        <v>1</v>
      </c>
    </row>
    <row r="16" ht="18.6" customHeight="1" spans="1:12">
      <c r="A16" s="152"/>
      <c r="B16" s="150" t="s">
        <v>383</v>
      </c>
      <c r="C16" s="151">
        <f t="shared" si="1"/>
        <v>0.0498687664041995</v>
      </c>
      <c r="D16" s="145">
        <f t="shared" si="2"/>
        <v>19</v>
      </c>
      <c r="E16" s="145"/>
      <c r="F16" s="145"/>
      <c r="G16" s="145">
        <v>13</v>
      </c>
      <c r="H16" s="145">
        <v>3</v>
      </c>
      <c r="I16" s="145"/>
      <c r="J16" s="145">
        <v>3</v>
      </c>
      <c r="K16" s="145"/>
      <c r="L16" s="145"/>
    </row>
    <row r="17" ht="18.6" customHeight="1" spans="1:12">
      <c r="A17" s="152"/>
      <c r="B17" s="150" t="s">
        <v>384</v>
      </c>
      <c r="C17" s="151">
        <f t="shared" si="1"/>
        <v>0.0183727034120735</v>
      </c>
      <c r="D17" s="145">
        <f t="shared" si="2"/>
        <v>7</v>
      </c>
      <c r="E17" s="145">
        <v>1</v>
      </c>
      <c r="F17" s="145">
        <v>1</v>
      </c>
      <c r="G17" s="145">
        <v>2</v>
      </c>
      <c r="H17" s="145"/>
      <c r="I17" s="145"/>
      <c r="J17" s="145"/>
      <c r="K17" s="145"/>
      <c r="L17" s="145">
        <v>3</v>
      </c>
    </row>
    <row r="18" ht="18.6" customHeight="1" spans="1:12">
      <c r="A18" s="152"/>
      <c r="B18" s="150" t="s">
        <v>385</v>
      </c>
      <c r="C18" s="151">
        <f t="shared" si="1"/>
        <v>0.005249343832021</v>
      </c>
      <c r="D18" s="145">
        <f t="shared" si="2"/>
        <v>2</v>
      </c>
      <c r="E18" s="145">
        <v>1</v>
      </c>
      <c r="F18" s="145">
        <v>1</v>
      </c>
      <c r="G18" s="145"/>
      <c r="H18" s="145"/>
      <c r="I18" s="145"/>
      <c r="J18" s="145"/>
      <c r="K18" s="145"/>
      <c r="L18" s="145"/>
    </row>
    <row r="19" ht="18.6" customHeight="1" spans="1:12">
      <c r="A19" s="152"/>
      <c r="B19" s="150" t="s">
        <v>386</v>
      </c>
      <c r="C19" s="151">
        <f t="shared" si="1"/>
        <v>0.0078740157480315</v>
      </c>
      <c r="D19" s="145">
        <f t="shared" si="2"/>
        <v>3</v>
      </c>
      <c r="E19" s="145"/>
      <c r="F19" s="145"/>
      <c r="G19" s="145"/>
      <c r="H19" s="145"/>
      <c r="I19" s="145">
        <v>3</v>
      </c>
      <c r="J19" s="145"/>
      <c r="K19" s="145"/>
      <c r="L19" s="145"/>
    </row>
    <row r="20" ht="18.6" customHeight="1" spans="1:12">
      <c r="A20" s="153"/>
      <c r="B20" s="150" t="s">
        <v>387</v>
      </c>
      <c r="C20" s="151">
        <f t="shared" si="1"/>
        <v>0.0183727034120735</v>
      </c>
      <c r="D20" s="145">
        <f t="shared" si="2"/>
        <v>7</v>
      </c>
      <c r="E20" s="145">
        <v>2</v>
      </c>
      <c r="F20" s="145">
        <v>5</v>
      </c>
      <c r="G20" s="145"/>
      <c r="H20" s="145"/>
      <c r="I20" s="145"/>
      <c r="J20" s="145"/>
      <c r="K20" s="145"/>
      <c r="L20" s="145"/>
    </row>
    <row r="21" ht="18.6" customHeight="1" spans="1:12">
      <c r="A21" s="149" t="s">
        <v>388</v>
      </c>
      <c r="B21" s="154" t="s">
        <v>389</v>
      </c>
      <c r="C21" s="151">
        <f t="shared" si="1"/>
        <v>0.144356955380577</v>
      </c>
      <c r="D21" s="145">
        <f t="shared" si="2"/>
        <v>55</v>
      </c>
      <c r="E21" s="145">
        <v>14</v>
      </c>
      <c r="F21" s="145">
        <v>8</v>
      </c>
      <c r="G21" s="145">
        <v>3</v>
      </c>
      <c r="H21" s="145">
        <v>7</v>
      </c>
      <c r="I21" s="145">
        <v>2</v>
      </c>
      <c r="J21" s="145">
        <v>2</v>
      </c>
      <c r="K21" s="145">
        <v>3</v>
      </c>
      <c r="L21" s="145">
        <v>16</v>
      </c>
    </row>
    <row r="22" ht="18.6" customHeight="1" spans="1:12">
      <c r="A22" s="152"/>
      <c r="B22" s="154" t="s">
        <v>390</v>
      </c>
      <c r="C22" s="151">
        <f t="shared" si="1"/>
        <v>0.015748031496063</v>
      </c>
      <c r="D22" s="145">
        <f t="shared" si="2"/>
        <v>6</v>
      </c>
      <c r="E22" s="145"/>
      <c r="F22" s="145"/>
      <c r="G22" s="145">
        <v>2</v>
      </c>
      <c r="H22" s="145"/>
      <c r="I22" s="145"/>
      <c r="J22" s="145"/>
      <c r="K22" s="145">
        <v>3</v>
      </c>
      <c r="L22" s="145">
        <v>1</v>
      </c>
    </row>
    <row r="23" ht="18.6" customHeight="1" spans="1:12">
      <c r="A23" s="152"/>
      <c r="B23" s="154" t="s">
        <v>391</v>
      </c>
      <c r="C23" s="151">
        <f t="shared" si="1"/>
        <v>0.0236220472440945</v>
      </c>
      <c r="D23" s="145">
        <f t="shared" si="2"/>
        <v>9</v>
      </c>
      <c r="E23" s="145"/>
      <c r="F23" s="145">
        <v>1</v>
      </c>
      <c r="G23" s="145">
        <v>2</v>
      </c>
      <c r="H23" s="145">
        <v>2</v>
      </c>
      <c r="I23" s="145">
        <v>2</v>
      </c>
      <c r="J23" s="145">
        <v>1</v>
      </c>
      <c r="K23" s="145"/>
      <c r="L23" s="145">
        <v>1</v>
      </c>
    </row>
    <row r="24" ht="15.6" spans="1:12">
      <c r="A24" s="153"/>
      <c r="B24" s="154" t="s">
        <v>392</v>
      </c>
      <c r="C24" s="151">
        <f t="shared" si="1"/>
        <v>0.0131233595800525</v>
      </c>
      <c r="D24" s="145">
        <f t="shared" si="2"/>
        <v>5</v>
      </c>
      <c r="E24" s="145">
        <v>1</v>
      </c>
      <c r="F24" s="145"/>
      <c r="G24" s="145"/>
      <c r="H24" s="145">
        <v>3</v>
      </c>
      <c r="I24" s="145"/>
      <c r="J24" s="145"/>
      <c r="K24" s="145"/>
      <c r="L24" s="145">
        <v>1</v>
      </c>
    </row>
    <row r="26" s="5" customFormat="1" ht="16.2" spans="1:16">
      <c r="A26" s="155" t="s">
        <v>393</v>
      </c>
      <c r="B26" s="155"/>
      <c r="C26" s="155"/>
      <c r="D26" s="155"/>
      <c r="E26" s="155"/>
      <c r="F26" s="155"/>
      <c r="G26" s="155"/>
      <c r="H26" s="155"/>
      <c r="I26" s="155"/>
      <c r="J26" s="155"/>
      <c r="K26" s="155"/>
      <c r="L26" s="155"/>
      <c r="M26" s="6"/>
      <c r="N26" s="6"/>
      <c r="O26" s="6"/>
      <c r="P26" s="6"/>
    </row>
    <row r="27" s="5" customFormat="1" ht="273.95" customHeight="1" spans="1:16">
      <c r="A27" s="156" t="s">
        <v>394</v>
      </c>
      <c r="B27" s="157"/>
      <c r="C27" s="157"/>
      <c r="D27" s="157"/>
      <c r="E27" s="157"/>
      <c r="F27" s="157"/>
      <c r="G27" s="157"/>
      <c r="H27" s="157"/>
      <c r="I27" s="157"/>
      <c r="J27" s="157"/>
      <c r="K27" s="157"/>
      <c r="L27" s="157"/>
      <c r="M27" s="6"/>
      <c r="N27" s="6"/>
      <c r="O27" s="6"/>
      <c r="P27" s="6"/>
    </row>
    <row r="28" s="5" customFormat="1" ht="15.6" spans="5:16">
      <c r="E28" s="6"/>
      <c r="F28" s="6"/>
      <c r="G28" s="6"/>
      <c r="H28" s="6"/>
      <c r="I28" s="6"/>
      <c r="J28" s="6"/>
      <c r="K28" s="6"/>
      <c r="L28" s="6"/>
      <c r="M28" s="6"/>
      <c r="N28" s="6"/>
      <c r="O28" s="6"/>
      <c r="P28" s="6"/>
    </row>
    <row r="29" s="5" customFormat="1" ht="15.6" spans="5:16">
      <c r="E29" s="6"/>
      <c r="F29" s="6"/>
      <c r="G29" s="6"/>
      <c r="H29" s="6"/>
      <c r="I29" s="6"/>
      <c r="J29" s="6"/>
      <c r="K29" s="6"/>
      <c r="L29" s="6"/>
      <c r="M29" s="6"/>
      <c r="N29" s="6"/>
      <c r="O29" s="6"/>
      <c r="P29" s="6"/>
    </row>
    <row r="30" s="5" customFormat="1" ht="15.6" spans="5:16">
      <c r="E30" s="6"/>
      <c r="F30" s="6"/>
      <c r="G30" s="6"/>
      <c r="H30" s="6"/>
      <c r="I30" s="6"/>
      <c r="J30" s="6"/>
      <c r="K30" s="6"/>
      <c r="L30" s="6"/>
      <c r="M30" s="6"/>
      <c r="N30" s="6"/>
      <c r="O30" s="6"/>
      <c r="P30" s="6"/>
    </row>
    <row r="31" s="5" customFormat="1" ht="15.6" spans="5:16">
      <c r="E31" s="6"/>
      <c r="F31" s="6"/>
      <c r="G31" s="6"/>
      <c r="H31" s="6"/>
      <c r="I31" s="6"/>
      <c r="J31" s="6"/>
      <c r="K31" s="6"/>
      <c r="L31" s="6"/>
      <c r="M31" s="6"/>
      <c r="N31" s="6"/>
      <c r="O31" s="6"/>
      <c r="P31" s="6"/>
    </row>
    <row r="32" s="5" customFormat="1" ht="15.6" spans="5:16">
      <c r="E32" s="6"/>
      <c r="F32" s="6"/>
      <c r="G32" s="6"/>
      <c r="H32" s="6"/>
      <c r="I32" s="6"/>
      <c r="J32" s="6"/>
      <c r="K32" s="6"/>
      <c r="L32" s="6"/>
      <c r="M32" s="6"/>
      <c r="N32" s="6"/>
      <c r="O32" s="6"/>
      <c r="P32" s="6"/>
    </row>
    <row r="33" s="5" customFormat="1" ht="15.6" spans="5:16">
      <c r="E33" s="6"/>
      <c r="F33" s="6"/>
      <c r="G33" s="6"/>
      <c r="H33" s="6"/>
      <c r="I33" s="6"/>
      <c r="J33" s="6"/>
      <c r="K33" s="6"/>
      <c r="L33" s="6"/>
      <c r="M33" s="6"/>
      <c r="N33" s="6"/>
      <c r="O33" s="6"/>
      <c r="P33" s="6"/>
    </row>
    <row r="34" s="5" customFormat="1" ht="15.6" spans="5:16">
      <c r="E34" s="6"/>
      <c r="F34" s="6"/>
      <c r="G34" s="6"/>
      <c r="H34" s="6"/>
      <c r="I34" s="6"/>
      <c r="J34" s="6"/>
      <c r="K34" s="6"/>
      <c r="L34" s="6"/>
      <c r="M34" s="6"/>
      <c r="N34" s="6"/>
      <c r="O34" s="6"/>
      <c r="P34" s="6"/>
    </row>
    <row r="35" s="5" customFormat="1" ht="15.6" spans="5:16">
      <c r="E35" s="6"/>
      <c r="F35" s="6"/>
      <c r="G35" s="6"/>
      <c r="H35" s="6"/>
      <c r="I35" s="6"/>
      <c r="J35" s="6"/>
      <c r="K35" s="6"/>
      <c r="L35" s="6"/>
      <c r="M35" s="6"/>
      <c r="N35" s="6"/>
      <c r="O35" s="6"/>
      <c r="P35" s="6"/>
    </row>
    <row r="36" s="5" customFormat="1" ht="15.6" spans="5:16">
      <c r="E36" s="6"/>
      <c r="F36" s="6"/>
      <c r="G36" s="6"/>
      <c r="H36" s="6"/>
      <c r="I36" s="6"/>
      <c r="J36" s="6"/>
      <c r="K36" s="6"/>
      <c r="L36" s="6"/>
      <c r="M36" s="6"/>
      <c r="N36" s="6"/>
      <c r="O36" s="6"/>
      <c r="P36" s="6"/>
    </row>
    <row r="37" s="5" customFormat="1" ht="15.6" spans="1:16">
      <c r="A37" s="43"/>
      <c r="E37" s="6"/>
      <c r="F37" s="6"/>
      <c r="G37" s="6"/>
      <c r="H37" s="6"/>
      <c r="I37" s="6"/>
      <c r="J37" s="6"/>
      <c r="K37" s="6"/>
      <c r="L37" s="6"/>
      <c r="M37" s="6"/>
      <c r="N37" s="6"/>
      <c r="O37" s="6"/>
      <c r="P37" s="6"/>
    </row>
    <row r="38" s="5" customFormat="1" ht="15.6" spans="5:16">
      <c r="E38" s="6"/>
      <c r="F38" s="6"/>
      <c r="G38" s="6"/>
      <c r="H38" s="6"/>
      <c r="I38" s="6"/>
      <c r="J38" s="6"/>
      <c r="K38" s="6"/>
      <c r="L38" s="6"/>
      <c r="M38" s="6"/>
      <c r="N38" s="6"/>
      <c r="O38" s="6"/>
      <c r="P38" s="6"/>
    </row>
    <row r="39" s="5" customFormat="1" ht="15.6" spans="5:16">
      <c r="E39" s="6"/>
      <c r="F39" s="6"/>
      <c r="G39" s="6"/>
      <c r="H39" s="6"/>
      <c r="I39" s="6"/>
      <c r="J39" s="6"/>
      <c r="K39" s="6"/>
      <c r="L39" s="6"/>
      <c r="M39" s="6"/>
      <c r="N39" s="6"/>
      <c r="O39" s="6"/>
      <c r="P39" s="6"/>
    </row>
    <row r="40" s="5" customFormat="1" ht="15.6" spans="5:16">
      <c r="E40" s="6"/>
      <c r="F40" s="6"/>
      <c r="G40" s="6"/>
      <c r="H40" s="6"/>
      <c r="I40" s="6"/>
      <c r="J40" s="6"/>
      <c r="K40" s="6"/>
      <c r="L40" s="6"/>
      <c r="M40" s="6"/>
      <c r="N40" s="6"/>
      <c r="O40" s="6"/>
      <c r="P40" s="6"/>
    </row>
  </sheetData>
  <sheetProtection formatCells="0" formatColumns="0" formatRows="0" insertRows="0" insertColumns="0" insertHyperlinks="0" deleteColumns="0" deleteRows="0" sort="0" autoFilter="0" pivotTables="0"/>
  <mergeCells count="8">
    <mergeCell ref="E1:F1"/>
    <mergeCell ref="G1:H1"/>
    <mergeCell ref="I1:J1"/>
    <mergeCell ref="A26:L26"/>
    <mergeCell ref="A27:L27"/>
    <mergeCell ref="A5:A12"/>
    <mergeCell ref="A13:A20"/>
    <mergeCell ref="A21:A24"/>
  </mergeCells>
  <conditionalFormatting sqref="C5:C24">
    <cfRule type="dataBar" priority="1">
      <dataBar>
        <cfvo type="min"/>
        <cfvo type="max"/>
        <color rgb="FFFF555A"/>
      </dataBar>
      <extLst>
        <ext xmlns:x14="http://schemas.microsoft.com/office/spreadsheetml/2009/9/main" uri="{B025F937-C7B1-47D3-B67F-A62EFF666E3E}">
          <x14:id>{39cf410c-704e-4489-adec-6c456e597d20}</x14:id>
        </ext>
      </extLst>
    </cfRule>
  </conditionalFormatting>
  <pageMargins left="0.75" right="0.75" top="1" bottom="1" header="0.5" footer="0.5"/>
  <pageSetup paperSize="9" orientation="portrait"/>
  <headerFooter/>
  <drawing r:id="rId1"/>
  <extLst>
    <ext xmlns:x14="http://schemas.microsoft.com/office/spreadsheetml/2009/9/main" uri="{78C0D931-6437-407d-A8EE-F0AAD7539E65}">
      <x14:conditionalFormattings>
        <x14:conditionalFormatting xmlns:xm="http://schemas.microsoft.com/office/excel/2006/main">
          <x14:cfRule type="dataBar" id="{39cf410c-704e-4489-adec-6c456e597d20}">
            <x14:dataBar minLength="0" maxLength="100" border="1" negativeBarBorderColorSameAsPositive="0">
              <x14:cfvo type="autoMin"/>
              <x14:cfvo type="autoMax"/>
              <x14:borderColor rgb="FFFF555A"/>
              <x14:negativeFillColor rgb="FFFF0000"/>
              <x14:negativeBorderColor rgb="FFFF0000"/>
              <x14:axisColor rgb="FF000000"/>
            </x14:dataBar>
          </x14:cfRule>
          <xm:sqref>C5:C24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workbookViewId="0">
      <selection activeCell="A1" sqref="A1:L1"/>
    </sheetView>
  </sheetViews>
  <sheetFormatPr defaultColWidth="18.3796296296296" defaultRowHeight="14.4"/>
  <cols>
    <col min="1" max="16384" width="18.3796296296296" customWidth="1"/>
  </cols>
  <sheetData>
    <row r="1" ht="31.5" customHeight="1" spans="1:12">
      <c r="A1" s="124" t="s">
        <v>395</v>
      </c>
      <c r="B1" s="124"/>
      <c r="C1" s="124"/>
      <c r="D1" s="124"/>
      <c r="E1" s="124"/>
      <c r="F1" s="124"/>
      <c r="G1" s="124"/>
      <c r="H1" s="124"/>
      <c r="I1" s="124"/>
      <c r="J1" s="124"/>
      <c r="K1" s="124"/>
      <c r="L1" s="124"/>
    </row>
    <row r="2" ht="17.4" spans="1:12">
      <c r="A2" s="125" t="s">
        <v>70</v>
      </c>
      <c r="B2" s="125" t="s">
        <v>396</v>
      </c>
      <c r="C2" s="125" t="s">
        <v>397</v>
      </c>
      <c r="D2" s="125" t="s">
        <v>398</v>
      </c>
      <c r="E2" s="125" t="s">
        <v>337</v>
      </c>
      <c r="F2" s="125" t="s">
        <v>399</v>
      </c>
      <c r="G2" s="125" t="s">
        <v>400</v>
      </c>
      <c r="H2" s="125" t="s">
        <v>401</v>
      </c>
      <c r="I2" s="125" t="s">
        <v>402</v>
      </c>
      <c r="J2" s="125" t="s">
        <v>403</v>
      </c>
      <c r="K2" s="125" t="s">
        <v>404</v>
      </c>
      <c r="L2" s="125" t="s">
        <v>405</v>
      </c>
    </row>
    <row r="3" spans="1:2">
      <c r="A3" s="126"/>
      <c r="B3" s="126"/>
    </row>
    <row r="4" spans="1:12">
      <c r="A4" s="126"/>
      <c r="B4" s="126"/>
      <c r="C4" s="127"/>
      <c r="D4" s="128"/>
      <c r="E4" s="129"/>
      <c r="F4" s="129"/>
      <c r="G4" s="130"/>
      <c r="H4" s="130"/>
      <c r="I4" s="130"/>
      <c r="J4" s="130"/>
      <c r="K4" s="130"/>
      <c r="L4" s="131"/>
    </row>
    <row r="5" spans="1:12">
      <c r="A5" s="126"/>
      <c r="B5" s="126"/>
      <c r="C5" s="127"/>
      <c r="D5" s="128"/>
      <c r="E5" s="129"/>
      <c r="F5" s="129"/>
      <c r="G5" s="130"/>
      <c r="H5" s="130"/>
      <c r="I5" s="130"/>
      <c r="J5" s="130"/>
      <c r="K5" s="130"/>
      <c r="L5" s="130"/>
    </row>
    <row r="6" spans="1:12">
      <c r="A6" s="126"/>
      <c r="B6" s="126"/>
      <c r="C6" s="127"/>
      <c r="D6" s="128"/>
      <c r="E6" s="129"/>
      <c r="F6" s="129"/>
      <c r="G6" s="130"/>
      <c r="H6" s="130"/>
      <c r="I6" s="130"/>
      <c r="J6" s="130"/>
      <c r="K6" s="130"/>
      <c r="L6" s="130"/>
    </row>
    <row r="7" spans="1:12">
      <c r="A7" s="126"/>
      <c r="B7" s="126"/>
      <c r="C7" s="127"/>
      <c r="D7" s="128"/>
      <c r="E7" s="129"/>
      <c r="F7" s="129"/>
      <c r="G7" s="130"/>
      <c r="H7" s="130"/>
      <c r="I7" s="130"/>
      <c r="J7" s="130"/>
      <c r="K7" s="130"/>
      <c r="L7" s="130"/>
    </row>
    <row r="8" spans="1:12">
      <c r="A8" s="126"/>
      <c r="B8" s="126"/>
      <c r="C8" s="127"/>
      <c r="D8" s="128"/>
      <c r="E8" s="130"/>
      <c r="F8" s="130"/>
      <c r="G8" s="130"/>
      <c r="H8" s="130"/>
      <c r="I8" s="130"/>
      <c r="J8" s="130"/>
      <c r="K8" s="130"/>
      <c r="L8" s="130"/>
    </row>
    <row r="9" spans="1:12">
      <c r="A9" s="126"/>
      <c r="B9" s="126"/>
      <c r="C9" s="127"/>
      <c r="D9" s="128"/>
      <c r="E9" s="130"/>
      <c r="F9" s="130"/>
      <c r="G9" s="130"/>
      <c r="H9" s="130"/>
      <c r="I9" s="130"/>
      <c r="J9" s="130"/>
      <c r="K9" s="130"/>
      <c r="L9" s="130"/>
    </row>
    <row r="10" spans="1:12">
      <c r="A10" s="126"/>
      <c r="B10" s="126"/>
      <c r="C10" s="127"/>
      <c r="D10" s="128"/>
      <c r="E10" s="130"/>
      <c r="F10" s="130"/>
      <c r="G10" s="130"/>
      <c r="H10" s="130"/>
      <c r="I10" s="130"/>
      <c r="J10" s="130"/>
      <c r="K10" s="130"/>
      <c r="L10" s="130"/>
    </row>
    <row r="11" spans="1:12">
      <c r="A11" s="126"/>
      <c r="B11" s="126"/>
      <c r="C11" s="127"/>
      <c r="D11" s="128"/>
      <c r="E11" s="130"/>
      <c r="F11" s="130"/>
      <c r="G11" s="130"/>
      <c r="H11" s="130"/>
      <c r="I11" s="130"/>
      <c r="J11" s="130"/>
      <c r="K11" s="130"/>
      <c r="L11" s="130"/>
    </row>
    <row r="12" spans="1:12">
      <c r="A12" s="126"/>
      <c r="B12" s="126"/>
      <c r="C12" s="127"/>
      <c r="D12" s="128"/>
      <c r="E12" s="130"/>
      <c r="F12" s="130"/>
      <c r="G12" s="130"/>
      <c r="H12" s="130"/>
      <c r="I12" s="130"/>
      <c r="J12" s="130"/>
      <c r="K12" s="130"/>
      <c r="L12" s="130"/>
    </row>
  </sheetData>
  <sheetProtection formatCells="0" formatColumns="0" formatRows="0" insertRows="0" insertColumns="0" insertHyperlinks="0" deleteColumns="0" deleteRows="0" sort="0" autoFilter="0" pivotTables="0"/>
  <mergeCells count="1">
    <mergeCell ref="A1:L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58"/>
  <sheetViews>
    <sheetView workbookViewId="0">
      <selection activeCell="A1" sqref="A1:J1"/>
    </sheetView>
  </sheetViews>
  <sheetFormatPr defaultColWidth="22.8796296296296" defaultRowHeight="14.4"/>
  <cols>
    <col min="1" max="16384" width="22.8796296296296" customWidth="1"/>
  </cols>
  <sheetData>
    <row r="1" ht="18.75" customHeight="1" spans="1:10">
      <c r="A1" s="115" t="s">
        <v>406</v>
      </c>
      <c r="B1" s="115"/>
      <c r="C1" s="115"/>
      <c r="D1" s="115"/>
      <c r="E1" s="115"/>
      <c r="F1" s="115"/>
      <c r="G1" s="115"/>
      <c r="H1" s="115"/>
      <c r="I1" s="115"/>
      <c r="J1" s="115"/>
    </row>
    <row r="2" ht="17.4" spans="1:10">
      <c r="A2" s="116" t="s">
        <v>70</v>
      </c>
      <c r="B2" s="116" t="s">
        <v>407</v>
      </c>
      <c r="C2" s="116" t="s">
        <v>408</v>
      </c>
      <c r="D2" s="116" t="s">
        <v>409</v>
      </c>
      <c r="E2" s="116" t="s">
        <v>410</v>
      </c>
      <c r="F2" s="116" t="s">
        <v>411</v>
      </c>
      <c r="G2" s="116" t="s">
        <v>412</v>
      </c>
      <c r="H2" s="116" t="s">
        <v>413</v>
      </c>
      <c r="I2" s="116" t="s">
        <v>414</v>
      </c>
      <c r="J2" s="116" t="s">
        <v>415</v>
      </c>
    </row>
    <row r="3" ht="15" customHeight="1" spans="1:10">
      <c r="A3" s="117"/>
      <c r="B3" s="118"/>
      <c r="C3" s="118" t="s">
        <v>416</v>
      </c>
      <c r="D3" s="118" t="s">
        <v>417</v>
      </c>
      <c r="E3" s="118" t="s">
        <v>418</v>
      </c>
      <c r="F3" s="118" t="s">
        <v>419</v>
      </c>
      <c r="G3" s="118" t="s">
        <v>420</v>
      </c>
      <c r="H3" s="119" t="s">
        <v>421</v>
      </c>
      <c r="I3" s="119" t="s">
        <v>422</v>
      </c>
      <c r="J3" s="122" t="s">
        <v>423</v>
      </c>
    </row>
    <row r="4" spans="1:10">
      <c r="A4" s="117"/>
      <c r="B4" s="118"/>
      <c r="C4" s="118" t="s">
        <v>424</v>
      </c>
      <c r="D4" s="118" t="s">
        <v>425</v>
      </c>
      <c r="E4" s="118" t="s">
        <v>426</v>
      </c>
      <c r="F4" s="118" t="s">
        <v>427</v>
      </c>
      <c r="G4" s="118" t="s">
        <v>428</v>
      </c>
      <c r="H4" s="119" t="s">
        <v>429</v>
      </c>
      <c r="I4" s="119" t="s">
        <v>430</v>
      </c>
      <c r="J4" s="122" t="s">
        <v>431</v>
      </c>
    </row>
    <row r="5" spans="1:10">
      <c r="A5" s="117"/>
      <c r="B5" s="118"/>
      <c r="C5" s="118" t="s">
        <v>432</v>
      </c>
      <c r="D5" s="117" t="s">
        <v>433</v>
      </c>
      <c r="E5" s="118" t="s">
        <v>419</v>
      </c>
      <c r="F5" s="118" t="s">
        <v>434</v>
      </c>
      <c r="G5" s="118" t="s">
        <v>435</v>
      </c>
      <c r="H5" s="119" t="s">
        <v>436</v>
      </c>
      <c r="I5" s="119" t="s">
        <v>437</v>
      </c>
      <c r="J5" s="122" t="s">
        <v>438</v>
      </c>
    </row>
    <row r="6" spans="1:10">
      <c r="A6" s="117"/>
      <c r="B6" s="118"/>
      <c r="C6" s="118" t="s">
        <v>439</v>
      </c>
      <c r="D6" s="118" t="s">
        <v>440</v>
      </c>
      <c r="E6" s="118" t="s">
        <v>441</v>
      </c>
      <c r="F6" s="118" t="s">
        <v>442</v>
      </c>
      <c r="G6" s="118" t="s">
        <v>420</v>
      </c>
      <c r="H6" s="119" t="s">
        <v>443</v>
      </c>
      <c r="I6" s="119" t="s">
        <v>444</v>
      </c>
      <c r="J6" s="123" t="s">
        <v>445</v>
      </c>
    </row>
    <row r="7" spans="1:10">
      <c r="A7" s="117"/>
      <c r="B7" s="118"/>
      <c r="C7" s="118" t="s">
        <v>446</v>
      </c>
      <c r="D7" s="118" t="s">
        <v>447</v>
      </c>
      <c r="E7" s="118" t="s">
        <v>448</v>
      </c>
      <c r="F7" s="118" t="s">
        <v>449</v>
      </c>
      <c r="G7" s="118" t="s">
        <v>428</v>
      </c>
      <c r="H7" s="119" t="s">
        <v>450</v>
      </c>
      <c r="I7" s="119" t="s">
        <v>451</v>
      </c>
      <c r="J7" s="123" t="s">
        <v>452</v>
      </c>
    </row>
    <row r="8" ht="15" customHeight="1" spans="1:10">
      <c r="A8" s="118"/>
      <c r="B8" s="118"/>
      <c r="C8" s="120"/>
      <c r="D8" s="118"/>
      <c r="E8" s="118"/>
      <c r="F8" s="118"/>
      <c r="G8" s="118"/>
      <c r="H8" s="118"/>
      <c r="I8" s="118"/>
      <c r="J8" s="123"/>
    </row>
    <row r="9" spans="1:10">
      <c r="A9" s="118"/>
      <c r="B9" s="118"/>
      <c r="C9" s="120"/>
      <c r="D9" s="118"/>
      <c r="E9" s="118"/>
      <c r="F9" s="118"/>
      <c r="G9" s="118"/>
      <c r="H9" s="118"/>
      <c r="I9" s="118"/>
      <c r="J9" s="123"/>
    </row>
    <row r="10" spans="1:10">
      <c r="A10" s="118"/>
      <c r="B10" s="118"/>
      <c r="C10" s="120"/>
      <c r="D10" s="118"/>
      <c r="E10" s="118"/>
      <c r="F10" s="118"/>
      <c r="G10" s="118"/>
      <c r="H10" s="118"/>
      <c r="I10" s="118"/>
      <c r="J10" s="123"/>
    </row>
    <row r="11" ht="15" customHeight="1" spans="1:10">
      <c r="A11" s="118"/>
      <c r="B11" s="118"/>
      <c r="C11" s="118"/>
      <c r="D11" s="118"/>
      <c r="E11" s="118"/>
      <c r="F11" s="118"/>
      <c r="G11" s="118"/>
      <c r="H11" s="118"/>
      <c r="I11" s="118"/>
      <c r="J11" s="122"/>
    </row>
    <row r="12" spans="1:10">
      <c r="A12" s="118"/>
      <c r="B12" s="118"/>
      <c r="C12" s="118"/>
      <c r="D12" s="118"/>
      <c r="E12" s="118"/>
      <c r="F12" s="118"/>
      <c r="G12" s="118"/>
      <c r="H12" s="118"/>
      <c r="I12" s="118"/>
      <c r="J12" s="122"/>
    </row>
    <row r="13" spans="1:10">
      <c r="A13" s="118"/>
      <c r="B13" s="118"/>
      <c r="C13" s="118"/>
      <c r="D13" s="118"/>
      <c r="E13" s="118"/>
      <c r="F13" s="118"/>
      <c r="G13" s="118"/>
      <c r="H13" s="118"/>
      <c r="I13" s="118"/>
      <c r="J13" s="123"/>
    </row>
    <row r="14" ht="15" customHeight="1" spans="1:10">
      <c r="A14" s="118"/>
      <c r="B14" s="118"/>
      <c r="C14" s="118"/>
      <c r="D14" s="118"/>
      <c r="E14" s="118"/>
      <c r="F14" s="118"/>
      <c r="G14" s="118"/>
      <c r="H14" s="118"/>
      <c r="I14" s="118"/>
      <c r="J14" s="123"/>
    </row>
    <row r="15" spans="1:10">
      <c r="A15" s="118"/>
      <c r="B15" s="118"/>
      <c r="C15" s="118"/>
      <c r="D15" s="118"/>
      <c r="E15" s="118"/>
      <c r="F15" s="118"/>
      <c r="G15" s="118"/>
      <c r="H15" s="118"/>
      <c r="I15" s="118"/>
      <c r="J15" s="122"/>
    </row>
    <row r="16" spans="1:10">
      <c r="A16" s="118"/>
      <c r="B16" s="118"/>
      <c r="C16" s="118"/>
      <c r="D16" s="118"/>
      <c r="E16" s="118"/>
      <c r="F16" s="118"/>
      <c r="G16" s="118"/>
      <c r="H16" s="118"/>
      <c r="I16" s="118"/>
      <c r="J16" s="123"/>
    </row>
    <row r="17" spans="1:10">
      <c r="A17" s="121"/>
      <c r="B17" s="121"/>
      <c r="C17" s="121"/>
      <c r="D17" s="121"/>
      <c r="E17" s="121"/>
      <c r="F17" s="121"/>
      <c r="G17" s="121"/>
      <c r="H17" s="121"/>
      <c r="I17" s="121"/>
      <c r="J17" s="121"/>
    </row>
    <row r="18" spans="1:10">
      <c r="A18" s="121"/>
      <c r="B18" s="121"/>
      <c r="C18" s="121"/>
      <c r="D18" s="121"/>
      <c r="E18" s="121"/>
      <c r="F18" s="121"/>
      <c r="G18" s="121"/>
      <c r="H18" s="121"/>
      <c r="I18" s="121"/>
      <c r="J18" s="121"/>
    </row>
    <row r="19" spans="1:10">
      <c r="A19" s="121"/>
      <c r="B19" s="121"/>
      <c r="C19" s="121"/>
      <c r="D19" s="121"/>
      <c r="E19" s="121"/>
      <c r="F19" s="121"/>
      <c r="G19" s="121"/>
      <c r="H19" s="121"/>
      <c r="I19" s="121"/>
      <c r="J19" s="121"/>
    </row>
    <row r="20" spans="1:10">
      <c r="A20" s="121"/>
      <c r="B20" s="121"/>
      <c r="C20" s="121"/>
      <c r="D20" s="121"/>
      <c r="E20" s="121"/>
      <c r="F20" s="121"/>
      <c r="G20" s="121"/>
      <c r="H20" s="121"/>
      <c r="I20" s="121"/>
      <c r="J20" s="121"/>
    </row>
    <row r="21" spans="1:10">
      <c r="A21" s="121"/>
      <c r="B21" s="121"/>
      <c r="C21" s="121"/>
      <c r="D21" s="121"/>
      <c r="E21" s="121"/>
      <c r="F21" s="121"/>
      <c r="G21" s="121"/>
      <c r="H21" s="121"/>
      <c r="I21" s="121"/>
      <c r="J21" s="121"/>
    </row>
    <row r="22" spans="1:10">
      <c r="A22" s="121"/>
      <c r="B22" s="121"/>
      <c r="C22" s="121"/>
      <c r="D22" s="121"/>
      <c r="E22" s="121"/>
      <c r="F22" s="121"/>
      <c r="G22" s="121"/>
      <c r="H22" s="121"/>
      <c r="I22" s="121"/>
      <c r="J22" s="121"/>
    </row>
    <row r="23" spans="1:10">
      <c r="A23" s="121"/>
      <c r="B23" s="121"/>
      <c r="C23" s="121"/>
      <c r="D23" s="121"/>
      <c r="E23" s="121"/>
      <c r="F23" s="121"/>
      <c r="G23" s="121"/>
      <c r="H23" s="121"/>
      <c r="I23" s="121"/>
      <c r="J23" s="121"/>
    </row>
    <row r="24" spans="1:10">
      <c r="A24" s="121"/>
      <c r="B24" s="121"/>
      <c r="C24" s="121"/>
      <c r="D24" s="121"/>
      <c r="E24" s="121"/>
      <c r="F24" s="121"/>
      <c r="G24" s="121"/>
      <c r="H24" s="121"/>
      <c r="I24" s="121"/>
      <c r="J24" s="121"/>
    </row>
    <row r="25" spans="1:10">
      <c r="A25" s="121"/>
      <c r="B25" s="121"/>
      <c r="C25" s="121"/>
      <c r="D25" s="121"/>
      <c r="E25" s="121"/>
      <c r="F25" s="121"/>
      <c r="G25" s="121"/>
      <c r="H25" s="121"/>
      <c r="I25" s="121"/>
      <c r="J25" s="121"/>
    </row>
    <row r="26" spans="1:10">
      <c r="A26" s="121"/>
      <c r="B26" s="121"/>
      <c r="C26" s="121"/>
      <c r="D26" s="121"/>
      <c r="E26" s="121"/>
      <c r="F26" s="121"/>
      <c r="G26" s="121"/>
      <c r="H26" s="121"/>
      <c r="I26" s="121"/>
      <c r="J26" s="121"/>
    </row>
    <row r="27" spans="1:10">
      <c r="A27" s="121"/>
      <c r="B27" s="121"/>
      <c r="C27" s="121"/>
      <c r="D27" s="121"/>
      <c r="E27" s="121"/>
      <c r="F27" s="121"/>
      <c r="G27" s="121"/>
      <c r="H27" s="121"/>
      <c r="I27" s="121"/>
      <c r="J27" s="121"/>
    </row>
    <row r="28" spans="1:10">
      <c r="A28" s="121"/>
      <c r="B28" s="121"/>
      <c r="C28" s="121"/>
      <c r="D28" s="121"/>
      <c r="E28" s="121"/>
      <c r="F28" s="121"/>
      <c r="G28" s="121"/>
      <c r="H28" s="121"/>
      <c r="I28" s="121"/>
      <c r="J28" s="121"/>
    </row>
    <row r="29" spans="1:10">
      <c r="A29" s="121"/>
      <c r="B29" s="121"/>
      <c r="C29" s="121"/>
      <c r="D29" s="121"/>
      <c r="E29" s="121"/>
      <c r="F29" s="121"/>
      <c r="G29" s="121"/>
      <c r="H29" s="121"/>
      <c r="I29" s="121"/>
      <c r="J29" s="121"/>
    </row>
    <row r="30" spans="1:10">
      <c r="A30" s="121"/>
      <c r="B30" s="121"/>
      <c r="C30" s="121"/>
      <c r="D30" s="121"/>
      <c r="E30" s="121"/>
      <c r="F30" s="121"/>
      <c r="G30" s="121"/>
      <c r="H30" s="121"/>
      <c r="I30" s="121"/>
      <c r="J30" s="121"/>
    </row>
    <row r="31" spans="1:10">
      <c r="A31" s="121"/>
      <c r="B31" s="121"/>
      <c r="C31" s="121"/>
      <c r="D31" s="121"/>
      <c r="E31" s="121"/>
      <c r="F31" s="121"/>
      <c r="G31" s="121"/>
      <c r="H31" s="121"/>
      <c r="I31" s="121"/>
      <c r="J31" s="121"/>
    </row>
    <row r="32" spans="1:10">
      <c r="A32" s="121"/>
      <c r="B32" s="121"/>
      <c r="C32" s="121"/>
      <c r="D32" s="121"/>
      <c r="E32" s="121"/>
      <c r="F32" s="121"/>
      <c r="G32" s="121"/>
      <c r="H32" s="121"/>
      <c r="I32" s="121"/>
      <c r="J32" s="121"/>
    </row>
    <row r="33" spans="1:10">
      <c r="A33" s="121"/>
      <c r="B33" s="121"/>
      <c r="C33" s="121"/>
      <c r="D33" s="121"/>
      <c r="E33" s="121"/>
      <c r="F33" s="121"/>
      <c r="G33" s="121"/>
      <c r="H33" s="121"/>
      <c r="I33" s="121"/>
      <c r="J33" s="121"/>
    </row>
    <row r="34" spans="1:10">
      <c r="A34" s="121"/>
      <c r="B34" s="121"/>
      <c r="C34" s="121"/>
      <c r="D34" s="121"/>
      <c r="E34" s="121"/>
      <c r="F34" s="121"/>
      <c r="G34" s="121"/>
      <c r="H34" s="121"/>
      <c r="I34" s="121"/>
      <c r="J34" s="121"/>
    </row>
    <row r="35" spans="1:10">
      <c r="A35" s="121"/>
      <c r="B35" s="121"/>
      <c r="C35" s="121"/>
      <c r="D35" s="121"/>
      <c r="E35" s="121"/>
      <c r="F35" s="121"/>
      <c r="G35" s="121"/>
      <c r="H35" s="121"/>
      <c r="I35" s="121"/>
      <c r="J35" s="121"/>
    </row>
    <row r="36" spans="1:10">
      <c r="A36" s="121"/>
      <c r="B36" s="121"/>
      <c r="C36" s="121"/>
      <c r="D36" s="121"/>
      <c r="E36" s="121"/>
      <c r="F36" s="121"/>
      <c r="G36" s="121"/>
      <c r="H36" s="121"/>
      <c r="I36" s="121"/>
      <c r="J36" s="121"/>
    </row>
    <row r="37" spans="1:10">
      <c r="A37" s="121"/>
      <c r="B37" s="121"/>
      <c r="C37" s="121"/>
      <c r="D37" s="121"/>
      <c r="E37" s="121"/>
      <c r="F37" s="121"/>
      <c r="G37" s="121"/>
      <c r="H37" s="121"/>
      <c r="I37" s="121"/>
      <c r="J37" s="121"/>
    </row>
    <row r="38" spans="1:10">
      <c r="A38" s="121"/>
      <c r="B38" s="121"/>
      <c r="C38" s="121"/>
      <c r="D38" s="121"/>
      <c r="E38" s="121"/>
      <c r="F38" s="121"/>
      <c r="G38" s="121"/>
      <c r="H38" s="121"/>
      <c r="I38" s="121"/>
      <c r="J38" s="121"/>
    </row>
    <row r="39" spans="1:10">
      <c r="A39" s="121"/>
      <c r="B39" s="121"/>
      <c r="C39" s="121"/>
      <c r="D39" s="121"/>
      <c r="E39" s="121"/>
      <c r="F39" s="121"/>
      <c r="G39" s="121"/>
      <c r="H39" s="121"/>
      <c r="I39" s="121"/>
      <c r="J39" s="121"/>
    </row>
    <row r="40" spans="1:10">
      <c r="A40" s="121"/>
      <c r="B40" s="121"/>
      <c r="C40" s="121"/>
      <c r="D40" s="121"/>
      <c r="E40" s="121"/>
      <c r="F40" s="121"/>
      <c r="G40" s="121"/>
      <c r="H40" s="121"/>
      <c r="I40" s="121"/>
      <c r="J40" s="121"/>
    </row>
    <row r="41" spans="1:10">
      <c r="A41" s="121"/>
      <c r="B41" s="121"/>
      <c r="C41" s="121"/>
      <c r="D41" s="121"/>
      <c r="E41" s="121"/>
      <c r="F41" s="121"/>
      <c r="G41" s="121"/>
      <c r="H41" s="121"/>
      <c r="I41" s="121"/>
      <c r="J41" s="121"/>
    </row>
    <row r="42" spans="1:10">
      <c r="A42" s="121"/>
      <c r="B42" s="121"/>
      <c r="C42" s="121"/>
      <c r="D42" s="121"/>
      <c r="E42" s="121"/>
      <c r="F42" s="121"/>
      <c r="G42" s="121"/>
      <c r="H42" s="121"/>
      <c r="I42" s="121"/>
      <c r="J42" s="121"/>
    </row>
    <row r="43" spans="1:10">
      <c r="A43" s="121"/>
      <c r="B43" s="121"/>
      <c r="C43" s="121"/>
      <c r="D43" s="121"/>
      <c r="E43" s="121"/>
      <c r="F43" s="121"/>
      <c r="G43" s="121"/>
      <c r="H43" s="121"/>
      <c r="I43" s="121"/>
      <c r="J43" s="121"/>
    </row>
    <row r="44" spans="1:10">
      <c r="A44" s="121"/>
      <c r="B44" s="121"/>
      <c r="C44" s="121"/>
      <c r="D44" s="121"/>
      <c r="E44" s="121"/>
      <c r="F44" s="121"/>
      <c r="G44" s="121"/>
      <c r="H44" s="121"/>
      <c r="I44" s="121"/>
      <c r="J44" s="121"/>
    </row>
    <row r="45" spans="1:10">
      <c r="A45" s="121"/>
      <c r="B45" s="121"/>
      <c r="C45" s="121"/>
      <c r="D45" s="121"/>
      <c r="E45" s="121"/>
      <c r="F45" s="121"/>
      <c r="G45" s="121"/>
      <c r="H45" s="121"/>
      <c r="I45" s="121"/>
      <c r="J45" s="121"/>
    </row>
    <row r="46" spans="1:10">
      <c r="A46" s="121"/>
      <c r="B46" s="121"/>
      <c r="C46" s="121"/>
      <c r="D46" s="121"/>
      <c r="E46" s="121"/>
      <c r="F46" s="121"/>
      <c r="G46" s="121"/>
      <c r="H46" s="121"/>
      <c r="I46" s="121"/>
      <c r="J46" s="121"/>
    </row>
    <row r="47" spans="1:10">
      <c r="A47" s="121"/>
      <c r="B47" s="121"/>
      <c r="C47" s="121"/>
      <c r="D47" s="121"/>
      <c r="E47" s="121"/>
      <c r="F47" s="121"/>
      <c r="G47" s="121"/>
      <c r="H47" s="121"/>
      <c r="I47" s="121"/>
      <c r="J47" s="121"/>
    </row>
    <row r="48" spans="1:10">
      <c r="A48" s="121"/>
      <c r="B48" s="121"/>
      <c r="C48" s="121"/>
      <c r="D48" s="121"/>
      <c r="E48" s="121"/>
      <c r="F48" s="121"/>
      <c r="G48" s="121"/>
      <c r="H48" s="121"/>
      <c r="I48" s="121"/>
      <c r="J48" s="121"/>
    </row>
    <row r="49" spans="1:10">
      <c r="A49" s="121"/>
      <c r="B49" s="121"/>
      <c r="C49" s="121"/>
      <c r="D49" s="121"/>
      <c r="E49" s="121"/>
      <c r="F49" s="121"/>
      <c r="G49" s="121"/>
      <c r="H49" s="121"/>
      <c r="I49" s="121"/>
      <c r="J49" s="121"/>
    </row>
    <row r="50" spans="1:10">
      <c r="A50" s="121"/>
      <c r="B50" s="121"/>
      <c r="C50" s="121"/>
      <c r="D50" s="121"/>
      <c r="E50" s="121"/>
      <c r="F50" s="121"/>
      <c r="G50" s="121"/>
      <c r="H50" s="121"/>
      <c r="I50" s="121"/>
      <c r="J50" s="121"/>
    </row>
    <row r="51" spans="1:10">
      <c r="A51" s="121"/>
      <c r="B51" s="121"/>
      <c r="C51" s="121"/>
      <c r="D51" s="121"/>
      <c r="E51" s="121"/>
      <c r="F51" s="121"/>
      <c r="G51" s="121"/>
      <c r="H51" s="121"/>
      <c r="I51" s="121"/>
      <c r="J51" s="121"/>
    </row>
    <row r="52" spans="1:10">
      <c r="A52" s="121"/>
      <c r="B52" s="121"/>
      <c r="C52" s="121"/>
      <c r="D52" s="121"/>
      <c r="E52" s="121"/>
      <c r="F52" s="121"/>
      <c r="G52" s="121"/>
      <c r="H52" s="121"/>
      <c r="I52" s="121"/>
      <c r="J52" s="121"/>
    </row>
    <row r="53" spans="1:10">
      <c r="A53" s="121"/>
      <c r="B53" s="121"/>
      <c r="C53" s="121"/>
      <c r="D53" s="121"/>
      <c r="E53" s="121"/>
      <c r="F53" s="121"/>
      <c r="G53" s="121"/>
      <c r="H53" s="121"/>
      <c r="I53" s="121"/>
      <c r="J53" s="121"/>
    </row>
    <row r="54" spans="1:10">
      <c r="A54" s="121"/>
      <c r="B54" s="121"/>
      <c r="C54" s="121"/>
      <c r="D54" s="121"/>
      <c r="E54" s="121"/>
      <c r="F54" s="121"/>
      <c r="G54" s="121"/>
      <c r="H54" s="121"/>
      <c r="I54" s="121"/>
      <c r="J54" s="121"/>
    </row>
    <row r="55" spans="1:10">
      <c r="A55" s="121"/>
      <c r="B55" s="121"/>
      <c r="C55" s="121"/>
      <c r="D55" s="121"/>
      <c r="E55" s="121"/>
      <c r="F55" s="121"/>
      <c r="G55" s="121"/>
      <c r="H55" s="121"/>
      <c r="I55" s="121"/>
      <c r="J55" s="121"/>
    </row>
    <row r="56" spans="1:10">
      <c r="A56" s="121"/>
      <c r="B56" s="121"/>
      <c r="C56" s="121"/>
      <c r="D56" s="121"/>
      <c r="E56" s="121"/>
      <c r="F56" s="121"/>
      <c r="G56" s="121"/>
      <c r="H56" s="121"/>
      <c r="I56" s="121"/>
      <c r="J56" s="121"/>
    </row>
    <row r="57" spans="1:10">
      <c r="A57" s="121"/>
      <c r="B57" s="121"/>
      <c r="C57" s="121"/>
      <c r="D57" s="121"/>
      <c r="E57" s="121"/>
      <c r="F57" s="121"/>
      <c r="G57" s="121"/>
      <c r="H57" s="121"/>
      <c r="I57" s="121"/>
      <c r="J57" s="121"/>
    </row>
    <row r="58" spans="1:10">
      <c r="A58" s="121"/>
      <c r="B58" s="121"/>
      <c r="C58" s="121"/>
      <c r="D58" s="121"/>
      <c r="E58" s="121"/>
      <c r="F58" s="121"/>
      <c r="G58" s="121"/>
      <c r="H58" s="121"/>
      <c r="I58" s="121"/>
      <c r="J58" s="121"/>
    </row>
    <row r="59" spans="1:10">
      <c r="A59" s="121"/>
      <c r="B59" s="121"/>
      <c r="C59" s="121"/>
      <c r="D59" s="121"/>
      <c r="E59" s="121"/>
      <c r="F59" s="121"/>
      <c r="G59" s="121"/>
      <c r="H59" s="121"/>
      <c r="I59" s="121"/>
      <c r="J59" s="121"/>
    </row>
    <row r="60" spans="1:10">
      <c r="A60" s="121"/>
      <c r="B60" s="121"/>
      <c r="C60" s="121"/>
      <c r="D60" s="121"/>
      <c r="E60" s="121"/>
      <c r="F60" s="121"/>
      <c r="G60" s="121"/>
      <c r="H60" s="121"/>
      <c r="I60" s="121"/>
      <c r="J60" s="121"/>
    </row>
    <row r="61" spans="1:10">
      <c r="A61" s="121"/>
      <c r="B61" s="121"/>
      <c r="C61" s="121"/>
      <c r="D61" s="121"/>
      <c r="E61" s="121"/>
      <c r="F61" s="121"/>
      <c r="G61" s="121"/>
      <c r="H61" s="121"/>
      <c r="I61" s="121"/>
      <c r="J61" s="121"/>
    </row>
    <row r="62" spans="1:10">
      <c r="A62" s="121"/>
      <c r="B62" s="121"/>
      <c r="C62" s="121"/>
      <c r="D62" s="121"/>
      <c r="E62" s="121"/>
      <c r="F62" s="121"/>
      <c r="G62" s="121"/>
      <c r="H62" s="121"/>
      <c r="I62" s="121"/>
      <c r="J62" s="121"/>
    </row>
    <row r="63" spans="1:10">
      <c r="A63" s="121"/>
      <c r="B63" s="121"/>
      <c r="C63" s="121"/>
      <c r="D63" s="121"/>
      <c r="E63" s="121"/>
      <c r="F63" s="121"/>
      <c r="G63" s="121"/>
      <c r="H63" s="121"/>
      <c r="I63" s="121"/>
      <c r="J63" s="121"/>
    </row>
    <row r="64" spans="1:10">
      <c r="A64" s="121"/>
      <c r="B64" s="121"/>
      <c r="C64" s="121"/>
      <c r="D64" s="121"/>
      <c r="E64" s="121"/>
      <c r="F64" s="121"/>
      <c r="G64" s="121"/>
      <c r="H64" s="121"/>
      <c r="I64" s="121"/>
      <c r="J64" s="121"/>
    </row>
    <row r="65" spans="1:10">
      <c r="A65" s="121"/>
      <c r="B65" s="121"/>
      <c r="C65" s="121"/>
      <c r="D65" s="121"/>
      <c r="E65" s="121"/>
      <c r="F65" s="121"/>
      <c r="G65" s="121"/>
      <c r="H65" s="121"/>
      <c r="I65" s="121"/>
      <c r="J65" s="121"/>
    </row>
    <row r="66" spans="1:10">
      <c r="A66" s="121"/>
      <c r="B66" s="121"/>
      <c r="C66" s="121"/>
      <c r="D66" s="121"/>
      <c r="E66" s="121"/>
      <c r="F66" s="121"/>
      <c r="G66" s="121"/>
      <c r="H66" s="121"/>
      <c r="I66" s="121"/>
      <c r="J66" s="121"/>
    </row>
    <row r="67" spans="1:10">
      <c r="A67" s="121"/>
      <c r="B67" s="121"/>
      <c r="C67" s="121"/>
      <c r="D67" s="121"/>
      <c r="E67" s="121"/>
      <c r="F67" s="121"/>
      <c r="G67" s="121"/>
      <c r="H67" s="121"/>
      <c r="I67" s="121"/>
      <c r="J67" s="121"/>
    </row>
    <row r="68" spans="1:10">
      <c r="A68" s="121"/>
      <c r="B68" s="121"/>
      <c r="C68" s="121"/>
      <c r="D68" s="121"/>
      <c r="E68" s="121"/>
      <c r="F68" s="121"/>
      <c r="G68" s="121"/>
      <c r="H68" s="121"/>
      <c r="I68" s="121"/>
      <c r="J68" s="121"/>
    </row>
    <row r="69" spans="1:10">
      <c r="A69" s="121"/>
      <c r="B69" s="121"/>
      <c r="C69" s="121"/>
      <c r="D69" s="121"/>
      <c r="E69" s="121"/>
      <c r="F69" s="121"/>
      <c r="G69" s="121"/>
      <c r="H69" s="121"/>
      <c r="I69" s="121"/>
      <c r="J69" s="121"/>
    </row>
    <row r="70" spans="1:10">
      <c r="A70" s="121"/>
      <c r="B70" s="121"/>
      <c r="C70" s="121"/>
      <c r="D70" s="121"/>
      <c r="E70" s="121"/>
      <c r="F70" s="121"/>
      <c r="G70" s="121"/>
      <c r="H70" s="121"/>
      <c r="I70" s="121"/>
      <c r="J70" s="121"/>
    </row>
    <row r="71" spans="1:10">
      <c r="A71" s="121"/>
      <c r="B71" s="121"/>
      <c r="C71" s="121"/>
      <c r="D71" s="121"/>
      <c r="E71" s="121"/>
      <c r="F71" s="121"/>
      <c r="G71" s="121"/>
      <c r="H71" s="121"/>
      <c r="I71" s="121"/>
      <c r="J71" s="121"/>
    </row>
    <row r="72" spans="1:10">
      <c r="A72" s="121"/>
      <c r="B72" s="121"/>
      <c r="C72" s="121"/>
      <c r="D72" s="121"/>
      <c r="E72" s="121"/>
      <c r="F72" s="121"/>
      <c r="G72" s="121"/>
      <c r="H72" s="121"/>
      <c r="I72" s="121"/>
      <c r="J72" s="121"/>
    </row>
    <row r="73" spans="1:10">
      <c r="A73" s="121"/>
      <c r="B73" s="121"/>
      <c r="C73" s="121"/>
      <c r="D73" s="121"/>
      <c r="E73" s="121"/>
      <c r="F73" s="121"/>
      <c r="G73" s="121"/>
      <c r="H73" s="121"/>
      <c r="I73" s="121"/>
      <c r="J73" s="121"/>
    </row>
    <row r="74" spans="1:10">
      <c r="A74" s="121"/>
      <c r="B74" s="121"/>
      <c r="C74" s="121"/>
      <c r="D74" s="121"/>
      <c r="E74" s="121"/>
      <c r="F74" s="121"/>
      <c r="G74" s="121"/>
      <c r="H74" s="121"/>
      <c r="I74" s="121"/>
      <c r="J74" s="121"/>
    </row>
    <row r="75" spans="1:10">
      <c r="A75" s="121"/>
      <c r="B75" s="121"/>
      <c r="C75" s="121"/>
      <c r="D75" s="121"/>
      <c r="E75" s="121"/>
      <c r="F75" s="121"/>
      <c r="G75" s="121"/>
      <c r="H75" s="121"/>
      <c r="I75" s="121"/>
      <c r="J75" s="121"/>
    </row>
    <row r="76" spans="1:10">
      <c r="A76" s="121"/>
      <c r="B76" s="121"/>
      <c r="C76" s="121"/>
      <c r="D76" s="121"/>
      <c r="E76" s="121"/>
      <c r="F76" s="121"/>
      <c r="G76" s="121"/>
      <c r="H76" s="121"/>
      <c r="I76" s="121"/>
      <c r="J76" s="121"/>
    </row>
    <row r="77" spans="1:10">
      <c r="A77" s="121"/>
      <c r="B77" s="121"/>
      <c r="C77" s="121"/>
      <c r="D77" s="121"/>
      <c r="E77" s="121"/>
      <c r="F77" s="121"/>
      <c r="G77" s="121"/>
      <c r="H77" s="121"/>
      <c r="I77" s="121"/>
      <c r="J77" s="121"/>
    </row>
    <row r="78" spans="1:10">
      <c r="A78" s="121"/>
      <c r="B78" s="121"/>
      <c r="C78" s="121"/>
      <c r="D78" s="121"/>
      <c r="E78" s="121"/>
      <c r="F78" s="121"/>
      <c r="G78" s="121"/>
      <c r="H78" s="121"/>
      <c r="I78" s="121"/>
      <c r="J78" s="121"/>
    </row>
    <row r="79" spans="1:10">
      <c r="A79" s="121"/>
      <c r="B79" s="121"/>
      <c r="C79" s="121"/>
      <c r="D79" s="121"/>
      <c r="E79" s="121"/>
      <c r="F79" s="121"/>
      <c r="G79" s="121"/>
      <c r="H79" s="121"/>
      <c r="I79" s="121"/>
      <c r="J79" s="121"/>
    </row>
    <row r="80" spans="1:10">
      <c r="A80" s="121"/>
      <c r="B80" s="121"/>
      <c r="C80" s="121"/>
      <c r="D80" s="121"/>
      <c r="E80" s="121"/>
      <c r="F80" s="121"/>
      <c r="G80" s="121"/>
      <c r="H80" s="121"/>
      <c r="I80" s="121"/>
      <c r="J80" s="121"/>
    </row>
    <row r="81" spans="1:10">
      <c r="A81" s="121"/>
      <c r="B81" s="121"/>
      <c r="C81" s="121"/>
      <c r="D81" s="121"/>
      <c r="E81" s="121"/>
      <c r="F81" s="121"/>
      <c r="G81" s="121"/>
      <c r="H81" s="121"/>
      <c r="I81" s="121"/>
      <c r="J81" s="121"/>
    </row>
    <row r="82" spans="1:10">
      <c r="A82" s="121"/>
      <c r="B82" s="121"/>
      <c r="C82" s="121"/>
      <c r="D82" s="121"/>
      <c r="E82" s="121"/>
      <c r="F82" s="121"/>
      <c r="G82" s="121"/>
      <c r="H82" s="121"/>
      <c r="I82" s="121"/>
      <c r="J82" s="121"/>
    </row>
    <row r="83" spans="1:10">
      <c r="A83" s="121"/>
      <c r="B83" s="121"/>
      <c r="C83" s="121"/>
      <c r="D83" s="121"/>
      <c r="E83" s="121"/>
      <c r="F83" s="121"/>
      <c r="G83" s="121"/>
      <c r="H83" s="121"/>
      <c r="I83" s="121"/>
      <c r="J83" s="121"/>
    </row>
    <row r="84" spans="1:10">
      <c r="A84" s="121"/>
      <c r="B84" s="121"/>
      <c r="C84" s="121"/>
      <c r="D84" s="121"/>
      <c r="E84" s="121"/>
      <c r="F84" s="121"/>
      <c r="G84" s="121"/>
      <c r="H84" s="121"/>
      <c r="I84" s="121"/>
      <c r="J84" s="121"/>
    </row>
    <row r="85" spans="1:10">
      <c r="A85" s="121"/>
      <c r="B85" s="121"/>
      <c r="C85" s="121"/>
      <c r="D85" s="121"/>
      <c r="E85" s="121"/>
      <c r="F85" s="121"/>
      <c r="G85" s="121"/>
      <c r="H85" s="121"/>
      <c r="I85" s="121"/>
      <c r="J85" s="121"/>
    </row>
    <row r="86" spans="1:10">
      <c r="A86" s="121"/>
      <c r="B86" s="121"/>
      <c r="C86" s="121"/>
      <c r="D86" s="121"/>
      <c r="E86" s="121"/>
      <c r="F86" s="121"/>
      <c r="G86" s="121"/>
      <c r="H86" s="121"/>
      <c r="I86" s="121"/>
      <c r="J86" s="121"/>
    </row>
    <row r="87" spans="1:10">
      <c r="A87" s="121"/>
      <c r="B87" s="121"/>
      <c r="C87" s="121"/>
      <c r="D87" s="121"/>
      <c r="E87" s="121"/>
      <c r="F87" s="121"/>
      <c r="G87" s="121"/>
      <c r="H87" s="121"/>
      <c r="I87" s="121"/>
      <c r="J87" s="121"/>
    </row>
    <row r="88" spans="1:10">
      <c r="A88" s="121"/>
      <c r="B88" s="121"/>
      <c r="C88" s="121"/>
      <c r="D88" s="121"/>
      <c r="E88" s="121"/>
      <c r="F88" s="121"/>
      <c r="G88" s="121"/>
      <c r="H88" s="121"/>
      <c r="I88" s="121"/>
      <c r="J88" s="121"/>
    </row>
    <row r="89" spans="1:10">
      <c r="A89" s="121"/>
      <c r="B89" s="121"/>
      <c r="C89" s="121"/>
      <c r="D89" s="121"/>
      <c r="E89" s="121"/>
      <c r="F89" s="121"/>
      <c r="G89" s="121"/>
      <c r="H89" s="121"/>
      <c r="I89" s="121"/>
      <c r="J89" s="121"/>
    </row>
    <row r="90" spans="1:10">
      <c r="A90" s="121"/>
      <c r="B90" s="121"/>
      <c r="C90" s="121"/>
      <c r="D90" s="121"/>
      <c r="E90" s="121"/>
      <c r="F90" s="121"/>
      <c r="G90" s="121"/>
      <c r="H90" s="121"/>
      <c r="I90" s="121"/>
      <c r="J90" s="121"/>
    </row>
    <row r="91" spans="1:10">
      <c r="A91" s="121"/>
      <c r="B91" s="121"/>
      <c r="C91" s="121"/>
      <c r="D91" s="121"/>
      <c r="E91" s="121"/>
      <c r="F91" s="121"/>
      <c r="G91" s="121"/>
      <c r="H91" s="121"/>
      <c r="I91" s="121"/>
      <c r="J91" s="121"/>
    </row>
    <row r="92" spans="1:10">
      <c r="A92" s="121"/>
      <c r="B92" s="121"/>
      <c r="C92" s="121"/>
      <c r="D92" s="121"/>
      <c r="E92" s="121"/>
      <c r="F92" s="121"/>
      <c r="G92" s="121"/>
      <c r="H92" s="121"/>
      <c r="I92" s="121"/>
      <c r="J92" s="121"/>
    </row>
    <row r="93" spans="1:10">
      <c r="A93" s="121"/>
      <c r="B93" s="121"/>
      <c r="C93" s="121"/>
      <c r="D93" s="121"/>
      <c r="E93" s="121"/>
      <c r="F93" s="121"/>
      <c r="G93" s="121"/>
      <c r="H93" s="121"/>
      <c r="I93" s="121"/>
      <c r="J93" s="121"/>
    </row>
    <row r="94" spans="1:10">
      <c r="A94" s="121"/>
      <c r="B94" s="121"/>
      <c r="C94" s="121"/>
      <c r="D94" s="121"/>
      <c r="E94" s="121"/>
      <c r="F94" s="121"/>
      <c r="G94" s="121"/>
      <c r="H94" s="121"/>
      <c r="I94" s="121"/>
      <c r="J94" s="121"/>
    </row>
    <row r="95" spans="1:10">
      <c r="A95" s="121"/>
      <c r="B95" s="121"/>
      <c r="C95" s="121"/>
      <c r="D95" s="121"/>
      <c r="E95" s="121"/>
      <c r="F95" s="121"/>
      <c r="G95" s="121"/>
      <c r="H95" s="121"/>
      <c r="I95" s="121"/>
      <c r="J95" s="121"/>
    </row>
    <row r="96" spans="1:10">
      <c r="A96" s="121"/>
      <c r="B96" s="121"/>
      <c r="C96" s="121"/>
      <c r="D96" s="121"/>
      <c r="E96" s="121"/>
      <c r="F96" s="121"/>
      <c r="G96" s="121"/>
      <c r="H96" s="121"/>
      <c r="I96" s="121"/>
      <c r="J96" s="121"/>
    </row>
    <row r="97" spans="1:10">
      <c r="A97" s="121"/>
      <c r="B97" s="121"/>
      <c r="C97" s="121"/>
      <c r="D97" s="121"/>
      <c r="E97" s="121"/>
      <c r="F97" s="121"/>
      <c r="G97" s="121"/>
      <c r="H97" s="121"/>
      <c r="I97" s="121"/>
      <c r="J97" s="121"/>
    </row>
    <row r="98" spans="1:10">
      <c r="A98" s="121"/>
      <c r="B98" s="121"/>
      <c r="C98" s="121"/>
      <c r="D98" s="121"/>
      <c r="E98" s="121"/>
      <c r="F98" s="121"/>
      <c r="G98" s="121"/>
      <c r="H98" s="121"/>
      <c r="I98" s="121"/>
      <c r="J98" s="121"/>
    </row>
    <row r="99" spans="1:10">
      <c r="A99" s="121"/>
      <c r="B99" s="121"/>
      <c r="C99" s="121"/>
      <c r="D99" s="121"/>
      <c r="E99" s="121"/>
      <c r="F99" s="121"/>
      <c r="G99" s="121"/>
      <c r="H99" s="121"/>
      <c r="I99" s="121"/>
      <c r="J99" s="121"/>
    </row>
    <row r="100" spans="1:10">
      <c r="A100" s="121"/>
      <c r="B100" s="121"/>
      <c r="C100" s="121"/>
      <c r="D100" s="121"/>
      <c r="E100" s="121"/>
      <c r="F100" s="121"/>
      <c r="G100" s="121"/>
      <c r="H100" s="121"/>
      <c r="I100" s="121"/>
      <c r="J100" s="121"/>
    </row>
    <row r="101" spans="1:10">
      <c r="A101" s="121"/>
      <c r="B101" s="121"/>
      <c r="C101" s="121"/>
      <c r="D101" s="121"/>
      <c r="E101" s="121"/>
      <c r="F101" s="121"/>
      <c r="G101" s="121"/>
      <c r="H101" s="121"/>
      <c r="I101" s="121"/>
      <c r="J101" s="121"/>
    </row>
    <row r="102" spans="1:10">
      <c r="A102" s="121"/>
      <c r="B102" s="121"/>
      <c r="C102" s="121"/>
      <c r="D102" s="121"/>
      <c r="E102" s="121"/>
      <c r="F102" s="121"/>
      <c r="G102" s="121"/>
      <c r="H102" s="121"/>
      <c r="I102" s="121"/>
      <c r="J102" s="121"/>
    </row>
    <row r="103" spans="1:10">
      <c r="A103" s="121"/>
      <c r="B103" s="121"/>
      <c r="C103" s="121"/>
      <c r="D103" s="121"/>
      <c r="E103" s="121"/>
      <c r="F103" s="121"/>
      <c r="G103" s="121"/>
      <c r="H103" s="121"/>
      <c r="I103" s="121"/>
      <c r="J103" s="121"/>
    </row>
    <row r="104" spans="1:10">
      <c r="A104" s="121"/>
      <c r="B104" s="121"/>
      <c r="C104" s="121"/>
      <c r="D104" s="121"/>
      <c r="E104" s="121"/>
      <c r="F104" s="121"/>
      <c r="G104" s="121"/>
      <c r="H104" s="121"/>
      <c r="I104" s="121"/>
      <c r="J104" s="121"/>
    </row>
    <row r="105" spans="1:10">
      <c r="A105" s="121"/>
      <c r="B105" s="121"/>
      <c r="C105" s="121"/>
      <c r="D105" s="121"/>
      <c r="E105" s="121"/>
      <c r="F105" s="121"/>
      <c r="G105" s="121"/>
      <c r="H105" s="121"/>
      <c r="I105" s="121"/>
      <c r="J105" s="121"/>
    </row>
    <row r="106" spans="1:10">
      <c r="A106" s="121"/>
      <c r="B106" s="121"/>
      <c r="C106" s="121"/>
      <c r="D106" s="121"/>
      <c r="E106" s="121"/>
      <c r="F106" s="121"/>
      <c r="G106" s="121"/>
      <c r="H106" s="121"/>
      <c r="I106" s="121"/>
      <c r="J106" s="121"/>
    </row>
    <row r="107" spans="1:10">
      <c r="A107" s="121"/>
      <c r="B107" s="121"/>
      <c r="C107" s="121"/>
      <c r="D107" s="121"/>
      <c r="E107" s="121"/>
      <c r="F107" s="121"/>
      <c r="G107" s="121"/>
      <c r="H107" s="121"/>
      <c r="I107" s="121"/>
      <c r="J107" s="121"/>
    </row>
    <row r="108" spans="1:10">
      <c r="A108" s="121"/>
      <c r="B108" s="121"/>
      <c r="C108" s="121"/>
      <c r="D108" s="121"/>
      <c r="E108" s="121"/>
      <c r="F108" s="121"/>
      <c r="G108" s="121"/>
      <c r="H108" s="121"/>
      <c r="I108" s="121"/>
      <c r="J108" s="121"/>
    </row>
    <row r="109" spans="1:10">
      <c r="A109" s="121"/>
      <c r="B109" s="121"/>
      <c r="C109" s="121"/>
      <c r="D109" s="121"/>
      <c r="E109" s="121"/>
      <c r="F109" s="121"/>
      <c r="G109" s="121"/>
      <c r="H109" s="121"/>
      <c r="I109" s="121"/>
      <c r="J109" s="121"/>
    </row>
    <row r="110" spans="1:10">
      <c r="A110" s="121"/>
      <c r="B110" s="121"/>
      <c r="C110" s="121"/>
      <c r="D110" s="121"/>
      <c r="E110" s="121"/>
      <c r="F110" s="121"/>
      <c r="G110" s="121"/>
      <c r="H110" s="121"/>
      <c r="I110" s="121"/>
      <c r="J110" s="121"/>
    </row>
    <row r="111" spans="1:10">
      <c r="A111" s="121"/>
      <c r="B111" s="121"/>
      <c r="C111" s="121"/>
      <c r="D111" s="121"/>
      <c r="E111" s="121"/>
      <c r="F111" s="121"/>
      <c r="G111" s="121"/>
      <c r="H111" s="121"/>
      <c r="I111" s="121"/>
      <c r="J111" s="121"/>
    </row>
    <row r="112" spans="1:10">
      <c r="A112" s="121"/>
      <c r="B112" s="121"/>
      <c r="C112" s="121"/>
      <c r="D112" s="121"/>
      <c r="E112" s="121"/>
      <c r="F112" s="121"/>
      <c r="G112" s="121"/>
      <c r="H112" s="121"/>
      <c r="I112" s="121"/>
      <c r="J112" s="121"/>
    </row>
    <row r="113" spans="1:10">
      <c r="A113" s="121"/>
      <c r="B113" s="121"/>
      <c r="C113" s="121"/>
      <c r="D113" s="121"/>
      <c r="E113" s="121"/>
      <c r="F113" s="121"/>
      <c r="G113" s="121"/>
      <c r="H113" s="121"/>
      <c r="I113" s="121"/>
      <c r="J113" s="121"/>
    </row>
    <row r="114" spans="1:10">
      <c r="A114" s="121"/>
      <c r="B114" s="121"/>
      <c r="C114" s="121"/>
      <c r="D114" s="121"/>
      <c r="E114" s="121"/>
      <c r="F114" s="121"/>
      <c r="G114" s="121"/>
      <c r="H114" s="121"/>
      <c r="I114" s="121"/>
      <c r="J114" s="121"/>
    </row>
    <row r="115" spans="1:10">
      <c r="A115" s="121"/>
      <c r="B115" s="121"/>
      <c r="C115" s="121"/>
      <c r="D115" s="121"/>
      <c r="E115" s="121"/>
      <c r="F115" s="121"/>
      <c r="G115" s="121"/>
      <c r="H115" s="121"/>
      <c r="I115" s="121"/>
      <c r="J115" s="121"/>
    </row>
    <row r="116" spans="1:10">
      <c r="A116" s="121"/>
      <c r="B116" s="121"/>
      <c r="C116" s="121"/>
      <c r="D116" s="121"/>
      <c r="E116" s="121"/>
      <c r="F116" s="121"/>
      <c r="G116" s="121"/>
      <c r="H116" s="121"/>
      <c r="I116" s="121"/>
      <c r="J116" s="121"/>
    </row>
    <row r="117" spans="1:10">
      <c r="A117" s="121"/>
      <c r="B117" s="121"/>
      <c r="C117" s="121"/>
      <c r="D117" s="121"/>
      <c r="E117" s="121"/>
      <c r="F117" s="121"/>
      <c r="G117" s="121"/>
      <c r="H117" s="121"/>
      <c r="I117" s="121"/>
      <c r="J117" s="121"/>
    </row>
    <row r="118" spans="1:10">
      <c r="A118" s="121"/>
      <c r="B118" s="121"/>
      <c r="C118" s="121"/>
      <c r="D118" s="121"/>
      <c r="E118" s="121"/>
      <c r="F118" s="121"/>
      <c r="G118" s="121"/>
      <c r="H118" s="121"/>
      <c r="I118" s="121"/>
      <c r="J118" s="121"/>
    </row>
    <row r="119" spans="1:10">
      <c r="A119" s="121"/>
      <c r="B119" s="121"/>
      <c r="C119" s="121"/>
      <c r="D119" s="121"/>
      <c r="E119" s="121"/>
      <c r="F119" s="121"/>
      <c r="G119" s="121"/>
      <c r="H119" s="121"/>
      <c r="I119" s="121"/>
      <c r="J119" s="121"/>
    </row>
    <row r="120" spans="1:10">
      <c r="A120" s="121"/>
      <c r="B120" s="121"/>
      <c r="C120" s="121"/>
      <c r="D120" s="121"/>
      <c r="E120" s="121"/>
      <c r="F120" s="121"/>
      <c r="G120" s="121"/>
      <c r="H120" s="121"/>
      <c r="I120" s="121"/>
      <c r="J120" s="121"/>
    </row>
    <row r="121" spans="1:10">
      <c r="A121" s="121"/>
      <c r="B121" s="121"/>
      <c r="C121" s="121"/>
      <c r="D121" s="121"/>
      <c r="E121" s="121"/>
      <c r="F121" s="121"/>
      <c r="G121" s="121"/>
      <c r="H121" s="121"/>
      <c r="I121" s="121"/>
      <c r="J121" s="121"/>
    </row>
    <row r="122" spans="1:10">
      <c r="A122" s="121"/>
      <c r="B122" s="121"/>
      <c r="C122" s="121"/>
      <c r="D122" s="121"/>
      <c r="E122" s="121"/>
      <c r="F122" s="121"/>
      <c r="G122" s="121"/>
      <c r="H122" s="121"/>
      <c r="I122" s="121"/>
      <c r="J122" s="121"/>
    </row>
    <row r="123" spans="1:10">
      <c r="A123" s="121"/>
      <c r="B123" s="121"/>
      <c r="C123" s="121"/>
      <c r="D123" s="121"/>
      <c r="E123" s="121"/>
      <c r="F123" s="121"/>
      <c r="G123" s="121"/>
      <c r="H123" s="121"/>
      <c r="I123" s="121"/>
      <c r="J123" s="121"/>
    </row>
    <row r="124" spans="1:10">
      <c r="A124" s="121"/>
      <c r="B124" s="121"/>
      <c r="C124" s="121"/>
      <c r="D124" s="121"/>
      <c r="E124" s="121"/>
      <c r="F124" s="121"/>
      <c r="G124" s="121"/>
      <c r="H124" s="121"/>
      <c r="I124" s="121"/>
      <c r="J124" s="121"/>
    </row>
    <row r="125" spans="1:10">
      <c r="A125" s="121"/>
      <c r="B125" s="121"/>
      <c r="C125" s="121"/>
      <c r="D125" s="121"/>
      <c r="E125" s="121"/>
      <c r="F125" s="121"/>
      <c r="G125" s="121"/>
      <c r="H125" s="121"/>
      <c r="I125" s="121"/>
      <c r="J125" s="121"/>
    </row>
    <row r="126" spans="1:10">
      <c r="A126" s="121"/>
      <c r="B126" s="121"/>
      <c r="C126" s="121"/>
      <c r="D126" s="121"/>
      <c r="E126" s="121"/>
      <c r="F126" s="121"/>
      <c r="G126" s="121"/>
      <c r="H126" s="121"/>
      <c r="I126" s="121"/>
      <c r="J126" s="121"/>
    </row>
    <row r="127" spans="1:10">
      <c r="A127" s="121"/>
      <c r="B127" s="121"/>
      <c r="C127" s="121"/>
      <c r="D127" s="121"/>
      <c r="E127" s="121"/>
      <c r="F127" s="121"/>
      <c r="G127" s="121"/>
      <c r="H127" s="121"/>
      <c r="I127" s="121"/>
      <c r="J127" s="121"/>
    </row>
    <row r="128" spans="1:10">
      <c r="A128" s="121"/>
      <c r="B128" s="121"/>
      <c r="C128" s="121"/>
      <c r="D128" s="121"/>
      <c r="E128" s="121"/>
      <c r="F128" s="121"/>
      <c r="G128" s="121"/>
      <c r="H128" s="121"/>
      <c r="I128" s="121"/>
      <c r="J128" s="121"/>
    </row>
    <row r="129" spans="1:10">
      <c r="A129" s="121"/>
      <c r="B129" s="121"/>
      <c r="C129" s="121"/>
      <c r="D129" s="121"/>
      <c r="E129" s="121"/>
      <c r="F129" s="121"/>
      <c r="G129" s="121"/>
      <c r="H129" s="121"/>
      <c r="I129" s="121"/>
      <c r="J129" s="121"/>
    </row>
    <row r="130" spans="1:10">
      <c r="A130" s="121"/>
      <c r="B130" s="121"/>
      <c r="C130" s="121"/>
      <c r="D130" s="121"/>
      <c r="E130" s="121"/>
      <c r="F130" s="121"/>
      <c r="G130" s="121"/>
      <c r="H130" s="121"/>
      <c r="I130" s="121"/>
      <c r="J130" s="121"/>
    </row>
    <row r="131" spans="1:10">
      <c r="A131" s="121"/>
      <c r="B131" s="121"/>
      <c r="C131" s="121"/>
      <c r="D131" s="121"/>
      <c r="E131" s="121"/>
      <c r="F131" s="121"/>
      <c r="G131" s="121"/>
      <c r="H131" s="121"/>
      <c r="I131" s="121"/>
      <c r="J131" s="121"/>
    </row>
    <row r="132" spans="1:10">
      <c r="A132" s="121"/>
      <c r="B132" s="121"/>
      <c r="C132" s="121"/>
      <c r="D132" s="121"/>
      <c r="E132" s="121"/>
      <c r="F132" s="121"/>
      <c r="G132" s="121"/>
      <c r="H132" s="121"/>
      <c r="I132" s="121"/>
      <c r="J132" s="121"/>
    </row>
    <row r="133" spans="1:10">
      <c r="A133" s="121"/>
      <c r="B133" s="121"/>
      <c r="C133" s="121"/>
      <c r="D133" s="121"/>
      <c r="E133" s="121"/>
      <c r="F133" s="121"/>
      <c r="G133" s="121"/>
      <c r="H133" s="121"/>
      <c r="I133" s="121"/>
      <c r="J133" s="121"/>
    </row>
    <row r="134" spans="1:10">
      <c r="A134" s="121"/>
      <c r="B134" s="121"/>
      <c r="C134" s="121"/>
      <c r="D134" s="121"/>
      <c r="E134" s="121"/>
      <c r="F134" s="121"/>
      <c r="G134" s="121"/>
      <c r="H134" s="121"/>
      <c r="I134" s="121"/>
      <c r="J134" s="121"/>
    </row>
    <row r="135" spans="1:10">
      <c r="A135" s="121"/>
      <c r="B135" s="121"/>
      <c r="C135" s="121"/>
      <c r="D135" s="121"/>
      <c r="E135" s="121"/>
      <c r="F135" s="121"/>
      <c r="G135" s="121"/>
      <c r="H135" s="121"/>
      <c r="I135" s="121"/>
      <c r="J135" s="121"/>
    </row>
    <row r="136" spans="1:10">
      <c r="A136" s="121"/>
      <c r="B136" s="121"/>
      <c r="C136" s="121"/>
      <c r="D136" s="121"/>
      <c r="E136" s="121"/>
      <c r="F136" s="121"/>
      <c r="G136" s="121"/>
      <c r="H136" s="121"/>
      <c r="I136" s="121"/>
      <c r="J136" s="121"/>
    </row>
    <row r="137" spans="1:10">
      <c r="A137" s="121"/>
      <c r="B137" s="121"/>
      <c r="C137" s="121"/>
      <c r="D137" s="121"/>
      <c r="E137" s="121"/>
      <c r="F137" s="121"/>
      <c r="G137" s="121"/>
      <c r="H137" s="121"/>
      <c r="I137" s="121"/>
      <c r="J137" s="121"/>
    </row>
    <row r="138" spans="1:10">
      <c r="A138" s="121"/>
      <c r="B138" s="121"/>
      <c r="C138" s="121"/>
      <c r="D138" s="121"/>
      <c r="E138" s="121"/>
      <c r="F138" s="121"/>
      <c r="G138" s="121"/>
      <c r="H138" s="121"/>
      <c r="I138" s="121"/>
      <c r="J138" s="121"/>
    </row>
    <row r="139" spans="1:10">
      <c r="A139" s="121"/>
      <c r="B139" s="121"/>
      <c r="C139" s="121"/>
      <c r="D139" s="121"/>
      <c r="E139" s="121"/>
      <c r="F139" s="121"/>
      <c r="G139" s="121"/>
      <c r="H139" s="121"/>
      <c r="I139" s="121"/>
      <c r="J139" s="121"/>
    </row>
    <row r="140" spans="1:10">
      <c r="A140" s="121"/>
      <c r="B140" s="121"/>
      <c r="C140" s="121"/>
      <c r="D140" s="121"/>
      <c r="E140" s="121"/>
      <c r="F140" s="121"/>
      <c r="G140" s="121"/>
      <c r="H140" s="121"/>
      <c r="I140" s="121"/>
      <c r="J140" s="121"/>
    </row>
    <row r="141" spans="1:10">
      <c r="A141" s="121"/>
      <c r="B141" s="121"/>
      <c r="C141" s="121"/>
      <c r="D141" s="121"/>
      <c r="E141" s="121"/>
      <c r="F141" s="121"/>
      <c r="G141" s="121"/>
      <c r="H141" s="121"/>
      <c r="I141" s="121"/>
      <c r="J141" s="121"/>
    </row>
    <row r="142" spans="1:10">
      <c r="A142" s="121"/>
      <c r="B142" s="121"/>
      <c r="C142" s="121"/>
      <c r="D142" s="121"/>
      <c r="E142" s="121"/>
      <c r="F142" s="121"/>
      <c r="G142" s="121"/>
      <c r="H142" s="121"/>
      <c r="I142" s="121"/>
      <c r="J142" s="121"/>
    </row>
    <row r="143" spans="1:10">
      <c r="A143" s="121"/>
      <c r="B143" s="121"/>
      <c r="C143" s="121"/>
      <c r="D143" s="121"/>
      <c r="E143" s="121"/>
      <c r="F143" s="121"/>
      <c r="G143" s="121"/>
      <c r="H143" s="121"/>
      <c r="I143" s="121"/>
      <c r="J143" s="121"/>
    </row>
    <row r="144" spans="1:10">
      <c r="A144" s="121"/>
      <c r="B144" s="121"/>
      <c r="C144" s="121"/>
      <c r="D144" s="121"/>
      <c r="E144" s="121"/>
      <c r="F144" s="121"/>
      <c r="G144" s="121"/>
      <c r="H144" s="121"/>
      <c r="I144" s="121"/>
      <c r="J144" s="121"/>
    </row>
    <row r="145" spans="1:10">
      <c r="A145" s="121"/>
      <c r="B145" s="121"/>
      <c r="C145" s="121"/>
      <c r="D145" s="121"/>
      <c r="E145" s="121"/>
      <c r="F145" s="121"/>
      <c r="G145" s="121"/>
      <c r="H145" s="121"/>
      <c r="I145" s="121"/>
      <c r="J145" s="121"/>
    </row>
    <row r="146" spans="1:10">
      <c r="A146" s="121"/>
      <c r="B146" s="121"/>
      <c r="C146" s="121"/>
      <c r="D146" s="121"/>
      <c r="E146" s="121"/>
      <c r="F146" s="121"/>
      <c r="G146" s="121"/>
      <c r="H146" s="121"/>
      <c r="I146" s="121"/>
      <c r="J146" s="121"/>
    </row>
    <row r="147" spans="1:10">
      <c r="A147" s="121"/>
      <c r="B147" s="121"/>
      <c r="C147" s="121"/>
      <c r="D147" s="121"/>
      <c r="E147" s="121"/>
      <c r="F147" s="121"/>
      <c r="G147" s="121"/>
      <c r="H147" s="121"/>
      <c r="I147" s="121"/>
      <c r="J147" s="121"/>
    </row>
    <row r="148" spans="1:10">
      <c r="A148" s="121"/>
      <c r="B148" s="121"/>
      <c r="C148" s="121"/>
      <c r="D148" s="121"/>
      <c r="E148" s="121"/>
      <c r="F148" s="121"/>
      <c r="G148" s="121"/>
      <c r="H148" s="121"/>
      <c r="I148" s="121"/>
      <c r="J148" s="121"/>
    </row>
    <row r="149" spans="1:10">
      <c r="A149" s="121"/>
      <c r="B149" s="121"/>
      <c r="C149" s="121"/>
      <c r="D149" s="121"/>
      <c r="E149" s="121"/>
      <c r="F149" s="121"/>
      <c r="G149" s="121"/>
      <c r="H149" s="121"/>
      <c r="I149" s="121"/>
      <c r="J149" s="121"/>
    </row>
    <row r="150" spans="1:10">
      <c r="A150" s="121"/>
      <c r="B150" s="121"/>
      <c r="C150" s="121"/>
      <c r="D150" s="121"/>
      <c r="E150" s="121"/>
      <c r="F150" s="121"/>
      <c r="G150" s="121"/>
      <c r="H150" s="121"/>
      <c r="I150" s="121"/>
      <c r="J150" s="121"/>
    </row>
    <row r="151" spans="1:10">
      <c r="A151" s="121"/>
      <c r="B151" s="121"/>
      <c r="C151" s="121"/>
      <c r="D151" s="121"/>
      <c r="E151" s="121"/>
      <c r="F151" s="121"/>
      <c r="G151" s="121"/>
      <c r="H151" s="121"/>
      <c r="I151" s="121"/>
      <c r="J151" s="121"/>
    </row>
    <row r="152" spans="1:10">
      <c r="A152" s="121"/>
      <c r="B152" s="121"/>
      <c r="C152" s="121"/>
      <c r="D152" s="121"/>
      <c r="E152" s="121"/>
      <c r="F152" s="121"/>
      <c r="G152" s="121"/>
      <c r="H152" s="121"/>
      <c r="I152" s="121"/>
      <c r="J152" s="121"/>
    </row>
    <row r="153" spans="1:10">
      <c r="A153" s="121"/>
      <c r="B153" s="121"/>
      <c r="C153" s="121"/>
      <c r="D153" s="121"/>
      <c r="E153" s="121"/>
      <c r="F153" s="121"/>
      <c r="G153" s="121"/>
      <c r="H153" s="121"/>
      <c r="I153" s="121"/>
      <c r="J153" s="121"/>
    </row>
    <row r="154" spans="1:10">
      <c r="A154" s="121"/>
      <c r="B154" s="121"/>
      <c r="C154" s="121"/>
      <c r="D154" s="121"/>
      <c r="E154" s="121"/>
      <c r="F154" s="121"/>
      <c r="G154" s="121"/>
      <c r="H154" s="121"/>
      <c r="I154" s="121"/>
      <c r="J154" s="121"/>
    </row>
    <row r="155" spans="1:10">
      <c r="A155" s="121"/>
      <c r="B155" s="121"/>
      <c r="C155" s="121"/>
      <c r="D155" s="121"/>
      <c r="E155" s="121"/>
      <c r="F155" s="121"/>
      <c r="G155" s="121"/>
      <c r="H155" s="121"/>
      <c r="I155" s="121"/>
      <c r="J155" s="121"/>
    </row>
    <row r="156" spans="1:10">
      <c r="A156" s="121"/>
      <c r="B156" s="121"/>
      <c r="C156" s="121"/>
      <c r="D156" s="121"/>
      <c r="E156" s="121"/>
      <c r="F156" s="121"/>
      <c r="G156" s="121"/>
      <c r="H156" s="121"/>
      <c r="I156" s="121"/>
      <c r="J156" s="121"/>
    </row>
    <row r="157" spans="1:10">
      <c r="A157" s="121"/>
      <c r="B157" s="121"/>
      <c r="C157" s="121"/>
      <c r="D157" s="121"/>
      <c r="E157" s="121"/>
      <c r="F157" s="121"/>
      <c r="G157" s="121"/>
      <c r="H157" s="121"/>
      <c r="I157" s="121"/>
      <c r="J157" s="121"/>
    </row>
    <row r="158" spans="1:10">
      <c r="A158" s="121"/>
      <c r="B158" s="121"/>
      <c r="C158" s="121"/>
      <c r="D158" s="121"/>
      <c r="E158" s="121"/>
      <c r="F158" s="121"/>
      <c r="G158" s="121"/>
      <c r="H158" s="121"/>
      <c r="I158" s="121"/>
      <c r="J158" s="121"/>
    </row>
    <row r="159" spans="1:10">
      <c r="A159" s="121"/>
      <c r="B159" s="121"/>
      <c r="C159" s="121"/>
      <c r="D159" s="121"/>
      <c r="E159" s="121"/>
      <c r="F159" s="121"/>
      <c r="G159" s="121"/>
      <c r="H159" s="121"/>
      <c r="I159" s="121"/>
      <c r="J159" s="121"/>
    </row>
    <row r="160" spans="1:10">
      <c r="A160" s="121"/>
      <c r="B160" s="121"/>
      <c r="C160" s="121"/>
      <c r="D160" s="121"/>
      <c r="E160" s="121"/>
      <c r="F160" s="121"/>
      <c r="G160" s="121"/>
      <c r="H160" s="121"/>
      <c r="I160" s="121"/>
      <c r="J160" s="121"/>
    </row>
    <row r="161" spans="1:10">
      <c r="A161" s="121"/>
      <c r="B161" s="121"/>
      <c r="C161" s="121"/>
      <c r="D161" s="121"/>
      <c r="E161" s="121"/>
      <c r="F161" s="121"/>
      <c r="G161" s="121"/>
      <c r="H161" s="121"/>
      <c r="I161" s="121"/>
      <c r="J161" s="121"/>
    </row>
    <row r="162" spans="1:10">
      <c r="A162" s="121"/>
      <c r="B162" s="121"/>
      <c r="C162" s="121"/>
      <c r="D162" s="121"/>
      <c r="E162" s="121"/>
      <c r="F162" s="121"/>
      <c r="G162" s="121"/>
      <c r="H162" s="121"/>
      <c r="I162" s="121"/>
      <c r="J162" s="121"/>
    </row>
    <row r="163" spans="1:10">
      <c r="A163" s="121"/>
      <c r="B163" s="121"/>
      <c r="C163" s="121"/>
      <c r="D163" s="121"/>
      <c r="E163" s="121"/>
      <c r="F163" s="121"/>
      <c r="G163" s="121"/>
      <c r="H163" s="121"/>
      <c r="I163" s="121"/>
      <c r="J163" s="121"/>
    </row>
    <row r="164" spans="1:10">
      <c r="A164" s="121"/>
      <c r="B164" s="121"/>
      <c r="C164" s="121"/>
      <c r="D164" s="121"/>
      <c r="E164" s="121"/>
      <c r="F164" s="121"/>
      <c r="G164" s="121"/>
      <c r="H164" s="121"/>
      <c r="I164" s="121"/>
      <c r="J164" s="121"/>
    </row>
    <row r="165" spans="1:10">
      <c r="A165" s="121"/>
      <c r="B165" s="121"/>
      <c r="C165" s="121"/>
      <c r="D165" s="121"/>
      <c r="E165" s="121"/>
      <c r="F165" s="121"/>
      <c r="G165" s="121"/>
      <c r="H165" s="121"/>
      <c r="I165" s="121"/>
      <c r="J165" s="121"/>
    </row>
    <row r="166" spans="1:10">
      <c r="A166" s="121"/>
      <c r="B166" s="121"/>
      <c r="C166" s="121"/>
      <c r="D166" s="121"/>
      <c r="E166" s="121"/>
      <c r="F166" s="121"/>
      <c r="G166" s="121"/>
      <c r="H166" s="121"/>
      <c r="I166" s="121"/>
      <c r="J166" s="121"/>
    </row>
    <row r="167" spans="1:10">
      <c r="A167" s="121"/>
      <c r="B167" s="121"/>
      <c r="C167" s="121"/>
      <c r="D167" s="121"/>
      <c r="E167" s="121"/>
      <c r="F167" s="121"/>
      <c r="G167" s="121"/>
      <c r="H167" s="121"/>
      <c r="I167" s="121"/>
      <c r="J167" s="121"/>
    </row>
    <row r="168" spans="1:10">
      <c r="A168" s="121"/>
      <c r="B168" s="121"/>
      <c r="C168" s="121"/>
      <c r="D168" s="121"/>
      <c r="E168" s="121"/>
      <c r="F168" s="121"/>
      <c r="G168" s="121"/>
      <c r="H168" s="121"/>
      <c r="I168" s="121"/>
      <c r="J168" s="121"/>
    </row>
    <row r="169" spans="1:10">
      <c r="A169" s="121"/>
      <c r="B169" s="121"/>
      <c r="C169" s="121"/>
      <c r="D169" s="121"/>
      <c r="E169" s="121"/>
      <c r="F169" s="121"/>
      <c r="G169" s="121"/>
      <c r="H169" s="121"/>
      <c r="I169" s="121"/>
      <c r="J169" s="121"/>
    </row>
    <row r="170" spans="1:10">
      <c r="A170" s="121"/>
      <c r="B170" s="121"/>
      <c r="C170" s="121"/>
      <c r="D170" s="121"/>
      <c r="E170" s="121"/>
      <c r="F170" s="121"/>
      <c r="G170" s="121"/>
      <c r="H170" s="121"/>
      <c r="I170" s="121"/>
      <c r="J170" s="121"/>
    </row>
    <row r="171" spans="1:10">
      <c r="A171" s="121"/>
      <c r="B171" s="121"/>
      <c r="C171" s="121"/>
      <c r="D171" s="121"/>
      <c r="E171" s="121"/>
      <c r="F171" s="121"/>
      <c r="G171" s="121"/>
      <c r="H171" s="121"/>
      <c r="I171" s="121"/>
      <c r="J171" s="121"/>
    </row>
    <row r="172" spans="1:10">
      <c r="A172" s="121"/>
      <c r="B172" s="121"/>
      <c r="C172" s="121"/>
      <c r="D172" s="121"/>
      <c r="E172" s="121"/>
      <c r="F172" s="121"/>
      <c r="G172" s="121"/>
      <c r="H172" s="121"/>
      <c r="I172" s="121"/>
      <c r="J172" s="121"/>
    </row>
    <row r="173" spans="1:10">
      <c r="A173" s="121"/>
      <c r="B173" s="121"/>
      <c r="C173" s="121"/>
      <c r="D173" s="121"/>
      <c r="E173" s="121"/>
      <c r="F173" s="121"/>
      <c r="G173" s="121"/>
      <c r="H173" s="121"/>
      <c r="I173" s="121"/>
      <c r="J173" s="121"/>
    </row>
    <row r="174" spans="1:10">
      <c r="A174" s="121"/>
      <c r="B174" s="121"/>
      <c r="C174" s="121"/>
      <c r="D174" s="121"/>
      <c r="E174" s="121"/>
      <c r="F174" s="121"/>
      <c r="G174" s="121"/>
      <c r="H174" s="121"/>
      <c r="I174" s="121"/>
      <c r="J174" s="121"/>
    </row>
    <row r="175" spans="1:10">
      <c r="A175" s="121"/>
      <c r="B175" s="121"/>
      <c r="C175" s="121"/>
      <c r="D175" s="121"/>
      <c r="E175" s="121"/>
      <c r="F175" s="121"/>
      <c r="G175" s="121"/>
      <c r="H175" s="121"/>
      <c r="I175" s="121"/>
      <c r="J175" s="121"/>
    </row>
    <row r="176" spans="1:10">
      <c r="A176" s="121"/>
      <c r="B176" s="121"/>
      <c r="C176" s="121"/>
      <c r="D176" s="121"/>
      <c r="E176" s="121"/>
      <c r="F176" s="121"/>
      <c r="G176" s="121"/>
      <c r="H176" s="121"/>
      <c r="I176" s="121"/>
      <c r="J176" s="121"/>
    </row>
    <row r="177" spans="1:10">
      <c r="A177" s="121"/>
      <c r="B177" s="121"/>
      <c r="C177" s="121"/>
      <c r="D177" s="121"/>
      <c r="E177" s="121"/>
      <c r="F177" s="121"/>
      <c r="G177" s="121"/>
      <c r="H177" s="121"/>
      <c r="I177" s="121"/>
      <c r="J177" s="121"/>
    </row>
    <row r="178" spans="1:10">
      <c r="A178" s="121"/>
      <c r="B178" s="121"/>
      <c r="C178" s="121"/>
      <c r="D178" s="121"/>
      <c r="E178" s="121"/>
      <c r="F178" s="121"/>
      <c r="G178" s="121"/>
      <c r="H178" s="121"/>
      <c r="I178" s="121"/>
      <c r="J178" s="121"/>
    </row>
    <row r="179" spans="1:10">
      <c r="A179" s="121"/>
      <c r="B179" s="121"/>
      <c r="C179" s="121"/>
      <c r="D179" s="121"/>
      <c r="E179" s="121"/>
      <c r="F179" s="121"/>
      <c r="G179" s="121"/>
      <c r="H179" s="121"/>
      <c r="I179" s="121"/>
      <c r="J179" s="121"/>
    </row>
    <row r="180" spans="1:10">
      <c r="A180" s="121"/>
      <c r="B180" s="121"/>
      <c r="C180" s="121"/>
      <c r="D180" s="121"/>
      <c r="E180" s="121"/>
      <c r="F180" s="121"/>
      <c r="G180" s="121"/>
      <c r="H180" s="121"/>
      <c r="I180" s="121"/>
      <c r="J180" s="121"/>
    </row>
    <row r="181" spans="1:10">
      <c r="A181" s="121"/>
      <c r="B181" s="121"/>
      <c r="C181" s="121"/>
      <c r="D181" s="121"/>
      <c r="E181" s="121"/>
      <c r="F181" s="121"/>
      <c r="G181" s="121"/>
      <c r="H181" s="121"/>
      <c r="I181" s="121"/>
      <c r="J181" s="121"/>
    </row>
    <row r="182" spans="1:10">
      <c r="A182" s="121"/>
      <c r="B182" s="121"/>
      <c r="C182" s="121"/>
      <c r="D182" s="121"/>
      <c r="E182" s="121"/>
      <c r="F182" s="121"/>
      <c r="G182" s="121"/>
      <c r="H182" s="121"/>
      <c r="I182" s="121"/>
      <c r="J182" s="121"/>
    </row>
    <row r="183" spans="1:10">
      <c r="A183" s="121"/>
      <c r="B183" s="121"/>
      <c r="C183" s="121"/>
      <c r="D183" s="121"/>
      <c r="E183" s="121"/>
      <c r="F183" s="121"/>
      <c r="G183" s="121"/>
      <c r="H183" s="121"/>
      <c r="I183" s="121"/>
      <c r="J183" s="121"/>
    </row>
    <row r="184" spans="1:10">
      <c r="A184" s="121"/>
      <c r="B184" s="121"/>
      <c r="C184" s="121"/>
      <c r="D184" s="121"/>
      <c r="E184" s="121"/>
      <c r="F184" s="121"/>
      <c r="G184" s="121"/>
      <c r="H184" s="121"/>
      <c r="I184" s="121"/>
      <c r="J184" s="121"/>
    </row>
    <row r="185" spans="1:10">
      <c r="A185" s="121"/>
      <c r="B185" s="121"/>
      <c r="C185" s="121"/>
      <c r="D185" s="121"/>
      <c r="E185" s="121"/>
      <c r="F185" s="121"/>
      <c r="G185" s="121"/>
      <c r="H185" s="121"/>
      <c r="I185" s="121"/>
      <c r="J185" s="121"/>
    </row>
    <row r="186" spans="1:10">
      <c r="A186" s="121"/>
      <c r="B186" s="121"/>
      <c r="C186" s="121"/>
      <c r="D186" s="121"/>
      <c r="E186" s="121"/>
      <c r="F186" s="121"/>
      <c r="G186" s="121"/>
      <c r="H186" s="121"/>
      <c r="I186" s="121"/>
      <c r="J186" s="121"/>
    </row>
    <row r="187" spans="1:10">
      <c r="A187" s="121"/>
      <c r="B187" s="121"/>
      <c r="C187" s="121"/>
      <c r="D187" s="121"/>
      <c r="E187" s="121"/>
      <c r="F187" s="121"/>
      <c r="G187" s="121"/>
      <c r="H187" s="121"/>
      <c r="I187" s="121"/>
      <c r="J187" s="121"/>
    </row>
    <row r="188" spans="1:10">
      <c r="A188" s="121"/>
      <c r="B188" s="121"/>
      <c r="C188" s="121"/>
      <c r="D188" s="121"/>
      <c r="E188" s="121"/>
      <c r="F188" s="121"/>
      <c r="G188" s="121"/>
      <c r="H188" s="121"/>
      <c r="I188" s="121"/>
      <c r="J188" s="121"/>
    </row>
    <row r="189" spans="1:10">
      <c r="A189" s="121"/>
      <c r="B189" s="121"/>
      <c r="C189" s="121"/>
      <c r="D189" s="121"/>
      <c r="E189" s="121"/>
      <c r="F189" s="121"/>
      <c r="G189" s="121"/>
      <c r="H189" s="121"/>
      <c r="I189" s="121"/>
      <c r="J189" s="121"/>
    </row>
    <row r="190" spans="1:10">
      <c r="A190" s="121"/>
      <c r="B190" s="121"/>
      <c r="C190" s="121"/>
      <c r="D190" s="121"/>
      <c r="E190" s="121"/>
      <c r="F190" s="121"/>
      <c r="G190" s="121"/>
      <c r="H190" s="121"/>
      <c r="I190" s="121"/>
      <c r="J190" s="121"/>
    </row>
    <row r="191" spans="1:10">
      <c r="A191" s="121"/>
      <c r="B191" s="121"/>
      <c r="C191" s="121"/>
      <c r="D191" s="121"/>
      <c r="E191" s="121"/>
      <c r="F191" s="121"/>
      <c r="G191" s="121"/>
      <c r="H191" s="121"/>
      <c r="I191" s="121"/>
      <c r="J191" s="121"/>
    </row>
    <row r="192" spans="1:10">
      <c r="A192" s="121"/>
      <c r="B192" s="121"/>
      <c r="C192" s="121"/>
      <c r="D192" s="121"/>
      <c r="E192" s="121"/>
      <c r="F192" s="121"/>
      <c r="G192" s="121"/>
      <c r="H192" s="121"/>
      <c r="I192" s="121"/>
      <c r="J192" s="121"/>
    </row>
    <row r="193" spans="1:10">
      <c r="A193" s="121"/>
      <c r="B193" s="121"/>
      <c r="C193" s="121"/>
      <c r="D193" s="121"/>
      <c r="E193" s="121"/>
      <c r="F193" s="121"/>
      <c r="G193" s="121"/>
      <c r="H193" s="121"/>
      <c r="I193" s="121"/>
      <c r="J193" s="121"/>
    </row>
    <row r="194" spans="1:10">
      <c r="A194" s="121"/>
      <c r="B194" s="121"/>
      <c r="C194" s="121"/>
      <c r="D194" s="121"/>
      <c r="E194" s="121"/>
      <c r="F194" s="121"/>
      <c r="G194" s="121"/>
      <c r="H194" s="121"/>
      <c r="I194" s="121"/>
      <c r="J194" s="121"/>
    </row>
    <row r="195" spans="1:10">
      <c r="A195" s="121"/>
      <c r="B195" s="121"/>
      <c r="C195" s="121"/>
      <c r="D195" s="121"/>
      <c r="E195" s="121"/>
      <c r="F195" s="121"/>
      <c r="G195" s="121"/>
      <c r="H195" s="121"/>
      <c r="I195" s="121"/>
      <c r="J195" s="121"/>
    </row>
    <row r="196" spans="1:10">
      <c r="A196" s="121"/>
      <c r="B196" s="121"/>
      <c r="C196" s="121"/>
      <c r="D196" s="121"/>
      <c r="E196" s="121"/>
      <c r="F196" s="121"/>
      <c r="G196" s="121"/>
      <c r="H196" s="121"/>
      <c r="I196" s="121"/>
      <c r="J196" s="121"/>
    </row>
    <row r="197" spans="1:10">
      <c r="A197" s="121"/>
      <c r="B197" s="121"/>
      <c r="C197" s="121"/>
      <c r="D197" s="121"/>
      <c r="E197" s="121"/>
      <c r="F197" s="121"/>
      <c r="G197" s="121"/>
      <c r="H197" s="121"/>
      <c r="I197" s="121"/>
      <c r="J197" s="121"/>
    </row>
    <row r="198" spans="1:10">
      <c r="A198" s="121"/>
      <c r="B198" s="121"/>
      <c r="C198" s="121"/>
      <c r="D198" s="121"/>
      <c r="E198" s="121"/>
      <c r="F198" s="121"/>
      <c r="G198" s="121"/>
      <c r="H198" s="121"/>
      <c r="I198" s="121"/>
      <c r="J198" s="121"/>
    </row>
    <row r="199" spans="1:10">
      <c r="A199" s="121"/>
      <c r="B199" s="121"/>
      <c r="C199" s="121"/>
      <c r="D199" s="121"/>
      <c r="E199" s="121"/>
      <c r="F199" s="121"/>
      <c r="G199" s="121"/>
      <c r="H199" s="121"/>
      <c r="I199" s="121"/>
      <c r="J199" s="121"/>
    </row>
    <row r="200" spans="1:10">
      <c r="A200" s="121"/>
      <c r="B200" s="121"/>
      <c r="C200" s="121"/>
      <c r="D200" s="121"/>
      <c r="E200" s="121"/>
      <c r="F200" s="121"/>
      <c r="G200" s="121"/>
      <c r="H200" s="121"/>
      <c r="I200" s="121"/>
      <c r="J200" s="121"/>
    </row>
    <row r="201" spans="1:10">
      <c r="A201" s="121"/>
      <c r="B201" s="121"/>
      <c r="C201" s="121"/>
      <c r="D201" s="121"/>
      <c r="E201" s="121"/>
      <c r="F201" s="121"/>
      <c r="G201" s="121"/>
      <c r="H201" s="121"/>
      <c r="I201" s="121"/>
      <c r="J201" s="121"/>
    </row>
    <row r="202" spans="1:10">
      <c r="A202" s="121"/>
      <c r="B202" s="121"/>
      <c r="C202" s="121"/>
      <c r="D202" s="121"/>
      <c r="E202" s="121"/>
      <c r="F202" s="121"/>
      <c r="G202" s="121"/>
      <c r="H202" s="121"/>
      <c r="I202" s="121"/>
      <c r="J202" s="121"/>
    </row>
    <row r="203" spans="1:10">
      <c r="A203" s="121"/>
      <c r="B203" s="121"/>
      <c r="C203" s="121"/>
      <c r="D203" s="121"/>
      <c r="E203" s="121"/>
      <c r="F203" s="121"/>
      <c r="G203" s="121"/>
      <c r="H203" s="121"/>
      <c r="I203" s="121"/>
      <c r="J203" s="121"/>
    </row>
    <row r="204" spans="1:10">
      <c r="A204" s="121"/>
      <c r="B204" s="121"/>
      <c r="C204" s="121"/>
      <c r="D204" s="121"/>
      <c r="E204" s="121"/>
      <c r="F204" s="121"/>
      <c r="G204" s="121"/>
      <c r="H204" s="121"/>
      <c r="I204" s="121"/>
      <c r="J204" s="121"/>
    </row>
    <row r="205" spans="1:10">
      <c r="A205" s="121"/>
      <c r="B205" s="121"/>
      <c r="C205" s="121"/>
      <c r="D205" s="121"/>
      <c r="E205" s="121"/>
      <c r="F205" s="121"/>
      <c r="G205" s="121"/>
      <c r="H205" s="121"/>
      <c r="I205" s="121"/>
      <c r="J205" s="121"/>
    </row>
    <row r="206" spans="1:10">
      <c r="A206" s="121"/>
      <c r="B206" s="121"/>
      <c r="C206" s="121"/>
      <c r="D206" s="121"/>
      <c r="E206" s="121"/>
      <c r="F206" s="121"/>
      <c r="G206" s="121"/>
      <c r="H206" s="121"/>
      <c r="I206" s="121"/>
      <c r="J206" s="121"/>
    </row>
    <row r="207" spans="1:10">
      <c r="A207" s="121"/>
      <c r="B207" s="121"/>
      <c r="C207" s="121"/>
      <c r="D207" s="121"/>
      <c r="E207" s="121"/>
      <c r="F207" s="121"/>
      <c r="G207" s="121"/>
      <c r="H207" s="121"/>
      <c r="I207" s="121"/>
      <c r="J207" s="121"/>
    </row>
    <row r="208" spans="1:10">
      <c r="A208" s="121"/>
      <c r="B208" s="121"/>
      <c r="C208" s="121"/>
      <c r="D208" s="121"/>
      <c r="E208" s="121"/>
      <c r="F208" s="121"/>
      <c r="G208" s="121"/>
      <c r="H208" s="121"/>
      <c r="I208" s="121"/>
      <c r="J208" s="121"/>
    </row>
    <row r="209" spans="1:10">
      <c r="A209" s="121"/>
      <c r="B209" s="121"/>
      <c r="C209" s="121"/>
      <c r="D209" s="121"/>
      <c r="E209" s="121"/>
      <c r="F209" s="121"/>
      <c r="G209" s="121"/>
      <c r="H209" s="121"/>
      <c r="I209" s="121"/>
      <c r="J209" s="121"/>
    </row>
    <row r="210" spans="1:10">
      <c r="A210" s="121"/>
      <c r="B210" s="121"/>
      <c r="C210" s="121"/>
      <c r="D210" s="121"/>
      <c r="E210" s="121"/>
      <c r="F210" s="121"/>
      <c r="G210" s="121"/>
      <c r="H210" s="121"/>
      <c r="I210" s="121"/>
      <c r="J210" s="121"/>
    </row>
    <row r="211" spans="1:10">
      <c r="A211" s="121"/>
      <c r="B211" s="121"/>
      <c r="C211" s="121"/>
      <c r="D211" s="121"/>
      <c r="E211" s="121"/>
      <c r="F211" s="121"/>
      <c r="G211" s="121"/>
      <c r="H211" s="121"/>
      <c r="I211" s="121"/>
      <c r="J211" s="121"/>
    </row>
    <row r="212" spans="1:10">
      <c r="A212" s="121"/>
      <c r="B212" s="121"/>
      <c r="C212" s="121"/>
      <c r="D212" s="121"/>
      <c r="E212" s="121"/>
      <c r="F212" s="121"/>
      <c r="G212" s="121"/>
      <c r="H212" s="121"/>
      <c r="I212" s="121"/>
      <c r="J212" s="121"/>
    </row>
    <row r="213" spans="1:10">
      <c r="A213" s="121"/>
      <c r="B213" s="121"/>
      <c r="C213" s="121"/>
      <c r="D213" s="121"/>
      <c r="E213" s="121"/>
      <c r="F213" s="121"/>
      <c r="G213" s="121"/>
      <c r="H213" s="121"/>
      <c r="I213" s="121"/>
      <c r="J213" s="121"/>
    </row>
    <row r="214" spans="1:10">
      <c r="A214" s="121"/>
      <c r="B214" s="121"/>
      <c r="C214" s="121"/>
      <c r="D214" s="121"/>
      <c r="E214" s="121"/>
      <c r="F214" s="121"/>
      <c r="G214" s="121"/>
      <c r="H214" s="121"/>
      <c r="I214" s="121"/>
      <c r="J214" s="121"/>
    </row>
    <row r="215" spans="1:10">
      <c r="A215" s="121"/>
      <c r="B215" s="121"/>
      <c r="C215" s="121"/>
      <c r="D215" s="121"/>
      <c r="E215" s="121"/>
      <c r="F215" s="121"/>
      <c r="G215" s="121"/>
      <c r="H215" s="121"/>
      <c r="I215" s="121"/>
      <c r="J215" s="121"/>
    </row>
    <row r="216" spans="1:10">
      <c r="A216" s="121"/>
      <c r="B216" s="121"/>
      <c r="C216" s="121"/>
      <c r="D216" s="121"/>
      <c r="E216" s="121"/>
      <c r="F216" s="121"/>
      <c r="G216" s="121"/>
      <c r="H216" s="121"/>
      <c r="I216" s="121"/>
      <c r="J216" s="121"/>
    </row>
    <row r="217" spans="1:10">
      <c r="A217" s="121"/>
      <c r="B217" s="121"/>
      <c r="C217" s="121"/>
      <c r="D217" s="121"/>
      <c r="E217" s="121"/>
      <c r="F217" s="121"/>
      <c r="G217" s="121"/>
      <c r="H217" s="121"/>
      <c r="I217" s="121"/>
      <c r="J217" s="121"/>
    </row>
    <row r="218" spans="1:10">
      <c r="A218" s="121"/>
      <c r="B218" s="121"/>
      <c r="C218" s="121"/>
      <c r="D218" s="121"/>
      <c r="E218" s="121"/>
      <c r="F218" s="121"/>
      <c r="G218" s="121"/>
      <c r="H218" s="121"/>
      <c r="I218" s="121"/>
      <c r="J218" s="121"/>
    </row>
    <row r="219" spans="1:10">
      <c r="A219" s="121"/>
      <c r="B219" s="121"/>
      <c r="C219" s="121"/>
      <c r="D219" s="121"/>
      <c r="E219" s="121"/>
      <c r="F219" s="121"/>
      <c r="G219" s="121"/>
      <c r="H219" s="121"/>
      <c r="I219" s="121"/>
      <c r="J219" s="121"/>
    </row>
    <row r="220" spans="1:10">
      <c r="A220" s="121"/>
      <c r="B220" s="121"/>
      <c r="C220" s="121"/>
      <c r="D220" s="121"/>
      <c r="E220" s="121"/>
      <c r="F220" s="121"/>
      <c r="G220" s="121"/>
      <c r="H220" s="121"/>
      <c r="I220" s="121"/>
      <c r="J220" s="121"/>
    </row>
    <row r="221" spans="1:10">
      <c r="A221" s="121"/>
      <c r="B221" s="121"/>
      <c r="C221" s="121"/>
      <c r="D221" s="121"/>
      <c r="E221" s="121"/>
      <c r="F221" s="121"/>
      <c r="G221" s="121"/>
      <c r="H221" s="121"/>
      <c r="I221" s="121"/>
      <c r="J221" s="121"/>
    </row>
    <row r="222" spans="1:10">
      <c r="A222" s="121"/>
      <c r="B222" s="121"/>
      <c r="C222" s="121"/>
      <c r="D222" s="121"/>
      <c r="E222" s="121"/>
      <c r="F222" s="121"/>
      <c r="G222" s="121"/>
      <c r="H222" s="121"/>
      <c r="I222" s="121"/>
      <c r="J222" s="121"/>
    </row>
    <row r="223" spans="1:10">
      <c r="A223" s="121"/>
      <c r="B223" s="121"/>
      <c r="C223" s="121"/>
      <c r="D223" s="121"/>
      <c r="E223" s="121"/>
      <c r="F223" s="121"/>
      <c r="G223" s="121"/>
      <c r="H223" s="121"/>
      <c r="I223" s="121"/>
      <c r="J223" s="121"/>
    </row>
    <row r="224" spans="1:10">
      <c r="A224" s="121"/>
      <c r="B224" s="121"/>
      <c r="C224" s="121"/>
      <c r="D224" s="121"/>
      <c r="E224" s="121"/>
      <c r="F224" s="121"/>
      <c r="G224" s="121"/>
      <c r="H224" s="121"/>
      <c r="I224" s="121"/>
      <c r="J224" s="121"/>
    </row>
    <row r="225" spans="1:10">
      <c r="A225" s="121"/>
      <c r="B225" s="121"/>
      <c r="C225" s="121"/>
      <c r="D225" s="121"/>
      <c r="E225" s="121"/>
      <c r="F225" s="121"/>
      <c r="G225" s="121"/>
      <c r="H225" s="121"/>
      <c r="I225" s="121"/>
      <c r="J225" s="121"/>
    </row>
    <row r="226" spans="1:10">
      <c r="A226" s="121"/>
      <c r="B226" s="121"/>
      <c r="C226" s="121"/>
      <c r="D226" s="121"/>
      <c r="E226" s="121"/>
      <c r="F226" s="121"/>
      <c r="G226" s="121"/>
      <c r="H226" s="121"/>
      <c r="I226" s="121"/>
      <c r="J226" s="121"/>
    </row>
    <row r="227" spans="1:10">
      <c r="A227" s="121"/>
      <c r="B227" s="121"/>
      <c r="C227" s="121"/>
      <c r="D227" s="121"/>
      <c r="E227" s="121"/>
      <c r="F227" s="121"/>
      <c r="G227" s="121"/>
      <c r="H227" s="121"/>
      <c r="I227" s="121"/>
      <c r="J227" s="121"/>
    </row>
    <row r="228" spans="1:10">
      <c r="A228" s="121"/>
      <c r="B228" s="121"/>
      <c r="C228" s="121"/>
      <c r="D228" s="121"/>
      <c r="E228" s="121"/>
      <c r="F228" s="121"/>
      <c r="G228" s="121"/>
      <c r="H228" s="121"/>
      <c r="I228" s="121"/>
      <c r="J228" s="121"/>
    </row>
    <row r="229" spans="1:10">
      <c r="A229" s="121"/>
      <c r="B229" s="121"/>
      <c r="C229" s="121"/>
      <c r="D229" s="121"/>
      <c r="E229" s="121"/>
      <c r="F229" s="121"/>
      <c r="G229" s="121"/>
      <c r="H229" s="121"/>
      <c r="I229" s="121"/>
      <c r="J229" s="121"/>
    </row>
    <row r="230" spans="1:10">
      <c r="A230" s="121"/>
      <c r="B230" s="121"/>
      <c r="C230" s="121"/>
      <c r="D230" s="121"/>
      <c r="E230" s="121"/>
      <c r="F230" s="121"/>
      <c r="G230" s="121"/>
      <c r="H230" s="121"/>
      <c r="I230" s="121"/>
      <c r="J230" s="121"/>
    </row>
    <row r="231" spans="1:10">
      <c r="A231" s="121"/>
      <c r="B231" s="121"/>
      <c r="C231" s="121"/>
      <c r="D231" s="121"/>
      <c r="E231" s="121"/>
      <c r="F231" s="121"/>
      <c r="G231" s="121"/>
      <c r="H231" s="121"/>
      <c r="I231" s="121"/>
      <c r="J231" s="121"/>
    </row>
    <row r="232" spans="1:10">
      <c r="A232" s="121"/>
      <c r="B232" s="121"/>
      <c r="C232" s="121"/>
      <c r="D232" s="121"/>
      <c r="E232" s="121"/>
      <c r="F232" s="121"/>
      <c r="G232" s="121"/>
      <c r="H232" s="121"/>
      <c r="I232" s="121"/>
      <c r="J232" s="121"/>
    </row>
    <row r="233" spans="1:10">
      <c r="A233" s="121"/>
      <c r="B233" s="121"/>
      <c r="C233" s="121"/>
      <c r="D233" s="121"/>
      <c r="E233" s="121"/>
      <c r="F233" s="121"/>
      <c r="G233" s="121"/>
      <c r="H233" s="121"/>
      <c r="I233" s="121"/>
      <c r="J233" s="121"/>
    </row>
    <row r="234" spans="1:10">
      <c r="A234" s="121"/>
      <c r="B234" s="121"/>
      <c r="C234" s="121"/>
      <c r="D234" s="121"/>
      <c r="E234" s="121"/>
      <c r="F234" s="121"/>
      <c r="G234" s="121"/>
      <c r="H234" s="121"/>
      <c r="I234" s="121"/>
      <c r="J234" s="121"/>
    </row>
    <row r="235" spans="1:10">
      <c r="A235" s="121"/>
      <c r="B235" s="121"/>
      <c r="C235" s="121"/>
      <c r="D235" s="121"/>
      <c r="E235" s="121"/>
      <c r="F235" s="121"/>
      <c r="G235" s="121"/>
      <c r="H235" s="121"/>
      <c r="I235" s="121"/>
      <c r="J235" s="121"/>
    </row>
    <row r="236" spans="1:10">
      <c r="A236" s="121"/>
      <c r="B236" s="121"/>
      <c r="C236" s="121"/>
      <c r="D236" s="121"/>
      <c r="E236" s="121"/>
      <c r="F236" s="121"/>
      <c r="G236" s="121"/>
      <c r="H236" s="121"/>
      <c r="I236" s="121"/>
      <c r="J236" s="121"/>
    </row>
    <row r="237" spans="1:10">
      <c r="A237" s="121"/>
      <c r="B237" s="121"/>
      <c r="C237" s="121"/>
      <c r="D237" s="121"/>
      <c r="E237" s="121"/>
      <c r="F237" s="121"/>
      <c r="G237" s="121"/>
      <c r="H237" s="121"/>
      <c r="I237" s="121"/>
      <c r="J237" s="121"/>
    </row>
    <row r="238" spans="1:10">
      <c r="A238" s="121"/>
      <c r="B238" s="121"/>
      <c r="C238" s="121"/>
      <c r="D238" s="121"/>
      <c r="E238" s="121"/>
      <c r="F238" s="121"/>
      <c r="G238" s="121"/>
      <c r="H238" s="121"/>
      <c r="I238" s="121"/>
      <c r="J238" s="121"/>
    </row>
    <row r="239" spans="1:10">
      <c r="A239" s="121"/>
      <c r="B239" s="121"/>
      <c r="C239" s="121"/>
      <c r="D239" s="121"/>
      <c r="E239" s="121"/>
      <c r="F239" s="121"/>
      <c r="G239" s="121"/>
      <c r="H239" s="121"/>
      <c r="I239" s="121"/>
      <c r="J239" s="121"/>
    </row>
    <row r="240" spans="1:10">
      <c r="A240" s="121"/>
      <c r="B240" s="121"/>
      <c r="C240" s="121"/>
      <c r="D240" s="121"/>
      <c r="E240" s="121"/>
      <c r="F240" s="121"/>
      <c r="G240" s="121"/>
      <c r="H240" s="121"/>
      <c r="I240" s="121"/>
      <c r="J240" s="121"/>
    </row>
    <row r="241" spans="1:10">
      <c r="A241" s="121"/>
      <c r="B241" s="121"/>
      <c r="C241" s="121"/>
      <c r="D241" s="121"/>
      <c r="E241" s="121"/>
      <c r="F241" s="121"/>
      <c r="G241" s="121"/>
      <c r="H241" s="121"/>
      <c r="I241" s="121"/>
      <c r="J241" s="121"/>
    </row>
    <row r="242" spans="1:10">
      <c r="A242" s="121"/>
      <c r="B242" s="121"/>
      <c r="C242" s="121"/>
      <c r="D242" s="121"/>
      <c r="E242" s="121"/>
      <c r="F242" s="121"/>
      <c r="G242" s="121"/>
      <c r="H242" s="121"/>
      <c r="I242" s="121"/>
      <c r="J242" s="121"/>
    </row>
    <row r="243" spans="1:10">
      <c r="A243" s="121"/>
      <c r="B243" s="121"/>
      <c r="C243" s="121"/>
      <c r="D243" s="121"/>
      <c r="E243" s="121"/>
      <c r="F243" s="121"/>
      <c r="G243" s="121"/>
      <c r="H243" s="121"/>
      <c r="I243" s="121"/>
      <c r="J243" s="121"/>
    </row>
    <row r="244" spans="1:10">
      <c r="A244" s="121"/>
      <c r="B244" s="121"/>
      <c r="C244" s="121"/>
      <c r="D244" s="121"/>
      <c r="E244" s="121"/>
      <c r="F244" s="121"/>
      <c r="G244" s="121"/>
      <c r="H244" s="121"/>
      <c r="I244" s="121"/>
      <c r="J244" s="121"/>
    </row>
    <row r="245" spans="1:10">
      <c r="A245" s="121"/>
      <c r="B245" s="121"/>
      <c r="C245" s="121"/>
      <c r="D245" s="121"/>
      <c r="E245" s="121"/>
      <c r="F245" s="121"/>
      <c r="G245" s="121"/>
      <c r="H245" s="121"/>
      <c r="I245" s="121"/>
      <c r="J245" s="121"/>
    </row>
    <row r="246" spans="1:10">
      <c r="A246" s="121"/>
      <c r="B246" s="121"/>
      <c r="C246" s="121"/>
      <c r="D246" s="121"/>
      <c r="E246" s="121"/>
      <c r="F246" s="121"/>
      <c r="G246" s="121"/>
      <c r="H246" s="121"/>
      <c r="I246" s="121"/>
      <c r="J246" s="121"/>
    </row>
    <row r="247" spans="1:10">
      <c r="A247" s="121"/>
      <c r="B247" s="121"/>
      <c r="C247" s="121"/>
      <c r="D247" s="121"/>
      <c r="E247" s="121"/>
      <c r="F247" s="121"/>
      <c r="G247" s="121"/>
      <c r="H247" s="121"/>
      <c r="I247" s="121"/>
      <c r="J247" s="121"/>
    </row>
    <row r="248" spans="1:10">
      <c r="A248" s="121"/>
      <c r="B248" s="121"/>
      <c r="C248" s="121"/>
      <c r="D248" s="121"/>
      <c r="E248" s="121"/>
      <c r="F248" s="121"/>
      <c r="G248" s="121"/>
      <c r="H248" s="121"/>
      <c r="I248" s="121"/>
      <c r="J248" s="121"/>
    </row>
    <row r="249" spans="1:10">
      <c r="A249" s="121"/>
      <c r="B249" s="121"/>
      <c r="C249" s="121"/>
      <c r="D249" s="121"/>
      <c r="E249" s="121"/>
      <c r="F249" s="121"/>
      <c r="G249" s="121"/>
      <c r="H249" s="121"/>
      <c r="I249" s="121"/>
      <c r="J249" s="121"/>
    </row>
    <row r="250" spans="1:10">
      <c r="A250" s="121"/>
      <c r="B250" s="121"/>
      <c r="C250" s="121"/>
      <c r="D250" s="121"/>
      <c r="E250" s="121"/>
      <c r="F250" s="121"/>
      <c r="G250" s="121"/>
      <c r="H250" s="121"/>
      <c r="I250" s="121"/>
      <c r="J250" s="121"/>
    </row>
    <row r="251" spans="1:10">
      <c r="A251" s="121"/>
      <c r="B251" s="121"/>
      <c r="C251" s="121"/>
      <c r="D251" s="121"/>
      <c r="E251" s="121"/>
      <c r="F251" s="121"/>
      <c r="G251" s="121"/>
      <c r="H251" s="121"/>
      <c r="I251" s="121"/>
      <c r="J251" s="121"/>
    </row>
    <row r="252" spans="1:10">
      <c r="A252" s="121"/>
      <c r="B252" s="121"/>
      <c r="C252" s="121"/>
      <c r="D252" s="121"/>
      <c r="E252" s="121"/>
      <c r="F252" s="121"/>
      <c r="G252" s="121"/>
      <c r="H252" s="121"/>
      <c r="I252" s="121"/>
      <c r="J252" s="121"/>
    </row>
    <row r="253" spans="1:10">
      <c r="A253" s="121"/>
      <c r="B253" s="121"/>
      <c r="C253" s="121"/>
      <c r="D253" s="121"/>
      <c r="E253" s="121"/>
      <c r="F253" s="121"/>
      <c r="G253" s="121"/>
      <c r="H253" s="121"/>
      <c r="I253" s="121"/>
      <c r="J253" s="121"/>
    </row>
    <row r="254" spans="1:10">
      <c r="A254" s="121"/>
      <c r="B254" s="121"/>
      <c r="C254" s="121"/>
      <c r="D254" s="121"/>
      <c r="E254" s="121"/>
      <c r="F254" s="121"/>
      <c r="G254" s="121"/>
      <c r="H254" s="121"/>
      <c r="I254" s="121"/>
      <c r="J254" s="121"/>
    </row>
    <row r="255" spans="1:10">
      <c r="A255" s="121"/>
      <c r="B255" s="121"/>
      <c r="C255" s="121"/>
      <c r="D255" s="121"/>
      <c r="E255" s="121"/>
      <c r="F255" s="121"/>
      <c r="G255" s="121"/>
      <c r="H255" s="121"/>
      <c r="I255" s="121"/>
      <c r="J255" s="121"/>
    </row>
    <row r="256" spans="1:10">
      <c r="A256" s="121"/>
      <c r="B256" s="121"/>
      <c r="C256" s="121"/>
      <c r="D256" s="121"/>
      <c r="E256" s="121"/>
      <c r="F256" s="121"/>
      <c r="G256" s="121"/>
      <c r="H256" s="121"/>
      <c r="I256" s="121"/>
      <c r="J256" s="121"/>
    </row>
    <row r="257" spans="1:10">
      <c r="A257" s="121"/>
      <c r="B257" s="121"/>
      <c r="C257" s="121"/>
      <c r="D257" s="121"/>
      <c r="E257" s="121"/>
      <c r="F257" s="121"/>
      <c r="G257" s="121"/>
      <c r="H257" s="121"/>
      <c r="I257" s="121"/>
      <c r="J257" s="121"/>
    </row>
    <row r="258" spans="1:10">
      <c r="A258" s="121"/>
      <c r="B258" s="121"/>
      <c r="C258" s="121"/>
      <c r="D258" s="121"/>
      <c r="E258" s="121"/>
      <c r="F258" s="121"/>
      <c r="G258" s="121"/>
      <c r="H258" s="121"/>
      <c r="I258" s="121"/>
      <c r="J258" s="121"/>
    </row>
    <row r="259" spans="1:10">
      <c r="A259" s="121"/>
      <c r="B259" s="121"/>
      <c r="C259" s="121"/>
      <c r="D259" s="121"/>
      <c r="E259" s="121"/>
      <c r="F259" s="121"/>
      <c r="G259" s="121"/>
      <c r="H259" s="121"/>
      <c r="I259" s="121"/>
      <c r="J259" s="121"/>
    </row>
    <row r="260" spans="1:10">
      <c r="A260" s="121"/>
      <c r="B260" s="121"/>
      <c r="C260" s="121"/>
      <c r="D260" s="121"/>
      <c r="E260" s="121"/>
      <c r="F260" s="121"/>
      <c r="G260" s="121"/>
      <c r="H260" s="121"/>
      <c r="I260" s="121"/>
      <c r="J260" s="121"/>
    </row>
    <row r="261" spans="1:10">
      <c r="A261" s="121"/>
      <c r="B261" s="121"/>
      <c r="C261" s="121"/>
      <c r="D261" s="121"/>
      <c r="E261" s="121"/>
      <c r="F261" s="121"/>
      <c r="G261" s="121"/>
      <c r="H261" s="121"/>
      <c r="I261" s="121"/>
      <c r="J261" s="121"/>
    </row>
    <row r="262" spans="1:10">
      <c r="A262" s="121"/>
      <c r="B262" s="121"/>
      <c r="C262" s="121"/>
      <c r="D262" s="121"/>
      <c r="E262" s="121"/>
      <c r="F262" s="121"/>
      <c r="G262" s="121"/>
      <c r="H262" s="121"/>
      <c r="I262" s="121"/>
      <c r="J262" s="121"/>
    </row>
    <row r="263" spans="1:10">
      <c r="A263" s="121"/>
      <c r="B263" s="121"/>
      <c r="C263" s="121"/>
      <c r="D263" s="121"/>
      <c r="E263" s="121"/>
      <c r="F263" s="121"/>
      <c r="G263" s="121"/>
      <c r="H263" s="121"/>
      <c r="I263" s="121"/>
      <c r="J263" s="121"/>
    </row>
    <row r="264" spans="1:10">
      <c r="A264" s="121"/>
      <c r="B264" s="121"/>
      <c r="C264" s="121"/>
      <c r="D264" s="121"/>
      <c r="E264" s="121"/>
      <c r="F264" s="121"/>
      <c r="G264" s="121"/>
      <c r="H264" s="121"/>
      <c r="I264" s="121"/>
      <c r="J264" s="121"/>
    </row>
    <row r="265" spans="1:10">
      <c r="A265" s="121"/>
      <c r="B265" s="121"/>
      <c r="C265" s="121"/>
      <c r="D265" s="121"/>
      <c r="E265" s="121"/>
      <c r="F265" s="121"/>
      <c r="G265" s="121"/>
      <c r="H265" s="121"/>
      <c r="I265" s="121"/>
      <c r="J265" s="121"/>
    </row>
    <row r="266" spans="1:10">
      <c r="A266" s="121"/>
      <c r="B266" s="121"/>
      <c r="C266" s="121"/>
      <c r="D266" s="121"/>
      <c r="E266" s="121"/>
      <c r="F266" s="121"/>
      <c r="G266" s="121"/>
      <c r="H266" s="121"/>
      <c r="I266" s="121"/>
      <c r="J266" s="121"/>
    </row>
    <row r="267" spans="1:10">
      <c r="A267" s="121"/>
      <c r="B267" s="121"/>
      <c r="C267" s="121"/>
      <c r="D267" s="121"/>
      <c r="E267" s="121"/>
      <c r="F267" s="121"/>
      <c r="G267" s="121"/>
      <c r="H267" s="121"/>
      <c r="I267" s="121"/>
      <c r="J267" s="121"/>
    </row>
    <row r="268" spans="1:10">
      <c r="A268" s="121"/>
      <c r="B268" s="121"/>
      <c r="C268" s="121"/>
      <c r="D268" s="121"/>
      <c r="E268" s="121"/>
      <c r="F268" s="121"/>
      <c r="G268" s="121"/>
      <c r="H268" s="121"/>
      <c r="I268" s="121"/>
      <c r="J268" s="121"/>
    </row>
    <row r="269" spans="1:10">
      <c r="A269" s="121"/>
      <c r="B269" s="121"/>
      <c r="C269" s="121"/>
      <c r="D269" s="121"/>
      <c r="E269" s="121"/>
      <c r="F269" s="121"/>
      <c r="G269" s="121"/>
      <c r="H269" s="121"/>
      <c r="I269" s="121"/>
      <c r="J269" s="121"/>
    </row>
    <row r="270" spans="1:10">
      <c r="A270" s="121"/>
      <c r="B270" s="121"/>
      <c r="C270" s="121"/>
      <c r="D270" s="121"/>
      <c r="E270" s="121"/>
      <c r="F270" s="121"/>
      <c r="G270" s="121"/>
      <c r="H270" s="121"/>
      <c r="I270" s="121"/>
      <c r="J270" s="121"/>
    </row>
    <row r="271" spans="1:10">
      <c r="A271" s="121"/>
      <c r="B271" s="121"/>
      <c r="C271" s="121"/>
      <c r="D271" s="121"/>
      <c r="E271" s="121"/>
      <c r="F271" s="121"/>
      <c r="G271" s="121"/>
      <c r="H271" s="121"/>
      <c r="I271" s="121"/>
      <c r="J271" s="121"/>
    </row>
    <row r="272" spans="1:10">
      <c r="A272" s="121"/>
      <c r="B272" s="121"/>
      <c r="C272" s="121"/>
      <c r="D272" s="121"/>
      <c r="E272" s="121"/>
      <c r="F272" s="121"/>
      <c r="G272" s="121"/>
      <c r="H272" s="121"/>
      <c r="I272" s="121"/>
      <c r="J272" s="121"/>
    </row>
    <row r="273" spans="1:10">
      <c r="A273" s="121"/>
      <c r="B273" s="121"/>
      <c r="C273" s="121"/>
      <c r="D273" s="121"/>
      <c r="E273" s="121"/>
      <c r="F273" s="121"/>
      <c r="G273" s="121"/>
      <c r="H273" s="121"/>
      <c r="I273" s="121"/>
      <c r="J273" s="121"/>
    </row>
    <row r="274" spans="1:10">
      <c r="A274" s="121"/>
      <c r="B274" s="121"/>
      <c r="C274" s="121"/>
      <c r="D274" s="121"/>
      <c r="E274" s="121"/>
      <c r="F274" s="121"/>
      <c r="G274" s="121"/>
      <c r="H274" s="121"/>
      <c r="I274" s="121"/>
      <c r="J274" s="121"/>
    </row>
    <row r="275" spans="1:10">
      <c r="A275" s="121"/>
      <c r="B275" s="121"/>
      <c r="C275" s="121"/>
      <c r="D275" s="121"/>
      <c r="E275" s="121"/>
      <c r="F275" s="121"/>
      <c r="G275" s="121"/>
      <c r="H275" s="121"/>
      <c r="I275" s="121"/>
      <c r="J275" s="121"/>
    </row>
    <row r="276" spans="1:10">
      <c r="A276" s="121"/>
      <c r="B276" s="121"/>
      <c r="C276" s="121"/>
      <c r="D276" s="121"/>
      <c r="E276" s="121"/>
      <c r="F276" s="121"/>
      <c r="G276" s="121"/>
      <c r="H276" s="121"/>
      <c r="I276" s="121"/>
      <c r="J276" s="121"/>
    </row>
    <row r="277" spans="1:10">
      <c r="A277" s="121"/>
      <c r="B277" s="121"/>
      <c r="C277" s="121"/>
      <c r="D277" s="121"/>
      <c r="E277" s="121"/>
      <c r="F277" s="121"/>
      <c r="G277" s="121"/>
      <c r="H277" s="121"/>
      <c r="I277" s="121"/>
      <c r="J277" s="121"/>
    </row>
    <row r="278" spans="1:10">
      <c r="A278" s="121"/>
      <c r="B278" s="121"/>
      <c r="C278" s="121"/>
      <c r="D278" s="121"/>
      <c r="E278" s="121"/>
      <c r="F278" s="121"/>
      <c r="G278" s="121"/>
      <c r="H278" s="121"/>
      <c r="I278" s="121"/>
      <c r="J278" s="121"/>
    </row>
    <row r="279" spans="1:10">
      <c r="A279" s="121"/>
      <c r="B279" s="121"/>
      <c r="C279" s="121"/>
      <c r="D279" s="121"/>
      <c r="E279" s="121"/>
      <c r="F279" s="121"/>
      <c r="G279" s="121"/>
      <c r="H279" s="121"/>
      <c r="I279" s="121"/>
      <c r="J279" s="121"/>
    </row>
    <row r="280" spans="1:10">
      <c r="A280" s="121"/>
      <c r="B280" s="121"/>
      <c r="C280" s="121"/>
      <c r="D280" s="121"/>
      <c r="E280" s="121"/>
      <c r="F280" s="121"/>
      <c r="G280" s="121"/>
      <c r="H280" s="121"/>
      <c r="I280" s="121"/>
      <c r="J280" s="121"/>
    </row>
    <row r="281" spans="1:10">
      <c r="A281" s="121"/>
      <c r="B281" s="121"/>
      <c r="C281" s="121"/>
      <c r="D281" s="121"/>
      <c r="E281" s="121"/>
      <c r="F281" s="121"/>
      <c r="G281" s="121"/>
      <c r="H281" s="121"/>
      <c r="I281" s="121"/>
      <c r="J281" s="121"/>
    </row>
    <row r="282" spans="1:10">
      <c r="A282" s="121"/>
      <c r="B282" s="121"/>
      <c r="C282" s="121"/>
      <c r="D282" s="121"/>
      <c r="E282" s="121"/>
      <c r="F282" s="121"/>
      <c r="G282" s="121"/>
      <c r="H282" s="121"/>
      <c r="I282" s="121"/>
      <c r="J282" s="121"/>
    </row>
    <row r="283" spans="1:10">
      <c r="A283" s="121"/>
      <c r="B283" s="121"/>
      <c r="C283" s="121"/>
      <c r="D283" s="121"/>
      <c r="E283" s="121"/>
      <c r="F283" s="121"/>
      <c r="G283" s="121"/>
      <c r="H283" s="121"/>
      <c r="I283" s="121"/>
      <c r="J283" s="121"/>
    </row>
    <row r="284" spans="1:10">
      <c r="A284" s="121"/>
      <c r="B284" s="121"/>
      <c r="C284" s="121"/>
      <c r="D284" s="121"/>
      <c r="E284" s="121"/>
      <c r="F284" s="121"/>
      <c r="G284" s="121"/>
      <c r="H284" s="121"/>
      <c r="I284" s="121"/>
      <c r="J284" s="121"/>
    </row>
    <row r="285" spans="1:10">
      <c r="A285" s="121"/>
      <c r="B285" s="121"/>
      <c r="C285" s="121"/>
      <c r="D285" s="121"/>
      <c r="E285" s="121"/>
      <c r="F285" s="121"/>
      <c r="G285" s="121"/>
      <c r="H285" s="121"/>
      <c r="I285" s="121"/>
      <c r="J285" s="121"/>
    </row>
    <row r="286" spans="1:10">
      <c r="A286" s="121"/>
      <c r="B286" s="121"/>
      <c r="C286" s="121"/>
      <c r="D286" s="121"/>
      <c r="E286" s="121"/>
      <c r="F286" s="121"/>
      <c r="G286" s="121"/>
      <c r="H286" s="121"/>
      <c r="I286" s="121"/>
      <c r="J286" s="121"/>
    </row>
    <row r="287" spans="1:10">
      <c r="A287" s="121"/>
      <c r="B287" s="121"/>
      <c r="C287" s="121"/>
      <c r="D287" s="121"/>
      <c r="E287" s="121"/>
      <c r="F287" s="121"/>
      <c r="G287" s="121"/>
      <c r="H287" s="121"/>
      <c r="I287" s="121"/>
      <c r="J287" s="121"/>
    </row>
    <row r="288" spans="1:10">
      <c r="A288" s="121"/>
      <c r="B288" s="121"/>
      <c r="C288" s="121"/>
      <c r="D288" s="121"/>
      <c r="E288" s="121"/>
      <c r="F288" s="121"/>
      <c r="G288" s="121"/>
      <c r="H288" s="121"/>
      <c r="I288" s="121"/>
      <c r="J288" s="121"/>
    </row>
    <row r="289" spans="1:10">
      <c r="A289" s="121"/>
      <c r="B289" s="121"/>
      <c r="C289" s="121"/>
      <c r="D289" s="121"/>
      <c r="E289" s="121"/>
      <c r="F289" s="121"/>
      <c r="G289" s="121"/>
      <c r="H289" s="121"/>
      <c r="I289" s="121"/>
      <c r="J289" s="121"/>
    </row>
    <row r="290" spans="1:10">
      <c r="A290" s="121"/>
      <c r="B290" s="121"/>
      <c r="C290" s="121"/>
      <c r="D290" s="121"/>
      <c r="E290" s="121"/>
      <c r="F290" s="121"/>
      <c r="G290" s="121"/>
      <c r="H290" s="121"/>
      <c r="I290" s="121"/>
      <c r="J290" s="121"/>
    </row>
    <row r="291" spans="1:10">
      <c r="A291" s="121"/>
      <c r="B291" s="121"/>
      <c r="C291" s="121"/>
      <c r="D291" s="121"/>
      <c r="E291" s="121"/>
      <c r="F291" s="121"/>
      <c r="G291" s="121"/>
      <c r="H291" s="121"/>
      <c r="I291" s="121"/>
      <c r="J291" s="121"/>
    </row>
    <row r="292" spans="1:10">
      <c r="A292" s="121"/>
      <c r="B292" s="121"/>
      <c r="C292" s="121"/>
      <c r="D292" s="121"/>
      <c r="E292" s="121"/>
      <c r="F292" s="121"/>
      <c r="G292" s="121"/>
      <c r="H292" s="121"/>
      <c r="I292" s="121"/>
      <c r="J292" s="121"/>
    </row>
    <row r="293" spans="1:10">
      <c r="A293" s="121"/>
      <c r="B293" s="121"/>
      <c r="C293" s="121"/>
      <c r="D293" s="121"/>
      <c r="E293" s="121"/>
      <c r="F293" s="121"/>
      <c r="G293" s="121"/>
      <c r="H293" s="121"/>
      <c r="I293" s="121"/>
      <c r="J293" s="121"/>
    </row>
    <row r="294" spans="1:10">
      <c r="A294" s="121"/>
      <c r="B294" s="121"/>
      <c r="C294" s="121"/>
      <c r="D294" s="121"/>
      <c r="E294" s="121"/>
      <c r="F294" s="121"/>
      <c r="G294" s="121"/>
      <c r="H294" s="121"/>
      <c r="I294" s="121"/>
      <c r="J294" s="121"/>
    </row>
    <row r="295" spans="1:10">
      <c r="A295" s="121"/>
      <c r="B295" s="121"/>
      <c r="C295" s="121"/>
      <c r="D295" s="121"/>
      <c r="E295" s="121"/>
      <c r="F295" s="121"/>
      <c r="G295" s="121"/>
      <c r="H295" s="121"/>
      <c r="I295" s="121"/>
      <c r="J295" s="121"/>
    </row>
    <row r="296" spans="1:10">
      <c r="A296" s="121"/>
      <c r="B296" s="121"/>
      <c r="C296" s="121"/>
      <c r="D296" s="121"/>
      <c r="E296" s="121"/>
      <c r="F296" s="121"/>
      <c r="G296" s="121"/>
      <c r="H296" s="121"/>
      <c r="I296" s="121"/>
      <c r="J296" s="121"/>
    </row>
    <row r="297" spans="1:10">
      <c r="A297" s="121"/>
      <c r="B297" s="121"/>
      <c r="C297" s="121"/>
      <c r="D297" s="121"/>
      <c r="E297" s="121"/>
      <c r="F297" s="121"/>
      <c r="G297" s="121"/>
      <c r="H297" s="121"/>
      <c r="I297" s="121"/>
      <c r="J297" s="121"/>
    </row>
    <row r="298" spans="1:10">
      <c r="A298" s="121"/>
      <c r="B298" s="121"/>
      <c r="C298" s="121"/>
      <c r="D298" s="121"/>
      <c r="E298" s="121"/>
      <c r="F298" s="121"/>
      <c r="G298" s="121"/>
      <c r="H298" s="121"/>
      <c r="I298" s="121"/>
      <c r="J298" s="121"/>
    </row>
    <row r="299" spans="1:10">
      <c r="A299" s="121"/>
      <c r="B299" s="121"/>
      <c r="C299" s="121"/>
      <c r="D299" s="121"/>
      <c r="E299" s="121"/>
      <c r="F299" s="121"/>
      <c r="G299" s="121"/>
      <c r="H299" s="121"/>
      <c r="I299" s="121"/>
      <c r="J299" s="121"/>
    </row>
    <row r="300" spans="1:10">
      <c r="A300" s="121"/>
      <c r="B300" s="121"/>
      <c r="C300" s="121"/>
      <c r="D300" s="121"/>
      <c r="E300" s="121"/>
      <c r="F300" s="121"/>
      <c r="G300" s="121"/>
      <c r="H300" s="121"/>
      <c r="I300" s="121"/>
      <c r="J300" s="121"/>
    </row>
    <row r="301" spans="1:10">
      <c r="A301" s="121"/>
      <c r="B301" s="121"/>
      <c r="C301" s="121"/>
      <c r="D301" s="121"/>
      <c r="E301" s="121"/>
      <c r="F301" s="121"/>
      <c r="G301" s="121"/>
      <c r="H301" s="121"/>
      <c r="I301" s="121"/>
      <c r="J301" s="121"/>
    </row>
    <row r="302" spans="1:10">
      <c r="A302" s="121"/>
      <c r="B302" s="121"/>
      <c r="C302" s="121"/>
      <c r="D302" s="121"/>
      <c r="E302" s="121"/>
      <c r="F302" s="121"/>
      <c r="G302" s="121"/>
      <c r="H302" s="121"/>
      <c r="I302" s="121"/>
      <c r="J302" s="121"/>
    </row>
    <row r="303" spans="1:10">
      <c r="A303" s="121"/>
      <c r="B303" s="121"/>
      <c r="C303" s="121"/>
      <c r="D303" s="121"/>
      <c r="E303" s="121"/>
      <c r="F303" s="121"/>
      <c r="G303" s="121"/>
      <c r="H303" s="121"/>
      <c r="I303" s="121"/>
      <c r="J303" s="121"/>
    </row>
    <row r="304" spans="1:10">
      <c r="A304" s="121"/>
      <c r="B304" s="121"/>
      <c r="C304" s="121"/>
      <c r="D304" s="121"/>
      <c r="E304" s="121"/>
      <c r="F304" s="121"/>
      <c r="G304" s="121"/>
      <c r="H304" s="121"/>
      <c r="I304" s="121"/>
      <c r="J304" s="121"/>
    </row>
    <row r="305" spans="1:10">
      <c r="A305" s="121"/>
      <c r="B305" s="121"/>
      <c r="C305" s="121"/>
      <c r="D305" s="121"/>
      <c r="E305" s="121"/>
      <c r="F305" s="121"/>
      <c r="G305" s="121"/>
      <c r="H305" s="121"/>
      <c r="I305" s="121"/>
      <c r="J305" s="121"/>
    </row>
    <row r="306" spans="1:10">
      <c r="A306" s="121"/>
      <c r="B306" s="121"/>
      <c r="C306" s="121"/>
      <c r="D306" s="121"/>
      <c r="E306" s="121"/>
      <c r="F306" s="121"/>
      <c r="G306" s="121"/>
      <c r="H306" s="121"/>
      <c r="I306" s="121"/>
      <c r="J306" s="121"/>
    </row>
    <row r="307" spans="1:10">
      <c r="A307" s="121"/>
      <c r="B307" s="121"/>
      <c r="C307" s="121"/>
      <c r="D307" s="121"/>
      <c r="E307" s="121"/>
      <c r="F307" s="121"/>
      <c r="G307" s="121"/>
      <c r="H307" s="121"/>
      <c r="I307" s="121"/>
      <c r="J307" s="121"/>
    </row>
    <row r="308" spans="1:10">
      <c r="A308" s="121"/>
      <c r="B308" s="121"/>
      <c r="C308" s="121"/>
      <c r="D308" s="121"/>
      <c r="E308" s="121"/>
      <c r="F308" s="121"/>
      <c r="G308" s="121"/>
      <c r="H308" s="121"/>
      <c r="I308" s="121"/>
      <c r="J308" s="121"/>
    </row>
    <row r="309" spans="1:10">
      <c r="A309" s="121"/>
      <c r="B309" s="121"/>
      <c r="C309" s="121"/>
      <c r="D309" s="121"/>
      <c r="E309" s="121"/>
      <c r="F309" s="121"/>
      <c r="G309" s="121"/>
      <c r="H309" s="121"/>
      <c r="I309" s="121"/>
      <c r="J309" s="121"/>
    </row>
    <row r="310" spans="1:10">
      <c r="A310" s="121"/>
      <c r="B310" s="121"/>
      <c r="C310" s="121"/>
      <c r="D310" s="121"/>
      <c r="E310" s="121"/>
      <c r="F310" s="121"/>
      <c r="G310" s="121"/>
      <c r="H310" s="121"/>
      <c r="I310" s="121"/>
      <c r="J310" s="121"/>
    </row>
    <row r="311" spans="1:10">
      <c r="A311" s="121"/>
      <c r="B311" s="121"/>
      <c r="C311" s="121"/>
      <c r="D311" s="121"/>
      <c r="E311" s="121"/>
      <c r="F311" s="121"/>
      <c r="G311" s="121"/>
      <c r="H311" s="121"/>
      <c r="I311" s="121"/>
      <c r="J311" s="121"/>
    </row>
    <row r="312" spans="1:10">
      <c r="A312" s="121"/>
      <c r="B312" s="121"/>
      <c r="C312" s="121"/>
      <c r="D312" s="121"/>
      <c r="E312" s="121"/>
      <c r="F312" s="121"/>
      <c r="G312" s="121"/>
      <c r="H312" s="121"/>
      <c r="I312" s="121"/>
      <c r="J312" s="121"/>
    </row>
    <row r="313" spans="1:10">
      <c r="A313" s="121"/>
      <c r="B313" s="121"/>
      <c r="C313" s="121"/>
      <c r="D313" s="121"/>
      <c r="E313" s="121"/>
      <c r="F313" s="121"/>
      <c r="G313" s="121"/>
      <c r="H313" s="121"/>
      <c r="I313" s="121"/>
      <c r="J313" s="121"/>
    </row>
    <row r="314" spans="1:10">
      <c r="A314" s="121"/>
      <c r="B314" s="121"/>
      <c r="C314" s="121"/>
      <c r="D314" s="121"/>
      <c r="E314" s="121"/>
      <c r="F314" s="121"/>
      <c r="G314" s="121"/>
      <c r="H314" s="121"/>
      <c r="I314" s="121"/>
      <c r="J314" s="121"/>
    </row>
    <row r="315" spans="1:10">
      <c r="A315" s="121"/>
      <c r="B315" s="121"/>
      <c r="C315" s="121"/>
      <c r="D315" s="121"/>
      <c r="E315" s="121"/>
      <c r="F315" s="121"/>
      <c r="G315" s="121"/>
      <c r="H315" s="121"/>
      <c r="I315" s="121"/>
      <c r="J315" s="121"/>
    </row>
    <row r="316" spans="1:10">
      <c r="A316" s="121"/>
      <c r="B316" s="121"/>
      <c r="C316" s="121"/>
      <c r="D316" s="121"/>
      <c r="E316" s="121"/>
      <c r="F316" s="121"/>
      <c r="G316" s="121"/>
      <c r="H316" s="121"/>
      <c r="I316" s="121"/>
      <c r="J316" s="121"/>
    </row>
    <row r="317" spans="1:10">
      <c r="A317" s="121"/>
      <c r="B317" s="121"/>
      <c r="C317" s="121"/>
      <c r="D317" s="121"/>
      <c r="E317" s="121"/>
      <c r="F317" s="121"/>
      <c r="G317" s="121"/>
      <c r="H317" s="121"/>
      <c r="I317" s="121"/>
      <c r="J317" s="121"/>
    </row>
    <row r="318" spans="1:10">
      <c r="A318" s="121"/>
      <c r="B318" s="121"/>
      <c r="C318" s="121"/>
      <c r="D318" s="121"/>
      <c r="E318" s="121"/>
      <c r="F318" s="121"/>
      <c r="G318" s="121"/>
      <c r="H318" s="121"/>
      <c r="I318" s="121"/>
      <c r="J318" s="121"/>
    </row>
    <row r="319" spans="1:10">
      <c r="A319" s="121"/>
      <c r="B319" s="121"/>
      <c r="C319" s="121"/>
      <c r="D319" s="121"/>
      <c r="E319" s="121"/>
      <c r="F319" s="121"/>
      <c r="G319" s="121"/>
      <c r="H319" s="121"/>
      <c r="I319" s="121"/>
      <c r="J319" s="121"/>
    </row>
    <row r="320" spans="1:10">
      <c r="A320" s="121"/>
      <c r="B320" s="121"/>
      <c r="C320" s="121"/>
      <c r="D320" s="121"/>
      <c r="E320" s="121"/>
      <c r="F320" s="121"/>
      <c r="G320" s="121"/>
      <c r="H320" s="121"/>
      <c r="I320" s="121"/>
      <c r="J320" s="121"/>
    </row>
    <row r="321" spans="1:10">
      <c r="A321" s="121"/>
      <c r="B321" s="121"/>
      <c r="C321" s="121"/>
      <c r="D321" s="121"/>
      <c r="E321" s="121"/>
      <c r="F321" s="121"/>
      <c r="G321" s="121"/>
      <c r="H321" s="121"/>
      <c r="I321" s="121"/>
      <c r="J321" s="121"/>
    </row>
    <row r="322" spans="1:10">
      <c r="A322" s="121"/>
      <c r="B322" s="121"/>
      <c r="C322" s="121"/>
      <c r="D322" s="121"/>
      <c r="E322" s="121"/>
      <c r="F322" s="121"/>
      <c r="G322" s="121"/>
      <c r="H322" s="121"/>
      <c r="I322" s="121"/>
      <c r="J322" s="121"/>
    </row>
    <row r="323" spans="1:10">
      <c r="A323" s="121"/>
      <c r="B323" s="121"/>
      <c r="C323" s="121"/>
      <c r="D323" s="121"/>
      <c r="E323" s="121"/>
      <c r="F323" s="121"/>
      <c r="G323" s="121"/>
      <c r="H323" s="121"/>
      <c r="I323" s="121"/>
      <c r="J323" s="121"/>
    </row>
    <row r="324" spans="1:10">
      <c r="A324" s="121"/>
      <c r="B324" s="121"/>
      <c r="C324" s="121"/>
      <c r="D324" s="121"/>
      <c r="E324" s="121"/>
      <c r="F324" s="121"/>
      <c r="G324" s="121"/>
      <c r="H324" s="121"/>
      <c r="I324" s="121"/>
      <c r="J324" s="121"/>
    </row>
    <row r="325" spans="1:10">
      <c r="A325" s="121"/>
      <c r="B325" s="121"/>
      <c r="C325" s="121"/>
      <c r="D325" s="121"/>
      <c r="E325" s="121"/>
      <c r="F325" s="121"/>
      <c r="G325" s="121"/>
      <c r="H325" s="121"/>
      <c r="I325" s="121"/>
      <c r="J325" s="121"/>
    </row>
    <row r="326" spans="1:10">
      <c r="A326" s="121"/>
      <c r="B326" s="121"/>
      <c r="C326" s="121"/>
      <c r="D326" s="121"/>
      <c r="E326" s="121"/>
      <c r="F326" s="121"/>
      <c r="G326" s="121"/>
      <c r="H326" s="121"/>
      <c r="I326" s="121"/>
      <c r="J326" s="121"/>
    </row>
    <row r="327" spans="1:10">
      <c r="A327" s="121"/>
      <c r="B327" s="121"/>
      <c r="C327" s="121"/>
      <c r="D327" s="121"/>
      <c r="E327" s="121"/>
      <c r="F327" s="121"/>
      <c r="G327" s="121"/>
      <c r="H327" s="121"/>
      <c r="I327" s="121"/>
      <c r="J327" s="121"/>
    </row>
    <row r="328" spans="1:10">
      <c r="A328" s="121"/>
      <c r="B328" s="121"/>
      <c r="C328" s="121"/>
      <c r="D328" s="121"/>
      <c r="E328" s="121"/>
      <c r="F328" s="121"/>
      <c r="G328" s="121"/>
      <c r="H328" s="121"/>
      <c r="I328" s="121"/>
      <c r="J328" s="121"/>
    </row>
    <row r="329" spans="1:10">
      <c r="A329" s="121"/>
      <c r="B329" s="121"/>
      <c r="C329" s="121"/>
      <c r="D329" s="121"/>
      <c r="E329" s="121"/>
      <c r="F329" s="121"/>
      <c r="G329" s="121"/>
      <c r="H329" s="121"/>
      <c r="I329" s="121"/>
      <c r="J329" s="121"/>
    </row>
    <row r="330" spans="1:10">
      <c r="A330" s="121"/>
      <c r="B330" s="121"/>
      <c r="C330" s="121"/>
      <c r="D330" s="121"/>
      <c r="E330" s="121"/>
      <c r="F330" s="121"/>
      <c r="G330" s="121"/>
      <c r="H330" s="121"/>
      <c r="I330" s="121"/>
      <c r="J330" s="121"/>
    </row>
    <row r="331" spans="1:10">
      <c r="A331" s="121"/>
      <c r="B331" s="121"/>
      <c r="C331" s="121"/>
      <c r="D331" s="121"/>
      <c r="E331" s="121"/>
      <c r="F331" s="121"/>
      <c r="G331" s="121"/>
      <c r="H331" s="121"/>
      <c r="I331" s="121"/>
      <c r="J331" s="121"/>
    </row>
    <row r="332" spans="1:10">
      <c r="A332" s="121"/>
      <c r="B332" s="121"/>
      <c r="C332" s="121"/>
      <c r="D332" s="121"/>
      <c r="E332" s="121"/>
      <c r="F332" s="121"/>
      <c r="G332" s="121"/>
      <c r="H332" s="121"/>
      <c r="I332" s="121"/>
      <c r="J332" s="121"/>
    </row>
    <row r="333" spans="1:10">
      <c r="A333" s="121"/>
      <c r="B333" s="121"/>
      <c r="C333" s="121"/>
      <c r="D333" s="121"/>
      <c r="E333" s="121"/>
      <c r="F333" s="121"/>
      <c r="G333" s="121"/>
      <c r="H333" s="121"/>
      <c r="I333" s="121"/>
      <c r="J333" s="121"/>
    </row>
    <row r="334" spans="1:10">
      <c r="A334" s="121"/>
      <c r="B334" s="121"/>
      <c r="C334" s="121"/>
      <c r="D334" s="121"/>
      <c r="E334" s="121"/>
      <c r="F334" s="121"/>
      <c r="G334" s="121"/>
      <c r="H334" s="121"/>
      <c r="I334" s="121"/>
      <c r="J334" s="121"/>
    </row>
    <row r="335" spans="1:10">
      <c r="A335" s="121"/>
      <c r="B335" s="121"/>
      <c r="C335" s="121"/>
      <c r="D335" s="121"/>
      <c r="E335" s="121"/>
      <c r="F335" s="121"/>
      <c r="G335" s="121"/>
      <c r="H335" s="121"/>
      <c r="I335" s="121"/>
      <c r="J335" s="121"/>
    </row>
    <row r="336" spans="1:10">
      <c r="A336" s="121"/>
      <c r="B336" s="121"/>
      <c r="C336" s="121"/>
      <c r="D336" s="121"/>
      <c r="E336" s="121"/>
      <c r="F336" s="121"/>
      <c r="G336" s="121"/>
      <c r="H336" s="121"/>
      <c r="I336" s="121"/>
      <c r="J336" s="121"/>
    </row>
    <row r="337" spans="1:10">
      <c r="A337" s="121"/>
      <c r="B337" s="121"/>
      <c r="C337" s="121"/>
      <c r="D337" s="121"/>
      <c r="E337" s="121"/>
      <c r="F337" s="121"/>
      <c r="G337" s="121"/>
      <c r="H337" s="121"/>
      <c r="I337" s="121"/>
      <c r="J337" s="121"/>
    </row>
    <row r="338" spans="1:10">
      <c r="A338" s="121"/>
      <c r="B338" s="121"/>
      <c r="C338" s="121"/>
      <c r="D338" s="121"/>
      <c r="E338" s="121"/>
      <c r="F338" s="121"/>
      <c r="G338" s="121"/>
      <c r="H338" s="121"/>
      <c r="I338" s="121"/>
      <c r="J338" s="121"/>
    </row>
    <row r="339" spans="1:10">
      <c r="A339" s="121"/>
      <c r="B339" s="121"/>
      <c r="C339" s="121"/>
      <c r="D339" s="121"/>
      <c r="E339" s="121"/>
      <c r="F339" s="121"/>
      <c r="G339" s="121"/>
      <c r="H339" s="121"/>
      <c r="I339" s="121"/>
      <c r="J339" s="121"/>
    </row>
    <row r="340" spans="1:10">
      <c r="A340" s="121"/>
      <c r="B340" s="121"/>
      <c r="C340" s="121"/>
      <c r="D340" s="121"/>
      <c r="E340" s="121"/>
      <c r="F340" s="121"/>
      <c r="G340" s="121"/>
      <c r="H340" s="121"/>
      <c r="I340" s="121"/>
      <c r="J340" s="121"/>
    </row>
    <row r="341" spans="1:10">
      <c r="A341" s="121"/>
      <c r="B341" s="121"/>
      <c r="C341" s="121"/>
      <c r="D341" s="121"/>
      <c r="E341" s="121"/>
      <c r="F341" s="121"/>
      <c r="G341" s="121"/>
      <c r="H341" s="121"/>
      <c r="I341" s="121"/>
      <c r="J341" s="121"/>
    </row>
    <row r="342" spans="1:10">
      <c r="A342" s="121"/>
      <c r="B342" s="121"/>
      <c r="C342" s="121"/>
      <c r="D342" s="121"/>
      <c r="E342" s="121"/>
      <c r="F342" s="121"/>
      <c r="G342" s="121"/>
      <c r="H342" s="121"/>
      <c r="I342" s="121"/>
      <c r="J342" s="121"/>
    </row>
    <row r="343" spans="1:10">
      <c r="A343" s="121"/>
      <c r="B343" s="121"/>
      <c r="C343" s="121"/>
      <c r="D343" s="121"/>
      <c r="E343" s="121"/>
      <c r="F343" s="121"/>
      <c r="G343" s="121"/>
      <c r="H343" s="121"/>
      <c r="I343" s="121"/>
      <c r="J343" s="121"/>
    </row>
    <row r="344" spans="1:10">
      <c r="A344" s="121"/>
      <c r="B344" s="121"/>
      <c r="C344" s="121"/>
      <c r="D344" s="121"/>
      <c r="E344" s="121"/>
      <c r="F344" s="121"/>
      <c r="G344" s="121"/>
      <c r="H344" s="121"/>
      <c r="I344" s="121"/>
      <c r="J344" s="121"/>
    </row>
    <row r="345" spans="1:10">
      <c r="A345" s="121"/>
      <c r="B345" s="121"/>
      <c r="C345" s="121"/>
      <c r="D345" s="121"/>
      <c r="E345" s="121"/>
      <c r="F345" s="121"/>
      <c r="G345" s="121"/>
      <c r="H345" s="121"/>
      <c r="I345" s="121"/>
      <c r="J345" s="121"/>
    </row>
    <row r="346" spans="1:10">
      <c r="A346" s="121"/>
      <c r="B346" s="121"/>
      <c r="C346" s="121"/>
      <c r="D346" s="121"/>
      <c r="E346" s="121"/>
      <c r="F346" s="121"/>
      <c r="G346" s="121"/>
      <c r="H346" s="121"/>
      <c r="I346" s="121"/>
      <c r="J346" s="121"/>
    </row>
    <row r="347" spans="1:10">
      <c r="A347" s="121"/>
      <c r="B347" s="121"/>
      <c r="C347" s="121"/>
      <c r="D347" s="121"/>
      <c r="E347" s="121"/>
      <c r="F347" s="121"/>
      <c r="G347" s="121"/>
      <c r="H347" s="121"/>
      <c r="I347" s="121"/>
      <c r="J347" s="121"/>
    </row>
    <row r="348" spans="1:10">
      <c r="A348" s="121"/>
      <c r="B348" s="121"/>
      <c r="C348" s="121"/>
      <c r="D348" s="121"/>
      <c r="E348" s="121"/>
      <c r="F348" s="121"/>
      <c r="G348" s="121"/>
      <c r="H348" s="121"/>
      <c r="I348" s="121"/>
      <c r="J348" s="121"/>
    </row>
    <row r="349" spans="1:10">
      <c r="A349" s="121"/>
      <c r="B349" s="121"/>
      <c r="C349" s="121"/>
      <c r="D349" s="121"/>
      <c r="E349" s="121"/>
      <c r="F349" s="121"/>
      <c r="G349" s="121"/>
      <c r="H349" s="121"/>
      <c r="I349" s="121"/>
      <c r="J349" s="121"/>
    </row>
    <row r="350" spans="1:10">
      <c r="A350" s="121"/>
      <c r="B350" s="121"/>
      <c r="C350" s="121"/>
      <c r="D350" s="121"/>
      <c r="E350" s="121"/>
      <c r="F350" s="121"/>
      <c r="G350" s="121"/>
      <c r="H350" s="121"/>
      <c r="I350" s="121"/>
      <c r="J350" s="121"/>
    </row>
    <row r="351" spans="1:10">
      <c r="A351" s="121"/>
      <c r="B351" s="121"/>
      <c r="C351" s="121"/>
      <c r="D351" s="121"/>
      <c r="E351" s="121"/>
      <c r="F351" s="121"/>
      <c r="G351" s="121"/>
      <c r="H351" s="121"/>
      <c r="I351" s="121"/>
      <c r="J351" s="121"/>
    </row>
    <row r="352" spans="1:10">
      <c r="A352" s="121"/>
      <c r="B352" s="121"/>
      <c r="C352" s="121"/>
      <c r="D352" s="121"/>
      <c r="E352" s="121"/>
      <c r="F352" s="121"/>
      <c r="G352" s="121"/>
      <c r="H352" s="121"/>
      <c r="I352" s="121"/>
      <c r="J352" s="121"/>
    </row>
    <row r="353" spans="1:10">
      <c r="A353" s="121"/>
      <c r="B353" s="121"/>
      <c r="C353" s="121"/>
      <c r="D353" s="121"/>
      <c r="E353" s="121"/>
      <c r="F353" s="121"/>
      <c r="G353" s="121"/>
      <c r="H353" s="121"/>
      <c r="I353" s="121"/>
      <c r="J353" s="121"/>
    </row>
    <row r="354" spans="1:10">
      <c r="A354" s="121"/>
      <c r="B354" s="121"/>
      <c r="C354" s="121"/>
      <c r="D354" s="121"/>
      <c r="E354" s="121"/>
      <c r="F354" s="121"/>
      <c r="G354" s="121"/>
      <c r="H354" s="121"/>
      <c r="I354" s="121"/>
      <c r="J354" s="121"/>
    </row>
    <row r="355" spans="1:10">
      <c r="A355" s="121"/>
      <c r="B355" s="121"/>
      <c r="C355" s="121"/>
      <c r="D355" s="121"/>
      <c r="E355" s="121"/>
      <c r="F355" s="121"/>
      <c r="G355" s="121"/>
      <c r="H355" s="121"/>
      <c r="I355" s="121"/>
      <c r="J355" s="121"/>
    </row>
    <row r="356" spans="1:10">
      <c r="A356" s="121"/>
      <c r="B356" s="121"/>
      <c r="C356" s="121"/>
      <c r="D356" s="121"/>
      <c r="E356" s="121"/>
      <c r="F356" s="121"/>
      <c r="G356" s="121"/>
      <c r="H356" s="121"/>
      <c r="I356" s="121"/>
      <c r="J356" s="121"/>
    </row>
    <row r="357" spans="1:10">
      <c r="A357" s="121"/>
      <c r="B357" s="121"/>
      <c r="C357" s="121"/>
      <c r="D357" s="121"/>
      <c r="E357" s="121"/>
      <c r="F357" s="121"/>
      <c r="G357" s="121"/>
      <c r="H357" s="121"/>
      <c r="I357" s="121"/>
      <c r="J357" s="121"/>
    </row>
    <row r="358" spans="1:10">
      <c r="A358" s="121"/>
      <c r="B358" s="121"/>
      <c r="C358" s="121"/>
      <c r="D358" s="121"/>
      <c r="E358" s="121"/>
      <c r="F358" s="121"/>
      <c r="G358" s="121"/>
      <c r="H358" s="121"/>
      <c r="I358" s="121"/>
      <c r="J358" s="121"/>
    </row>
    <row r="359" spans="1:10">
      <c r="A359" s="121"/>
      <c r="B359" s="121"/>
      <c r="C359" s="121"/>
      <c r="D359" s="121"/>
      <c r="E359" s="121"/>
      <c r="F359" s="121"/>
      <c r="G359" s="121"/>
      <c r="H359" s="121"/>
      <c r="I359" s="121"/>
      <c r="J359" s="121"/>
    </row>
    <row r="360" spans="1:10">
      <c r="A360" s="121"/>
      <c r="B360" s="121"/>
      <c r="C360" s="121"/>
      <c r="D360" s="121"/>
      <c r="E360" s="121"/>
      <c r="F360" s="121"/>
      <c r="G360" s="121"/>
      <c r="H360" s="121"/>
      <c r="I360" s="121"/>
      <c r="J360" s="121"/>
    </row>
    <row r="361" spans="1:10">
      <c r="A361" s="121"/>
      <c r="B361" s="121"/>
      <c r="C361" s="121"/>
      <c r="D361" s="121"/>
      <c r="E361" s="121"/>
      <c r="F361" s="121"/>
      <c r="G361" s="121"/>
      <c r="H361" s="121"/>
      <c r="I361" s="121"/>
      <c r="J361" s="121"/>
    </row>
    <row r="362" spans="1:10">
      <c r="A362" s="121"/>
      <c r="B362" s="121"/>
      <c r="C362" s="121"/>
      <c r="D362" s="121"/>
      <c r="E362" s="121"/>
      <c r="F362" s="121"/>
      <c r="G362" s="121"/>
      <c r="H362" s="121"/>
      <c r="I362" s="121"/>
      <c r="J362" s="121"/>
    </row>
    <row r="363" spans="1:10">
      <c r="A363" s="121"/>
      <c r="B363" s="121"/>
      <c r="C363" s="121"/>
      <c r="D363" s="121"/>
      <c r="E363" s="121"/>
      <c r="F363" s="121"/>
      <c r="G363" s="121"/>
      <c r="H363" s="121"/>
      <c r="I363" s="121"/>
      <c r="J363" s="121"/>
    </row>
    <row r="364" spans="1:10">
      <c r="A364" s="121"/>
      <c r="B364" s="121"/>
      <c r="C364" s="121"/>
      <c r="D364" s="121"/>
      <c r="E364" s="121"/>
      <c r="F364" s="121"/>
      <c r="G364" s="121"/>
      <c r="H364" s="121"/>
      <c r="I364" s="121"/>
      <c r="J364" s="121"/>
    </row>
    <row r="365" spans="1:10">
      <c r="A365" s="121"/>
      <c r="B365" s="121"/>
      <c r="C365" s="121"/>
      <c r="D365" s="121"/>
      <c r="E365" s="121"/>
      <c r="F365" s="121"/>
      <c r="G365" s="121"/>
      <c r="H365" s="121"/>
      <c r="I365" s="121"/>
      <c r="J365" s="121"/>
    </row>
    <row r="366" spans="1:10">
      <c r="A366" s="121"/>
      <c r="B366" s="121"/>
      <c r="C366" s="121"/>
      <c r="D366" s="121"/>
      <c r="E366" s="121"/>
      <c r="F366" s="121"/>
      <c r="G366" s="121"/>
      <c r="H366" s="121"/>
      <c r="I366" s="121"/>
      <c r="J366" s="121"/>
    </row>
    <row r="367" spans="1:10">
      <c r="A367" s="121"/>
      <c r="B367" s="121"/>
      <c r="C367" s="121"/>
      <c r="D367" s="121"/>
      <c r="E367" s="121"/>
      <c r="F367" s="121"/>
      <c r="G367" s="121"/>
      <c r="H367" s="121"/>
      <c r="I367" s="121"/>
      <c r="J367" s="121"/>
    </row>
    <row r="368" spans="1:10">
      <c r="A368" s="121"/>
      <c r="B368" s="121"/>
      <c r="C368" s="121"/>
      <c r="D368" s="121"/>
      <c r="E368" s="121"/>
      <c r="F368" s="121"/>
      <c r="G368" s="121"/>
      <c r="H368" s="121"/>
      <c r="I368" s="121"/>
      <c r="J368" s="121"/>
    </row>
    <row r="369" spans="1:10">
      <c r="A369" s="121"/>
      <c r="B369" s="121"/>
      <c r="C369" s="121"/>
      <c r="D369" s="121"/>
      <c r="E369" s="121"/>
      <c r="F369" s="121"/>
      <c r="G369" s="121"/>
      <c r="H369" s="121"/>
      <c r="I369" s="121"/>
      <c r="J369" s="121"/>
    </row>
    <row r="370" spans="1:10">
      <c r="A370" s="121"/>
      <c r="B370" s="121"/>
      <c r="C370" s="121"/>
      <c r="D370" s="121"/>
      <c r="E370" s="121"/>
      <c r="F370" s="121"/>
      <c r="G370" s="121"/>
      <c r="H370" s="121"/>
      <c r="I370" s="121"/>
      <c r="J370" s="121"/>
    </row>
    <row r="371" spans="1:10">
      <c r="A371" s="121"/>
      <c r="B371" s="121"/>
      <c r="C371" s="121"/>
      <c r="D371" s="121"/>
      <c r="E371" s="121"/>
      <c r="F371" s="121"/>
      <c r="G371" s="121"/>
      <c r="H371" s="121"/>
      <c r="I371" s="121"/>
      <c r="J371" s="121"/>
    </row>
    <row r="372" spans="1:10">
      <c r="A372" s="121"/>
      <c r="B372" s="121"/>
      <c r="C372" s="121"/>
      <c r="D372" s="121"/>
      <c r="E372" s="121"/>
      <c r="F372" s="121"/>
      <c r="G372" s="121"/>
      <c r="H372" s="121"/>
      <c r="I372" s="121"/>
      <c r="J372" s="121"/>
    </row>
    <row r="373" spans="1:10">
      <c r="A373" s="121"/>
      <c r="B373" s="121"/>
      <c r="C373" s="121"/>
      <c r="D373" s="121"/>
      <c r="E373" s="121"/>
      <c r="F373" s="121"/>
      <c r="G373" s="121"/>
      <c r="H373" s="121"/>
      <c r="I373" s="121"/>
      <c r="J373" s="121"/>
    </row>
    <row r="374" spans="1:10">
      <c r="A374" s="121"/>
      <c r="B374" s="121"/>
      <c r="C374" s="121"/>
      <c r="D374" s="121"/>
      <c r="E374" s="121"/>
      <c r="F374" s="121"/>
      <c r="G374" s="121"/>
      <c r="H374" s="121"/>
      <c r="I374" s="121"/>
      <c r="J374" s="121"/>
    </row>
    <row r="375" spans="1:10">
      <c r="A375" s="121"/>
      <c r="B375" s="121"/>
      <c r="C375" s="121"/>
      <c r="D375" s="121"/>
      <c r="E375" s="121"/>
      <c r="F375" s="121"/>
      <c r="G375" s="121"/>
      <c r="H375" s="121"/>
      <c r="I375" s="121"/>
      <c r="J375" s="121"/>
    </row>
    <row r="376" spans="1:10">
      <c r="A376" s="121"/>
      <c r="B376" s="121"/>
      <c r="C376" s="121"/>
      <c r="D376" s="121"/>
      <c r="E376" s="121"/>
      <c r="F376" s="121"/>
      <c r="G376" s="121"/>
      <c r="H376" s="121"/>
      <c r="I376" s="121"/>
      <c r="J376" s="121"/>
    </row>
    <row r="377" spans="1:10">
      <c r="A377" s="121"/>
      <c r="B377" s="121"/>
      <c r="C377" s="121"/>
      <c r="D377" s="121"/>
      <c r="E377" s="121"/>
      <c r="F377" s="121"/>
      <c r="G377" s="121"/>
      <c r="H377" s="121"/>
      <c r="I377" s="121"/>
      <c r="J377" s="121"/>
    </row>
    <row r="378" spans="1:10">
      <c r="A378" s="121"/>
      <c r="B378" s="121"/>
      <c r="C378" s="121"/>
      <c r="D378" s="121"/>
      <c r="E378" s="121"/>
      <c r="F378" s="121"/>
      <c r="G378" s="121"/>
      <c r="H378" s="121"/>
      <c r="I378" s="121"/>
      <c r="J378" s="121"/>
    </row>
    <row r="379" spans="1:10">
      <c r="A379" s="121"/>
      <c r="B379" s="121"/>
      <c r="C379" s="121"/>
      <c r="D379" s="121"/>
      <c r="E379" s="121"/>
      <c r="F379" s="121"/>
      <c r="G379" s="121"/>
      <c r="H379" s="121"/>
      <c r="I379" s="121"/>
      <c r="J379" s="121"/>
    </row>
    <row r="380" spans="1:10">
      <c r="A380" s="121"/>
      <c r="B380" s="121"/>
      <c r="C380" s="121"/>
      <c r="D380" s="121"/>
      <c r="E380" s="121"/>
      <c r="F380" s="121"/>
      <c r="G380" s="121"/>
      <c r="H380" s="121"/>
      <c r="I380" s="121"/>
      <c r="J380" s="121"/>
    </row>
    <row r="381" spans="1:10">
      <c r="A381" s="121"/>
      <c r="B381" s="121"/>
      <c r="C381" s="121"/>
      <c r="D381" s="121"/>
      <c r="E381" s="121"/>
      <c r="F381" s="121"/>
      <c r="G381" s="121"/>
      <c r="H381" s="121"/>
      <c r="I381" s="121"/>
      <c r="J381" s="121"/>
    </row>
    <row r="382" spans="1:10">
      <c r="A382" s="121"/>
      <c r="B382" s="121"/>
      <c r="C382" s="121"/>
      <c r="D382" s="121"/>
      <c r="E382" s="121"/>
      <c r="F382" s="121"/>
      <c r="G382" s="121"/>
      <c r="H382" s="121"/>
      <c r="I382" s="121"/>
      <c r="J382" s="121"/>
    </row>
    <row r="383" spans="1:10">
      <c r="A383" s="121"/>
      <c r="B383" s="121"/>
      <c r="C383" s="121"/>
      <c r="D383" s="121"/>
      <c r="E383" s="121"/>
      <c r="F383" s="121"/>
      <c r="G383" s="121"/>
      <c r="H383" s="121"/>
      <c r="I383" s="121"/>
      <c r="J383" s="121"/>
    </row>
    <row r="384" spans="1:10">
      <c r="A384" s="121"/>
      <c r="B384" s="121"/>
      <c r="C384" s="121"/>
      <c r="D384" s="121"/>
      <c r="E384" s="121"/>
      <c r="F384" s="121"/>
      <c r="G384" s="121"/>
      <c r="H384" s="121"/>
      <c r="I384" s="121"/>
      <c r="J384" s="121"/>
    </row>
    <row r="385" spans="1:10">
      <c r="A385" s="121"/>
      <c r="B385" s="121"/>
      <c r="C385" s="121"/>
      <c r="D385" s="121"/>
      <c r="E385" s="121"/>
      <c r="F385" s="121"/>
      <c r="G385" s="121"/>
      <c r="H385" s="121"/>
      <c r="I385" s="121"/>
      <c r="J385" s="121"/>
    </row>
    <row r="386" spans="1:10">
      <c r="A386" s="121"/>
      <c r="B386" s="121"/>
      <c r="C386" s="121"/>
      <c r="D386" s="121"/>
      <c r="E386" s="121"/>
      <c r="F386" s="121"/>
      <c r="G386" s="121"/>
      <c r="H386" s="121"/>
      <c r="I386" s="121"/>
      <c r="J386" s="121"/>
    </row>
    <row r="387" spans="1:10">
      <c r="A387" s="121"/>
      <c r="B387" s="121"/>
      <c r="C387" s="121"/>
      <c r="D387" s="121"/>
      <c r="E387" s="121"/>
      <c r="F387" s="121"/>
      <c r="G387" s="121"/>
      <c r="H387" s="121"/>
      <c r="I387" s="121"/>
      <c r="J387" s="121"/>
    </row>
    <row r="388" spans="1:10">
      <c r="A388" s="121"/>
      <c r="B388" s="121"/>
      <c r="C388" s="121"/>
      <c r="D388" s="121"/>
      <c r="E388" s="121"/>
      <c r="F388" s="121"/>
      <c r="G388" s="121"/>
      <c r="H388" s="121"/>
      <c r="I388" s="121"/>
      <c r="J388" s="121"/>
    </row>
    <row r="389" spans="1:10">
      <c r="A389" s="121"/>
      <c r="B389" s="121"/>
      <c r="C389" s="121"/>
      <c r="D389" s="121"/>
      <c r="E389" s="121"/>
      <c r="F389" s="121"/>
      <c r="G389" s="121"/>
      <c r="H389" s="121"/>
      <c r="I389" s="121"/>
      <c r="J389" s="121"/>
    </row>
    <row r="390" spans="1:10">
      <c r="A390" s="121"/>
      <c r="B390" s="121"/>
      <c r="C390" s="121"/>
      <c r="D390" s="121"/>
      <c r="E390" s="121"/>
      <c r="F390" s="121"/>
      <c r="G390" s="121"/>
      <c r="H390" s="121"/>
      <c r="I390" s="121"/>
      <c r="J390" s="121"/>
    </row>
    <row r="391" spans="1:10">
      <c r="A391" s="121"/>
      <c r="B391" s="121"/>
      <c r="C391" s="121"/>
      <c r="D391" s="121"/>
      <c r="E391" s="121"/>
      <c r="F391" s="121"/>
      <c r="G391" s="121"/>
      <c r="H391" s="121"/>
      <c r="I391" s="121"/>
      <c r="J391" s="121"/>
    </row>
    <row r="392" spans="1:10">
      <c r="A392" s="121"/>
      <c r="B392" s="121"/>
      <c r="C392" s="121"/>
      <c r="D392" s="121"/>
      <c r="E392" s="121"/>
      <c r="F392" s="121"/>
      <c r="G392" s="121"/>
      <c r="H392" s="121"/>
      <c r="I392" s="121"/>
      <c r="J392" s="121"/>
    </row>
    <row r="393" spans="1:10">
      <c r="A393" s="121"/>
      <c r="B393" s="121"/>
      <c r="C393" s="121"/>
      <c r="D393" s="121"/>
      <c r="E393" s="121"/>
      <c r="F393" s="121"/>
      <c r="G393" s="121"/>
      <c r="H393" s="121"/>
      <c r="I393" s="121"/>
      <c r="J393" s="121"/>
    </row>
    <row r="394" spans="1:10">
      <c r="A394" s="121"/>
      <c r="B394" s="121"/>
      <c r="C394" s="121"/>
      <c r="D394" s="121"/>
      <c r="E394" s="121"/>
      <c r="F394" s="121"/>
      <c r="G394" s="121"/>
      <c r="H394" s="121"/>
      <c r="I394" s="121"/>
      <c r="J394" s="121"/>
    </row>
    <row r="395" spans="1:10">
      <c r="A395" s="121"/>
      <c r="B395" s="121"/>
      <c r="C395" s="121"/>
      <c r="D395" s="121"/>
      <c r="E395" s="121"/>
      <c r="F395" s="121"/>
      <c r="G395" s="121"/>
      <c r="H395" s="121"/>
      <c r="I395" s="121"/>
      <c r="J395" s="121"/>
    </row>
    <row r="396" spans="1:10">
      <c r="A396" s="121"/>
      <c r="B396" s="121"/>
      <c r="C396" s="121"/>
      <c r="D396" s="121"/>
      <c r="E396" s="121"/>
      <c r="F396" s="121"/>
      <c r="G396" s="121"/>
      <c r="H396" s="121"/>
      <c r="I396" s="121"/>
      <c r="J396" s="121"/>
    </row>
    <row r="397" spans="1:10">
      <c r="A397" s="121"/>
      <c r="B397" s="121"/>
      <c r="C397" s="121"/>
      <c r="D397" s="121"/>
      <c r="E397" s="121"/>
      <c r="F397" s="121"/>
      <c r="G397" s="121"/>
      <c r="H397" s="121"/>
      <c r="I397" s="121"/>
      <c r="J397" s="121"/>
    </row>
    <row r="398" spans="1:10">
      <c r="A398" s="121"/>
      <c r="B398" s="121"/>
      <c r="C398" s="121"/>
      <c r="D398" s="121"/>
      <c r="E398" s="121"/>
      <c r="F398" s="121"/>
      <c r="G398" s="121"/>
      <c r="H398" s="121"/>
      <c r="I398" s="121"/>
      <c r="J398" s="121"/>
    </row>
    <row r="399" spans="1:10">
      <c r="A399" s="121"/>
      <c r="B399" s="121"/>
      <c r="C399" s="121"/>
      <c r="D399" s="121"/>
      <c r="E399" s="121"/>
      <c r="F399" s="121"/>
      <c r="G399" s="121"/>
      <c r="H399" s="121"/>
      <c r="I399" s="121"/>
      <c r="J399" s="121"/>
    </row>
    <row r="400" spans="1:10">
      <c r="A400" s="121"/>
      <c r="B400" s="121"/>
      <c r="C400" s="121"/>
      <c r="D400" s="121"/>
      <c r="E400" s="121"/>
      <c r="F400" s="121"/>
      <c r="G400" s="121"/>
      <c r="H400" s="121"/>
      <c r="I400" s="121"/>
      <c r="J400" s="121"/>
    </row>
    <row r="401" spans="1:10">
      <c r="A401" s="121"/>
      <c r="B401" s="121"/>
      <c r="C401" s="121"/>
      <c r="D401" s="121"/>
      <c r="E401" s="121"/>
      <c r="F401" s="121"/>
      <c r="G401" s="121"/>
      <c r="H401" s="121"/>
      <c r="I401" s="121"/>
      <c r="J401" s="121"/>
    </row>
    <row r="402" spans="1:10">
      <c r="A402" s="121"/>
      <c r="B402" s="121"/>
      <c r="C402" s="121"/>
      <c r="D402" s="121"/>
      <c r="E402" s="121"/>
      <c r="F402" s="121"/>
      <c r="G402" s="121"/>
      <c r="H402" s="121"/>
      <c r="I402" s="121"/>
      <c r="J402" s="121"/>
    </row>
    <row r="403" spans="1:10">
      <c r="A403" s="121"/>
      <c r="B403" s="121"/>
      <c r="C403" s="121"/>
      <c r="D403" s="121"/>
      <c r="E403" s="121"/>
      <c r="F403" s="121"/>
      <c r="G403" s="121"/>
      <c r="H403" s="121"/>
      <c r="I403" s="121"/>
      <c r="J403" s="121"/>
    </row>
    <row r="404" spans="1:10">
      <c r="A404" s="121"/>
      <c r="B404" s="121"/>
      <c r="C404" s="121"/>
      <c r="D404" s="121"/>
      <c r="E404" s="121"/>
      <c r="F404" s="121"/>
      <c r="G404" s="121"/>
      <c r="H404" s="121"/>
      <c r="I404" s="121"/>
      <c r="J404" s="121"/>
    </row>
    <row r="405" spans="1:10">
      <c r="A405" s="121"/>
      <c r="B405" s="121"/>
      <c r="C405" s="121"/>
      <c r="D405" s="121"/>
      <c r="E405" s="121"/>
      <c r="F405" s="121"/>
      <c r="G405" s="121"/>
      <c r="H405" s="121"/>
      <c r="I405" s="121"/>
      <c r="J405" s="121"/>
    </row>
    <row r="406" spans="1:10">
      <c r="A406" s="121"/>
      <c r="B406" s="121"/>
      <c r="C406" s="121"/>
      <c r="D406" s="121"/>
      <c r="E406" s="121"/>
      <c r="F406" s="121"/>
      <c r="G406" s="121"/>
      <c r="H406" s="121"/>
      <c r="I406" s="121"/>
      <c r="J406" s="121"/>
    </row>
    <row r="407" spans="1:10">
      <c r="A407" s="121"/>
      <c r="B407" s="121"/>
      <c r="C407" s="121"/>
      <c r="D407" s="121"/>
      <c r="E407" s="121"/>
      <c r="F407" s="121"/>
      <c r="G407" s="121"/>
      <c r="H407" s="121"/>
      <c r="I407" s="121"/>
      <c r="J407" s="121"/>
    </row>
    <row r="408" spans="1:10">
      <c r="A408" s="121"/>
      <c r="B408" s="121"/>
      <c r="C408" s="121"/>
      <c r="D408" s="121"/>
      <c r="E408" s="121"/>
      <c r="F408" s="121"/>
      <c r="G408" s="121"/>
      <c r="H408" s="121"/>
      <c r="I408" s="121"/>
      <c r="J408" s="121"/>
    </row>
    <row r="409" spans="1:10">
      <c r="A409" s="121"/>
      <c r="B409" s="121"/>
      <c r="C409" s="121"/>
      <c r="D409" s="121"/>
      <c r="E409" s="121"/>
      <c r="F409" s="121"/>
      <c r="G409" s="121"/>
      <c r="H409" s="121"/>
      <c r="I409" s="121"/>
      <c r="J409" s="121"/>
    </row>
    <row r="410" spans="1:10">
      <c r="A410" s="121"/>
      <c r="B410" s="121"/>
      <c r="C410" s="121"/>
      <c r="D410" s="121"/>
      <c r="E410" s="121"/>
      <c r="F410" s="121"/>
      <c r="G410" s="121"/>
      <c r="H410" s="121"/>
      <c r="I410" s="121"/>
      <c r="J410" s="121"/>
    </row>
    <row r="411" spans="1:10">
      <c r="A411" s="121"/>
      <c r="B411" s="121"/>
      <c r="C411" s="121"/>
      <c r="D411" s="121"/>
      <c r="E411" s="121"/>
      <c r="F411" s="121"/>
      <c r="G411" s="121"/>
      <c r="H411" s="121"/>
      <c r="I411" s="121"/>
      <c r="J411" s="121"/>
    </row>
    <row r="412" spans="1:10">
      <c r="A412" s="121"/>
      <c r="B412" s="121"/>
      <c r="C412" s="121"/>
      <c r="D412" s="121"/>
      <c r="E412" s="121"/>
      <c r="F412" s="121"/>
      <c r="G412" s="121"/>
      <c r="H412" s="121"/>
      <c r="I412" s="121"/>
      <c r="J412" s="121"/>
    </row>
    <row r="413" spans="1:10">
      <c r="A413" s="121"/>
      <c r="B413" s="121"/>
      <c r="C413" s="121"/>
      <c r="D413" s="121"/>
      <c r="E413" s="121"/>
      <c r="F413" s="121"/>
      <c r="G413" s="121"/>
      <c r="H413" s="121"/>
      <c r="I413" s="121"/>
      <c r="J413" s="121"/>
    </row>
    <row r="414" spans="1:10">
      <c r="A414" s="121"/>
      <c r="B414" s="121"/>
      <c r="C414" s="121"/>
      <c r="D414" s="121"/>
      <c r="E414" s="121"/>
      <c r="F414" s="121"/>
      <c r="G414" s="121"/>
      <c r="H414" s="121"/>
      <c r="I414" s="121"/>
      <c r="J414" s="121"/>
    </row>
    <row r="415" spans="1:10">
      <c r="A415" s="121"/>
      <c r="B415" s="121"/>
      <c r="C415" s="121"/>
      <c r="D415" s="121"/>
      <c r="E415" s="121"/>
      <c r="F415" s="121"/>
      <c r="G415" s="121"/>
      <c r="H415" s="121"/>
      <c r="I415" s="121"/>
      <c r="J415" s="121"/>
    </row>
    <row r="416" spans="1:10">
      <c r="A416" s="121"/>
      <c r="B416" s="121"/>
      <c r="C416" s="121"/>
      <c r="D416" s="121"/>
      <c r="E416" s="121"/>
      <c r="F416" s="121"/>
      <c r="G416" s="121"/>
      <c r="H416" s="121"/>
      <c r="I416" s="121"/>
      <c r="J416" s="121"/>
    </row>
    <row r="417" spans="1:10">
      <c r="A417" s="121"/>
      <c r="B417" s="121"/>
      <c r="C417" s="121"/>
      <c r="D417" s="121"/>
      <c r="E417" s="121"/>
      <c r="F417" s="121"/>
      <c r="G417" s="121"/>
      <c r="H417" s="121"/>
      <c r="I417" s="121"/>
      <c r="J417" s="121"/>
    </row>
    <row r="418" spans="1:10">
      <c r="A418" s="121"/>
      <c r="B418" s="121"/>
      <c r="C418" s="121"/>
      <c r="D418" s="121"/>
      <c r="E418" s="121"/>
      <c r="F418" s="121"/>
      <c r="G418" s="121"/>
      <c r="H418" s="121"/>
      <c r="I418" s="121"/>
      <c r="J418" s="121"/>
    </row>
    <row r="419" spans="1:10">
      <c r="A419" s="121"/>
      <c r="B419" s="121"/>
      <c r="C419" s="121"/>
      <c r="D419" s="121"/>
      <c r="E419" s="121"/>
      <c r="F419" s="121"/>
      <c r="G419" s="121"/>
      <c r="H419" s="121"/>
      <c r="I419" s="121"/>
      <c r="J419" s="121"/>
    </row>
    <row r="420" spans="1:10">
      <c r="A420" s="121"/>
      <c r="B420" s="121"/>
      <c r="C420" s="121"/>
      <c r="D420" s="121"/>
      <c r="E420" s="121"/>
      <c r="F420" s="121"/>
      <c r="G420" s="121"/>
      <c r="H420" s="121"/>
      <c r="I420" s="121"/>
      <c r="J420" s="121"/>
    </row>
    <row r="421" spans="1:10">
      <c r="A421" s="121"/>
      <c r="B421" s="121"/>
      <c r="C421" s="121"/>
      <c r="D421" s="121"/>
      <c r="E421" s="121"/>
      <c r="F421" s="121"/>
      <c r="G421" s="121"/>
      <c r="H421" s="121"/>
      <c r="I421" s="121"/>
      <c r="J421" s="121"/>
    </row>
    <row r="422" spans="1:10">
      <c r="A422" s="121"/>
      <c r="B422" s="121"/>
      <c r="C422" s="121"/>
      <c r="D422" s="121"/>
      <c r="E422" s="121"/>
      <c r="F422" s="121"/>
      <c r="G422" s="121"/>
      <c r="H422" s="121"/>
      <c r="I422" s="121"/>
      <c r="J422" s="121"/>
    </row>
    <row r="423" spans="1:10">
      <c r="A423" s="121"/>
      <c r="B423" s="121"/>
      <c r="C423" s="121"/>
      <c r="D423" s="121"/>
      <c r="E423" s="121"/>
      <c r="F423" s="121"/>
      <c r="G423" s="121"/>
      <c r="H423" s="121"/>
      <c r="I423" s="121"/>
      <c r="J423" s="121"/>
    </row>
    <row r="424" spans="1:10">
      <c r="A424" s="121"/>
      <c r="B424" s="121"/>
      <c r="C424" s="121"/>
      <c r="D424" s="121"/>
      <c r="E424" s="121"/>
      <c r="F424" s="121"/>
      <c r="G424" s="121"/>
      <c r="H424" s="121"/>
      <c r="I424" s="121"/>
      <c r="J424" s="121"/>
    </row>
    <row r="425" spans="1:10">
      <c r="A425" s="121"/>
      <c r="B425" s="121"/>
      <c r="C425" s="121"/>
      <c r="D425" s="121"/>
      <c r="E425" s="121"/>
      <c r="F425" s="121"/>
      <c r="G425" s="121"/>
      <c r="H425" s="121"/>
      <c r="I425" s="121"/>
      <c r="J425" s="121"/>
    </row>
    <row r="426" spans="1:10">
      <c r="A426" s="121"/>
      <c r="B426" s="121"/>
      <c r="C426" s="121"/>
      <c r="D426" s="121"/>
      <c r="E426" s="121"/>
      <c r="F426" s="121"/>
      <c r="G426" s="121"/>
      <c r="H426" s="121"/>
      <c r="I426" s="121"/>
      <c r="J426" s="121"/>
    </row>
    <row r="427" spans="1:10">
      <c r="A427" s="121"/>
      <c r="B427" s="121"/>
      <c r="C427" s="121"/>
      <c r="D427" s="121"/>
      <c r="E427" s="121"/>
      <c r="F427" s="121"/>
      <c r="G427" s="121"/>
      <c r="H427" s="121"/>
      <c r="I427" s="121"/>
      <c r="J427" s="121"/>
    </row>
    <row r="428" spans="1:10">
      <c r="A428" s="121"/>
      <c r="B428" s="121"/>
      <c r="C428" s="121"/>
      <c r="D428" s="121"/>
      <c r="E428" s="121"/>
      <c r="F428" s="121"/>
      <c r="G428" s="121"/>
      <c r="H428" s="121"/>
      <c r="I428" s="121"/>
      <c r="J428" s="121"/>
    </row>
    <row r="429" spans="1:10">
      <c r="A429" s="121"/>
      <c r="B429" s="121"/>
      <c r="C429" s="121"/>
      <c r="D429" s="121"/>
      <c r="E429" s="121"/>
      <c r="F429" s="121"/>
      <c r="G429" s="121"/>
      <c r="H429" s="121"/>
      <c r="I429" s="121"/>
      <c r="J429" s="121"/>
    </row>
    <row r="430" spans="1:10">
      <c r="A430" s="121"/>
      <c r="B430" s="121"/>
      <c r="C430" s="121"/>
      <c r="D430" s="121"/>
      <c r="E430" s="121"/>
      <c r="F430" s="121"/>
      <c r="G430" s="121"/>
      <c r="H430" s="121"/>
      <c r="I430" s="121"/>
      <c r="J430" s="121"/>
    </row>
    <row r="431" spans="1:10">
      <c r="A431" s="121"/>
      <c r="B431" s="121"/>
      <c r="C431" s="121"/>
      <c r="D431" s="121"/>
      <c r="E431" s="121"/>
      <c r="F431" s="121"/>
      <c r="G431" s="121"/>
      <c r="H431" s="121"/>
      <c r="I431" s="121"/>
      <c r="J431" s="121"/>
    </row>
    <row r="432" spans="1:10">
      <c r="A432" s="121"/>
      <c r="B432" s="121"/>
      <c r="C432" s="121"/>
      <c r="D432" s="121"/>
      <c r="E432" s="121"/>
      <c r="F432" s="121"/>
      <c r="G432" s="121"/>
      <c r="H432" s="121"/>
      <c r="I432" s="121"/>
      <c r="J432" s="121"/>
    </row>
    <row r="433" spans="1:10">
      <c r="A433" s="121"/>
      <c r="B433" s="121"/>
      <c r="C433" s="121"/>
      <c r="D433" s="121"/>
      <c r="E433" s="121"/>
      <c r="F433" s="121"/>
      <c r="G433" s="121"/>
      <c r="H433" s="121"/>
      <c r="I433" s="121"/>
      <c r="J433" s="121"/>
    </row>
    <row r="434" spans="1:10">
      <c r="A434" s="121"/>
      <c r="B434" s="121"/>
      <c r="C434" s="121"/>
      <c r="D434" s="121"/>
      <c r="E434" s="121"/>
      <c r="F434" s="121"/>
      <c r="G434" s="121"/>
      <c r="H434" s="121"/>
      <c r="I434" s="121"/>
      <c r="J434" s="121"/>
    </row>
    <row r="435" spans="1:10">
      <c r="A435" s="121"/>
      <c r="B435" s="121"/>
      <c r="C435" s="121"/>
      <c r="D435" s="121"/>
      <c r="E435" s="121"/>
      <c r="F435" s="121"/>
      <c r="G435" s="121"/>
      <c r="H435" s="121"/>
      <c r="I435" s="121"/>
      <c r="J435" s="121"/>
    </row>
    <row r="436" spans="1:10">
      <c r="A436" s="121"/>
      <c r="B436" s="121"/>
      <c r="C436" s="121"/>
      <c r="D436" s="121"/>
      <c r="E436" s="121"/>
      <c r="F436" s="121"/>
      <c r="G436" s="121"/>
      <c r="H436" s="121"/>
      <c r="I436" s="121"/>
      <c r="J436" s="121"/>
    </row>
    <row r="437" spans="1:10">
      <c r="A437" s="121"/>
      <c r="B437" s="121"/>
      <c r="C437" s="121"/>
      <c r="D437" s="121"/>
      <c r="E437" s="121"/>
      <c r="F437" s="121"/>
      <c r="G437" s="121"/>
      <c r="H437" s="121"/>
      <c r="I437" s="121"/>
      <c r="J437" s="121"/>
    </row>
    <row r="438" spans="1:10">
      <c r="A438" s="121"/>
      <c r="B438" s="121"/>
      <c r="C438" s="121"/>
      <c r="D438" s="121"/>
      <c r="E438" s="121"/>
      <c r="F438" s="121"/>
      <c r="G438" s="121"/>
      <c r="H438" s="121"/>
      <c r="I438" s="121"/>
      <c r="J438" s="121"/>
    </row>
    <row r="439" spans="1:10">
      <c r="A439" s="121"/>
      <c r="B439" s="121"/>
      <c r="C439" s="121"/>
      <c r="D439" s="121"/>
      <c r="E439" s="121"/>
      <c r="F439" s="121"/>
      <c r="G439" s="121"/>
      <c r="H439" s="121"/>
      <c r="I439" s="121"/>
      <c r="J439" s="121"/>
    </row>
    <row r="440" spans="1:10">
      <c r="A440" s="121"/>
      <c r="B440" s="121"/>
      <c r="C440" s="121"/>
      <c r="D440" s="121"/>
      <c r="E440" s="121"/>
      <c r="F440" s="121"/>
      <c r="G440" s="121"/>
      <c r="H440" s="121"/>
      <c r="I440" s="121"/>
      <c r="J440" s="121"/>
    </row>
    <row r="441" spans="1:10">
      <c r="A441" s="121"/>
      <c r="B441" s="121"/>
      <c r="C441" s="121"/>
      <c r="D441" s="121"/>
      <c r="E441" s="121"/>
      <c r="F441" s="121"/>
      <c r="G441" s="121"/>
      <c r="H441" s="121"/>
      <c r="I441" s="121"/>
      <c r="J441" s="121"/>
    </row>
    <row r="442" spans="1:10">
      <c r="A442" s="121"/>
      <c r="B442" s="121"/>
      <c r="C442" s="121"/>
      <c r="D442" s="121"/>
      <c r="E442" s="121"/>
      <c r="F442" s="121"/>
      <c r="G442" s="121"/>
      <c r="H442" s="121"/>
      <c r="I442" s="121"/>
      <c r="J442" s="121"/>
    </row>
    <row r="443" spans="1:10">
      <c r="A443" s="121"/>
      <c r="B443" s="121"/>
      <c r="C443" s="121"/>
      <c r="D443" s="121"/>
      <c r="E443" s="121"/>
      <c r="F443" s="121"/>
      <c r="G443" s="121"/>
      <c r="H443" s="121"/>
      <c r="I443" s="121"/>
      <c r="J443" s="121"/>
    </row>
    <row r="444" spans="1:10">
      <c r="A444" s="121"/>
      <c r="B444" s="121"/>
      <c r="C444" s="121"/>
      <c r="D444" s="121"/>
      <c r="E444" s="121"/>
      <c r="F444" s="121"/>
      <c r="G444" s="121"/>
      <c r="H444" s="121"/>
      <c r="I444" s="121"/>
      <c r="J444" s="121"/>
    </row>
    <row r="445" spans="1:10">
      <c r="A445" s="121"/>
      <c r="B445" s="121"/>
      <c r="C445" s="121"/>
      <c r="D445" s="121"/>
      <c r="E445" s="121"/>
      <c r="F445" s="121"/>
      <c r="G445" s="121"/>
      <c r="H445" s="121"/>
      <c r="I445" s="121"/>
      <c r="J445" s="121"/>
    </row>
    <row r="446" spans="1:10">
      <c r="A446" s="121"/>
      <c r="B446" s="121"/>
      <c r="C446" s="121"/>
      <c r="D446" s="121"/>
      <c r="E446" s="121"/>
      <c r="F446" s="121"/>
      <c r="G446" s="121"/>
      <c r="H446" s="121"/>
      <c r="I446" s="121"/>
      <c r="J446" s="121"/>
    </row>
    <row r="447" spans="1:10">
      <c r="A447" s="121"/>
      <c r="B447" s="121"/>
      <c r="C447" s="121"/>
      <c r="D447" s="121"/>
      <c r="E447" s="121"/>
      <c r="F447" s="121"/>
      <c r="G447" s="121"/>
      <c r="H447" s="121"/>
      <c r="I447" s="121"/>
      <c r="J447" s="121"/>
    </row>
    <row r="448" spans="1:10">
      <c r="A448" s="121"/>
      <c r="B448" s="121"/>
      <c r="C448" s="121"/>
      <c r="D448" s="121"/>
      <c r="E448" s="121"/>
      <c r="F448" s="121"/>
      <c r="G448" s="121"/>
      <c r="H448" s="121"/>
      <c r="I448" s="121"/>
      <c r="J448" s="121"/>
    </row>
    <row r="449" spans="1:10">
      <c r="A449" s="121"/>
      <c r="B449" s="121"/>
      <c r="C449" s="121"/>
      <c r="D449" s="121"/>
      <c r="E449" s="121"/>
      <c r="F449" s="121"/>
      <c r="G449" s="121"/>
      <c r="H449" s="121"/>
      <c r="I449" s="121"/>
      <c r="J449" s="121"/>
    </row>
    <row r="450" spans="1:10">
      <c r="A450" s="121"/>
      <c r="B450" s="121"/>
      <c r="C450" s="121"/>
      <c r="D450" s="121"/>
      <c r="E450" s="121"/>
      <c r="F450" s="121"/>
      <c r="G450" s="121"/>
      <c r="H450" s="121"/>
      <c r="I450" s="121"/>
      <c r="J450" s="121"/>
    </row>
    <row r="451" spans="1:10">
      <c r="A451" s="121"/>
      <c r="B451" s="121"/>
      <c r="C451" s="121"/>
      <c r="D451" s="121"/>
      <c r="E451" s="121"/>
      <c r="F451" s="121"/>
      <c r="G451" s="121"/>
      <c r="H451" s="121"/>
      <c r="I451" s="121"/>
      <c r="J451" s="121"/>
    </row>
    <row r="452" spans="1:10">
      <c r="A452" s="121"/>
      <c r="B452" s="121"/>
      <c r="C452" s="121"/>
      <c r="D452" s="121"/>
      <c r="E452" s="121"/>
      <c r="F452" s="121"/>
      <c r="G452" s="121"/>
      <c r="H452" s="121"/>
      <c r="I452" s="121"/>
      <c r="J452" s="121"/>
    </row>
    <row r="453" spans="1:10">
      <c r="A453" s="121"/>
      <c r="B453" s="121"/>
      <c r="C453" s="121"/>
      <c r="D453" s="121"/>
      <c r="E453" s="121"/>
      <c r="F453" s="121"/>
      <c r="G453" s="121"/>
      <c r="H453" s="121"/>
      <c r="I453" s="121"/>
      <c r="J453" s="121"/>
    </row>
    <row r="454" spans="1:10">
      <c r="A454" s="121"/>
      <c r="B454" s="121"/>
      <c r="C454" s="121"/>
      <c r="D454" s="121"/>
      <c r="E454" s="121"/>
      <c r="F454" s="121"/>
      <c r="G454" s="121"/>
      <c r="H454" s="121"/>
      <c r="I454" s="121"/>
      <c r="J454" s="121"/>
    </row>
    <row r="455" spans="1:10">
      <c r="A455" s="121"/>
      <c r="B455" s="121"/>
      <c r="C455" s="121"/>
      <c r="D455" s="121"/>
      <c r="E455" s="121"/>
      <c r="F455" s="121"/>
      <c r="G455" s="121"/>
      <c r="H455" s="121"/>
      <c r="I455" s="121"/>
      <c r="J455" s="121"/>
    </row>
    <row r="456" spans="1:10">
      <c r="A456" s="121"/>
      <c r="B456" s="121"/>
      <c r="C456" s="121"/>
      <c r="D456" s="121"/>
      <c r="E456" s="121"/>
      <c r="F456" s="121"/>
      <c r="G456" s="121"/>
      <c r="H456" s="121"/>
      <c r="I456" s="121"/>
      <c r="J456" s="121"/>
    </row>
    <row r="457" spans="1:10">
      <c r="A457" s="121"/>
      <c r="B457" s="121"/>
      <c r="C457" s="121"/>
      <c r="D457" s="121"/>
      <c r="E457" s="121"/>
      <c r="F457" s="121"/>
      <c r="G457" s="121"/>
      <c r="H457" s="121"/>
      <c r="I457" s="121"/>
      <c r="J457" s="121"/>
    </row>
    <row r="458" spans="1:10">
      <c r="A458" s="121"/>
      <c r="B458" s="121"/>
      <c r="C458" s="121"/>
      <c r="D458" s="121"/>
      <c r="E458" s="121"/>
      <c r="F458" s="121"/>
      <c r="G458" s="121"/>
      <c r="H458" s="121"/>
      <c r="I458" s="121"/>
      <c r="J458" s="121"/>
    </row>
    <row r="459" spans="1:10">
      <c r="A459" s="121"/>
      <c r="B459" s="121"/>
      <c r="C459" s="121"/>
      <c r="D459" s="121"/>
      <c r="E459" s="121"/>
      <c r="F459" s="121"/>
      <c r="G459" s="121"/>
      <c r="H459" s="121"/>
      <c r="I459" s="121"/>
      <c r="J459" s="121"/>
    </row>
    <row r="460" spans="1:10">
      <c r="A460" s="121"/>
      <c r="B460" s="121"/>
      <c r="C460" s="121"/>
      <c r="D460" s="121"/>
      <c r="E460" s="121"/>
      <c r="F460" s="121"/>
      <c r="G460" s="121"/>
      <c r="H460" s="121"/>
      <c r="I460" s="121"/>
      <c r="J460" s="121"/>
    </row>
    <row r="461" spans="1:10">
      <c r="A461" s="121"/>
      <c r="B461" s="121"/>
      <c r="C461" s="121"/>
      <c r="D461" s="121"/>
      <c r="E461" s="121"/>
      <c r="F461" s="121"/>
      <c r="G461" s="121"/>
      <c r="H461" s="121"/>
      <c r="I461" s="121"/>
      <c r="J461" s="121"/>
    </row>
    <row r="462" spans="1:10">
      <c r="A462" s="121"/>
      <c r="B462" s="121"/>
      <c r="C462" s="121"/>
      <c r="D462" s="121"/>
      <c r="E462" s="121"/>
      <c r="F462" s="121"/>
      <c r="G462" s="121"/>
      <c r="H462" s="121"/>
      <c r="I462" s="121"/>
      <c r="J462" s="121"/>
    </row>
    <row r="463" spans="1:10">
      <c r="A463" s="121"/>
      <c r="B463" s="121"/>
      <c r="C463" s="121"/>
      <c r="D463" s="121"/>
      <c r="E463" s="121"/>
      <c r="F463" s="121"/>
      <c r="G463" s="121"/>
      <c r="H463" s="121"/>
      <c r="I463" s="121"/>
      <c r="J463" s="121"/>
    </row>
    <row r="464" spans="1:10">
      <c r="A464" s="121"/>
      <c r="B464" s="121"/>
      <c r="C464" s="121"/>
      <c r="D464" s="121"/>
      <c r="E464" s="121"/>
      <c r="F464" s="121"/>
      <c r="G464" s="121"/>
      <c r="H464" s="121"/>
      <c r="I464" s="121"/>
      <c r="J464" s="121"/>
    </row>
    <row r="465" spans="1:10">
      <c r="A465" s="121"/>
      <c r="B465" s="121"/>
      <c r="C465" s="121"/>
      <c r="D465" s="121"/>
      <c r="E465" s="121"/>
      <c r="F465" s="121"/>
      <c r="G465" s="121"/>
      <c r="H465" s="121"/>
      <c r="I465" s="121"/>
      <c r="J465" s="121"/>
    </row>
    <row r="466" spans="1:10">
      <c r="A466" s="121"/>
      <c r="B466" s="121"/>
      <c r="C466" s="121"/>
      <c r="D466" s="121"/>
      <c r="E466" s="121"/>
      <c r="F466" s="121"/>
      <c r="G466" s="121"/>
      <c r="H466" s="121"/>
      <c r="I466" s="121"/>
      <c r="J466" s="121"/>
    </row>
    <row r="467" spans="1:10">
      <c r="A467" s="121"/>
      <c r="B467" s="121"/>
      <c r="C467" s="121"/>
      <c r="D467" s="121"/>
      <c r="E467" s="121"/>
      <c r="F467" s="121"/>
      <c r="G467" s="121"/>
      <c r="H467" s="121"/>
      <c r="I467" s="121"/>
      <c r="J467" s="121"/>
    </row>
    <row r="468" spans="1:10">
      <c r="A468" s="121"/>
      <c r="B468" s="121"/>
      <c r="C468" s="121"/>
      <c r="D468" s="121"/>
      <c r="E468" s="121"/>
      <c r="F468" s="121"/>
      <c r="G468" s="121"/>
      <c r="H468" s="121"/>
      <c r="I468" s="121"/>
      <c r="J468" s="121"/>
    </row>
    <row r="469" spans="1:10">
      <c r="A469" s="121"/>
      <c r="B469" s="121"/>
      <c r="C469" s="121"/>
      <c r="D469" s="121"/>
      <c r="E469" s="121"/>
      <c r="F469" s="121"/>
      <c r="G469" s="121"/>
      <c r="H469" s="121"/>
      <c r="I469" s="121"/>
      <c r="J469" s="121"/>
    </row>
    <row r="470" spans="1:10">
      <c r="A470" s="121"/>
      <c r="B470" s="121"/>
      <c r="C470" s="121"/>
      <c r="D470" s="121"/>
      <c r="E470" s="121"/>
      <c r="F470" s="121"/>
      <c r="G470" s="121"/>
      <c r="H470" s="121"/>
      <c r="I470" s="121"/>
      <c r="J470" s="121"/>
    </row>
    <row r="471" spans="1:10">
      <c r="A471" s="121"/>
      <c r="B471" s="121"/>
      <c r="C471" s="121"/>
      <c r="D471" s="121"/>
      <c r="E471" s="121"/>
      <c r="F471" s="121"/>
      <c r="G471" s="121"/>
      <c r="H471" s="121"/>
      <c r="I471" s="121"/>
      <c r="J471" s="121"/>
    </row>
    <row r="472" spans="1:10">
      <c r="A472" s="121"/>
      <c r="B472" s="121"/>
      <c r="C472" s="121"/>
      <c r="D472" s="121"/>
      <c r="E472" s="121"/>
      <c r="F472" s="121"/>
      <c r="G472" s="121"/>
      <c r="H472" s="121"/>
      <c r="I472" s="121"/>
      <c r="J472" s="121"/>
    </row>
    <row r="473" spans="1:10">
      <c r="A473" s="121"/>
      <c r="B473" s="121"/>
      <c r="C473" s="121"/>
      <c r="D473" s="121"/>
      <c r="E473" s="121"/>
      <c r="F473" s="121"/>
      <c r="G473" s="121"/>
      <c r="H473" s="121"/>
      <c r="I473" s="121"/>
      <c r="J473" s="121"/>
    </row>
    <row r="474" spans="1:10">
      <c r="A474" s="121"/>
      <c r="B474" s="121"/>
      <c r="C474" s="121"/>
      <c r="D474" s="121"/>
      <c r="E474" s="121"/>
      <c r="F474" s="121"/>
      <c r="G474" s="121"/>
      <c r="H474" s="121"/>
      <c r="I474" s="121"/>
      <c r="J474" s="121"/>
    </row>
    <row r="475" spans="1:10">
      <c r="A475" s="121"/>
      <c r="B475" s="121"/>
      <c r="C475" s="121"/>
      <c r="D475" s="121"/>
      <c r="E475" s="121"/>
      <c r="F475" s="121"/>
      <c r="G475" s="121"/>
      <c r="H475" s="121"/>
      <c r="I475" s="121"/>
      <c r="J475" s="121"/>
    </row>
    <row r="476" spans="1:10">
      <c r="A476" s="121"/>
      <c r="B476" s="121"/>
      <c r="C476" s="121"/>
      <c r="D476" s="121"/>
      <c r="E476" s="121"/>
      <c r="F476" s="121"/>
      <c r="G476" s="121"/>
      <c r="H476" s="121"/>
      <c r="I476" s="121"/>
      <c r="J476" s="121"/>
    </row>
    <row r="477" spans="1:10">
      <c r="A477" s="121"/>
      <c r="B477" s="121"/>
      <c r="C477" s="121"/>
      <c r="D477" s="121"/>
      <c r="E477" s="121"/>
      <c r="F477" s="121"/>
      <c r="G477" s="121"/>
      <c r="H477" s="121"/>
      <c r="I477" s="121"/>
      <c r="J477" s="121"/>
    </row>
    <row r="478" spans="1:10">
      <c r="A478" s="121"/>
      <c r="B478" s="121"/>
      <c r="C478" s="121"/>
      <c r="D478" s="121"/>
      <c r="E478" s="121"/>
      <c r="F478" s="121"/>
      <c r="G478" s="121"/>
      <c r="H478" s="121"/>
      <c r="I478" s="121"/>
      <c r="J478" s="121"/>
    </row>
    <row r="479" spans="1:10">
      <c r="A479" s="121"/>
      <c r="B479" s="121"/>
      <c r="C479" s="121"/>
      <c r="D479" s="121"/>
      <c r="E479" s="121"/>
      <c r="F479" s="121"/>
      <c r="G479" s="121"/>
      <c r="H479" s="121"/>
      <c r="I479" s="121"/>
      <c r="J479" s="121"/>
    </row>
    <row r="480" spans="1:10">
      <c r="A480" s="121"/>
      <c r="B480" s="121"/>
      <c r="C480" s="121"/>
      <c r="D480" s="121"/>
      <c r="E480" s="121"/>
      <c r="F480" s="121"/>
      <c r="G480" s="121"/>
      <c r="H480" s="121"/>
      <c r="I480" s="121"/>
      <c r="J480" s="121"/>
    </row>
    <row r="481" spans="1:10">
      <c r="A481" s="121"/>
      <c r="B481" s="121"/>
      <c r="C481" s="121"/>
      <c r="D481" s="121"/>
      <c r="E481" s="121"/>
      <c r="F481" s="121"/>
      <c r="G481" s="121"/>
      <c r="H481" s="121"/>
      <c r="I481" s="121"/>
      <c r="J481" s="121"/>
    </row>
    <row r="482" spans="1:10">
      <c r="A482" s="121"/>
      <c r="B482" s="121"/>
      <c r="C482" s="121"/>
      <c r="D482" s="121"/>
      <c r="E482" s="121"/>
      <c r="F482" s="121"/>
      <c r="G482" s="121"/>
      <c r="H482" s="121"/>
      <c r="I482" s="121"/>
      <c r="J482" s="121"/>
    </row>
    <row r="483" spans="1:10">
      <c r="A483" s="121"/>
      <c r="B483" s="121"/>
      <c r="C483" s="121"/>
      <c r="D483" s="121"/>
      <c r="E483" s="121"/>
      <c r="F483" s="121"/>
      <c r="G483" s="121"/>
      <c r="H483" s="121"/>
      <c r="I483" s="121"/>
      <c r="J483" s="121"/>
    </row>
    <row r="484" spans="1:10">
      <c r="A484" s="121"/>
      <c r="B484" s="121"/>
      <c r="C484" s="121"/>
      <c r="D484" s="121"/>
      <c r="E484" s="121"/>
      <c r="F484" s="121"/>
      <c r="G484" s="121"/>
      <c r="H484" s="121"/>
      <c r="I484" s="121"/>
      <c r="J484" s="121"/>
    </row>
    <row r="485" spans="1:10">
      <c r="A485" s="121"/>
      <c r="B485" s="121"/>
      <c r="C485" s="121"/>
      <c r="D485" s="121"/>
      <c r="E485" s="121"/>
      <c r="F485" s="121"/>
      <c r="G485" s="121"/>
      <c r="H485" s="121"/>
      <c r="I485" s="121"/>
      <c r="J485" s="121"/>
    </row>
    <row r="486" spans="1:10">
      <c r="A486" s="121"/>
      <c r="B486" s="121"/>
      <c r="C486" s="121"/>
      <c r="D486" s="121"/>
      <c r="E486" s="121"/>
      <c r="F486" s="121"/>
      <c r="G486" s="121"/>
      <c r="H486" s="121"/>
      <c r="I486" s="121"/>
      <c r="J486" s="121"/>
    </row>
    <row r="487" spans="1:10">
      <c r="A487" s="121"/>
      <c r="B487" s="121"/>
      <c r="C487" s="121"/>
      <c r="D487" s="121"/>
      <c r="E487" s="121"/>
      <c r="F487" s="121"/>
      <c r="G487" s="121"/>
      <c r="H487" s="121"/>
      <c r="I487" s="121"/>
      <c r="J487" s="121"/>
    </row>
    <row r="488" spans="1:10">
      <c r="A488" s="121"/>
      <c r="B488" s="121"/>
      <c r="C488" s="121"/>
      <c r="D488" s="121"/>
      <c r="E488" s="121"/>
      <c r="F488" s="121"/>
      <c r="G488" s="121"/>
      <c r="H488" s="121"/>
      <c r="I488" s="121"/>
      <c r="J488" s="121"/>
    </row>
    <row r="489" spans="1:10">
      <c r="A489" s="121"/>
      <c r="B489" s="121"/>
      <c r="C489" s="121"/>
      <c r="D489" s="121"/>
      <c r="E489" s="121"/>
      <c r="F489" s="121"/>
      <c r="G489" s="121"/>
      <c r="H489" s="121"/>
      <c r="I489" s="121"/>
      <c r="J489" s="121"/>
    </row>
    <row r="490" spans="1:10">
      <c r="A490" s="121"/>
      <c r="B490" s="121"/>
      <c r="C490" s="121"/>
      <c r="D490" s="121"/>
      <c r="E490" s="121"/>
      <c r="F490" s="121"/>
      <c r="G490" s="121"/>
      <c r="H490" s="121"/>
      <c r="I490" s="121"/>
      <c r="J490" s="121"/>
    </row>
    <row r="491" spans="1:10">
      <c r="A491" s="121"/>
      <c r="B491" s="121"/>
      <c r="C491" s="121"/>
      <c r="D491" s="121"/>
      <c r="E491" s="121"/>
      <c r="F491" s="121"/>
      <c r="G491" s="121"/>
      <c r="H491" s="121"/>
      <c r="I491" s="121"/>
      <c r="J491" s="121"/>
    </row>
    <row r="492" spans="1:10">
      <c r="A492" s="121"/>
      <c r="B492" s="121"/>
      <c r="C492" s="121"/>
      <c r="D492" s="121"/>
      <c r="E492" s="121"/>
      <c r="F492" s="121"/>
      <c r="G492" s="121"/>
      <c r="H492" s="121"/>
      <c r="I492" s="121"/>
      <c r="J492" s="121"/>
    </row>
    <row r="493" spans="1:10">
      <c r="A493" s="121"/>
      <c r="B493" s="121"/>
      <c r="C493" s="121"/>
      <c r="D493" s="121"/>
      <c r="E493" s="121"/>
      <c r="F493" s="121"/>
      <c r="G493" s="121"/>
      <c r="H493" s="121"/>
      <c r="I493" s="121"/>
      <c r="J493" s="121"/>
    </row>
    <row r="494" spans="1:10">
      <c r="A494" s="121"/>
      <c r="B494" s="121"/>
      <c r="C494" s="121"/>
      <c r="D494" s="121"/>
      <c r="E494" s="121"/>
      <c r="F494" s="121"/>
      <c r="G494" s="121"/>
      <c r="H494" s="121"/>
      <c r="I494" s="121"/>
      <c r="J494" s="121"/>
    </row>
    <row r="495" spans="1:10">
      <c r="A495" s="121"/>
      <c r="B495" s="121"/>
      <c r="C495" s="121"/>
      <c r="D495" s="121"/>
      <c r="E495" s="121"/>
      <c r="F495" s="121"/>
      <c r="G495" s="121"/>
      <c r="H495" s="121"/>
      <c r="I495" s="121"/>
      <c r="J495" s="121"/>
    </row>
    <row r="496" spans="1:10">
      <c r="A496" s="121"/>
      <c r="B496" s="121"/>
      <c r="C496" s="121"/>
      <c r="D496" s="121"/>
      <c r="E496" s="121"/>
      <c r="F496" s="121"/>
      <c r="G496" s="121"/>
      <c r="H496" s="121"/>
      <c r="I496" s="121"/>
      <c r="J496" s="121"/>
    </row>
    <row r="497" spans="1:10">
      <c r="A497" s="121"/>
      <c r="B497" s="121"/>
      <c r="C497" s="121"/>
      <c r="D497" s="121"/>
      <c r="E497" s="121"/>
      <c r="F497" s="121"/>
      <c r="G497" s="121"/>
      <c r="H497" s="121"/>
      <c r="I497" s="121"/>
      <c r="J497" s="121"/>
    </row>
    <row r="498" spans="1:10">
      <c r="A498" s="121"/>
      <c r="B498" s="121"/>
      <c r="C498" s="121"/>
      <c r="D498" s="121"/>
      <c r="E498" s="121"/>
      <c r="F498" s="121"/>
      <c r="G498" s="121"/>
      <c r="H498" s="121"/>
      <c r="I498" s="121"/>
      <c r="J498" s="121"/>
    </row>
    <row r="499" spans="1:10">
      <c r="A499" s="121"/>
      <c r="B499" s="121"/>
      <c r="C499" s="121"/>
      <c r="D499" s="121"/>
      <c r="E499" s="121"/>
      <c r="F499" s="121"/>
      <c r="G499" s="121"/>
      <c r="H499" s="121"/>
      <c r="I499" s="121"/>
      <c r="J499" s="121"/>
    </row>
    <row r="500" spans="1:10">
      <c r="A500" s="121"/>
      <c r="B500" s="121"/>
      <c r="C500" s="121"/>
      <c r="D500" s="121"/>
      <c r="E500" s="121"/>
      <c r="F500" s="121"/>
      <c r="G500" s="121"/>
      <c r="H500" s="121"/>
      <c r="I500" s="121"/>
      <c r="J500" s="121"/>
    </row>
    <row r="501" spans="1:10">
      <c r="A501" s="121"/>
      <c r="B501" s="121"/>
      <c r="C501" s="121"/>
      <c r="D501" s="121"/>
      <c r="E501" s="121"/>
      <c r="F501" s="121"/>
      <c r="G501" s="121"/>
      <c r="H501" s="121"/>
      <c r="I501" s="121"/>
      <c r="J501" s="121"/>
    </row>
    <row r="502" spans="1:10">
      <c r="A502" s="121"/>
      <c r="B502" s="121"/>
      <c r="C502" s="121"/>
      <c r="D502" s="121"/>
      <c r="E502" s="121"/>
      <c r="F502" s="121"/>
      <c r="G502" s="121"/>
      <c r="H502" s="121"/>
      <c r="I502" s="121"/>
      <c r="J502" s="121"/>
    </row>
    <row r="503" spans="1:10">
      <c r="A503" s="121"/>
      <c r="B503" s="121"/>
      <c r="C503" s="121"/>
      <c r="D503" s="121"/>
      <c r="E503" s="121"/>
      <c r="F503" s="121"/>
      <c r="G503" s="121"/>
      <c r="H503" s="121"/>
      <c r="I503" s="121"/>
      <c r="J503" s="121"/>
    </row>
    <row r="504" spans="1:10">
      <c r="A504" s="121"/>
      <c r="B504" s="121"/>
      <c r="C504" s="121"/>
      <c r="D504" s="121"/>
      <c r="E504" s="121"/>
      <c r="F504" s="121"/>
      <c r="G504" s="121"/>
      <c r="H504" s="121"/>
      <c r="I504" s="121"/>
      <c r="J504" s="121"/>
    </row>
    <row r="505" spans="1:10">
      <c r="A505" s="121"/>
      <c r="B505" s="121"/>
      <c r="C505" s="121"/>
      <c r="D505" s="121"/>
      <c r="E505" s="121"/>
      <c r="F505" s="121"/>
      <c r="G505" s="121"/>
      <c r="H505" s="121"/>
      <c r="I505" s="121"/>
      <c r="J505" s="121"/>
    </row>
    <row r="506" spans="1:10">
      <c r="A506" s="121"/>
      <c r="B506" s="121"/>
      <c r="C506" s="121"/>
      <c r="D506" s="121"/>
      <c r="E506" s="121"/>
      <c r="F506" s="121"/>
      <c r="G506" s="121"/>
      <c r="H506" s="121"/>
      <c r="I506" s="121"/>
      <c r="J506" s="121"/>
    </row>
    <row r="507" spans="1:10">
      <c r="A507" s="121"/>
      <c r="B507" s="121"/>
      <c r="C507" s="121"/>
      <c r="D507" s="121"/>
      <c r="E507" s="121"/>
      <c r="F507" s="121"/>
      <c r="G507" s="121"/>
      <c r="H507" s="121"/>
      <c r="I507" s="121"/>
      <c r="J507" s="121"/>
    </row>
    <row r="508" spans="1:10">
      <c r="A508" s="121"/>
      <c r="B508" s="121"/>
      <c r="C508" s="121"/>
      <c r="D508" s="121"/>
      <c r="E508" s="121"/>
      <c r="F508" s="121"/>
      <c r="G508" s="121"/>
      <c r="H508" s="121"/>
      <c r="I508" s="121"/>
      <c r="J508" s="121"/>
    </row>
    <row r="509" spans="1:10">
      <c r="A509" s="121"/>
      <c r="B509" s="121"/>
      <c r="C509" s="121"/>
      <c r="D509" s="121"/>
      <c r="E509" s="121"/>
      <c r="F509" s="121"/>
      <c r="G509" s="121"/>
      <c r="H509" s="121"/>
      <c r="I509" s="121"/>
      <c r="J509" s="121"/>
    </row>
    <row r="510" spans="1:10">
      <c r="A510" s="121"/>
      <c r="B510" s="121"/>
      <c r="C510" s="121"/>
      <c r="D510" s="121"/>
      <c r="E510" s="121"/>
      <c r="F510" s="121"/>
      <c r="G510" s="121"/>
      <c r="H510" s="121"/>
      <c r="I510" s="121"/>
      <c r="J510" s="121"/>
    </row>
    <row r="511" spans="1:10">
      <c r="A511" s="121"/>
      <c r="B511" s="121"/>
      <c r="C511" s="121"/>
      <c r="D511" s="121"/>
      <c r="E511" s="121"/>
      <c r="F511" s="121"/>
      <c r="G511" s="121"/>
      <c r="H511" s="121"/>
      <c r="I511" s="121"/>
      <c r="J511" s="121"/>
    </row>
    <row r="512" spans="1:10">
      <c r="A512" s="121"/>
      <c r="B512" s="121"/>
      <c r="C512" s="121"/>
      <c r="D512" s="121"/>
      <c r="E512" s="121"/>
      <c r="F512" s="121"/>
      <c r="G512" s="121"/>
      <c r="H512" s="121"/>
      <c r="I512" s="121"/>
      <c r="J512" s="121"/>
    </row>
    <row r="513" spans="1:10">
      <c r="A513" s="121"/>
      <c r="B513" s="121"/>
      <c r="C513" s="121"/>
      <c r="D513" s="121"/>
      <c r="E513" s="121"/>
      <c r="F513" s="121"/>
      <c r="G513" s="121"/>
      <c r="H513" s="121"/>
      <c r="I513" s="121"/>
      <c r="J513" s="121"/>
    </row>
    <row r="514" spans="1:10">
      <c r="A514" s="121"/>
      <c r="B514" s="121"/>
      <c r="C514" s="121"/>
      <c r="D514" s="121"/>
      <c r="E514" s="121"/>
      <c r="F514" s="121"/>
      <c r="G514" s="121"/>
      <c r="H514" s="121"/>
      <c r="I514" s="121"/>
      <c r="J514" s="121"/>
    </row>
    <row r="515" spans="1:10">
      <c r="A515" s="121"/>
      <c r="B515" s="121"/>
      <c r="C515" s="121"/>
      <c r="D515" s="121"/>
      <c r="E515" s="121"/>
      <c r="F515" s="121"/>
      <c r="G515" s="121"/>
      <c r="H515" s="121"/>
      <c r="I515" s="121"/>
      <c r="J515" s="121"/>
    </row>
    <row r="516" spans="1:10">
      <c r="A516" s="121"/>
      <c r="B516" s="121"/>
      <c r="C516" s="121"/>
      <c r="D516" s="121"/>
      <c r="E516" s="121"/>
      <c r="F516" s="121"/>
      <c r="G516" s="121"/>
      <c r="H516" s="121"/>
      <c r="I516" s="121"/>
      <c r="J516" s="121"/>
    </row>
    <row r="517" spans="1:10">
      <c r="A517" s="121"/>
      <c r="B517" s="121"/>
      <c r="C517" s="121"/>
      <c r="D517" s="121"/>
      <c r="E517" s="121"/>
      <c r="F517" s="121"/>
      <c r="G517" s="121"/>
      <c r="H517" s="121"/>
      <c r="I517" s="121"/>
      <c r="J517" s="121"/>
    </row>
    <row r="518" spans="1:10">
      <c r="A518" s="121"/>
      <c r="B518" s="121"/>
      <c r="C518" s="121"/>
      <c r="D518" s="121"/>
      <c r="E518" s="121"/>
      <c r="F518" s="121"/>
      <c r="G518" s="121"/>
      <c r="H518" s="121"/>
      <c r="I518" s="121"/>
      <c r="J518" s="121"/>
    </row>
    <row r="519" spans="1:10">
      <c r="A519" s="121"/>
      <c r="B519" s="121"/>
      <c r="C519" s="121"/>
      <c r="D519" s="121"/>
      <c r="E519" s="121"/>
      <c r="F519" s="121"/>
      <c r="G519" s="121"/>
      <c r="H519" s="121"/>
      <c r="I519" s="121"/>
      <c r="J519" s="121"/>
    </row>
    <row r="520" spans="1:10">
      <c r="A520" s="121"/>
      <c r="B520" s="121"/>
      <c r="C520" s="121"/>
      <c r="D520" s="121"/>
      <c r="E520" s="121"/>
      <c r="F520" s="121"/>
      <c r="G520" s="121"/>
      <c r="H520" s="121"/>
      <c r="I520" s="121"/>
      <c r="J520" s="121"/>
    </row>
    <row r="521" spans="1:10">
      <c r="A521" s="121"/>
      <c r="B521" s="121"/>
      <c r="C521" s="121"/>
      <c r="D521" s="121"/>
      <c r="E521" s="121"/>
      <c r="F521" s="121"/>
      <c r="G521" s="121"/>
      <c r="H521" s="121"/>
      <c r="I521" s="121"/>
      <c r="J521" s="121"/>
    </row>
    <row r="522" spans="1:10">
      <c r="A522" s="121"/>
      <c r="B522" s="121"/>
      <c r="C522" s="121"/>
      <c r="D522" s="121"/>
      <c r="E522" s="121"/>
      <c r="F522" s="121"/>
      <c r="G522" s="121"/>
      <c r="H522" s="121"/>
      <c r="I522" s="121"/>
      <c r="J522" s="121"/>
    </row>
    <row r="523" spans="1:10">
      <c r="A523" s="121"/>
      <c r="B523" s="121"/>
      <c r="C523" s="121"/>
      <c r="D523" s="121"/>
      <c r="E523" s="121"/>
      <c r="F523" s="121"/>
      <c r="G523" s="121"/>
      <c r="H523" s="121"/>
      <c r="I523" s="121"/>
      <c r="J523" s="121"/>
    </row>
    <row r="524" spans="1:10">
      <c r="A524" s="121"/>
      <c r="B524" s="121"/>
      <c r="C524" s="121"/>
      <c r="D524" s="121"/>
      <c r="E524" s="121"/>
      <c r="F524" s="121"/>
      <c r="G524" s="121"/>
      <c r="H524" s="121"/>
      <c r="I524" s="121"/>
      <c r="J524" s="121"/>
    </row>
    <row r="525" spans="1:10">
      <c r="A525" s="121"/>
      <c r="B525" s="121"/>
      <c r="C525" s="121"/>
      <c r="D525" s="121"/>
      <c r="E525" s="121"/>
      <c r="F525" s="121"/>
      <c r="G525" s="121"/>
      <c r="H525" s="121"/>
      <c r="I525" s="121"/>
      <c r="J525" s="121"/>
    </row>
    <row r="526" spans="1:10">
      <c r="A526" s="121"/>
      <c r="B526" s="121"/>
      <c r="C526" s="121"/>
      <c r="D526" s="121"/>
      <c r="E526" s="121"/>
      <c r="F526" s="121"/>
      <c r="G526" s="121"/>
      <c r="H526" s="121"/>
      <c r="I526" s="121"/>
      <c r="J526" s="121"/>
    </row>
    <row r="527" spans="1:10">
      <c r="A527" s="121"/>
      <c r="B527" s="121"/>
      <c r="C527" s="121"/>
      <c r="D527" s="121"/>
      <c r="E527" s="121"/>
      <c r="F527" s="121"/>
      <c r="G527" s="121"/>
      <c r="H527" s="121"/>
      <c r="I527" s="121"/>
      <c r="J527" s="121"/>
    </row>
    <row r="528" spans="1:10">
      <c r="A528" s="121"/>
      <c r="B528" s="121"/>
      <c r="C528" s="121"/>
      <c r="D528" s="121"/>
      <c r="E528" s="121"/>
      <c r="F528" s="121"/>
      <c r="G528" s="121"/>
      <c r="H528" s="121"/>
      <c r="I528" s="121"/>
      <c r="J528" s="121"/>
    </row>
    <row r="529" spans="1:10">
      <c r="A529" s="121"/>
      <c r="B529" s="121"/>
      <c r="C529" s="121"/>
      <c r="D529" s="121"/>
      <c r="E529" s="121"/>
      <c r="F529" s="121"/>
      <c r="G529" s="121"/>
      <c r="H529" s="121"/>
      <c r="I529" s="121"/>
      <c r="J529" s="121"/>
    </row>
    <row r="530" spans="1:10">
      <c r="A530" s="121"/>
      <c r="B530" s="121"/>
      <c r="C530" s="121"/>
      <c r="D530" s="121"/>
      <c r="E530" s="121"/>
      <c r="F530" s="121"/>
      <c r="G530" s="121"/>
      <c r="H530" s="121"/>
      <c r="I530" s="121"/>
      <c r="J530" s="121"/>
    </row>
    <row r="531" spans="1:10">
      <c r="A531" s="121"/>
      <c r="B531" s="121"/>
      <c r="C531" s="121"/>
      <c r="D531" s="121"/>
      <c r="E531" s="121"/>
      <c r="F531" s="121"/>
      <c r="G531" s="121"/>
      <c r="H531" s="121"/>
      <c r="I531" s="121"/>
      <c r="J531" s="121"/>
    </row>
    <row r="532" spans="1:10">
      <c r="A532" s="121"/>
      <c r="B532" s="121"/>
      <c r="C532" s="121"/>
      <c r="D532" s="121"/>
      <c r="E532" s="121"/>
      <c r="F532" s="121"/>
      <c r="G532" s="121"/>
      <c r="H532" s="121"/>
      <c r="I532" s="121"/>
      <c r="J532" s="121"/>
    </row>
    <row r="533" spans="1:10">
      <c r="A533" s="121"/>
      <c r="B533" s="121"/>
      <c r="C533" s="121"/>
      <c r="D533" s="121"/>
      <c r="E533" s="121"/>
      <c r="F533" s="121"/>
      <c r="G533" s="121"/>
      <c r="H533" s="121"/>
      <c r="I533" s="121"/>
      <c r="J533" s="121"/>
    </row>
    <row r="534" spans="1:10">
      <c r="A534" s="121"/>
      <c r="B534" s="121"/>
      <c r="C534" s="121"/>
      <c r="D534" s="121"/>
      <c r="E534" s="121"/>
      <c r="F534" s="121"/>
      <c r="G534" s="121"/>
      <c r="H534" s="121"/>
      <c r="I534" s="121"/>
      <c r="J534" s="121"/>
    </row>
    <row r="535" spans="1:10">
      <c r="A535" s="121"/>
      <c r="B535" s="121"/>
      <c r="C535" s="121"/>
      <c r="D535" s="121"/>
      <c r="E535" s="121"/>
      <c r="F535" s="121"/>
      <c r="G535" s="121"/>
      <c r="H535" s="121"/>
      <c r="I535" s="121"/>
      <c r="J535" s="121"/>
    </row>
    <row r="536" spans="1:10">
      <c r="A536" s="121"/>
      <c r="B536" s="121"/>
      <c r="C536" s="121"/>
      <c r="D536" s="121"/>
      <c r="E536" s="121"/>
      <c r="F536" s="121"/>
      <c r="G536" s="121"/>
      <c r="H536" s="121"/>
      <c r="I536" s="121"/>
      <c r="J536" s="121"/>
    </row>
    <row r="537" spans="1:10">
      <c r="A537" s="121"/>
      <c r="B537" s="121"/>
      <c r="C537" s="121"/>
      <c r="D537" s="121"/>
      <c r="E537" s="121"/>
      <c r="F537" s="121"/>
      <c r="G537" s="121"/>
      <c r="H537" s="121"/>
      <c r="I537" s="121"/>
      <c r="J537" s="121"/>
    </row>
    <row r="538" spans="1:10">
      <c r="A538" s="121"/>
      <c r="B538" s="121"/>
      <c r="C538" s="121"/>
      <c r="D538" s="121"/>
      <c r="E538" s="121"/>
      <c r="F538" s="121"/>
      <c r="G538" s="121"/>
      <c r="H538" s="121"/>
      <c r="I538" s="121"/>
      <c r="J538" s="121"/>
    </row>
    <row r="539" spans="1:10">
      <c r="A539" s="121"/>
      <c r="B539" s="121"/>
      <c r="C539" s="121"/>
      <c r="D539" s="121"/>
      <c r="E539" s="121"/>
      <c r="F539" s="121"/>
      <c r="G539" s="121"/>
      <c r="H539" s="121"/>
      <c r="I539" s="121"/>
      <c r="J539" s="121"/>
    </row>
    <row r="540" spans="1:10">
      <c r="A540" s="121"/>
      <c r="B540" s="121"/>
      <c r="C540" s="121"/>
      <c r="D540" s="121"/>
      <c r="E540" s="121"/>
      <c r="F540" s="121"/>
      <c r="G540" s="121"/>
      <c r="H540" s="121"/>
      <c r="I540" s="121"/>
      <c r="J540" s="121"/>
    </row>
    <row r="541" spans="1:10">
      <c r="A541" s="121"/>
      <c r="B541" s="121"/>
      <c r="C541" s="121"/>
      <c r="D541" s="121"/>
      <c r="E541" s="121"/>
      <c r="F541" s="121"/>
      <c r="G541" s="121"/>
      <c r="H541" s="121"/>
      <c r="I541" s="121"/>
      <c r="J541" s="121"/>
    </row>
    <row r="542" spans="1:10">
      <c r="A542" s="121"/>
      <c r="B542" s="121"/>
      <c r="C542" s="121"/>
      <c r="D542" s="121"/>
      <c r="E542" s="121"/>
      <c r="F542" s="121"/>
      <c r="G542" s="121"/>
      <c r="H542" s="121"/>
      <c r="I542" s="121"/>
      <c r="J542" s="121"/>
    </row>
    <row r="543" spans="1:10">
      <c r="A543" s="121"/>
      <c r="B543" s="121"/>
      <c r="C543" s="121"/>
      <c r="D543" s="121"/>
      <c r="E543" s="121"/>
      <c r="F543" s="121"/>
      <c r="G543" s="121"/>
      <c r="H543" s="121"/>
      <c r="I543" s="121"/>
      <c r="J543" s="121"/>
    </row>
    <row r="544" spans="1:10">
      <c r="A544" s="121"/>
      <c r="B544" s="121"/>
      <c r="C544" s="121"/>
      <c r="D544" s="121"/>
      <c r="E544" s="121"/>
      <c r="F544" s="121"/>
      <c r="G544" s="121"/>
      <c r="H544" s="121"/>
      <c r="I544" s="121"/>
      <c r="J544" s="121"/>
    </row>
    <row r="545" spans="1:10">
      <c r="A545" s="121"/>
      <c r="B545" s="121"/>
      <c r="C545" s="121"/>
      <c r="D545" s="121"/>
      <c r="E545" s="121"/>
      <c r="F545" s="121"/>
      <c r="G545" s="121"/>
      <c r="H545" s="121"/>
      <c r="I545" s="121"/>
      <c r="J545" s="121"/>
    </row>
    <row r="546" spans="1:10">
      <c r="A546" s="121"/>
      <c r="B546" s="121"/>
      <c r="C546" s="121"/>
      <c r="D546" s="121"/>
      <c r="E546" s="121"/>
      <c r="F546" s="121"/>
      <c r="G546" s="121"/>
      <c r="H546" s="121"/>
      <c r="I546" s="121"/>
      <c r="J546" s="121"/>
    </row>
    <row r="547" spans="1:10">
      <c r="A547" s="121"/>
      <c r="B547" s="121"/>
      <c r="C547" s="121"/>
      <c r="D547" s="121"/>
      <c r="E547" s="121"/>
      <c r="F547" s="121"/>
      <c r="G547" s="121"/>
      <c r="H547" s="121"/>
      <c r="I547" s="121"/>
      <c r="J547" s="121"/>
    </row>
    <row r="548" spans="1:10">
      <c r="A548" s="121"/>
      <c r="B548" s="121"/>
      <c r="C548" s="121"/>
      <c r="D548" s="121"/>
      <c r="E548" s="121"/>
      <c r="F548" s="121"/>
      <c r="G548" s="121"/>
      <c r="H548" s="121"/>
      <c r="I548" s="121"/>
      <c r="J548" s="121"/>
    </row>
    <row r="549" spans="1:10">
      <c r="A549" s="121"/>
      <c r="B549" s="121"/>
      <c r="C549" s="121"/>
      <c r="D549" s="121"/>
      <c r="E549" s="121"/>
      <c r="F549" s="121"/>
      <c r="G549" s="121"/>
      <c r="H549" s="121"/>
      <c r="I549" s="121"/>
      <c r="J549" s="121"/>
    </row>
    <row r="550" spans="1:10">
      <c r="A550" s="121"/>
      <c r="B550" s="121"/>
      <c r="C550" s="121"/>
      <c r="D550" s="121"/>
      <c r="E550" s="121"/>
      <c r="F550" s="121"/>
      <c r="G550" s="121"/>
      <c r="H550" s="121"/>
      <c r="I550" s="121"/>
      <c r="J550" s="121"/>
    </row>
    <row r="551" spans="1:10">
      <c r="A551" s="121"/>
      <c r="B551" s="121"/>
      <c r="C551" s="121"/>
      <c r="D551" s="121"/>
      <c r="E551" s="121"/>
      <c r="F551" s="121"/>
      <c r="G551" s="121"/>
      <c r="H551" s="121"/>
      <c r="I551" s="121"/>
      <c r="J551" s="121"/>
    </row>
    <row r="552" spans="1:10">
      <c r="A552" s="121"/>
      <c r="B552" s="121"/>
      <c r="C552" s="121"/>
      <c r="D552" s="121"/>
      <c r="E552" s="121"/>
      <c r="F552" s="121"/>
      <c r="G552" s="121"/>
      <c r="H552" s="121"/>
      <c r="I552" s="121"/>
      <c r="J552" s="121"/>
    </row>
    <row r="553" spans="1:10">
      <c r="A553" s="121"/>
      <c r="B553" s="121"/>
      <c r="C553" s="121"/>
      <c r="D553" s="121"/>
      <c r="E553" s="121"/>
      <c r="F553" s="121"/>
      <c r="G553" s="121"/>
      <c r="H553" s="121"/>
      <c r="I553" s="121"/>
      <c r="J553" s="121"/>
    </row>
    <row r="554" spans="1:10">
      <c r="A554" s="121"/>
      <c r="B554" s="121"/>
      <c r="C554" s="121"/>
      <c r="D554" s="121"/>
      <c r="E554" s="121"/>
      <c r="F554" s="121"/>
      <c r="G554" s="121"/>
      <c r="H554" s="121"/>
      <c r="I554" s="121"/>
      <c r="J554" s="121"/>
    </row>
    <row r="555" spans="1:10">
      <c r="A555" s="121"/>
      <c r="B555" s="121"/>
      <c r="C555" s="121"/>
      <c r="D555" s="121"/>
      <c r="E555" s="121"/>
      <c r="F555" s="121"/>
      <c r="G555" s="121"/>
      <c r="H555" s="121"/>
      <c r="I555" s="121"/>
      <c r="J555" s="121"/>
    </row>
    <row r="556" spans="1:10">
      <c r="A556" s="121"/>
      <c r="B556" s="121"/>
      <c r="C556" s="121"/>
      <c r="D556" s="121"/>
      <c r="E556" s="121"/>
      <c r="F556" s="121"/>
      <c r="G556" s="121"/>
      <c r="H556" s="121"/>
      <c r="I556" s="121"/>
      <c r="J556" s="121"/>
    </row>
    <row r="557" spans="1:10">
      <c r="A557" s="121"/>
      <c r="B557" s="121"/>
      <c r="C557" s="121"/>
      <c r="D557" s="121"/>
      <c r="E557" s="121"/>
      <c r="F557" s="121"/>
      <c r="G557" s="121"/>
      <c r="H557" s="121"/>
      <c r="I557" s="121"/>
      <c r="J557" s="121"/>
    </row>
    <row r="558" spans="1:10">
      <c r="A558" s="121"/>
      <c r="B558" s="121"/>
      <c r="C558" s="121"/>
      <c r="D558" s="121"/>
      <c r="E558" s="121"/>
      <c r="F558" s="121"/>
      <c r="G558" s="121"/>
      <c r="H558" s="121"/>
      <c r="I558" s="121"/>
      <c r="J558" s="121"/>
    </row>
    <row r="559" spans="1:10">
      <c r="A559" s="121"/>
      <c r="B559" s="121"/>
      <c r="C559" s="121"/>
      <c r="D559" s="121"/>
      <c r="E559" s="121"/>
      <c r="F559" s="121"/>
      <c r="G559" s="121"/>
      <c r="H559" s="121"/>
      <c r="I559" s="121"/>
      <c r="J559" s="121"/>
    </row>
    <row r="560" spans="1:10">
      <c r="A560" s="121"/>
      <c r="B560" s="121"/>
      <c r="C560" s="121"/>
      <c r="D560" s="121"/>
      <c r="E560" s="121"/>
      <c r="F560" s="121"/>
      <c r="G560" s="121"/>
      <c r="H560" s="121"/>
      <c r="I560" s="121"/>
      <c r="J560" s="121"/>
    </row>
    <row r="561" spans="1:10">
      <c r="A561" s="121"/>
      <c r="B561" s="121"/>
      <c r="C561" s="121"/>
      <c r="D561" s="121"/>
      <c r="E561" s="121"/>
      <c r="F561" s="121"/>
      <c r="G561" s="121"/>
      <c r="H561" s="121"/>
      <c r="I561" s="121"/>
      <c r="J561" s="121"/>
    </row>
    <row r="562" spans="1:10">
      <c r="A562" s="121"/>
      <c r="B562" s="121"/>
      <c r="C562" s="121"/>
      <c r="D562" s="121"/>
      <c r="E562" s="121"/>
      <c r="F562" s="121"/>
      <c r="G562" s="121"/>
      <c r="H562" s="121"/>
      <c r="I562" s="121"/>
      <c r="J562" s="121"/>
    </row>
    <row r="563" spans="1:10">
      <c r="A563" s="121"/>
      <c r="B563" s="121"/>
      <c r="C563" s="121"/>
      <c r="D563" s="121"/>
      <c r="E563" s="121"/>
      <c r="F563" s="121"/>
      <c r="G563" s="121"/>
      <c r="H563" s="121"/>
      <c r="I563" s="121"/>
      <c r="J563" s="121"/>
    </row>
    <row r="564" spans="1:10">
      <c r="A564" s="121"/>
      <c r="B564" s="121"/>
      <c r="C564" s="121"/>
      <c r="D564" s="121"/>
      <c r="E564" s="121"/>
      <c r="F564" s="121"/>
      <c r="G564" s="121"/>
      <c r="H564" s="121"/>
      <c r="I564" s="121"/>
      <c r="J564" s="121"/>
    </row>
    <row r="565" spans="1:10">
      <c r="A565" s="121"/>
      <c r="B565" s="121"/>
      <c r="C565" s="121"/>
      <c r="D565" s="121"/>
      <c r="E565" s="121"/>
      <c r="F565" s="121"/>
      <c r="G565" s="121"/>
      <c r="H565" s="121"/>
      <c r="I565" s="121"/>
      <c r="J565" s="121"/>
    </row>
    <row r="566" spans="1:10">
      <c r="A566" s="121"/>
      <c r="B566" s="121"/>
      <c r="C566" s="121"/>
      <c r="D566" s="121"/>
      <c r="E566" s="121"/>
      <c r="F566" s="121"/>
      <c r="G566" s="121"/>
      <c r="H566" s="121"/>
      <c r="I566" s="121"/>
      <c r="J566" s="121"/>
    </row>
    <row r="567" spans="1:10">
      <c r="A567" s="121"/>
      <c r="B567" s="121"/>
      <c r="C567" s="121"/>
      <c r="D567" s="121"/>
      <c r="E567" s="121"/>
      <c r="F567" s="121"/>
      <c r="G567" s="121"/>
      <c r="H567" s="121"/>
      <c r="I567" s="121"/>
      <c r="J567" s="121"/>
    </row>
    <row r="568" spans="1:10">
      <c r="A568" s="121"/>
      <c r="B568" s="121"/>
      <c r="C568" s="121"/>
      <c r="D568" s="121"/>
      <c r="E568" s="121"/>
      <c r="F568" s="121"/>
      <c r="G568" s="121"/>
      <c r="H568" s="121"/>
      <c r="I568" s="121"/>
      <c r="J568" s="121"/>
    </row>
    <row r="569" spans="1:10">
      <c r="A569" s="121"/>
      <c r="B569" s="121"/>
      <c r="C569" s="121"/>
      <c r="D569" s="121"/>
      <c r="E569" s="121"/>
      <c r="F569" s="121"/>
      <c r="G569" s="121"/>
      <c r="H569" s="121"/>
      <c r="I569" s="121"/>
      <c r="J569" s="121"/>
    </row>
    <row r="570" spans="1:10">
      <c r="A570" s="121"/>
      <c r="B570" s="121"/>
      <c r="C570" s="121"/>
      <c r="D570" s="121"/>
      <c r="E570" s="121"/>
      <c r="F570" s="121"/>
      <c r="G570" s="121"/>
      <c r="H570" s="121"/>
      <c r="I570" s="121"/>
      <c r="J570" s="121"/>
    </row>
    <row r="571" spans="1:10">
      <c r="A571" s="121"/>
      <c r="B571" s="121"/>
      <c r="C571" s="121"/>
      <c r="D571" s="121"/>
      <c r="E571" s="121"/>
      <c r="F571" s="121"/>
      <c r="G571" s="121"/>
      <c r="H571" s="121"/>
      <c r="I571" s="121"/>
      <c r="J571" s="121"/>
    </row>
    <row r="572" spans="1:10">
      <c r="A572" s="121"/>
      <c r="B572" s="121"/>
      <c r="C572" s="121"/>
      <c r="D572" s="121"/>
      <c r="E572" s="121"/>
      <c r="F572" s="121"/>
      <c r="G572" s="121"/>
      <c r="H572" s="121"/>
      <c r="I572" s="121"/>
      <c r="J572" s="121"/>
    </row>
    <row r="573" spans="1:10">
      <c r="A573" s="121"/>
      <c r="B573" s="121"/>
      <c r="C573" s="121"/>
      <c r="D573" s="121"/>
      <c r="E573" s="121"/>
      <c r="F573" s="121"/>
      <c r="G573" s="121"/>
      <c r="H573" s="121"/>
      <c r="I573" s="121"/>
      <c r="J573" s="121"/>
    </row>
    <row r="574" spans="1:10">
      <c r="A574" s="121"/>
      <c r="B574" s="121"/>
      <c r="C574" s="121"/>
      <c r="D574" s="121"/>
      <c r="E574" s="121"/>
      <c r="F574" s="121"/>
      <c r="G574" s="121"/>
      <c r="H574" s="121"/>
      <c r="I574" s="121"/>
      <c r="J574" s="121"/>
    </row>
    <row r="575" spans="1:10">
      <c r="A575" s="121"/>
      <c r="B575" s="121"/>
      <c r="C575" s="121"/>
      <c r="D575" s="121"/>
      <c r="E575" s="121"/>
      <c r="F575" s="121"/>
      <c r="G575" s="121"/>
      <c r="H575" s="121"/>
      <c r="I575" s="121"/>
      <c r="J575" s="121"/>
    </row>
    <row r="576" spans="1:10">
      <c r="A576" s="121"/>
      <c r="B576" s="121"/>
      <c r="C576" s="121"/>
      <c r="D576" s="121"/>
      <c r="E576" s="121"/>
      <c r="F576" s="121"/>
      <c r="G576" s="121"/>
      <c r="H576" s="121"/>
      <c r="I576" s="121"/>
      <c r="J576" s="121"/>
    </row>
    <row r="577" spans="1:10">
      <c r="A577" s="121"/>
      <c r="B577" s="121"/>
      <c r="C577" s="121"/>
      <c r="D577" s="121"/>
      <c r="E577" s="121"/>
      <c r="F577" s="121"/>
      <c r="G577" s="121"/>
      <c r="H577" s="121"/>
      <c r="I577" s="121"/>
      <c r="J577" s="121"/>
    </row>
    <row r="578" spans="1:10">
      <c r="A578" s="121"/>
      <c r="B578" s="121"/>
      <c r="C578" s="121"/>
      <c r="D578" s="121"/>
      <c r="E578" s="121"/>
      <c r="F578" s="121"/>
      <c r="G578" s="121"/>
      <c r="H578" s="121"/>
      <c r="I578" s="121"/>
      <c r="J578" s="121"/>
    </row>
    <row r="579" spans="1:10">
      <c r="A579" s="121"/>
      <c r="B579" s="121"/>
      <c r="C579" s="121"/>
      <c r="D579" s="121"/>
      <c r="E579" s="121"/>
      <c r="F579" s="121"/>
      <c r="G579" s="121"/>
      <c r="H579" s="121"/>
      <c r="I579" s="121"/>
      <c r="J579" s="121"/>
    </row>
    <row r="580" spans="1:10">
      <c r="A580" s="121"/>
      <c r="B580" s="121"/>
      <c r="C580" s="121"/>
      <c r="D580" s="121"/>
      <c r="E580" s="121"/>
      <c r="F580" s="121"/>
      <c r="G580" s="121"/>
      <c r="H580" s="121"/>
      <c r="I580" s="121"/>
      <c r="J580" s="121"/>
    </row>
    <row r="581" spans="1:10">
      <c r="A581" s="121"/>
      <c r="B581" s="121"/>
      <c r="C581" s="121"/>
      <c r="D581" s="121"/>
      <c r="E581" s="121"/>
      <c r="F581" s="121"/>
      <c r="G581" s="121"/>
      <c r="H581" s="121"/>
      <c r="I581" s="121"/>
      <c r="J581" s="121"/>
    </row>
    <row r="582" spans="1:10">
      <c r="A582" s="121"/>
      <c r="B582" s="121"/>
      <c r="C582" s="121"/>
      <c r="D582" s="121"/>
      <c r="E582" s="121"/>
      <c r="F582" s="121"/>
      <c r="G582" s="121"/>
      <c r="H582" s="121"/>
      <c r="I582" s="121"/>
      <c r="J582" s="121"/>
    </row>
    <row r="583" spans="1:10">
      <c r="A583" s="121"/>
      <c r="B583" s="121"/>
      <c r="C583" s="121"/>
      <c r="D583" s="121"/>
      <c r="E583" s="121"/>
      <c r="F583" s="121"/>
      <c r="G583" s="121"/>
      <c r="H583" s="121"/>
      <c r="I583" s="121"/>
      <c r="J583" s="121"/>
    </row>
    <row r="584" spans="1:10">
      <c r="A584" s="121"/>
      <c r="B584" s="121"/>
      <c r="C584" s="121"/>
      <c r="D584" s="121"/>
      <c r="E584" s="121"/>
      <c r="F584" s="121"/>
      <c r="G584" s="121"/>
      <c r="H584" s="121"/>
      <c r="I584" s="121"/>
      <c r="J584" s="121"/>
    </row>
    <row r="585" spans="1:10">
      <c r="A585" s="121"/>
      <c r="B585" s="121"/>
      <c r="C585" s="121"/>
      <c r="D585" s="121"/>
      <c r="E585" s="121"/>
      <c r="F585" s="121"/>
      <c r="G585" s="121"/>
      <c r="H585" s="121"/>
      <c r="I585" s="121"/>
      <c r="J585" s="121"/>
    </row>
    <row r="586" spans="1:10">
      <c r="A586" s="121"/>
      <c r="B586" s="121"/>
      <c r="C586" s="121"/>
      <c r="D586" s="121"/>
      <c r="E586" s="121"/>
      <c r="F586" s="121"/>
      <c r="G586" s="121"/>
      <c r="H586" s="121"/>
      <c r="I586" s="121"/>
      <c r="J586" s="121"/>
    </row>
    <row r="587" spans="1:10">
      <c r="A587" s="121"/>
      <c r="B587" s="121"/>
      <c r="C587" s="121"/>
      <c r="D587" s="121"/>
      <c r="E587" s="121"/>
      <c r="F587" s="121"/>
      <c r="G587" s="121"/>
      <c r="H587" s="121"/>
      <c r="I587" s="121"/>
      <c r="J587" s="121"/>
    </row>
    <row r="588" spans="1:10">
      <c r="A588" s="121"/>
      <c r="B588" s="121"/>
      <c r="C588" s="121"/>
      <c r="D588" s="121"/>
      <c r="E588" s="121"/>
      <c r="F588" s="121"/>
      <c r="G588" s="121"/>
      <c r="H588" s="121"/>
      <c r="I588" s="121"/>
      <c r="J588" s="121"/>
    </row>
    <row r="589" spans="1:10">
      <c r="A589" s="121"/>
      <c r="B589" s="121"/>
      <c r="C589" s="121"/>
      <c r="D589" s="121"/>
      <c r="E589" s="121"/>
      <c r="F589" s="121"/>
      <c r="G589" s="121"/>
      <c r="H589" s="121"/>
      <c r="I589" s="121"/>
      <c r="J589" s="121"/>
    </row>
    <row r="590" spans="1:10">
      <c r="A590" s="121"/>
      <c r="B590" s="121"/>
      <c r="C590" s="121"/>
      <c r="D590" s="121"/>
      <c r="E590" s="121"/>
      <c r="F590" s="121"/>
      <c r="G590" s="121"/>
      <c r="H590" s="121"/>
      <c r="I590" s="121"/>
      <c r="J590" s="121"/>
    </row>
    <row r="591" spans="1:10">
      <c r="A591" s="121"/>
      <c r="B591" s="121"/>
      <c r="C591" s="121"/>
      <c r="D591" s="121"/>
      <c r="E591" s="121"/>
      <c r="F591" s="121"/>
      <c r="G591" s="121"/>
      <c r="H591" s="121"/>
      <c r="I591" s="121"/>
      <c r="J591" s="121"/>
    </row>
    <row r="592" spans="1:10">
      <c r="A592" s="121"/>
      <c r="B592" s="121"/>
      <c r="C592" s="121"/>
      <c r="D592" s="121"/>
      <c r="E592" s="121"/>
      <c r="F592" s="121"/>
      <c r="G592" s="121"/>
      <c r="H592" s="121"/>
      <c r="I592" s="121"/>
      <c r="J592" s="121"/>
    </row>
    <row r="593" spans="1:10">
      <c r="A593" s="121"/>
      <c r="B593" s="121"/>
      <c r="C593" s="121"/>
      <c r="D593" s="121"/>
      <c r="E593" s="121"/>
      <c r="F593" s="121"/>
      <c r="G593" s="121"/>
      <c r="H593" s="121"/>
      <c r="I593" s="121"/>
      <c r="J593" s="121"/>
    </row>
    <row r="594" spans="1:10">
      <c r="A594" s="121"/>
      <c r="B594" s="121"/>
      <c r="C594" s="121"/>
      <c r="D594" s="121"/>
      <c r="E594" s="121"/>
      <c r="F594" s="121"/>
      <c r="G594" s="121"/>
      <c r="H594" s="121"/>
      <c r="I594" s="121"/>
      <c r="J594" s="121"/>
    </row>
    <row r="595" spans="1:10">
      <c r="A595" s="121"/>
      <c r="B595" s="121"/>
      <c r="C595" s="121"/>
      <c r="D595" s="121"/>
      <c r="E595" s="121"/>
      <c r="F595" s="121"/>
      <c r="G595" s="121"/>
      <c r="H595" s="121"/>
      <c r="I595" s="121"/>
      <c r="J595" s="121"/>
    </row>
    <row r="596" spans="1:10">
      <c r="A596" s="121"/>
      <c r="B596" s="121"/>
      <c r="C596" s="121"/>
      <c r="D596" s="121"/>
      <c r="E596" s="121"/>
      <c r="F596" s="121"/>
      <c r="G596" s="121"/>
      <c r="H596" s="121"/>
      <c r="I596" s="121"/>
      <c r="J596" s="121"/>
    </row>
    <row r="597" spans="1:10">
      <c r="A597" s="121"/>
      <c r="B597" s="121"/>
      <c r="C597" s="121"/>
      <c r="D597" s="121"/>
      <c r="E597" s="121"/>
      <c r="F597" s="121"/>
      <c r="G597" s="121"/>
      <c r="H597" s="121"/>
      <c r="I597" s="121"/>
      <c r="J597" s="121"/>
    </row>
    <row r="598" spans="1:10">
      <c r="A598" s="121"/>
      <c r="B598" s="121"/>
      <c r="C598" s="121"/>
      <c r="D598" s="121"/>
      <c r="E598" s="121"/>
      <c r="F598" s="121"/>
      <c r="G598" s="121"/>
      <c r="H598" s="121"/>
      <c r="I598" s="121"/>
      <c r="J598" s="121"/>
    </row>
    <row r="599" spans="1:10">
      <c r="A599" s="121"/>
      <c r="B599" s="121"/>
      <c r="C599" s="121"/>
      <c r="D599" s="121"/>
      <c r="E599" s="121"/>
      <c r="F599" s="121"/>
      <c r="G599" s="121"/>
      <c r="H599" s="121"/>
      <c r="I599" s="121"/>
      <c r="J599" s="121"/>
    </row>
    <row r="600" spans="1:10">
      <c r="A600" s="121"/>
      <c r="B600" s="121"/>
      <c r="C600" s="121"/>
      <c r="D600" s="121"/>
      <c r="E600" s="121"/>
      <c r="F600" s="121"/>
      <c r="G600" s="121"/>
      <c r="H600" s="121"/>
      <c r="I600" s="121"/>
      <c r="J600" s="121"/>
    </row>
    <row r="601" spans="1:10">
      <c r="A601" s="121"/>
      <c r="B601" s="121"/>
      <c r="C601" s="121"/>
      <c r="D601" s="121"/>
      <c r="E601" s="121"/>
      <c r="F601" s="121"/>
      <c r="G601" s="121"/>
      <c r="H601" s="121"/>
      <c r="I601" s="121"/>
      <c r="J601" s="121"/>
    </row>
    <row r="602" spans="1:10">
      <c r="A602" s="121"/>
      <c r="B602" s="121"/>
      <c r="C602" s="121"/>
      <c r="D602" s="121"/>
      <c r="E602" s="121"/>
      <c r="F602" s="121"/>
      <c r="G602" s="121"/>
      <c r="H602" s="121"/>
      <c r="I602" s="121"/>
      <c r="J602" s="121"/>
    </row>
    <row r="603" spans="1:10">
      <c r="A603" s="121"/>
      <c r="B603" s="121"/>
      <c r="C603" s="121"/>
      <c r="D603" s="121"/>
      <c r="E603" s="121"/>
      <c r="F603" s="121"/>
      <c r="G603" s="121"/>
      <c r="H603" s="121"/>
      <c r="I603" s="121"/>
      <c r="J603" s="121"/>
    </row>
    <row r="604" spans="1:10">
      <c r="A604" s="121"/>
      <c r="B604" s="121"/>
      <c r="C604" s="121"/>
      <c r="D604" s="121"/>
      <c r="E604" s="121"/>
      <c r="F604" s="121"/>
      <c r="G604" s="121"/>
      <c r="H604" s="121"/>
      <c r="I604" s="121"/>
      <c r="J604" s="121"/>
    </row>
    <row r="605" spans="1:10">
      <c r="A605" s="121"/>
      <c r="B605" s="121"/>
      <c r="C605" s="121"/>
      <c r="D605" s="121"/>
      <c r="E605" s="121"/>
      <c r="F605" s="121"/>
      <c r="G605" s="121"/>
      <c r="H605" s="121"/>
      <c r="I605" s="121"/>
      <c r="J605" s="121"/>
    </row>
    <row r="606" spans="1:10">
      <c r="A606" s="121"/>
      <c r="B606" s="121"/>
      <c r="C606" s="121"/>
      <c r="D606" s="121"/>
      <c r="E606" s="121"/>
      <c r="F606" s="121"/>
      <c r="G606" s="121"/>
      <c r="H606" s="121"/>
      <c r="I606" s="121"/>
      <c r="J606" s="121"/>
    </row>
    <row r="607" spans="1:10">
      <c r="A607" s="121"/>
      <c r="B607" s="121"/>
      <c r="C607" s="121"/>
      <c r="D607" s="121"/>
      <c r="E607" s="121"/>
      <c r="F607" s="121"/>
      <c r="G607" s="121"/>
      <c r="H607" s="121"/>
      <c r="I607" s="121"/>
      <c r="J607" s="121"/>
    </row>
    <row r="608" spans="1:10">
      <c r="A608" s="121"/>
      <c r="B608" s="121"/>
      <c r="C608" s="121"/>
      <c r="D608" s="121"/>
      <c r="E608" s="121"/>
      <c r="F608" s="121"/>
      <c r="G608" s="121"/>
      <c r="H608" s="121"/>
      <c r="I608" s="121"/>
      <c r="J608" s="121"/>
    </row>
    <row r="609" spans="1:10">
      <c r="A609" s="121"/>
      <c r="B609" s="121"/>
      <c r="C609" s="121"/>
      <c r="D609" s="121"/>
      <c r="E609" s="121"/>
      <c r="F609" s="121"/>
      <c r="G609" s="121"/>
      <c r="H609" s="121"/>
      <c r="I609" s="121"/>
      <c r="J609" s="121"/>
    </row>
    <row r="610" spans="1:10">
      <c r="A610" s="121"/>
      <c r="B610" s="121"/>
      <c r="C610" s="121"/>
      <c r="D610" s="121"/>
      <c r="E610" s="121"/>
      <c r="F610" s="121"/>
      <c r="G610" s="121"/>
      <c r="H610" s="121"/>
      <c r="I610" s="121"/>
      <c r="J610" s="121"/>
    </row>
    <row r="611" spans="1:10">
      <c r="A611" s="121"/>
      <c r="B611" s="121"/>
      <c r="C611" s="121"/>
      <c r="D611" s="121"/>
      <c r="E611" s="121"/>
      <c r="F611" s="121"/>
      <c r="G611" s="121"/>
      <c r="H611" s="121"/>
      <c r="I611" s="121"/>
      <c r="J611" s="121"/>
    </row>
    <row r="612" spans="1:10">
      <c r="A612" s="121"/>
      <c r="B612" s="121"/>
      <c r="C612" s="121"/>
      <c r="D612" s="121"/>
      <c r="E612" s="121"/>
      <c r="F612" s="121"/>
      <c r="G612" s="121"/>
      <c r="H612" s="121"/>
      <c r="I612" s="121"/>
      <c r="J612" s="121"/>
    </row>
    <row r="613" spans="1:10">
      <c r="A613" s="121"/>
      <c r="B613" s="121"/>
      <c r="C613" s="121"/>
      <c r="D613" s="121"/>
      <c r="E613" s="121"/>
      <c r="F613" s="121"/>
      <c r="G613" s="121"/>
      <c r="H613" s="121"/>
      <c r="I613" s="121"/>
      <c r="J613" s="121"/>
    </row>
    <row r="614" spans="1:10">
      <c r="A614" s="121"/>
      <c r="B614" s="121"/>
      <c r="C614" s="121"/>
      <c r="D614" s="121"/>
      <c r="E614" s="121"/>
      <c r="F614" s="121"/>
      <c r="G614" s="121"/>
      <c r="H614" s="121"/>
      <c r="I614" s="121"/>
      <c r="J614" s="121"/>
    </row>
    <row r="615" spans="1:10">
      <c r="A615" s="121"/>
      <c r="B615" s="121"/>
      <c r="C615" s="121"/>
      <c r="D615" s="121"/>
      <c r="E615" s="121"/>
      <c r="F615" s="121"/>
      <c r="G615" s="121"/>
      <c r="H615" s="121"/>
      <c r="I615" s="121"/>
      <c r="J615" s="121"/>
    </row>
    <row r="616" spans="1:10">
      <c r="A616" s="121"/>
      <c r="B616" s="121"/>
      <c r="C616" s="121"/>
      <c r="D616" s="121"/>
      <c r="E616" s="121"/>
      <c r="F616" s="121"/>
      <c r="G616" s="121"/>
      <c r="H616" s="121"/>
      <c r="I616" s="121"/>
      <c r="J616" s="121"/>
    </row>
    <row r="617" spans="1:10">
      <c r="A617" s="121"/>
      <c r="B617" s="121"/>
      <c r="C617" s="121"/>
      <c r="D617" s="121"/>
      <c r="E617" s="121"/>
      <c r="F617" s="121"/>
      <c r="G617" s="121"/>
      <c r="H617" s="121"/>
      <c r="I617" s="121"/>
      <c r="J617" s="121"/>
    </row>
    <row r="618" spans="1:10">
      <c r="A618" s="121"/>
      <c r="B618" s="121"/>
      <c r="C618" s="121"/>
      <c r="D618" s="121"/>
      <c r="E618" s="121"/>
      <c r="F618" s="121"/>
      <c r="G618" s="121"/>
      <c r="H618" s="121"/>
      <c r="I618" s="121"/>
      <c r="J618" s="121"/>
    </row>
    <row r="619" spans="1:10">
      <c r="A619" s="121"/>
      <c r="B619" s="121"/>
      <c r="C619" s="121"/>
      <c r="D619" s="121"/>
      <c r="E619" s="121"/>
      <c r="F619" s="121"/>
      <c r="G619" s="121"/>
      <c r="H619" s="121"/>
      <c r="I619" s="121"/>
      <c r="J619" s="121"/>
    </row>
    <row r="620" spans="1:10">
      <c r="A620" s="121"/>
      <c r="B620" s="121"/>
      <c r="C620" s="121"/>
      <c r="D620" s="121"/>
      <c r="E620" s="121"/>
      <c r="F620" s="121"/>
      <c r="G620" s="121"/>
      <c r="H620" s="121"/>
      <c r="I620" s="121"/>
      <c r="J620" s="121"/>
    </row>
    <row r="621" spans="1:10">
      <c r="A621" s="121"/>
      <c r="B621" s="121"/>
      <c r="C621" s="121"/>
      <c r="D621" s="121"/>
      <c r="E621" s="121"/>
      <c r="F621" s="121"/>
      <c r="G621" s="121"/>
      <c r="H621" s="121"/>
      <c r="I621" s="121"/>
      <c r="J621" s="121"/>
    </row>
    <row r="622" spans="1:10">
      <c r="A622" s="121"/>
      <c r="B622" s="121"/>
      <c r="C622" s="121"/>
      <c r="D622" s="121"/>
      <c r="E622" s="121"/>
      <c r="F622" s="121"/>
      <c r="G622" s="121"/>
      <c r="H622" s="121"/>
      <c r="I622" s="121"/>
      <c r="J622" s="121"/>
    </row>
    <row r="623" spans="1:10">
      <c r="A623" s="121"/>
      <c r="B623" s="121"/>
      <c r="C623" s="121"/>
      <c r="D623" s="121"/>
      <c r="E623" s="121"/>
      <c r="F623" s="121"/>
      <c r="G623" s="121"/>
      <c r="H623" s="121"/>
      <c r="I623" s="121"/>
      <c r="J623" s="121"/>
    </row>
    <row r="624" spans="1:10">
      <c r="A624" s="121"/>
      <c r="B624" s="121"/>
      <c r="C624" s="121"/>
      <c r="D624" s="121"/>
      <c r="E624" s="121"/>
      <c r="F624" s="121"/>
      <c r="G624" s="121"/>
      <c r="H624" s="121"/>
      <c r="I624" s="121"/>
      <c r="J624" s="121"/>
    </row>
    <row r="625" spans="1:10">
      <c r="A625" s="121"/>
      <c r="B625" s="121"/>
      <c r="C625" s="121"/>
      <c r="D625" s="121"/>
      <c r="E625" s="121"/>
      <c r="F625" s="121"/>
      <c r="G625" s="121"/>
      <c r="H625" s="121"/>
      <c r="I625" s="121"/>
      <c r="J625" s="121"/>
    </row>
    <row r="626" spans="1:10">
      <c r="A626" s="121"/>
      <c r="B626" s="121"/>
      <c r="C626" s="121"/>
      <c r="D626" s="121"/>
      <c r="E626" s="121"/>
      <c r="F626" s="121"/>
      <c r="G626" s="121"/>
      <c r="H626" s="121"/>
      <c r="I626" s="121"/>
      <c r="J626" s="121"/>
    </row>
    <row r="627" spans="1:10">
      <c r="A627" s="121"/>
      <c r="B627" s="121"/>
      <c r="C627" s="121"/>
      <c r="D627" s="121"/>
      <c r="E627" s="121"/>
      <c r="F627" s="121"/>
      <c r="G627" s="121"/>
      <c r="H627" s="121"/>
      <c r="I627" s="121"/>
      <c r="J627" s="121"/>
    </row>
    <row r="628" spans="1:10">
      <c r="A628" s="121"/>
      <c r="B628" s="121"/>
      <c r="C628" s="121"/>
      <c r="D628" s="121"/>
      <c r="E628" s="121"/>
      <c r="F628" s="121"/>
      <c r="G628" s="121"/>
      <c r="H628" s="121"/>
      <c r="I628" s="121"/>
      <c r="J628" s="121"/>
    </row>
    <row r="629" spans="1:10">
      <c r="A629" s="121"/>
      <c r="B629" s="121"/>
      <c r="C629" s="121"/>
      <c r="D629" s="121"/>
      <c r="E629" s="121"/>
      <c r="F629" s="121"/>
      <c r="G629" s="121"/>
      <c r="H629" s="121"/>
      <c r="I629" s="121"/>
      <c r="J629" s="121"/>
    </row>
    <row r="630" spans="1:10">
      <c r="A630" s="121"/>
      <c r="B630" s="121"/>
      <c r="C630" s="121"/>
      <c r="D630" s="121"/>
      <c r="E630" s="121"/>
      <c r="F630" s="121"/>
      <c r="G630" s="121"/>
      <c r="H630" s="121"/>
      <c r="I630" s="121"/>
      <c r="J630" s="121"/>
    </row>
    <row r="631" spans="1:10">
      <c r="A631" s="121"/>
      <c r="B631" s="121"/>
      <c r="C631" s="121"/>
      <c r="D631" s="121"/>
      <c r="E631" s="121"/>
      <c r="F631" s="121"/>
      <c r="G631" s="121"/>
      <c r="H631" s="121"/>
      <c r="I631" s="121"/>
      <c r="J631" s="121"/>
    </row>
    <row r="632" spans="1:10">
      <c r="A632" s="121"/>
      <c r="B632" s="121"/>
      <c r="C632" s="121"/>
      <c r="D632" s="121"/>
      <c r="E632" s="121"/>
      <c r="F632" s="121"/>
      <c r="G632" s="121"/>
      <c r="H632" s="121"/>
      <c r="I632" s="121"/>
      <c r="J632" s="121"/>
    </row>
    <row r="633" spans="1:10">
      <c r="A633" s="121"/>
      <c r="B633" s="121"/>
      <c r="C633" s="121"/>
      <c r="D633" s="121"/>
      <c r="E633" s="121"/>
      <c r="F633" s="121"/>
      <c r="G633" s="121"/>
      <c r="H633" s="121"/>
      <c r="I633" s="121"/>
      <c r="J633" s="121"/>
    </row>
    <row r="634" spans="1:10">
      <c r="A634" s="121"/>
      <c r="B634" s="121"/>
      <c r="C634" s="121"/>
      <c r="D634" s="121"/>
      <c r="E634" s="121"/>
      <c r="F634" s="121"/>
      <c r="G634" s="121"/>
      <c r="H634" s="121"/>
      <c r="I634" s="121"/>
      <c r="J634" s="121"/>
    </row>
    <row r="635" spans="1:10">
      <c r="A635" s="121"/>
      <c r="B635" s="121"/>
      <c r="C635" s="121"/>
      <c r="D635" s="121"/>
      <c r="E635" s="121"/>
      <c r="F635" s="121"/>
      <c r="G635" s="121"/>
      <c r="H635" s="121"/>
      <c r="I635" s="121"/>
      <c r="J635" s="121"/>
    </row>
    <row r="636" spans="1:10">
      <c r="A636" s="121"/>
      <c r="B636" s="121"/>
      <c r="C636" s="121"/>
      <c r="D636" s="121"/>
      <c r="E636" s="121"/>
      <c r="F636" s="121"/>
      <c r="G636" s="121"/>
      <c r="H636" s="121"/>
      <c r="I636" s="121"/>
      <c r="J636" s="121"/>
    </row>
    <row r="637" spans="1:10">
      <c r="A637" s="121"/>
      <c r="B637" s="121"/>
      <c r="C637" s="121"/>
      <c r="D637" s="121"/>
      <c r="E637" s="121"/>
      <c r="F637" s="121"/>
      <c r="G637" s="121"/>
      <c r="H637" s="121"/>
      <c r="I637" s="121"/>
      <c r="J637" s="121"/>
    </row>
    <row r="638" spans="1:10">
      <c r="A638" s="121"/>
      <c r="B638" s="121"/>
      <c r="C638" s="121"/>
      <c r="D638" s="121"/>
      <c r="E638" s="121"/>
      <c r="F638" s="121"/>
      <c r="G638" s="121"/>
      <c r="H638" s="121"/>
      <c r="I638" s="121"/>
      <c r="J638" s="121"/>
    </row>
    <row r="639" spans="1:10">
      <c r="A639" s="121"/>
      <c r="B639" s="121"/>
      <c r="C639" s="121"/>
      <c r="D639" s="121"/>
      <c r="E639" s="121"/>
      <c r="F639" s="121"/>
      <c r="G639" s="121"/>
      <c r="H639" s="121"/>
      <c r="I639" s="121"/>
      <c r="J639" s="121"/>
    </row>
    <row r="640" spans="1:10">
      <c r="A640" s="121"/>
      <c r="B640" s="121"/>
      <c r="C640" s="121"/>
      <c r="D640" s="121"/>
      <c r="E640" s="121"/>
      <c r="F640" s="121"/>
      <c r="G640" s="121"/>
      <c r="H640" s="121"/>
      <c r="I640" s="121"/>
      <c r="J640" s="121"/>
    </row>
    <row r="641" spans="1:10">
      <c r="A641" s="121"/>
      <c r="B641" s="121"/>
      <c r="C641" s="121"/>
      <c r="D641" s="121"/>
      <c r="E641" s="121"/>
      <c r="F641" s="121"/>
      <c r="G641" s="121"/>
      <c r="H641" s="121"/>
      <c r="I641" s="121"/>
      <c r="J641" s="121"/>
    </row>
    <row r="642" spans="1:10">
      <c r="A642" s="121"/>
      <c r="B642" s="121"/>
      <c r="C642" s="121"/>
      <c r="D642" s="121"/>
      <c r="E642" s="121"/>
      <c r="F642" s="121"/>
      <c r="G642" s="121"/>
      <c r="H642" s="121"/>
      <c r="I642" s="121"/>
      <c r="J642" s="121"/>
    </row>
    <row r="643" spans="1:10">
      <c r="A643" s="121"/>
      <c r="B643" s="121"/>
      <c r="C643" s="121"/>
      <c r="D643" s="121"/>
      <c r="E643" s="121"/>
      <c r="F643" s="121"/>
      <c r="G643" s="121"/>
      <c r="H643" s="121"/>
      <c r="I643" s="121"/>
      <c r="J643" s="121"/>
    </row>
    <row r="644" spans="1:10">
      <c r="A644" s="121"/>
      <c r="B644" s="121"/>
      <c r="C644" s="121"/>
      <c r="D644" s="121"/>
      <c r="E644" s="121"/>
      <c r="F644" s="121"/>
      <c r="G644" s="121"/>
      <c r="H644" s="121"/>
      <c r="I644" s="121"/>
      <c r="J644" s="121"/>
    </row>
    <row r="645" spans="1:10">
      <c r="A645" s="121"/>
      <c r="B645" s="121"/>
      <c r="C645" s="121"/>
      <c r="D645" s="121"/>
      <c r="E645" s="121"/>
      <c r="F645" s="121"/>
      <c r="G645" s="121"/>
      <c r="H645" s="121"/>
      <c r="I645" s="121"/>
      <c r="J645" s="121"/>
    </row>
    <row r="646" spans="1:10">
      <c r="A646" s="121"/>
      <c r="B646" s="121"/>
      <c r="C646" s="121"/>
      <c r="D646" s="121"/>
      <c r="E646" s="121"/>
      <c r="F646" s="121"/>
      <c r="G646" s="121"/>
      <c r="H646" s="121"/>
      <c r="I646" s="121"/>
      <c r="J646" s="121"/>
    </row>
    <row r="647" spans="1:10">
      <c r="A647" s="121"/>
      <c r="B647" s="121"/>
      <c r="C647" s="121"/>
      <c r="D647" s="121"/>
      <c r="E647" s="121"/>
      <c r="F647" s="121"/>
      <c r="G647" s="121"/>
      <c r="H647" s="121"/>
      <c r="I647" s="121"/>
      <c r="J647" s="121"/>
    </row>
    <row r="648" spans="1:10">
      <c r="A648" s="121"/>
      <c r="B648" s="121"/>
      <c r="C648" s="121"/>
      <c r="D648" s="121"/>
      <c r="E648" s="121"/>
      <c r="F648" s="121"/>
      <c r="G648" s="121"/>
      <c r="H648" s="121"/>
      <c r="I648" s="121"/>
      <c r="J648" s="121"/>
    </row>
    <row r="649" spans="1:10">
      <c r="A649" s="121"/>
      <c r="B649" s="121"/>
      <c r="C649" s="121"/>
      <c r="D649" s="121"/>
      <c r="E649" s="121"/>
      <c r="F649" s="121"/>
      <c r="G649" s="121"/>
      <c r="H649" s="121"/>
      <c r="I649" s="121"/>
      <c r="J649" s="121"/>
    </row>
    <row r="650" spans="1:10">
      <c r="A650" s="121"/>
      <c r="B650" s="121"/>
      <c r="C650" s="121"/>
      <c r="D650" s="121"/>
      <c r="E650" s="121"/>
      <c r="F650" s="121"/>
      <c r="G650" s="121"/>
      <c r="H650" s="121"/>
      <c r="I650" s="121"/>
      <c r="J650" s="121"/>
    </row>
    <row r="651" spans="1:10">
      <c r="A651" s="121"/>
      <c r="B651" s="121"/>
      <c r="C651" s="121"/>
      <c r="D651" s="121"/>
      <c r="E651" s="121"/>
      <c r="F651" s="121"/>
      <c r="G651" s="121"/>
      <c r="H651" s="121"/>
      <c r="I651" s="121"/>
      <c r="J651" s="121"/>
    </row>
    <row r="652" spans="1:10">
      <c r="A652" s="121"/>
      <c r="B652" s="121"/>
      <c r="C652" s="121"/>
      <c r="D652" s="121"/>
      <c r="E652" s="121"/>
      <c r="F652" s="121"/>
      <c r="G652" s="121"/>
      <c r="H652" s="121"/>
      <c r="I652" s="121"/>
      <c r="J652" s="121"/>
    </row>
    <row r="653" spans="1:10">
      <c r="A653" s="121"/>
      <c r="B653" s="121"/>
      <c r="C653" s="121"/>
      <c r="D653" s="121"/>
      <c r="E653" s="121"/>
      <c r="F653" s="121"/>
      <c r="G653" s="121"/>
      <c r="H653" s="121"/>
      <c r="I653" s="121"/>
      <c r="J653" s="121"/>
    </row>
    <row r="654" spans="1:10">
      <c r="A654" s="121"/>
      <c r="B654" s="121"/>
      <c r="C654" s="121"/>
      <c r="D654" s="121"/>
      <c r="E654" s="121"/>
      <c r="F654" s="121"/>
      <c r="G654" s="121"/>
      <c r="H654" s="121"/>
      <c r="I654" s="121"/>
      <c r="J654" s="121"/>
    </row>
    <row r="655" spans="1:10">
      <c r="A655" s="121"/>
      <c r="B655" s="121"/>
      <c r="C655" s="121"/>
      <c r="D655" s="121"/>
      <c r="E655" s="121"/>
      <c r="F655" s="121"/>
      <c r="G655" s="121"/>
      <c r="H655" s="121"/>
      <c r="I655" s="121"/>
      <c r="J655" s="121"/>
    </row>
    <row r="656" spans="1:10">
      <c r="A656" s="121"/>
      <c r="B656" s="121"/>
      <c r="C656" s="121"/>
      <c r="D656" s="121"/>
      <c r="E656" s="121"/>
      <c r="F656" s="121"/>
      <c r="G656" s="121"/>
      <c r="H656" s="121"/>
      <c r="I656" s="121"/>
      <c r="J656" s="121"/>
    </row>
    <row r="657" spans="1:10">
      <c r="A657" s="121"/>
      <c r="B657" s="121"/>
      <c r="C657" s="121"/>
      <c r="D657" s="121"/>
      <c r="E657" s="121"/>
      <c r="F657" s="121"/>
      <c r="G657" s="121"/>
      <c r="H657" s="121"/>
      <c r="I657" s="121"/>
      <c r="J657" s="121"/>
    </row>
    <row r="658" spans="1:10">
      <c r="A658" s="121"/>
      <c r="B658" s="121"/>
      <c r="C658" s="121"/>
      <c r="D658" s="121"/>
      <c r="E658" s="121"/>
      <c r="F658" s="121"/>
      <c r="G658" s="121"/>
      <c r="H658" s="121"/>
      <c r="I658" s="121"/>
      <c r="J658" s="121"/>
    </row>
    <row r="659" spans="1:10">
      <c r="A659" s="121"/>
      <c r="B659" s="121"/>
      <c r="C659" s="121"/>
      <c r="D659" s="121"/>
      <c r="E659" s="121"/>
      <c r="F659" s="121"/>
      <c r="G659" s="121"/>
      <c r="H659" s="121"/>
      <c r="I659" s="121"/>
      <c r="J659" s="121"/>
    </row>
    <row r="660" spans="1:10">
      <c r="A660" s="121"/>
      <c r="B660" s="121"/>
      <c r="C660" s="121"/>
      <c r="D660" s="121"/>
      <c r="E660" s="121"/>
      <c r="F660" s="121"/>
      <c r="G660" s="121"/>
      <c r="H660" s="121"/>
      <c r="I660" s="121"/>
      <c r="J660" s="121"/>
    </row>
    <row r="661" spans="1:10">
      <c r="A661" s="121"/>
      <c r="B661" s="121"/>
      <c r="C661" s="121"/>
      <c r="D661" s="121"/>
      <c r="E661" s="121"/>
      <c r="F661" s="121"/>
      <c r="G661" s="121"/>
      <c r="H661" s="121"/>
      <c r="I661" s="121"/>
      <c r="J661" s="121"/>
    </row>
    <row r="662" spans="1:10">
      <c r="A662" s="121"/>
      <c r="B662" s="121"/>
      <c r="C662" s="121"/>
      <c r="D662" s="121"/>
      <c r="E662" s="121"/>
      <c r="F662" s="121"/>
      <c r="G662" s="121"/>
      <c r="H662" s="121"/>
      <c r="I662" s="121"/>
      <c r="J662" s="121"/>
    </row>
    <row r="663" spans="1:10">
      <c r="A663" s="121"/>
      <c r="B663" s="121"/>
      <c r="C663" s="121"/>
      <c r="D663" s="121"/>
      <c r="E663" s="121"/>
      <c r="F663" s="121"/>
      <c r="G663" s="121"/>
      <c r="H663" s="121"/>
      <c r="I663" s="121"/>
      <c r="J663" s="121"/>
    </row>
    <row r="664" spans="1:10">
      <c r="A664" s="121"/>
      <c r="B664" s="121"/>
      <c r="C664" s="121"/>
      <c r="D664" s="121"/>
      <c r="E664" s="121"/>
      <c r="F664" s="121"/>
      <c r="G664" s="121"/>
      <c r="H664" s="121"/>
      <c r="I664" s="121"/>
      <c r="J664" s="121"/>
    </row>
    <row r="665" spans="1:10">
      <c r="A665" s="121"/>
      <c r="B665" s="121"/>
      <c r="C665" s="121"/>
      <c r="D665" s="121"/>
      <c r="E665" s="121"/>
      <c r="F665" s="121"/>
      <c r="G665" s="121"/>
      <c r="H665" s="121"/>
      <c r="I665" s="121"/>
      <c r="J665" s="121"/>
    </row>
    <row r="666" spans="1:10">
      <c r="A666" s="121"/>
      <c r="B666" s="121"/>
      <c r="C666" s="121"/>
      <c r="D666" s="121"/>
      <c r="E666" s="121"/>
      <c r="F666" s="121"/>
      <c r="G666" s="121"/>
      <c r="H666" s="121"/>
      <c r="I666" s="121"/>
      <c r="J666" s="121"/>
    </row>
    <row r="667" spans="1:10">
      <c r="A667" s="121"/>
      <c r="B667" s="121"/>
      <c r="C667" s="121"/>
      <c r="D667" s="121"/>
      <c r="E667" s="121"/>
      <c r="F667" s="121"/>
      <c r="G667" s="121"/>
      <c r="H667" s="121"/>
      <c r="I667" s="121"/>
      <c r="J667" s="121"/>
    </row>
    <row r="668" spans="1:10">
      <c r="A668" s="121"/>
      <c r="B668" s="121"/>
      <c r="C668" s="121"/>
      <c r="D668" s="121"/>
      <c r="E668" s="121"/>
      <c r="F668" s="121"/>
      <c r="G668" s="121"/>
      <c r="H668" s="121"/>
      <c r="I668" s="121"/>
      <c r="J668" s="121"/>
    </row>
    <row r="669" spans="1:10">
      <c r="A669" s="121"/>
      <c r="B669" s="121"/>
      <c r="C669" s="121"/>
      <c r="D669" s="121"/>
      <c r="E669" s="121"/>
      <c r="F669" s="121"/>
      <c r="G669" s="121"/>
      <c r="H669" s="121"/>
      <c r="I669" s="121"/>
      <c r="J669" s="121"/>
    </row>
    <row r="670" spans="1:10">
      <c r="A670" s="121"/>
      <c r="B670" s="121"/>
      <c r="C670" s="121"/>
      <c r="D670" s="121"/>
      <c r="E670" s="121"/>
      <c r="F670" s="121"/>
      <c r="G670" s="121"/>
      <c r="H670" s="121"/>
      <c r="I670" s="121"/>
      <c r="J670" s="121"/>
    </row>
    <row r="671" spans="1:10">
      <c r="A671" s="121"/>
      <c r="B671" s="121"/>
      <c r="C671" s="121"/>
      <c r="D671" s="121"/>
      <c r="E671" s="121"/>
      <c r="F671" s="121"/>
      <c r="G671" s="121"/>
      <c r="H671" s="121"/>
      <c r="I671" s="121"/>
      <c r="J671" s="121"/>
    </row>
    <row r="672" spans="1:10">
      <c r="A672" s="121"/>
      <c r="B672" s="121"/>
      <c r="C672" s="121"/>
      <c r="D672" s="121"/>
      <c r="E672" s="121"/>
      <c r="F672" s="121"/>
      <c r="G672" s="121"/>
      <c r="H672" s="121"/>
      <c r="I672" s="121"/>
      <c r="J672" s="121"/>
    </row>
    <row r="673" spans="1:10">
      <c r="A673" s="121"/>
      <c r="B673" s="121"/>
      <c r="C673" s="121"/>
      <c r="D673" s="121"/>
      <c r="E673" s="121"/>
      <c r="F673" s="121"/>
      <c r="G673" s="121"/>
      <c r="H673" s="121"/>
      <c r="I673" s="121"/>
      <c r="J673" s="121"/>
    </row>
    <row r="674" spans="1:10">
      <c r="A674" s="121"/>
      <c r="B674" s="121"/>
      <c r="C674" s="121"/>
      <c r="D674" s="121"/>
      <c r="E674" s="121"/>
      <c r="F674" s="121"/>
      <c r="G674" s="121"/>
      <c r="H674" s="121"/>
      <c r="I674" s="121"/>
      <c r="J674" s="121"/>
    </row>
    <row r="675" spans="1:10">
      <c r="A675" s="121"/>
      <c r="B675" s="121"/>
      <c r="C675" s="121"/>
      <c r="D675" s="121"/>
      <c r="E675" s="121"/>
      <c r="F675" s="121"/>
      <c r="G675" s="121"/>
      <c r="H675" s="121"/>
      <c r="I675" s="121"/>
      <c r="J675" s="121"/>
    </row>
    <row r="676" spans="1:10">
      <c r="A676" s="121"/>
      <c r="B676" s="121"/>
      <c r="C676" s="121"/>
      <c r="D676" s="121"/>
      <c r="E676" s="121"/>
      <c r="F676" s="121"/>
      <c r="G676" s="121"/>
      <c r="H676" s="121"/>
      <c r="I676" s="121"/>
      <c r="J676" s="121"/>
    </row>
    <row r="677" spans="1:10">
      <c r="A677" s="121"/>
      <c r="B677" s="121"/>
      <c r="C677" s="121"/>
      <c r="D677" s="121"/>
      <c r="E677" s="121"/>
      <c r="F677" s="121"/>
      <c r="G677" s="121"/>
      <c r="H677" s="121"/>
      <c r="I677" s="121"/>
      <c r="J677" s="121"/>
    </row>
    <row r="678" spans="1:10">
      <c r="A678" s="121"/>
      <c r="B678" s="121"/>
      <c r="C678" s="121"/>
      <c r="D678" s="121"/>
      <c r="E678" s="121"/>
      <c r="F678" s="121"/>
      <c r="G678" s="121"/>
      <c r="H678" s="121"/>
      <c r="I678" s="121"/>
      <c r="J678" s="121"/>
    </row>
    <row r="679" spans="1:10">
      <c r="A679" s="121"/>
      <c r="B679" s="121"/>
      <c r="C679" s="121"/>
      <c r="D679" s="121"/>
      <c r="E679" s="121"/>
      <c r="F679" s="121"/>
      <c r="G679" s="121"/>
      <c r="H679" s="121"/>
      <c r="I679" s="121"/>
      <c r="J679" s="121"/>
    </row>
    <row r="680" spans="1:10">
      <c r="A680" s="121"/>
      <c r="B680" s="121"/>
      <c r="C680" s="121"/>
      <c r="D680" s="121"/>
      <c r="E680" s="121"/>
      <c r="F680" s="121"/>
      <c r="G680" s="121"/>
      <c r="H680" s="121"/>
      <c r="I680" s="121"/>
      <c r="J680" s="121"/>
    </row>
    <row r="681" spans="1:10">
      <c r="A681" s="121"/>
      <c r="B681" s="121"/>
      <c r="C681" s="121"/>
      <c r="D681" s="121"/>
      <c r="E681" s="121"/>
      <c r="F681" s="121"/>
      <c r="G681" s="121"/>
      <c r="H681" s="121"/>
      <c r="I681" s="121"/>
      <c r="J681" s="121"/>
    </row>
    <row r="682" spans="1:10">
      <c r="A682" s="121"/>
      <c r="B682" s="121"/>
      <c r="C682" s="121"/>
      <c r="D682" s="121"/>
      <c r="E682" s="121"/>
      <c r="F682" s="121"/>
      <c r="G682" s="121"/>
      <c r="H682" s="121"/>
      <c r="I682" s="121"/>
      <c r="J682" s="121"/>
    </row>
    <row r="683" spans="1:10">
      <c r="A683" s="121"/>
      <c r="B683" s="121"/>
      <c r="C683" s="121"/>
      <c r="D683" s="121"/>
      <c r="E683" s="121"/>
      <c r="F683" s="121"/>
      <c r="G683" s="121"/>
      <c r="H683" s="121"/>
      <c r="I683" s="121"/>
      <c r="J683" s="121"/>
    </row>
    <row r="684" spans="1:10">
      <c r="A684" s="121"/>
      <c r="B684" s="121"/>
      <c r="C684" s="121"/>
      <c r="D684" s="121"/>
      <c r="E684" s="121"/>
      <c r="F684" s="121"/>
      <c r="G684" s="121"/>
      <c r="H684" s="121"/>
      <c r="I684" s="121"/>
      <c r="J684" s="121"/>
    </row>
    <row r="685" spans="1:10">
      <c r="A685" s="121"/>
      <c r="B685" s="121"/>
      <c r="C685" s="121"/>
      <c r="D685" s="121"/>
      <c r="E685" s="121"/>
      <c r="F685" s="121"/>
      <c r="G685" s="121"/>
      <c r="H685" s="121"/>
      <c r="I685" s="121"/>
      <c r="J685" s="121"/>
    </row>
    <row r="686" spans="1:10">
      <c r="A686" s="121"/>
      <c r="B686" s="121"/>
      <c r="C686" s="121"/>
      <c r="D686" s="121"/>
      <c r="E686" s="121"/>
      <c r="F686" s="121"/>
      <c r="G686" s="121"/>
      <c r="H686" s="121"/>
      <c r="I686" s="121"/>
      <c r="J686" s="121"/>
    </row>
    <row r="687" spans="1:10">
      <c r="A687" s="121"/>
      <c r="B687" s="121"/>
      <c r="C687" s="121"/>
      <c r="D687" s="121"/>
      <c r="E687" s="121"/>
      <c r="F687" s="121"/>
      <c r="G687" s="121"/>
      <c r="H687" s="121"/>
      <c r="I687" s="121"/>
      <c r="J687" s="121"/>
    </row>
    <row r="688" spans="1:10">
      <c r="A688" s="121"/>
      <c r="B688" s="121"/>
      <c r="C688" s="121"/>
      <c r="D688" s="121"/>
      <c r="E688" s="121"/>
      <c r="F688" s="121"/>
      <c r="G688" s="121"/>
      <c r="H688" s="121"/>
      <c r="I688" s="121"/>
      <c r="J688" s="121"/>
    </row>
    <row r="689" spans="1:10">
      <c r="A689" s="121"/>
      <c r="B689" s="121"/>
      <c r="C689" s="121"/>
      <c r="D689" s="121"/>
      <c r="E689" s="121"/>
      <c r="F689" s="121"/>
      <c r="G689" s="121"/>
      <c r="H689" s="121"/>
      <c r="I689" s="121"/>
      <c r="J689" s="121"/>
    </row>
    <row r="690" spans="1:10">
      <c r="A690" s="121"/>
      <c r="B690" s="121"/>
      <c r="C690" s="121"/>
      <c r="D690" s="121"/>
      <c r="E690" s="121"/>
      <c r="F690" s="121"/>
      <c r="G690" s="121"/>
      <c r="H690" s="121"/>
      <c r="I690" s="121"/>
      <c r="J690" s="121"/>
    </row>
    <row r="691" spans="1:10">
      <c r="A691" s="121"/>
      <c r="B691" s="121"/>
      <c r="C691" s="121"/>
      <c r="D691" s="121"/>
      <c r="E691" s="121"/>
      <c r="F691" s="121"/>
      <c r="G691" s="121"/>
      <c r="H691" s="121"/>
      <c r="I691" s="121"/>
      <c r="J691" s="121"/>
    </row>
    <row r="692" spans="1:10">
      <c r="A692" s="121"/>
      <c r="B692" s="121"/>
      <c r="C692" s="121"/>
      <c r="D692" s="121"/>
      <c r="E692" s="121"/>
      <c r="F692" s="121"/>
      <c r="G692" s="121"/>
      <c r="H692" s="121"/>
      <c r="I692" s="121"/>
      <c r="J692" s="121"/>
    </row>
    <row r="693" spans="1:10">
      <c r="A693" s="121"/>
      <c r="B693" s="121"/>
      <c r="C693" s="121"/>
      <c r="D693" s="121"/>
      <c r="E693" s="121"/>
      <c r="F693" s="121"/>
      <c r="G693" s="121"/>
      <c r="H693" s="121"/>
      <c r="I693" s="121"/>
      <c r="J693" s="121"/>
    </row>
    <row r="694" spans="1:10">
      <c r="A694" s="121"/>
      <c r="B694" s="121"/>
      <c r="C694" s="121"/>
      <c r="D694" s="121"/>
      <c r="E694" s="121"/>
      <c r="F694" s="121"/>
      <c r="G694" s="121"/>
      <c r="H694" s="121"/>
      <c r="I694" s="121"/>
      <c r="J694" s="121"/>
    </row>
    <row r="695" spans="1:10">
      <c r="A695" s="121"/>
      <c r="B695" s="121"/>
      <c r="C695" s="121"/>
      <c r="D695" s="121"/>
      <c r="E695" s="121"/>
      <c r="F695" s="121"/>
      <c r="G695" s="121"/>
      <c r="H695" s="121"/>
      <c r="I695" s="121"/>
      <c r="J695" s="121"/>
    </row>
    <row r="696" spans="1:10">
      <c r="A696" s="121"/>
      <c r="B696" s="121"/>
      <c r="C696" s="121"/>
      <c r="D696" s="121"/>
      <c r="E696" s="121"/>
      <c r="F696" s="121"/>
      <c r="G696" s="121"/>
      <c r="H696" s="121"/>
      <c r="I696" s="121"/>
      <c r="J696" s="121"/>
    </row>
    <row r="697" spans="1:10">
      <c r="A697" s="121"/>
      <c r="B697" s="121"/>
      <c r="C697" s="121"/>
      <c r="D697" s="121"/>
      <c r="E697" s="121"/>
      <c r="F697" s="121"/>
      <c r="G697" s="121"/>
      <c r="H697" s="121"/>
      <c r="I697" s="121"/>
      <c r="J697" s="121"/>
    </row>
    <row r="698" spans="1:10">
      <c r="A698" s="121"/>
      <c r="B698" s="121"/>
      <c r="C698" s="121"/>
      <c r="D698" s="121"/>
      <c r="E698" s="121"/>
      <c r="F698" s="121"/>
      <c r="G698" s="121"/>
      <c r="H698" s="121"/>
      <c r="I698" s="121"/>
      <c r="J698" s="121"/>
    </row>
    <row r="699" spans="1:10">
      <c r="A699" s="121"/>
      <c r="B699" s="121"/>
      <c r="C699" s="121"/>
      <c r="D699" s="121"/>
      <c r="E699" s="121"/>
      <c r="F699" s="121"/>
      <c r="G699" s="121"/>
      <c r="H699" s="121"/>
      <c r="I699" s="121"/>
      <c r="J699" s="121"/>
    </row>
    <row r="700" spans="1:10">
      <c r="A700" s="121"/>
      <c r="B700" s="121"/>
      <c r="C700" s="121"/>
      <c r="D700" s="121"/>
      <c r="E700" s="121"/>
      <c r="F700" s="121"/>
      <c r="G700" s="121"/>
      <c r="H700" s="121"/>
      <c r="I700" s="121"/>
      <c r="J700" s="121"/>
    </row>
    <row r="701" spans="1:10">
      <c r="A701" s="121"/>
      <c r="B701" s="121"/>
      <c r="C701" s="121"/>
      <c r="D701" s="121"/>
      <c r="E701" s="121"/>
      <c r="F701" s="121"/>
      <c r="G701" s="121"/>
      <c r="H701" s="121"/>
      <c r="I701" s="121"/>
      <c r="J701" s="121"/>
    </row>
    <row r="702" spans="1:10">
      <c r="A702" s="121"/>
      <c r="B702" s="121"/>
      <c r="C702" s="121"/>
      <c r="D702" s="121"/>
      <c r="E702" s="121"/>
      <c r="F702" s="121"/>
      <c r="G702" s="121"/>
      <c r="H702" s="121"/>
      <c r="I702" s="121"/>
      <c r="J702" s="121"/>
    </row>
    <row r="703" spans="1:10">
      <c r="A703" s="121"/>
      <c r="B703" s="121"/>
      <c r="C703" s="121"/>
      <c r="D703" s="121"/>
      <c r="E703" s="121"/>
      <c r="F703" s="121"/>
      <c r="G703" s="121"/>
      <c r="H703" s="121"/>
      <c r="I703" s="121"/>
      <c r="J703" s="121"/>
    </row>
    <row r="704" spans="1:10">
      <c r="A704" s="121"/>
      <c r="B704" s="121"/>
      <c r="C704" s="121"/>
      <c r="D704" s="121"/>
      <c r="E704" s="121"/>
      <c r="F704" s="121"/>
      <c r="G704" s="121"/>
      <c r="H704" s="121"/>
      <c r="I704" s="121"/>
      <c r="J704" s="121"/>
    </row>
    <row r="705" spans="1:10">
      <c r="A705" s="121"/>
      <c r="B705" s="121"/>
      <c r="C705" s="121"/>
      <c r="D705" s="121"/>
      <c r="E705" s="121"/>
      <c r="F705" s="121"/>
      <c r="G705" s="121"/>
      <c r="H705" s="121"/>
      <c r="I705" s="121"/>
      <c r="J705" s="121"/>
    </row>
    <row r="706" spans="1:10">
      <c r="A706" s="121"/>
      <c r="B706" s="121"/>
      <c r="C706" s="121"/>
      <c r="D706" s="121"/>
      <c r="E706" s="121"/>
      <c r="F706" s="121"/>
      <c r="G706" s="121"/>
      <c r="H706" s="121"/>
      <c r="I706" s="121"/>
      <c r="J706" s="121"/>
    </row>
    <row r="707" spans="1:10">
      <c r="A707" s="121"/>
      <c r="B707" s="121"/>
      <c r="C707" s="121"/>
      <c r="D707" s="121"/>
      <c r="E707" s="121"/>
      <c r="F707" s="121"/>
      <c r="G707" s="121"/>
      <c r="H707" s="121"/>
      <c r="I707" s="121"/>
      <c r="J707" s="121"/>
    </row>
    <row r="708" spans="1:10">
      <c r="A708" s="121"/>
      <c r="B708" s="121"/>
      <c r="C708" s="121"/>
      <c r="D708" s="121"/>
      <c r="E708" s="121"/>
      <c r="F708" s="121"/>
      <c r="G708" s="121"/>
      <c r="H708" s="121"/>
      <c r="I708" s="121"/>
      <c r="J708" s="121"/>
    </row>
    <row r="709" spans="1:10">
      <c r="A709" s="121"/>
      <c r="B709" s="121"/>
      <c r="C709" s="121"/>
      <c r="D709" s="121"/>
      <c r="E709" s="121"/>
      <c r="F709" s="121"/>
      <c r="G709" s="121"/>
      <c r="H709" s="121"/>
      <c r="I709" s="121"/>
      <c r="J709" s="121"/>
    </row>
    <row r="710" spans="1:10">
      <c r="A710" s="121"/>
      <c r="B710" s="121"/>
      <c r="C710" s="121"/>
      <c r="D710" s="121"/>
      <c r="E710" s="121"/>
      <c r="F710" s="121"/>
      <c r="G710" s="121"/>
      <c r="H710" s="121"/>
      <c r="I710" s="121"/>
      <c r="J710" s="121"/>
    </row>
    <row r="711" spans="1:10">
      <c r="A711" s="121"/>
      <c r="B711" s="121"/>
      <c r="C711" s="121"/>
      <c r="D711" s="121"/>
      <c r="E711" s="121"/>
      <c r="F711" s="121"/>
      <c r="G711" s="121"/>
      <c r="H711" s="121"/>
      <c r="I711" s="121"/>
      <c r="J711" s="121"/>
    </row>
    <row r="712" spans="1:10">
      <c r="A712" s="121"/>
      <c r="B712" s="121"/>
      <c r="C712" s="121"/>
      <c r="D712" s="121"/>
      <c r="E712" s="121"/>
      <c r="F712" s="121"/>
      <c r="G712" s="121"/>
      <c r="H712" s="121"/>
      <c r="I712" s="121"/>
      <c r="J712" s="121"/>
    </row>
    <row r="713" spans="1:10">
      <c r="A713" s="121"/>
      <c r="B713" s="121"/>
      <c r="C713" s="121"/>
      <c r="D713" s="121"/>
      <c r="E713" s="121"/>
      <c r="F713" s="121"/>
      <c r="G713" s="121"/>
      <c r="H713" s="121"/>
      <c r="I713" s="121"/>
      <c r="J713" s="121"/>
    </row>
    <row r="714" spans="1:10">
      <c r="A714" s="121"/>
      <c r="B714" s="121"/>
      <c r="C714" s="121"/>
      <c r="D714" s="121"/>
      <c r="E714" s="121"/>
      <c r="F714" s="121"/>
      <c r="G714" s="121"/>
      <c r="H714" s="121"/>
      <c r="I714" s="121"/>
      <c r="J714" s="121"/>
    </row>
    <row r="715" spans="1:10">
      <c r="A715" s="121"/>
      <c r="B715" s="121"/>
      <c r="C715" s="121"/>
      <c r="D715" s="121"/>
      <c r="E715" s="121"/>
      <c r="F715" s="121"/>
      <c r="G715" s="121"/>
      <c r="H715" s="121"/>
      <c r="I715" s="121"/>
      <c r="J715" s="121"/>
    </row>
    <row r="716" spans="1:10">
      <c r="A716" s="121"/>
      <c r="B716" s="121"/>
      <c r="C716" s="121"/>
      <c r="D716" s="121"/>
      <c r="E716" s="121"/>
      <c r="F716" s="121"/>
      <c r="G716" s="121"/>
      <c r="H716" s="121"/>
      <c r="I716" s="121"/>
      <c r="J716" s="121"/>
    </row>
    <row r="717" spans="1:10">
      <c r="A717" s="121"/>
      <c r="B717" s="121"/>
      <c r="C717" s="121"/>
      <c r="D717" s="121"/>
      <c r="E717" s="121"/>
      <c r="F717" s="121"/>
      <c r="G717" s="121"/>
      <c r="H717" s="121"/>
      <c r="I717" s="121"/>
      <c r="J717" s="121"/>
    </row>
    <row r="718" spans="1:10">
      <c r="A718" s="121"/>
      <c r="B718" s="121"/>
      <c r="C718" s="121"/>
      <c r="D718" s="121"/>
      <c r="E718" s="121"/>
      <c r="F718" s="121"/>
      <c r="G718" s="121"/>
      <c r="H718" s="121"/>
      <c r="I718" s="121"/>
      <c r="J718" s="121"/>
    </row>
    <row r="719" spans="1:10">
      <c r="A719" s="121"/>
      <c r="B719" s="121"/>
      <c r="C719" s="121"/>
      <c r="D719" s="121"/>
      <c r="E719" s="121"/>
      <c r="F719" s="121"/>
      <c r="G719" s="121"/>
      <c r="H719" s="121"/>
      <c r="I719" s="121"/>
      <c r="J719" s="121"/>
    </row>
    <row r="720" spans="1:10">
      <c r="A720" s="121"/>
      <c r="B720" s="121"/>
      <c r="C720" s="121"/>
      <c r="D720" s="121"/>
      <c r="E720" s="121"/>
      <c r="F720" s="121"/>
      <c r="G720" s="121"/>
      <c r="H720" s="121"/>
      <c r="I720" s="121"/>
      <c r="J720" s="121"/>
    </row>
    <row r="721" spans="1:10">
      <c r="A721" s="121"/>
      <c r="B721" s="121"/>
      <c r="C721" s="121"/>
      <c r="D721" s="121"/>
      <c r="E721" s="121"/>
      <c r="F721" s="121"/>
      <c r="G721" s="121"/>
      <c r="H721" s="121"/>
      <c r="I721" s="121"/>
      <c r="J721" s="121"/>
    </row>
    <row r="722" spans="1:10">
      <c r="A722" s="121"/>
      <c r="B722" s="121"/>
      <c r="C722" s="121"/>
      <c r="D722" s="121"/>
      <c r="E722" s="121"/>
      <c r="F722" s="121"/>
      <c r="G722" s="121"/>
      <c r="H722" s="121"/>
      <c r="I722" s="121"/>
      <c r="J722" s="121"/>
    </row>
    <row r="723" spans="1:10">
      <c r="A723" s="121"/>
      <c r="B723" s="121"/>
      <c r="C723" s="121"/>
      <c r="D723" s="121"/>
      <c r="E723" s="121"/>
      <c r="F723" s="121"/>
      <c r="G723" s="121"/>
      <c r="H723" s="121"/>
      <c r="I723" s="121"/>
      <c r="J723" s="121"/>
    </row>
    <row r="724" spans="1:10">
      <c r="A724" s="121"/>
      <c r="B724" s="121"/>
      <c r="C724" s="121"/>
      <c r="D724" s="121"/>
      <c r="E724" s="121"/>
      <c r="F724" s="121"/>
      <c r="G724" s="121"/>
      <c r="H724" s="121"/>
      <c r="I724" s="121"/>
      <c r="J724" s="121"/>
    </row>
    <row r="725" spans="1:10">
      <c r="A725" s="121"/>
      <c r="B725" s="121"/>
      <c r="C725" s="121"/>
      <c r="D725" s="121"/>
      <c r="E725" s="121"/>
      <c r="F725" s="121"/>
      <c r="G725" s="121"/>
      <c r="H725" s="121"/>
      <c r="I725" s="121"/>
      <c r="J725" s="121"/>
    </row>
    <row r="726" spans="1:10">
      <c r="A726" s="121"/>
      <c r="B726" s="121"/>
      <c r="C726" s="121"/>
      <c r="D726" s="121"/>
      <c r="E726" s="121"/>
      <c r="F726" s="121"/>
      <c r="G726" s="121"/>
      <c r="H726" s="121"/>
      <c r="I726" s="121"/>
      <c r="J726" s="121"/>
    </row>
    <row r="727" spans="1:10">
      <c r="A727" s="121"/>
      <c r="B727" s="121"/>
      <c r="C727" s="121"/>
      <c r="D727" s="121"/>
      <c r="E727" s="121"/>
      <c r="F727" s="121"/>
      <c r="G727" s="121"/>
      <c r="H727" s="121"/>
      <c r="I727" s="121"/>
      <c r="J727" s="121"/>
    </row>
    <row r="728" spans="1:10">
      <c r="A728" s="121"/>
      <c r="B728" s="121"/>
      <c r="C728" s="121"/>
      <c r="D728" s="121"/>
      <c r="E728" s="121"/>
      <c r="F728" s="121"/>
      <c r="G728" s="121"/>
      <c r="H728" s="121"/>
      <c r="I728" s="121"/>
      <c r="J728" s="121"/>
    </row>
    <row r="729" spans="1:10">
      <c r="A729" s="121"/>
      <c r="B729" s="121"/>
      <c r="C729" s="121"/>
      <c r="D729" s="121"/>
      <c r="E729" s="121"/>
      <c r="F729" s="121"/>
      <c r="G729" s="121"/>
      <c r="H729" s="121"/>
      <c r="I729" s="121"/>
      <c r="J729" s="121"/>
    </row>
    <row r="730" spans="1:10">
      <c r="A730" s="121"/>
      <c r="B730" s="121"/>
      <c r="C730" s="121"/>
      <c r="D730" s="121"/>
      <c r="E730" s="121"/>
      <c r="F730" s="121"/>
      <c r="G730" s="121"/>
      <c r="H730" s="121"/>
      <c r="I730" s="121"/>
      <c r="J730" s="121"/>
    </row>
    <row r="731" spans="1:10">
      <c r="A731" s="121"/>
      <c r="B731" s="121"/>
      <c r="C731" s="121"/>
      <c r="D731" s="121"/>
      <c r="E731" s="121"/>
      <c r="F731" s="121"/>
      <c r="G731" s="121"/>
      <c r="H731" s="121"/>
      <c r="I731" s="121"/>
      <c r="J731" s="121"/>
    </row>
    <row r="732" spans="1:10">
      <c r="A732" s="121"/>
      <c r="B732" s="121"/>
      <c r="C732" s="121"/>
      <c r="D732" s="121"/>
      <c r="E732" s="121"/>
      <c r="F732" s="121"/>
      <c r="G732" s="121"/>
      <c r="H732" s="121"/>
      <c r="I732" s="121"/>
      <c r="J732" s="121"/>
    </row>
    <row r="733" spans="1:10">
      <c r="A733" s="121"/>
      <c r="B733" s="121"/>
      <c r="C733" s="121"/>
      <c r="D733" s="121"/>
      <c r="E733" s="121"/>
      <c r="F733" s="121"/>
      <c r="G733" s="121"/>
      <c r="H733" s="121"/>
      <c r="I733" s="121"/>
      <c r="J733" s="121"/>
    </row>
    <row r="734" spans="1:10">
      <c r="A734" s="121"/>
      <c r="B734" s="121"/>
      <c r="C734" s="121"/>
      <c r="D734" s="121"/>
      <c r="E734" s="121"/>
      <c r="F734" s="121"/>
      <c r="G734" s="121"/>
      <c r="H734" s="121"/>
      <c r="I734" s="121"/>
      <c r="J734" s="121"/>
    </row>
    <row r="735" spans="1:10">
      <c r="A735" s="121"/>
      <c r="B735" s="121"/>
      <c r="C735" s="121"/>
      <c r="D735" s="121"/>
      <c r="E735" s="121"/>
      <c r="F735" s="121"/>
      <c r="G735" s="121"/>
      <c r="H735" s="121"/>
      <c r="I735" s="121"/>
      <c r="J735" s="121"/>
    </row>
    <row r="736" spans="1:10">
      <c r="A736" s="121"/>
      <c r="B736" s="121"/>
      <c r="C736" s="121"/>
      <c r="D736" s="121"/>
      <c r="E736" s="121"/>
      <c r="F736" s="121"/>
      <c r="G736" s="121"/>
      <c r="H736" s="121"/>
      <c r="I736" s="121"/>
      <c r="J736" s="121"/>
    </row>
    <row r="737" spans="1:10">
      <c r="A737" s="121"/>
      <c r="B737" s="121"/>
      <c r="C737" s="121"/>
      <c r="D737" s="121"/>
      <c r="E737" s="121"/>
      <c r="F737" s="121"/>
      <c r="G737" s="121"/>
      <c r="H737" s="121"/>
      <c r="I737" s="121"/>
      <c r="J737" s="121"/>
    </row>
    <row r="738" spans="1:10">
      <c r="A738" s="121"/>
      <c r="B738" s="121"/>
      <c r="C738" s="121"/>
      <c r="D738" s="121"/>
      <c r="E738" s="121"/>
      <c r="F738" s="121"/>
      <c r="G738" s="121"/>
      <c r="H738" s="121"/>
      <c r="I738" s="121"/>
      <c r="J738" s="121"/>
    </row>
    <row r="739" spans="1:10">
      <c r="A739" s="121"/>
      <c r="B739" s="121"/>
      <c r="C739" s="121"/>
      <c r="D739" s="121"/>
      <c r="E739" s="121"/>
      <c r="F739" s="121"/>
      <c r="G739" s="121"/>
      <c r="H739" s="121"/>
      <c r="I739" s="121"/>
      <c r="J739" s="121"/>
    </row>
    <row r="740" spans="1:10">
      <c r="A740" s="121"/>
      <c r="B740" s="121"/>
      <c r="C740" s="121"/>
      <c r="D740" s="121"/>
      <c r="E740" s="121"/>
      <c r="F740" s="121"/>
      <c r="G740" s="121"/>
      <c r="H740" s="121"/>
      <c r="I740" s="121"/>
      <c r="J740" s="121"/>
    </row>
    <row r="741" spans="1:10">
      <c r="A741" s="121"/>
      <c r="B741" s="121"/>
      <c r="C741" s="121"/>
      <c r="D741" s="121"/>
      <c r="E741" s="121"/>
      <c r="F741" s="121"/>
      <c r="G741" s="121"/>
      <c r="H741" s="121"/>
      <c r="I741" s="121"/>
      <c r="J741" s="121"/>
    </row>
    <row r="742" spans="1:10">
      <c r="A742" s="121"/>
      <c r="B742" s="121"/>
      <c r="C742" s="121"/>
      <c r="D742" s="121"/>
      <c r="E742" s="121"/>
      <c r="F742" s="121"/>
      <c r="G742" s="121"/>
      <c r="H742" s="121"/>
      <c r="I742" s="121"/>
      <c r="J742" s="121"/>
    </row>
    <row r="743" spans="1:10">
      <c r="A743" s="121"/>
      <c r="B743" s="121"/>
      <c r="C743" s="121"/>
      <c r="D743" s="121"/>
      <c r="E743" s="121"/>
      <c r="F743" s="121"/>
      <c r="G743" s="121"/>
      <c r="H743" s="121"/>
      <c r="I743" s="121"/>
      <c r="J743" s="121"/>
    </row>
    <row r="744" spans="1:10">
      <c r="A744" s="121"/>
      <c r="B744" s="121"/>
      <c r="C744" s="121"/>
      <c r="D744" s="121"/>
      <c r="E744" s="121"/>
      <c r="F744" s="121"/>
      <c r="G744" s="121"/>
      <c r="H744" s="121"/>
      <c r="I744" s="121"/>
      <c r="J744" s="121"/>
    </row>
    <row r="745" spans="1:10">
      <c r="A745" s="121"/>
      <c r="B745" s="121"/>
      <c r="C745" s="121"/>
      <c r="D745" s="121"/>
      <c r="E745" s="121"/>
      <c r="F745" s="121"/>
      <c r="G745" s="121"/>
      <c r="H745" s="121"/>
      <c r="I745" s="121"/>
      <c r="J745" s="121"/>
    </row>
    <row r="746" spans="1:10">
      <c r="A746" s="121"/>
      <c r="B746" s="121"/>
      <c r="C746" s="121"/>
      <c r="D746" s="121"/>
      <c r="E746" s="121"/>
      <c r="F746" s="121"/>
      <c r="G746" s="121"/>
      <c r="H746" s="121"/>
      <c r="I746" s="121"/>
      <c r="J746" s="121"/>
    </row>
    <row r="747" spans="1:10">
      <c r="A747" s="121"/>
      <c r="B747" s="121"/>
      <c r="C747" s="121"/>
      <c r="D747" s="121"/>
      <c r="E747" s="121"/>
      <c r="F747" s="121"/>
      <c r="G747" s="121"/>
      <c r="H747" s="121"/>
      <c r="I747" s="121"/>
      <c r="J747" s="121"/>
    </row>
    <row r="748" spans="1:10">
      <c r="A748" s="121"/>
      <c r="B748" s="121"/>
      <c r="C748" s="121"/>
      <c r="D748" s="121"/>
      <c r="E748" s="121"/>
      <c r="F748" s="121"/>
      <c r="G748" s="121"/>
      <c r="H748" s="121"/>
      <c r="I748" s="121"/>
      <c r="J748" s="121"/>
    </row>
    <row r="749" spans="1:10">
      <c r="A749" s="121"/>
      <c r="B749" s="121"/>
      <c r="C749" s="121"/>
      <c r="D749" s="121"/>
      <c r="E749" s="121"/>
      <c r="F749" s="121"/>
      <c r="G749" s="121"/>
      <c r="H749" s="121"/>
      <c r="I749" s="121"/>
      <c r="J749" s="121"/>
    </row>
    <row r="750" spans="1:10">
      <c r="A750" s="121"/>
      <c r="B750" s="121"/>
      <c r="C750" s="121"/>
      <c r="D750" s="121"/>
      <c r="E750" s="121"/>
      <c r="F750" s="121"/>
      <c r="G750" s="121"/>
      <c r="H750" s="121"/>
      <c r="I750" s="121"/>
      <c r="J750" s="121"/>
    </row>
    <row r="751" spans="1:10">
      <c r="A751" s="121"/>
      <c r="B751" s="121"/>
      <c r="C751" s="121"/>
      <c r="D751" s="121"/>
      <c r="E751" s="121"/>
      <c r="F751" s="121"/>
      <c r="G751" s="121"/>
      <c r="H751" s="121"/>
      <c r="I751" s="121"/>
      <c r="J751" s="121"/>
    </row>
    <row r="752" spans="1:10">
      <c r="A752" s="121"/>
      <c r="B752" s="121"/>
      <c r="C752" s="121"/>
      <c r="D752" s="121"/>
      <c r="E752" s="121"/>
      <c r="F752" s="121"/>
      <c r="G752" s="121"/>
      <c r="H752" s="121"/>
      <c r="I752" s="121"/>
      <c r="J752" s="121"/>
    </row>
    <row r="753" spans="1:10">
      <c r="A753" s="121"/>
      <c r="B753" s="121"/>
      <c r="C753" s="121"/>
      <c r="D753" s="121"/>
      <c r="E753" s="121"/>
      <c r="F753" s="121"/>
      <c r="G753" s="121"/>
      <c r="H753" s="121"/>
      <c r="I753" s="121"/>
      <c r="J753" s="121"/>
    </row>
    <row r="754" spans="1:10">
      <c r="A754" s="121"/>
      <c r="B754" s="121"/>
      <c r="C754" s="121"/>
      <c r="D754" s="121"/>
      <c r="E754" s="121"/>
      <c r="F754" s="121"/>
      <c r="G754" s="121"/>
      <c r="H754" s="121"/>
      <c r="I754" s="121"/>
      <c r="J754" s="121"/>
    </row>
    <row r="755" spans="1:10">
      <c r="A755" s="121"/>
      <c r="B755" s="121"/>
      <c r="C755" s="121"/>
      <c r="D755" s="121"/>
      <c r="E755" s="121"/>
      <c r="F755" s="121"/>
      <c r="G755" s="121"/>
      <c r="H755" s="121"/>
      <c r="I755" s="121"/>
      <c r="J755" s="121"/>
    </row>
    <row r="756" spans="1:10">
      <c r="A756" s="121"/>
      <c r="B756" s="121"/>
      <c r="C756" s="121"/>
      <c r="D756" s="121"/>
      <c r="E756" s="121"/>
      <c r="F756" s="121"/>
      <c r="G756" s="121"/>
      <c r="H756" s="121"/>
      <c r="I756" s="121"/>
      <c r="J756" s="121"/>
    </row>
    <row r="757" spans="1:10">
      <c r="A757" s="121"/>
      <c r="B757" s="121"/>
      <c r="C757" s="121"/>
      <c r="D757" s="121"/>
      <c r="E757" s="121"/>
      <c r="F757" s="121"/>
      <c r="G757" s="121"/>
      <c r="H757" s="121"/>
      <c r="I757" s="121"/>
      <c r="J757" s="121"/>
    </row>
    <row r="758" spans="1:10">
      <c r="A758" s="121"/>
      <c r="B758" s="121"/>
      <c r="C758" s="121"/>
      <c r="D758" s="121"/>
      <c r="E758" s="121"/>
      <c r="F758" s="121"/>
      <c r="G758" s="121"/>
      <c r="H758" s="121"/>
      <c r="I758" s="121"/>
      <c r="J758" s="121"/>
    </row>
    <row r="759" spans="1:10">
      <c r="A759" s="121"/>
      <c r="B759" s="121"/>
      <c r="C759" s="121"/>
      <c r="D759" s="121"/>
      <c r="E759" s="121"/>
      <c r="F759" s="121"/>
      <c r="G759" s="121"/>
      <c r="H759" s="121"/>
      <c r="I759" s="121"/>
      <c r="J759" s="121"/>
    </row>
    <row r="760" spans="1:10">
      <c r="A760" s="121"/>
      <c r="B760" s="121"/>
      <c r="C760" s="121"/>
      <c r="D760" s="121"/>
      <c r="E760" s="121"/>
      <c r="F760" s="121"/>
      <c r="G760" s="121"/>
      <c r="H760" s="121"/>
      <c r="I760" s="121"/>
      <c r="J760" s="121"/>
    </row>
    <row r="761" spans="1:10">
      <c r="A761" s="121"/>
      <c r="B761" s="121"/>
      <c r="C761" s="121"/>
      <c r="D761" s="121"/>
      <c r="E761" s="121"/>
      <c r="F761" s="121"/>
      <c r="G761" s="121"/>
      <c r="H761" s="121"/>
      <c r="I761" s="121"/>
      <c r="J761" s="121"/>
    </row>
    <row r="762" spans="1:10">
      <c r="A762" s="121"/>
      <c r="B762" s="121"/>
      <c r="C762" s="121"/>
      <c r="D762" s="121"/>
      <c r="E762" s="121"/>
      <c r="F762" s="121"/>
      <c r="G762" s="121"/>
      <c r="H762" s="121"/>
      <c r="I762" s="121"/>
      <c r="J762" s="121"/>
    </row>
    <row r="763" spans="1:10">
      <c r="A763" s="121"/>
      <c r="B763" s="121"/>
      <c r="C763" s="121"/>
      <c r="D763" s="121"/>
      <c r="E763" s="121"/>
      <c r="F763" s="121"/>
      <c r="G763" s="121"/>
      <c r="H763" s="121"/>
      <c r="I763" s="121"/>
      <c r="J763" s="121"/>
    </row>
    <row r="764" spans="1:10">
      <c r="A764" s="121"/>
      <c r="B764" s="121"/>
      <c r="C764" s="121"/>
      <c r="D764" s="121"/>
      <c r="E764" s="121"/>
      <c r="F764" s="121"/>
      <c r="G764" s="121"/>
      <c r="H764" s="121"/>
      <c r="I764" s="121"/>
      <c r="J764" s="121"/>
    </row>
    <row r="765" spans="1:10">
      <c r="A765" s="121"/>
      <c r="B765" s="121"/>
      <c r="C765" s="121"/>
      <c r="D765" s="121"/>
      <c r="E765" s="121"/>
      <c r="F765" s="121"/>
      <c r="G765" s="121"/>
      <c r="H765" s="121"/>
      <c r="I765" s="121"/>
      <c r="J765" s="121"/>
    </row>
    <row r="766" spans="1:10">
      <c r="A766" s="121"/>
      <c r="B766" s="121"/>
      <c r="C766" s="121"/>
      <c r="D766" s="121"/>
      <c r="E766" s="121"/>
      <c r="F766" s="121"/>
      <c r="G766" s="121"/>
      <c r="H766" s="121"/>
      <c r="I766" s="121"/>
      <c r="J766" s="121"/>
    </row>
    <row r="767" spans="1:10">
      <c r="A767" s="121"/>
      <c r="B767" s="121"/>
      <c r="C767" s="121"/>
      <c r="D767" s="121"/>
      <c r="E767" s="121"/>
      <c r="F767" s="121"/>
      <c r="G767" s="121"/>
      <c r="H767" s="121"/>
      <c r="I767" s="121"/>
      <c r="J767" s="121"/>
    </row>
    <row r="768" spans="1:10">
      <c r="A768" s="121"/>
      <c r="B768" s="121"/>
      <c r="C768" s="121"/>
      <c r="D768" s="121"/>
      <c r="E768" s="121"/>
      <c r="F768" s="121"/>
      <c r="G768" s="121"/>
      <c r="H768" s="121"/>
      <c r="I768" s="121"/>
      <c r="J768" s="121"/>
    </row>
    <row r="769" spans="1:10">
      <c r="A769" s="121"/>
      <c r="B769" s="121"/>
      <c r="C769" s="121"/>
      <c r="D769" s="121"/>
      <c r="E769" s="121"/>
      <c r="F769" s="121"/>
      <c r="G769" s="121"/>
      <c r="H769" s="121"/>
      <c r="I769" s="121"/>
      <c r="J769" s="121"/>
    </row>
    <row r="770" spans="1:10">
      <c r="A770" s="121"/>
      <c r="B770" s="121"/>
      <c r="C770" s="121"/>
      <c r="D770" s="121"/>
      <c r="E770" s="121"/>
      <c r="F770" s="121"/>
      <c r="G770" s="121"/>
      <c r="H770" s="121"/>
      <c r="I770" s="121"/>
      <c r="J770" s="121"/>
    </row>
    <row r="771" spans="1:10">
      <c r="A771" s="121"/>
      <c r="B771" s="121"/>
      <c r="C771" s="121"/>
      <c r="D771" s="121"/>
      <c r="E771" s="121"/>
      <c r="F771" s="121"/>
      <c r="G771" s="121"/>
      <c r="H771" s="121"/>
      <c r="I771" s="121"/>
      <c r="J771" s="121"/>
    </row>
    <row r="772" spans="1:10">
      <c r="A772" s="121"/>
      <c r="B772" s="121"/>
      <c r="C772" s="121"/>
      <c r="D772" s="121"/>
      <c r="E772" s="121"/>
      <c r="F772" s="121"/>
      <c r="G772" s="121"/>
      <c r="H772" s="121"/>
      <c r="I772" s="121"/>
      <c r="J772" s="121"/>
    </row>
    <row r="773" spans="1:10">
      <c r="A773" s="121"/>
      <c r="B773" s="121"/>
      <c r="C773" s="121"/>
      <c r="D773" s="121"/>
      <c r="E773" s="121"/>
      <c r="F773" s="121"/>
      <c r="G773" s="121"/>
      <c r="H773" s="121"/>
      <c r="I773" s="121"/>
      <c r="J773" s="121"/>
    </row>
    <row r="774" spans="1:10">
      <c r="A774" s="121"/>
      <c r="B774" s="121"/>
      <c r="C774" s="121"/>
      <c r="D774" s="121"/>
      <c r="E774" s="121"/>
      <c r="F774" s="121"/>
      <c r="G774" s="121"/>
      <c r="H774" s="121"/>
      <c r="I774" s="121"/>
      <c r="J774" s="121"/>
    </row>
    <row r="775" spans="1:10">
      <c r="A775" s="121"/>
      <c r="B775" s="121"/>
      <c r="C775" s="121"/>
      <c r="D775" s="121"/>
      <c r="E775" s="121"/>
      <c r="F775" s="121"/>
      <c r="G775" s="121"/>
      <c r="H775" s="121"/>
      <c r="I775" s="121"/>
      <c r="J775" s="121"/>
    </row>
    <row r="776" spans="1:10">
      <c r="A776" s="121"/>
      <c r="B776" s="121"/>
      <c r="C776" s="121"/>
      <c r="D776" s="121"/>
      <c r="E776" s="121"/>
      <c r="F776" s="121"/>
      <c r="G776" s="121"/>
      <c r="H776" s="121"/>
      <c r="I776" s="121"/>
      <c r="J776" s="121"/>
    </row>
    <row r="777" spans="1:10">
      <c r="A777" s="121"/>
      <c r="B777" s="121"/>
      <c r="C777" s="121"/>
      <c r="D777" s="121"/>
      <c r="E777" s="121"/>
      <c r="F777" s="121"/>
      <c r="G777" s="121"/>
      <c r="H777" s="121"/>
      <c r="I777" s="121"/>
      <c r="J777" s="121"/>
    </row>
    <row r="778" spans="1:10">
      <c r="A778" s="121"/>
      <c r="B778" s="121"/>
      <c r="C778" s="121"/>
      <c r="D778" s="121"/>
      <c r="E778" s="121"/>
      <c r="F778" s="121"/>
      <c r="G778" s="121"/>
      <c r="H778" s="121"/>
      <c r="I778" s="121"/>
      <c r="J778" s="121"/>
    </row>
    <row r="779" spans="1:10">
      <c r="A779" s="121"/>
      <c r="B779" s="121"/>
      <c r="C779" s="121"/>
      <c r="D779" s="121"/>
      <c r="E779" s="121"/>
      <c r="F779" s="121"/>
      <c r="G779" s="121"/>
      <c r="H779" s="121"/>
      <c r="I779" s="121"/>
      <c r="J779" s="121"/>
    </row>
    <row r="780" spans="1:10">
      <c r="A780" s="121"/>
      <c r="B780" s="121"/>
      <c r="C780" s="121"/>
      <c r="D780" s="121"/>
      <c r="E780" s="121"/>
      <c r="F780" s="121"/>
      <c r="G780" s="121"/>
      <c r="H780" s="121"/>
      <c r="I780" s="121"/>
      <c r="J780" s="121"/>
    </row>
    <row r="781" spans="1:10">
      <c r="A781" s="121"/>
      <c r="B781" s="121"/>
      <c r="C781" s="121"/>
      <c r="D781" s="121"/>
      <c r="E781" s="121"/>
      <c r="F781" s="121"/>
      <c r="G781" s="121"/>
      <c r="H781" s="121"/>
      <c r="I781" s="121"/>
      <c r="J781" s="121"/>
    </row>
    <row r="782" spans="1:10">
      <c r="A782" s="121"/>
      <c r="B782" s="121"/>
      <c r="C782" s="121"/>
      <c r="D782" s="121"/>
      <c r="E782" s="121"/>
      <c r="F782" s="121"/>
      <c r="G782" s="121"/>
      <c r="H782" s="121"/>
      <c r="I782" s="121"/>
      <c r="J782" s="121"/>
    </row>
    <row r="783" spans="1:10">
      <c r="A783" s="121"/>
      <c r="B783" s="121"/>
      <c r="C783" s="121"/>
      <c r="D783" s="121"/>
      <c r="E783" s="121"/>
      <c r="F783" s="121"/>
      <c r="G783" s="121"/>
      <c r="H783" s="121"/>
      <c r="I783" s="121"/>
      <c r="J783" s="121"/>
    </row>
    <row r="784" spans="1:10">
      <c r="A784" s="121"/>
      <c r="B784" s="121"/>
      <c r="C784" s="121"/>
      <c r="D784" s="121"/>
      <c r="E784" s="121"/>
      <c r="F784" s="121"/>
      <c r="G784" s="121"/>
      <c r="H784" s="121"/>
      <c r="I784" s="121"/>
      <c r="J784" s="121"/>
    </row>
    <row r="785" spans="1:10">
      <c r="A785" s="121"/>
      <c r="B785" s="121"/>
      <c r="C785" s="121"/>
      <c r="D785" s="121"/>
      <c r="E785" s="121"/>
      <c r="F785" s="121"/>
      <c r="G785" s="121"/>
      <c r="H785" s="121"/>
      <c r="I785" s="121"/>
      <c r="J785" s="121"/>
    </row>
    <row r="786" spans="1:10">
      <c r="A786" s="121"/>
      <c r="B786" s="121"/>
      <c r="C786" s="121"/>
      <c r="D786" s="121"/>
      <c r="E786" s="121"/>
      <c r="F786" s="121"/>
      <c r="G786" s="121"/>
      <c r="H786" s="121"/>
      <c r="I786" s="121"/>
      <c r="J786" s="121"/>
    </row>
    <row r="787" spans="1:10">
      <c r="A787" s="121"/>
      <c r="B787" s="121"/>
      <c r="C787" s="121"/>
      <c r="D787" s="121"/>
      <c r="E787" s="121"/>
      <c r="F787" s="121"/>
      <c r="G787" s="121"/>
      <c r="H787" s="121"/>
      <c r="I787" s="121"/>
      <c r="J787" s="121"/>
    </row>
    <row r="788" spans="1:10">
      <c r="A788" s="121"/>
      <c r="B788" s="121"/>
      <c r="C788" s="121"/>
      <c r="D788" s="121"/>
      <c r="E788" s="121"/>
      <c r="F788" s="121"/>
      <c r="G788" s="121"/>
      <c r="H788" s="121"/>
      <c r="I788" s="121"/>
      <c r="J788" s="121"/>
    </row>
    <row r="789" spans="1:10">
      <c r="A789" s="121"/>
      <c r="B789" s="121"/>
      <c r="C789" s="121"/>
      <c r="D789" s="121"/>
      <c r="E789" s="121"/>
      <c r="F789" s="121"/>
      <c r="G789" s="121"/>
      <c r="H789" s="121"/>
      <c r="I789" s="121"/>
      <c r="J789" s="121"/>
    </row>
    <row r="790" spans="1:10">
      <c r="A790" s="121"/>
      <c r="B790" s="121"/>
      <c r="C790" s="121"/>
      <c r="D790" s="121"/>
      <c r="E790" s="121"/>
      <c r="F790" s="121"/>
      <c r="G790" s="121"/>
      <c r="H790" s="121"/>
      <c r="I790" s="121"/>
      <c r="J790" s="121"/>
    </row>
    <row r="791" spans="1:10">
      <c r="A791" s="121"/>
      <c r="B791" s="121"/>
      <c r="C791" s="121"/>
      <c r="D791" s="121"/>
      <c r="E791" s="121"/>
      <c r="F791" s="121"/>
      <c r="G791" s="121"/>
      <c r="H791" s="121"/>
      <c r="I791" s="121"/>
      <c r="J791" s="121"/>
    </row>
    <row r="792" spans="1:10">
      <c r="A792" s="121"/>
      <c r="B792" s="121"/>
      <c r="C792" s="121"/>
      <c r="D792" s="121"/>
      <c r="E792" s="121"/>
      <c r="F792" s="121"/>
      <c r="G792" s="121"/>
      <c r="H792" s="121"/>
      <c r="I792" s="121"/>
      <c r="J792" s="121"/>
    </row>
    <row r="793" spans="1:10">
      <c r="A793" s="121"/>
      <c r="B793" s="121"/>
      <c r="C793" s="121"/>
      <c r="D793" s="121"/>
      <c r="E793" s="121"/>
      <c r="F793" s="121"/>
      <c r="G793" s="121"/>
      <c r="H793" s="121"/>
      <c r="I793" s="121"/>
      <c r="J793" s="121"/>
    </row>
    <row r="794" spans="1:10">
      <c r="A794" s="121"/>
      <c r="B794" s="121"/>
      <c r="C794" s="121"/>
      <c r="D794" s="121"/>
      <c r="E794" s="121"/>
      <c r="F794" s="121"/>
      <c r="G794" s="121"/>
      <c r="H794" s="121"/>
      <c r="I794" s="121"/>
      <c r="J794" s="121"/>
    </row>
    <row r="795" spans="1:10">
      <c r="A795" s="121"/>
      <c r="B795" s="121"/>
      <c r="C795" s="121"/>
      <c r="D795" s="121"/>
      <c r="E795" s="121"/>
      <c r="F795" s="121"/>
      <c r="G795" s="121"/>
      <c r="H795" s="121"/>
      <c r="I795" s="121"/>
      <c r="J795" s="121"/>
    </row>
    <row r="796" spans="1:10">
      <c r="A796" s="121"/>
      <c r="B796" s="121"/>
      <c r="C796" s="121"/>
      <c r="D796" s="121"/>
      <c r="E796" s="121"/>
      <c r="F796" s="121"/>
      <c r="G796" s="121"/>
      <c r="H796" s="121"/>
      <c r="I796" s="121"/>
      <c r="J796" s="121"/>
    </row>
    <row r="797" spans="1:10">
      <c r="A797" s="121"/>
      <c r="B797" s="121"/>
      <c r="C797" s="121"/>
      <c r="D797" s="121"/>
      <c r="E797" s="121"/>
      <c r="F797" s="121"/>
      <c r="G797" s="121"/>
      <c r="H797" s="121"/>
      <c r="I797" s="121"/>
      <c r="J797" s="121"/>
    </row>
    <row r="798" spans="1:10">
      <c r="A798" s="121"/>
      <c r="B798" s="121"/>
      <c r="C798" s="121"/>
      <c r="D798" s="121"/>
      <c r="E798" s="121"/>
      <c r="F798" s="121"/>
      <c r="G798" s="121"/>
      <c r="H798" s="121"/>
      <c r="I798" s="121"/>
      <c r="J798" s="121"/>
    </row>
    <row r="799" spans="1:10">
      <c r="A799" s="121"/>
      <c r="B799" s="121"/>
      <c r="C799" s="121"/>
      <c r="D799" s="121"/>
      <c r="E799" s="121"/>
      <c r="F799" s="121"/>
      <c r="G799" s="121"/>
      <c r="H799" s="121"/>
      <c r="I799" s="121"/>
      <c r="J799" s="121"/>
    </row>
    <row r="800" spans="1:10">
      <c r="A800" s="121"/>
      <c r="B800" s="121"/>
      <c r="C800" s="121"/>
      <c r="D800" s="121"/>
      <c r="E800" s="121"/>
      <c r="F800" s="121"/>
      <c r="G800" s="121"/>
      <c r="H800" s="121"/>
      <c r="I800" s="121"/>
      <c r="J800" s="121"/>
    </row>
    <row r="801" spans="1:10">
      <c r="A801" s="121"/>
      <c r="B801" s="121"/>
      <c r="C801" s="121"/>
      <c r="D801" s="121"/>
      <c r="E801" s="121"/>
      <c r="F801" s="121"/>
      <c r="G801" s="121"/>
      <c r="H801" s="121"/>
      <c r="I801" s="121"/>
      <c r="J801" s="121"/>
    </row>
    <row r="802" spans="1:10">
      <c r="A802" s="121"/>
      <c r="B802" s="121"/>
      <c r="C802" s="121"/>
      <c r="D802" s="121"/>
      <c r="E802" s="121"/>
      <c r="F802" s="121"/>
      <c r="G802" s="121"/>
      <c r="H802" s="121"/>
      <c r="I802" s="121"/>
      <c r="J802" s="121"/>
    </row>
    <row r="803" spans="1:10">
      <c r="A803" s="121"/>
      <c r="B803" s="121"/>
      <c r="C803" s="121"/>
      <c r="D803" s="121"/>
      <c r="E803" s="121"/>
      <c r="F803" s="121"/>
      <c r="G803" s="121"/>
      <c r="H803" s="121"/>
      <c r="I803" s="121"/>
      <c r="J803" s="121"/>
    </row>
    <row r="804" spans="1:10">
      <c r="A804" s="121"/>
      <c r="B804" s="121"/>
      <c r="C804" s="121"/>
      <c r="D804" s="121"/>
      <c r="E804" s="121"/>
      <c r="F804" s="121"/>
      <c r="G804" s="121"/>
      <c r="H804" s="121"/>
      <c r="I804" s="121"/>
      <c r="J804" s="121"/>
    </row>
    <row r="805" spans="1:10">
      <c r="A805" s="121"/>
      <c r="B805" s="121"/>
      <c r="C805" s="121"/>
      <c r="D805" s="121"/>
      <c r="E805" s="121"/>
      <c r="F805" s="121"/>
      <c r="G805" s="121"/>
      <c r="H805" s="121"/>
      <c r="I805" s="121"/>
      <c r="J805" s="121"/>
    </row>
    <row r="806" spans="1:10">
      <c r="A806" s="121"/>
      <c r="B806" s="121"/>
      <c r="C806" s="121"/>
      <c r="D806" s="121"/>
      <c r="E806" s="121"/>
      <c r="F806" s="121"/>
      <c r="G806" s="121"/>
      <c r="H806" s="121"/>
      <c r="I806" s="121"/>
      <c r="J806" s="121"/>
    </row>
    <row r="807" spans="1:10">
      <c r="A807" s="121"/>
      <c r="B807" s="121"/>
      <c r="C807" s="121"/>
      <c r="D807" s="121"/>
      <c r="E807" s="121"/>
      <c r="F807" s="121"/>
      <c r="G807" s="121"/>
      <c r="H807" s="121"/>
      <c r="I807" s="121"/>
      <c r="J807" s="121"/>
    </row>
    <row r="808" spans="1:10">
      <c r="A808" s="121"/>
      <c r="B808" s="121"/>
      <c r="C808" s="121"/>
      <c r="D808" s="121"/>
      <c r="E808" s="121"/>
      <c r="F808" s="121"/>
      <c r="G808" s="121"/>
      <c r="H808" s="121"/>
      <c r="I808" s="121"/>
      <c r="J808" s="121"/>
    </row>
    <row r="809" spans="1:10">
      <c r="A809" s="121"/>
      <c r="B809" s="121"/>
      <c r="C809" s="121"/>
      <c r="D809" s="121"/>
      <c r="E809" s="121"/>
      <c r="F809" s="121"/>
      <c r="G809" s="121"/>
      <c r="H809" s="121"/>
      <c r="I809" s="121"/>
      <c r="J809" s="121"/>
    </row>
    <row r="810" spans="1:10">
      <c r="A810" s="121"/>
      <c r="B810" s="121"/>
      <c r="C810" s="121"/>
      <c r="D810" s="121"/>
      <c r="E810" s="121"/>
      <c r="F810" s="121"/>
      <c r="G810" s="121"/>
      <c r="H810" s="121"/>
      <c r="I810" s="121"/>
      <c r="J810" s="121"/>
    </row>
    <row r="811" spans="1:10">
      <c r="A811" s="121"/>
      <c r="B811" s="121"/>
      <c r="C811" s="121"/>
      <c r="D811" s="121"/>
      <c r="E811" s="121"/>
      <c r="F811" s="121"/>
      <c r="G811" s="121"/>
      <c r="H811" s="121"/>
      <c r="I811" s="121"/>
      <c r="J811" s="121"/>
    </row>
    <row r="812" spans="1:10">
      <c r="A812" s="121"/>
      <c r="B812" s="121"/>
      <c r="C812" s="121"/>
      <c r="D812" s="121"/>
      <c r="E812" s="121"/>
      <c r="F812" s="121"/>
      <c r="G812" s="121"/>
      <c r="H812" s="121"/>
      <c r="I812" s="121"/>
      <c r="J812" s="121"/>
    </row>
    <row r="813" spans="1:10">
      <c r="A813" s="121"/>
      <c r="B813" s="121"/>
      <c r="C813" s="121"/>
      <c r="D813" s="121"/>
      <c r="E813" s="121"/>
      <c r="F813" s="121"/>
      <c r="G813" s="121"/>
      <c r="H813" s="121"/>
      <c r="I813" s="121"/>
      <c r="J813" s="121"/>
    </row>
    <row r="814" spans="1:10">
      <c r="A814" s="121"/>
      <c r="B814" s="121"/>
      <c r="C814" s="121"/>
      <c r="D814" s="121"/>
      <c r="E814" s="121"/>
      <c r="F814" s="121"/>
      <c r="G814" s="121"/>
      <c r="H814" s="121"/>
      <c r="I814" s="121"/>
      <c r="J814" s="121"/>
    </row>
    <row r="815" spans="1:10">
      <c r="A815" s="121"/>
      <c r="B815" s="121"/>
      <c r="C815" s="121"/>
      <c r="D815" s="121"/>
      <c r="E815" s="121"/>
      <c r="F815" s="121"/>
      <c r="G815" s="121"/>
      <c r="H815" s="121"/>
      <c r="I815" s="121"/>
      <c r="J815" s="121"/>
    </row>
    <row r="816" spans="1:10">
      <c r="A816" s="121"/>
      <c r="B816" s="121"/>
      <c r="C816" s="121"/>
      <c r="D816" s="121"/>
      <c r="E816" s="121"/>
      <c r="F816" s="121"/>
      <c r="G816" s="121"/>
      <c r="H816" s="121"/>
      <c r="I816" s="121"/>
      <c r="J816" s="121"/>
    </row>
    <row r="817" spans="1:10">
      <c r="A817" s="121"/>
      <c r="B817" s="121"/>
      <c r="C817" s="121"/>
      <c r="D817" s="121"/>
      <c r="E817" s="121"/>
      <c r="F817" s="121"/>
      <c r="G817" s="121"/>
      <c r="H817" s="121"/>
      <c r="I817" s="121"/>
      <c r="J817" s="121"/>
    </row>
    <row r="818" spans="1:10">
      <c r="A818" s="121"/>
      <c r="B818" s="121"/>
      <c r="C818" s="121"/>
      <c r="D818" s="121"/>
      <c r="E818" s="121"/>
      <c r="F818" s="121"/>
      <c r="G818" s="121"/>
      <c r="H818" s="121"/>
      <c r="I818" s="121"/>
      <c r="J818" s="121"/>
    </row>
    <row r="819" spans="1:10">
      <c r="A819" s="121"/>
      <c r="B819" s="121"/>
      <c r="C819" s="121"/>
      <c r="D819" s="121"/>
      <c r="E819" s="121"/>
      <c r="F819" s="121"/>
      <c r="G819" s="121"/>
      <c r="H819" s="121"/>
      <c r="I819" s="121"/>
      <c r="J819" s="121"/>
    </row>
    <row r="820" spans="1:10">
      <c r="A820" s="121"/>
      <c r="B820" s="121"/>
      <c r="C820" s="121"/>
      <c r="D820" s="121"/>
      <c r="E820" s="121"/>
      <c r="F820" s="121"/>
      <c r="G820" s="121"/>
      <c r="H820" s="121"/>
      <c r="I820" s="121"/>
      <c r="J820" s="121"/>
    </row>
    <row r="821" spans="1:10">
      <c r="A821" s="121"/>
      <c r="B821" s="121"/>
      <c r="C821" s="121"/>
      <c r="D821" s="121"/>
      <c r="E821" s="121"/>
      <c r="F821" s="121"/>
      <c r="G821" s="121"/>
      <c r="H821" s="121"/>
      <c r="I821" s="121"/>
      <c r="J821" s="121"/>
    </row>
    <row r="822" spans="1:10">
      <c r="A822" s="121"/>
      <c r="B822" s="121"/>
      <c r="C822" s="121"/>
      <c r="D822" s="121"/>
      <c r="E822" s="121"/>
      <c r="F822" s="121"/>
      <c r="G822" s="121"/>
      <c r="H822" s="121"/>
      <c r="I822" s="121"/>
      <c r="J822" s="121"/>
    </row>
    <row r="823" spans="1:10">
      <c r="A823" s="121"/>
      <c r="B823" s="121"/>
      <c r="C823" s="121"/>
      <c r="D823" s="121"/>
      <c r="E823" s="121"/>
      <c r="F823" s="121"/>
      <c r="G823" s="121"/>
      <c r="H823" s="121"/>
      <c r="I823" s="121"/>
      <c r="J823" s="121"/>
    </row>
    <row r="824" spans="1:10">
      <c r="A824" s="121"/>
      <c r="B824" s="121"/>
      <c r="C824" s="121"/>
      <c r="D824" s="121"/>
      <c r="E824" s="121"/>
      <c r="F824" s="121"/>
      <c r="G824" s="121"/>
      <c r="H824" s="121"/>
      <c r="I824" s="121"/>
      <c r="J824" s="121"/>
    </row>
    <row r="825" spans="1:10">
      <c r="A825" s="121"/>
      <c r="B825" s="121"/>
      <c r="C825" s="121"/>
      <c r="D825" s="121"/>
      <c r="E825" s="121"/>
      <c r="F825" s="121"/>
      <c r="G825" s="121"/>
      <c r="H825" s="121"/>
      <c r="I825" s="121"/>
      <c r="J825" s="121"/>
    </row>
    <row r="826" spans="1:10">
      <c r="A826" s="121"/>
      <c r="B826" s="121"/>
      <c r="C826" s="121"/>
      <c r="D826" s="121"/>
      <c r="E826" s="121"/>
      <c r="F826" s="121"/>
      <c r="G826" s="121"/>
      <c r="H826" s="121"/>
      <c r="I826" s="121"/>
      <c r="J826" s="121"/>
    </row>
    <row r="827" spans="1:10">
      <c r="A827" s="121"/>
      <c r="B827" s="121"/>
      <c r="C827" s="121"/>
      <c r="D827" s="121"/>
      <c r="E827" s="121"/>
      <c r="F827" s="121"/>
      <c r="G827" s="121"/>
      <c r="H827" s="121"/>
      <c r="I827" s="121"/>
      <c r="J827" s="121"/>
    </row>
    <row r="828" spans="1:10">
      <c r="A828" s="121"/>
      <c r="B828" s="121"/>
      <c r="C828" s="121"/>
      <c r="D828" s="121"/>
      <c r="E828" s="121"/>
      <c r="F828" s="121"/>
      <c r="G828" s="121"/>
      <c r="H828" s="121"/>
      <c r="I828" s="121"/>
      <c r="J828" s="121"/>
    </row>
    <row r="829" spans="1:10">
      <c r="A829" s="121"/>
      <c r="B829" s="121"/>
      <c r="C829" s="121"/>
      <c r="D829" s="121"/>
      <c r="E829" s="121"/>
      <c r="F829" s="121"/>
      <c r="G829" s="121"/>
      <c r="H829" s="121"/>
      <c r="I829" s="121"/>
      <c r="J829" s="121"/>
    </row>
    <row r="830" spans="1:10">
      <c r="A830" s="121"/>
      <c r="B830" s="121"/>
      <c r="C830" s="121"/>
      <c r="D830" s="121"/>
      <c r="E830" s="121"/>
      <c r="F830" s="121"/>
      <c r="G830" s="121"/>
      <c r="H830" s="121"/>
      <c r="I830" s="121"/>
      <c r="J830" s="121"/>
    </row>
    <row r="831" spans="1:10">
      <c r="A831" s="121"/>
      <c r="B831" s="121"/>
      <c r="C831" s="121"/>
      <c r="D831" s="121"/>
      <c r="E831" s="121"/>
      <c r="F831" s="121"/>
      <c r="G831" s="121"/>
      <c r="H831" s="121"/>
      <c r="I831" s="121"/>
      <c r="J831" s="121"/>
    </row>
    <row r="832" spans="1:10">
      <c r="A832" s="121"/>
      <c r="B832" s="121"/>
      <c r="C832" s="121"/>
      <c r="D832" s="121"/>
      <c r="E832" s="121"/>
      <c r="F832" s="121"/>
      <c r="G832" s="121"/>
      <c r="H832" s="121"/>
      <c r="I832" s="121"/>
      <c r="J832" s="121"/>
    </row>
    <row r="833" spans="1:10">
      <c r="A833" s="121"/>
      <c r="B833" s="121"/>
      <c r="C833" s="121"/>
      <c r="D833" s="121"/>
      <c r="E833" s="121"/>
      <c r="F833" s="121"/>
      <c r="G833" s="121"/>
      <c r="H833" s="121"/>
      <c r="I833" s="121"/>
      <c r="J833" s="121"/>
    </row>
    <row r="834" spans="1:10">
      <c r="A834" s="121"/>
      <c r="B834" s="121"/>
      <c r="C834" s="121"/>
      <c r="D834" s="121"/>
      <c r="E834" s="121"/>
      <c r="F834" s="121"/>
      <c r="G834" s="121"/>
      <c r="H834" s="121"/>
      <c r="I834" s="121"/>
      <c r="J834" s="121"/>
    </row>
    <row r="835" spans="1:10">
      <c r="A835" s="121"/>
      <c r="B835" s="121"/>
      <c r="C835" s="121"/>
      <c r="D835" s="121"/>
      <c r="E835" s="121"/>
      <c r="F835" s="121"/>
      <c r="G835" s="121"/>
      <c r="H835" s="121"/>
      <c r="I835" s="121"/>
      <c r="J835" s="121"/>
    </row>
    <row r="836" spans="1:10">
      <c r="A836" s="121"/>
      <c r="B836" s="121"/>
      <c r="C836" s="121"/>
      <c r="D836" s="121"/>
      <c r="E836" s="121"/>
      <c r="F836" s="121"/>
      <c r="G836" s="121"/>
      <c r="H836" s="121"/>
      <c r="I836" s="121"/>
      <c r="J836" s="121"/>
    </row>
    <row r="837" spans="1:10">
      <c r="A837" s="121"/>
      <c r="B837" s="121"/>
      <c r="C837" s="121"/>
      <c r="D837" s="121"/>
      <c r="E837" s="121"/>
      <c r="F837" s="121"/>
      <c r="G837" s="121"/>
      <c r="H837" s="121"/>
      <c r="I837" s="121"/>
      <c r="J837" s="121"/>
    </row>
    <row r="838" spans="1:10">
      <c r="A838" s="121"/>
      <c r="B838" s="121"/>
      <c r="C838" s="121"/>
      <c r="D838" s="121"/>
      <c r="E838" s="121"/>
      <c r="F838" s="121"/>
      <c r="G838" s="121"/>
      <c r="H838" s="121"/>
      <c r="I838" s="121"/>
      <c r="J838" s="121"/>
    </row>
    <row r="839" spans="1:10">
      <c r="A839" s="121"/>
      <c r="B839" s="121"/>
      <c r="C839" s="121"/>
      <c r="D839" s="121"/>
      <c r="E839" s="121"/>
      <c r="F839" s="121"/>
      <c r="G839" s="121"/>
      <c r="H839" s="121"/>
      <c r="I839" s="121"/>
      <c r="J839" s="121"/>
    </row>
    <row r="840" spans="1:10">
      <c r="A840" s="121"/>
      <c r="B840" s="121"/>
      <c r="C840" s="121"/>
      <c r="D840" s="121"/>
      <c r="E840" s="121"/>
      <c r="F840" s="121"/>
      <c r="G840" s="121"/>
      <c r="H840" s="121"/>
      <c r="I840" s="121"/>
      <c r="J840" s="121"/>
    </row>
    <row r="841" spans="1:10">
      <c r="A841" s="121"/>
      <c r="B841" s="121"/>
      <c r="C841" s="121"/>
      <c r="D841" s="121"/>
      <c r="E841" s="121"/>
      <c r="F841" s="121"/>
      <c r="G841" s="121"/>
      <c r="H841" s="121"/>
      <c r="I841" s="121"/>
      <c r="J841" s="121"/>
    </row>
    <row r="842" spans="1:10">
      <c r="A842" s="121"/>
      <c r="B842" s="121"/>
      <c r="C842" s="121"/>
      <c r="D842" s="121"/>
      <c r="E842" s="121"/>
      <c r="F842" s="121"/>
      <c r="G842" s="121"/>
      <c r="H842" s="121"/>
      <c r="I842" s="121"/>
      <c r="J842" s="121"/>
    </row>
    <row r="843" spans="1:10">
      <c r="A843" s="121"/>
      <c r="B843" s="121"/>
      <c r="C843" s="121"/>
      <c r="D843" s="121"/>
      <c r="E843" s="121"/>
      <c r="F843" s="121"/>
      <c r="G843" s="121"/>
      <c r="H843" s="121"/>
      <c r="I843" s="121"/>
      <c r="J843" s="121"/>
    </row>
    <row r="844" spans="1:10">
      <c r="A844" s="121"/>
      <c r="B844" s="121"/>
      <c r="C844" s="121"/>
      <c r="D844" s="121"/>
      <c r="E844" s="121"/>
      <c r="F844" s="121"/>
      <c r="G844" s="121"/>
      <c r="H844" s="121"/>
      <c r="I844" s="121"/>
      <c r="J844" s="121"/>
    </row>
    <row r="845" spans="1:10">
      <c r="A845" s="121"/>
      <c r="B845" s="121"/>
      <c r="C845" s="121"/>
      <c r="D845" s="121"/>
      <c r="E845" s="121"/>
      <c r="F845" s="121"/>
      <c r="G845" s="121"/>
      <c r="H845" s="121"/>
      <c r="I845" s="121"/>
      <c r="J845" s="121"/>
    </row>
    <row r="846" spans="1:10">
      <c r="A846" s="121"/>
      <c r="B846" s="121"/>
      <c r="C846" s="121"/>
      <c r="D846" s="121"/>
      <c r="E846" s="121"/>
      <c r="F846" s="121"/>
      <c r="G846" s="121"/>
      <c r="H846" s="121"/>
      <c r="I846" s="121"/>
      <c r="J846" s="121"/>
    </row>
    <row r="847" spans="1:10">
      <c r="A847" s="121"/>
      <c r="B847" s="121"/>
      <c r="C847" s="121"/>
      <c r="D847" s="121"/>
      <c r="E847" s="121"/>
      <c r="F847" s="121"/>
      <c r="G847" s="121"/>
      <c r="H847" s="121"/>
      <c r="I847" s="121"/>
      <c r="J847" s="121"/>
    </row>
    <row r="848" spans="1:10">
      <c r="A848" s="121"/>
      <c r="B848" s="121"/>
      <c r="C848" s="121"/>
      <c r="D848" s="121"/>
      <c r="E848" s="121"/>
      <c r="F848" s="121"/>
      <c r="G848" s="121"/>
      <c r="H848" s="121"/>
      <c r="I848" s="121"/>
      <c r="J848" s="121"/>
    </row>
    <row r="849" spans="1:10">
      <c r="A849" s="121"/>
      <c r="B849" s="121"/>
      <c r="C849" s="121"/>
      <c r="D849" s="121"/>
      <c r="E849" s="121"/>
      <c r="F849" s="121"/>
      <c r="G849" s="121"/>
      <c r="H849" s="121"/>
      <c r="I849" s="121"/>
      <c r="J849" s="121"/>
    </row>
    <row r="850" spans="1:10">
      <c r="A850" s="121"/>
      <c r="B850" s="121"/>
      <c r="C850" s="121"/>
      <c r="D850" s="121"/>
      <c r="E850" s="121"/>
      <c r="F850" s="121"/>
      <c r="G850" s="121"/>
      <c r="H850" s="121"/>
      <c r="I850" s="121"/>
      <c r="J850" s="121"/>
    </row>
    <row r="851" spans="1:10">
      <c r="A851" s="121"/>
      <c r="B851" s="121"/>
      <c r="C851" s="121"/>
      <c r="D851" s="121"/>
      <c r="E851" s="121"/>
      <c r="F851" s="121"/>
      <c r="G851" s="121"/>
      <c r="H851" s="121"/>
      <c r="I851" s="121"/>
      <c r="J851" s="121"/>
    </row>
    <row r="852" spans="1:10">
      <c r="A852" s="121"/>
      <c r="B852" s="121"/>
      <c r="C852" s="121"/>
      <c r="D852" s="121"/>
      <c r="E852" s="121"/>
      <c r="F852" s="121"/>
      <c r="G852" s="121"/>
      <c r="H852" s="121"/>
      <c r="I852" s="121"/>
      <c r="J852" s="121"/>
    </row>
    <row r="853" spans="1:10">
      <c r="A853" s="121"/>
      <c r="B853" s="121"/>
      <c r="C853" s="121"/>
      <c r="D853" s="121"/>
      <c r="E853" s="121"/>
      <c r="F853" s="121"/>
      <c r="G853" s="121"/>
      <c r="H853" s="121"/>
      <c r="I853" s="121"/>
      <c r="J853" s="121"/>
    </row>
    <row r="854" spans="1:10">
      <c r="A854" s="121"/>
      <c r="B854" s="121"/>
      <c r="C854" s="121"/>
      <c r="D854" s="121"/>
      <c r="E854" s="121"/>
      <c r="F854" s="121"/>
      <c r="G854" s="121"/>
      <c r="H854" s="121"/>
      <c r="I854" s="121"/>
      <c r="J854" s="121"/>
    </row>
    <row r="855" spans="1:10">
      <c r="A855" s="121"/>
      <c r="B855" s="121"/>
      <c r="C855" s="121"/>
      <c r="D855" s="121"/>
      <c r="E855" s="121"/>
      <c r="F855" s="121"/>
      <c r="G855" s="121"/>
      <c r="H855" s="121"/>
      <c r="I855" s="121"/>
      <c r="J855" s="121"/>
    </row>
    <row r="856" spans="1:10">
      <c r="A856" s="121"/>
      <c r="B856" s="121"/>
      <c r="C856" s="121"/>
      <c r="D856" s="121"/>
      <c r="E856" s="121"/>
      <c r="F856" s="121"/>
      <c r="G856" s="121"/>
      <c r="H856" s="121"/>
      <c r="I856" s="121"/>
      <c r="J856" s="121"/>
    </row>
    <row r="857" spans="1:10">
      <c r="A857" s="121"/>
      <c r="B857" s="121"/>
      <c r="C857" s="121"/>
      <c r="D857" s="121"/>
      <c r="E857" s="121"/>
      <c r="F857" s="121"/>
      <c r="G857" s="121"/>
      <c r="H857" s="121"/>
      <c r="I857" s="121"/>
      <c r="J857" s="121"/>
    </row>
    <row r="858" spans="1:10">
      <c r="A858" s="121"/>
      <c r="B858" s="121"/>
      <c r="C858" s="121"/>
      <c r="D858" s="121"/>
      <c r="E858" s="121"/>
      <c r="F858" s="121"/>
      <c r="G858" s="121"/>
      <c r="H858" s="121"/>
      <c r="I858" s="121"/>
      <c r="J858" s="121"/>
    </row>
    <row r="859" spans="1:10">
      <c r="A859" s="121"/>
      <c r="B859" s="121"/>
      <c r="C859" s="121"/>
      <c r="D859" s="121"/>
      <c r="E859" s="121"/>
      <c r="F859" s="121"/>
      <c r="G859" s="121"/>
      <c r="H859" s="121"/>
      <c r="I859" s="121"/>
      <c r="J859" s="121"/>
    </row>
    <row r="860" spans="1:10">
      <c r="A860" s="121"/>
      <c r="B860" s="121"/>
      <c r="C860" s="121"/>
      <c r="D860" s="121"/>
      <c r="E860" s="121"/>
      <c r="F860" s="121"/>
      <c r="G860" s="121"/>
      <c r="H860" s="121"/>
      <c r="I860" s="121"/>
      <c r="J860" s="121"/>
    </row>
    <row r="861" spans="1:10">
      <c r="A861" s="121"/>
      <c r="B861" s="121"/>
      <c r="C861" s="121"/>
      <c r="D861" s="121"/>
      <c r="E861" s="121"/>
      <c r="F861" s="121"/>
      <c r="G861" s="121"/>
      <c r="H861" s="121"/>
      <c r="I861" s="121"/>
      <c r="J861" s="121"/>
    </row>
    <row r="862" spans="1:10">
      <c r="A862" s="121"/>
      <c r="B862" s="121"/>
      <c r="C862" s="121"/>
      <c r="D862" s="121"/>
      <c r="E862" s="121"/>
      <c r="F862" s="121"/>
      <c r="G862" s="121"/>
      <c r="H862" s="121"/>
      <c r="I862" s="121"/>
      <c r="J862" s="121"/>
    </row>
    <row r="863" spans="1:10">
      <c r="A863" s="121"/>
      <c r="B863" s="121"/>
      <c r="C863" s="121"/>
      <c r="D863" s="121"/>
      <c r="E863" s="121"/>
      <c r="F863" s="121"/>
      <c r="G863" s="121"/>
      <c r="H863" s="121"/>
      <c r="I863" s="121"/>
      <c r="J863" s="121"/>
    </row>
    <row r="864" spans="1:10">
      <c r="A864" s="121"/>
      <c r="B864" s="121"/>
      <c r="C864" s="121"/>
      <c r="D864" s="121"/>
      <c r="E864" s="121"/>
      <c r="F864" s="121"/>
      <c r="G864" s="121"/>
      <c r="H864" s="121"/>
      <c r="I864" s="121"/>
      <c r="J864" s="121"/>
    </row>
    <row r="865" spans="1:10">
      <c r="A865" s="121"/>
      <c r="B865" s="121"/>
      <c r="C865" s="121"/>
      <c r="D865" s="121"/>
      <c r="E865" s="121"/>
      <c r="F865" s="121"/>
      <c r="G865" s="121"/>
      <c r="H865" s="121"/>
      <c r="I865" s="121"/>
      <c r="J865" s="121"/>
    </row>
    <row r="866" spans="1:10">
      <c r="A866" s="121"/>
      <c r="B866" s="121"/>
      <c r="C866" s="121"/>
      <c r="D866" s="121"/>
      <c r="E866" s="121"/>
      <c r="F866" s="121"/>
      <c r="G866" s="121"/>
      <c r="H866" s="121"/>
      <c r="I866" s="121"/>
      <c r="J866" s="121"/>
    </row>
    <row r="867" spans="1:10">
      <c r="A867" s="121"/>
      <c r="B867" s="121"/>
      <c r="C867" s="121"/>
      <c r="D867" s="121"/>
      <c r="E867" s="121"/>
      <c r="F867" s="121"/>
      <c r="G867" s="121"/>
      <c r="H867" s="121"/>
      <c r="I867" s="121"/>
      <c r="J867" s="121"/>
    </row>
    <row r="868" spans="1:10">
      <c r="A868" s="121"/>
      <c r="B868" s="121"/>
      <c r="C868" s="121"/>
      <c r="D868" s="121"/>
      <c r="E868" s="121"/>
      <c r="F868" s="121"/>
      <c r="G868" s="121"/>
      <c r="H868" s="121"/>
      <c r="I868" s="121"/>
      <c r="J868" s="121"/>
    </row>
    <row r="869" spans="1:10">
      <c r="A869" s="121"/>
      <c r="B869" s="121"/>
      <c r="C869" s="121"/>
      <c r="D869" s="121"/>
      <c r="E869" s="121"/>
      <c r="F869" s="121"/>
      <c r="G869" s="121"/>
      <c r="H869" s="121"/>
      <c r="I869" s="121"/>
      <c r="J869" s="121"/>
    </row>
    <row r="870" spans="1:10">
      <c r="A870" s="121"/>
      <c r="B870" s="121"/>
      <c r="C870" s="121"/>
      <c r="D870" s="121"/>
      <c r="E870" s="121"/>
      <c r="F870" s="121"/>
      <c r="G870" s="121"/>
      <c r="H870" s="121"/>
      <c r="I870" s="121"/>
      <c r="J870" s="121"/>
    </row>
    <row r="871" spans="1:10">
      <c r="A871" s="121"/>
      <c r="B871" s="121"/>
      <c r="C871" s="121"/>
      <c r="D871" s="121"/>
      <c r="E871" s="121"/>
      <c r="F871" s="121"/>
      <c r="G871" s="121"/>
      <c r="H871" s="121"/>
      <c r="I871" s="121"/>
      <c r="J871" s="121"/>
    </row>
    <row r="872" spans="1:10">
      <c r="A872" s="121"/>
      <c r="B872" s="121"/>
      <c r="C872" s="121"/>
      <c r="D872" s="121"/>
      <c r="E872" s="121"/>
      <c r="F872" s="121"/>
      <c r="G872" s="121"/>
      <c r="H872" s="121"/>
      <c r="I872" s="121"/>
      <c r="J872" s="121"/>
    </row>
    <row r="873" spans="1:10">
      <c r="A873" s="121"/>
      <c r="B873" s="121"/>
      <c r="C873" s="121"/>
      <c r="D873" s="121"/>
      <c r="E873" s="121"/>
      <c r="F873" s="121"/>
      <c r="G873" s="121"/>
      <c r="H873" s="121"/>
      <c r="I873" s="121"/>
      <c r="J873" s="121"/>
    </row>
    <row r="874" spans="1:10">
      <c r="A874" s="121"/>
      <c r="B874" s="121"/>
      <c r="C874" s="121"/>
      <c r="D874" s="121"/>
      <c r="E874" s="121"/>
      <c r="F874" s="121"/>
      <c r="G874" s="121"/>
      <c r="H874" s="121"/>
      <c r="I874" s="121"/>
      <c r="J874" s="121"/>
    </row>
    <row r="875" spans="1:10">
      <c r="A875" s="121"/>
      <c r="B875" s="121"/>
      <c r="C875" s="121"/>
      <c r="D875" s="121"/>
      <c r="E875" s="121"/>
      <c r="F875" s="121"/>
      <c r="G875" s="121"/>
      <c r="H875" s="121"/>
      <c r="I875" s="121"/>
      <c r="J875" s="121"/>
    </row>
    <row r="876" spans="1:10">
      <c r="A876" s="121"/>
      <c r="B876" s="121"/>
      <c r="C876" s="121"/>
      <c r="D876" s="121"/>
      <c r="E876" s="121"/>
      <c r="F876" s="121"/>
      <c r="G876" s="121"/>
      <c r="H876" s="121"/>
      <c r="I876" s="121"/>
      <c r="J876" s="121"/>
    </row>
    <row r="877" spans="1:10">
      <c r="A877" s="121"/>
      <c r="B877" s="121"/>
      <c r="C877" s="121"/>
      <c r="D877" s="121"/>
      <c r="E877" s="121"/>
      <c r="F877" s="121"/>
      <c r="G877" s="121"/>
      <c r="H877" s="121"/>
      <c r="I877" s="121"/>
      <c r="J877" s="121"/>
    </row>
    <row r="878" spans="1:10">
      <c r="A878" s="121"/>
      <c r="B878" s="121"/>
      <c r="C878" s="121"/>
      <c r="D878" s="121"/>
      <c r="E878" s="121"/>
      <c r="F878" s="121"/>
      <c r="G878" s="121"/>
      <c r="H878" s="121"/>
      <c r="I878" s="121"/>
      <c r="J878" s="121"/>
    </row>
    <row r="879" spans="1:10">
      <c r="A879" s="121"/>
      <c r="B879" s="121"/>
      <c r="C879" s="121"/>
      <c r="D879" s="121"/>
      <c r="E879" s="121"/>
      <c r="F879" s="121"/>
      <c r="G879" s="121"/>
      <c r="H879" s="121"/>
      <c r="I879" s="121"/>
      <c r="J879" s="121"/>
    </row>
    <row r="880" spans="1:10">
      <c r="A880" s="121"/>
      <c r="B880" s="121"/>
      <c r="C880" s="121"/>
      <c r="D880" s="121"/>
      <c r="E880" s="121"/>
      <c r="F880" s="121"/>
      <c r="G880" s="121"/>
      <c r="H880" s="121"/>
      <c r="I880" s="121"/>
      <c r="J880" s="121"/>
    </row>
    <row r="881" spans="1:10">
      <c r="A881" s="121"/>
      <c r="B881" s="121"/>
      <c r="C881" s="121"/>
      <c r="D881" s="121"/>
      <c r="E881" s="121"/>
      <c r="F881" s="121"/>
      <c r="G881" s="121"/>
      <c r="H881" s="121"/>
      <c r="I881" s="121"/>
      <c r="J881" s="121"/>
    </row>
    <row r="882" spans="1:10">
      <c r="A882" s="121"/>
      <c r="B882" s="121"/>
      <c r="C882" s="121"/>
      <c r="D882" s="121"/>
      <c r="E882" s="121"/>
      <c r="F882" s="121"/>
      <c r="G882" s="121"/>
      <c r="H882" s="121"/>
      <c r="I882" s="121"/>
      <c r="J882" s="121"/>
    </row>
    <row r="883" spans="1:10">
      <c r="A883" s="121"/>
      <c r="B883" s="121"/>
      <c r="C883" s="121"/>
      <c r="D883" s="121"/>
      <c r="E883" s="121"/>
      <c r="F883" s="121"/>
      <c r="G883" s="121"/>
      <c r="H883" s="121"/>
      <c r="I883" s="121"/>
      <c r="J883" s="121"/>
    </row>
    <row r="884" spans="1:10">
      <c r="A884" s="121"/>
      <c r="B884" s="121"/>
      <c r="C884" s="121"/>
      <c r="D884" s="121"/>
      <c r="E884" s="121"/>
      <c r="F884" s="121"/>
      <c r="G884" s="121"/>
      <c r="H884" s="121"/>
      <c r="I884" s="121"/>
      <c r="J884" s="121"/>
    </row>
    <row r="885" spans="1:10">
      <c r="A885" s="121"/>
      <c r="B885" s="121"/>
      <c r="C885" s="121"/>
      <c r="D885" s="121"/>
      <c r="E885" s="121"/>
      <c r="F885" s="121"/>
      <c r="G885" s="121"/>
      <c r="H885" s="121"/>
      <c r="I885" s="121"/>
      <c r="J885" s="121"/>
    </row>
    <row r="886" spans="1:10">
      <c r="A886" s="121"/>
      <c r="B886" s="121"/>
      <c r="C886" s="121"/>
      <c r="D886" s="121"/>
      <c r="E886" s="121"/>
      <c r="F886" s="121"/>
      <c r="G886" s="121"/>
      <c r="H886" s="121"/>
      <c r="I886" s="121"/>
      <c r="J886" s="121"/>
    </row>
    <row r="887" spans="1:10">
      <c r="A887" s="121"/>
      <c r="B887" s="121"/>
      <c r="C887" s="121"/>
      <c r="D887" s="121"/>
      <c r="E887" s="121"/>
      <c r="F887" s="121"/>
      <c r="G887" s="121"/>
      <c r="H887" s="121"/>
      <c r="I887" s="121"/>
      <c r="J887" s="121"/>
    </row>
    <row r="888" spans="1:10">
      <c r="A888" s="121"/>
      <c r="B888" s="121"/>
      <c r="C888" s="121"/>
      <c r="D888" s="121"/>
      <c r="E888" s="121"/>
      <c r="F888" s="121"/>
      <c r="G888" s="121"/>
      <c r="H888" s="121"/>
      <c r="I888" s="121"/>
      <c r="J888" s="121"/>
    </row>
    <row r="889" spans="1:10">
      <c r="A889" s="121"/>
      <c r="B889" s="121"/>
      <c r="C889" s="121"/>
      <c r="D889" s="121"/>
      <c r="E889" s="121"/>
      <c r="F889" s="121"/>
      <c r="G889" s="121"/>
      <c r="H889" s="121"/>
      <c r="I889" s="121"/>
      <c r="J889" s="121"/>
    </row>
    <row r="890" spans="1:10">
      <c r="A890" s="121"/>
      <c r="B890" s="121"/>
      <c r="C890" s="121"/>
      <c r="D890" s="121"/>
      <c r="E890" s="121"/>
      <c r="F890" s="121"/>
      <c r="G890" s="121"/>
      <c r="H890" s="121"/>
      <c r="I890" s="121"/>
      <c r="J890" s="121"/>
    </row>
    <row r="891" spans="1:10">
      <c r="A891" s="121"/>
      <c r="B891" s="121"/>
      <c r="C891" s="121"/>
      <c r="D891" s="121"/>
      <c r="E891" s="121"/>
      <c r="F891" s="121"/>
      <c r="G891" s="121"/>
      <c r="H891" s="121"/>
      <c r="I891" s="121"/>
      <c r="J891" s="121"/>
    </row>
    <row r="892" spans="1:10">
      <c r="A892" s="121"/>
      <c r="B892" s="121"/>
      <c r="C892" s="121"/>
      <c r="D892" s="121"/>
      <c r="E892" s="121"/>
      <c r="F892" s="121"/>
      <c r="G892" s="121"/>
      <c r="H892" s="121"/>
      <c r="I892" s="121"/>
      <c r="J892" s="121"/>
    </row>
    <row r="893" spans="1:10">
      <c r="A893" s="121"/>
      <c r="B893" s="121"/>
      <c r="C893" s="121"/>
      <c r="D893" s="121"/>
      <c r="E893" s="121"/>
      <c r="F893" s="121"/>
      <c r="G893" s="121"/>
      <c r="H893" s="121"/>
      <c r="I893" s="121"/>
      <c r="J893" s="121"/>
    </row>
    <row r="894" spans="1:10">
      <c r="A894" s="121"/>
      <c r="B894" s="121"/>
      <c r="C894" s="121"/>
      <c r="D894" s="121"/>
      <c r="E894" s="121"/>
      <c r="F894" s="121"/>
      <c r="G894" s="121"/>
      <c r="H894" s="121"/>
      <c r="I894" s="121"/>
      <c r="J894" s="121"/>
    </row>
    <row r="895" spans="1:10">
      <c r="A895" s="121"/>
      <c r="B895" s="121"/>
      <c r="C895" s="121"/>
      <c r="D895" s="121"/>
      <c r="E895" s="121"/>
      <c r="F895" s="121"/>
      <c r="G895" s="121"/>
      <c r="H895" s="121"/>
      <c r="I895" s="121"/>
      <c r="J895" s="121"/>
    </row>
    <row r="896" spans="1:10">
      <c r="A896" s="121"/>
      <c r="B896" s="121"/>
      <c r="C896" s="121"/>
      <c r="D896" s="121"/>
      <c r="E896" s="121"/>
      <c r="F896" s="121"/>
      <c r="G896" s="121"/>
      <c r="H896" s="121"/>
      <c r="I896" s="121"/>
      <c r="J896" s="121"/>
    </row>
    <row r="897" spans="1:10">
      <c r="A897" s="121"/>
      <c r="B897" s="121"/>
      <c r="C897" s="121"/>
      <c r="D897" s="121"/>
      <c r="E897" s="121"/>
      <c r="F897" s="121"/>
      <c r="G897" s="121"/>
      <c r="H897" s="121"/>
      <c r="I897" s="121"/>
      <c r="J897" s="121"/>
    </row>
    <row r="898" spans="1:10">
      <c r="A898" s="121"/>
      <c r="B898" s="121"/>
      <c r="C898" s="121"/>
      <c r="D898" s="121"/>
      <c r="E898" s="121"/>
      <c r="F898" s="121"/>
      <c r="G898" s="121"/>
      <c r="H898" s="121"/>
      <c r="I898" s="121"/>
      <c r="J898" s="121"/>
    </row>
    <row r="899" spans="1:10">
      <c r="A899" s="121"/>
      <c r="B899" s="121"/>
      <c r="C899" s="121"/>
      <c r="D899" s="121"/>
      <c r="E899" s="121"/>
      <c r="F899" s="121"/>
      <c r="G899" s="121"/>
      <c r="H899" s="121"/>
      <c r="I899" s="121"/>
      <c r="J899" s="121"/>
    </row>
    <row r="900" spans="1:10">
      <c r="A900" s="121"/>
      <c r="B900" s="121"/>
      <c r="C900" s="121"/>
      <c r="D900" s="121"/>
      <c r="E900" s="121"/>
      <c r="F900" s="121"/>
      <c r="G900" s="121"/>
      <c r="H900" s="121"/>
      <c r="I900" s="121"/>
      <c r="J900" s="121"/>
    </row>
    <row r="901" spans="1:10">
      <c r="A901" s="121"/>
      <c r="B901" s="121"/>
      <c r="C901" s="121"/>
      <c r="D901" s="121"/>
      <c r="E901" s="121"/>
      <c r="F901" s="121"/>
      <c r="G901" s="121"/>
      <c r="H901" s="121"/>
      <c r="I901" s="121"/>
      <c r="J901" s="121"/>
    </row>
    <row r="902" spans="1:10">
      <c r="A902" s="121"/>
      <c r="B902" s="121"/>
      <c r="C902" s="121"/>
      <c r="D902" s="121"/>
      <c r="E902" s="121"/>
      <c r="F902" s="121"/>
      <c r="G902" s="121"/>
      <c r="H902" s="121"/>
      <c r="I902" s="121"/>
      <c r="J902" s="121"/>
    </row>
    <row r="903" spans="1:10">
      <c r="A903" s="121"/>
      <c r="B903" s="121"/>
      <c r="C903" s="121"/>
      <c r="D903" s="121"/>
      <c r="E903" s="121"/>
      <c r="F903" s="121"/>
      <c r="G903" s="121"/>
      <c r="H903" s="121"/>
      <c r="I903" s="121"/>
      <c r="J903" s="121"/>
    </row>
    <row r="904" spans="1:10">
      <c r="A904" s="121"/>
      <c r="B904" s="121"/>
      <c r="C904" s="121"/>
      <c r="D904" s="121"/>
      <c r="E904" s="121"/>
      <c r="F904" s="121"/>
      <c r="G904" s="121"/>
      <c r="H904" s="121"/>
      <c r="I904" s="121"/>
      <c r="J904" s="121"/>
    </row>
    <row r="905" spans="1:10">
      <c r="A905" s="121"/>
      <c r="B905" s="121"/>
      <c r="C905" s="121"/>
      <c r="D905" s="121"/>
      <c r="E905" s="121"/>
      <c r="F905" s="121"/>
      <c r="G905" s="121"/>
      <c r="H905" s="121"/>
      <c r="I905" s="121"/>
      <c r="J905" s="121"/>
    </row>
    <row r="906" spans="1:10">
      <c r="A906" s="121"/>
      <c r="B906" s="121"/>
      <c r="C906" s="121"/>
      <c r="D906" s="121"/>
      <c r="E906" s="121"/>
      <c r="F906" s="121"/>
      <c r="G906" s="121"/>
      <c r="H906" s="121"/>
      <c r="I906" s="121"/>
      <c r="J906" s="121"/>
    </row>
    <row r="907" spans="1:10">
      <c r="A907" s="121"/>
      <c r="B907" s="121"/>
      <c r="C907" s="121"/>
      <c r="D907" s="121"/>
      <c r="E907" s="121"/>
      <c r="F907" s="121"/>
      <c r="G907" s="121"/>
      <c r="H907" s="121"/>
      <c r="I907" s="121"/>
      <c r="J907" s="121"/>
    </row>
    <row r="908" spans="1:10">
      <c r="A908" s="121"/>
      <c r="B908" s="121"/>
      <c r="C908" s="121"/>
      <c r="D908" s="121"/>
      <c r="E908" s="121"/>
      <c r="F908" s="121"/>
      <c r="G908" s="121"/>
      <c r="H908" s="121"/>
      <c r="I908" s="121"/>
      <c r="J908" s="121"/>
    </row>
    <row r="909" spans="1:10">
      <c r="A909" s="121"/>
      <c r="B909" s="121"/>
      <c r="C909" s="121"/>
      <c r="D909" s="121"/>
      <c r="E909" s="121"/>
      <c r="F909" s="121"/>
      <c r="G909" s="121"/>
      <c r="H909" s="121"/>
      <c r="I909" s="121"/>
      <c r="J909" s="121"/>
    </row>
    <row r="910" spans="1:10">
      <c r="A910" s="121"/>
      <c r="B910" s="121"/>
      <c r="C910" s="121"/>
      <c r="D910" s="121"/>
      <c r="E910" s="121"/>
      <c r="F910" s="121"/>
      <c r="G910" s="121"/>
      <c r="H910" s="121"/>
      <c r="I910" s="121"/>
      <c r="J910" s="121"/>
    </row>
    <row r="911" spans="1:10">
      <c r="A911" s="121"/>
      <c r="B911" s="121"/>
      <c r="C911" s="121"/>
      <c r="D911" s="121"/>
      <c r="E911" s="121"/>
      <c r="F911" s="121"/>
      <c r="G911" s="121"/>
      <c r="H911" s="121"/>
      <c r="I911" s="121"/>
      <c r="J911" s="121"/>
    </row>
    <row r="912" spans="1:10">
      <c r="A912" s="121"/>
      <c r="B912" s="121"/>
      <c r="C912" s="121"/>
      <c r="D912" s="121"/>
      <c r="E912" s="121"/>
      <c r="F912" s="121"/>
      <c r="G912" s="121"/>
      <c r="H912" s="121"/>
      <c r="I912" s="121"/>
      <c r="J912" s="121"/>
    </row>
    <row r="913" spans="1:10">
      <c r="A913" s="121"/>
      <c r="B913" s="121"/>
      <c r="C913" s="121"/>
      <c r="D913" s="121"/>
      <c r="E913" s="121"/>
      <c r="F913" s="121"/>
      <c r="G913" s="121"/>
      <c r="H913" s="121"/>
      <c r="I913" s="121"/>
      <c r="J913" s="121"/>
    </row>
    <row r="914" spans="1:10">
      <c r="A914" s="121"/>
      <c r="B914" s="121"/>
      <c r="C914" s="121"/>
      <c r="D914" s="121"/>
      <c r="E914" s="121"/>
      <c r="F914" s="121"/>
      <c r="G914" s="121"/>
      <c r="H914" s="121"/>
      <c r="I914" s="121"/>
      <c r="J914" s="121"/>
    </row>
    <row r="915" spans="1:10">
      <c r="A915" s="121"/>
      <c r="B915" s="121"/>
      <c r="C915" s="121"/>
      <c r="D915" s="121"/>
      <c r="E915" s="121"/>
      <c r="F915" s="121"/>
      <c r="G915" s="121"/>
      <c r="H915" s="121"/>
      <c r="I915" s="121"/>
      <c r="J915" s="121"/>
    </row>
    <row r="916" spans="1:10">
      <c r="A916" s="121"/>
      <c r="B916" s="121"/>
      <c r="C916" s="121"/>
      <c r="D916" s="121"/>
      <c r="E916" s="121"/>
      <c r="F916" s="121"/>
      <c r="G916" s="121"/>
      <c r="H916" s="121"/>
      <c r="I916" s="121"/>
      <c r="J916" s="121"/>
    </row>
    <row r="917" spans="1:10">
      <c r="A917" s="121"/>
      <c r="B917" s="121"/>
      <c r="C917" s="121"/>
      <c r="D917" s="121"/>
      <c r="E917" s="121"/>
      <c r="F917" s="121"/>
      <c r="G917" s="121"/>
      <c r="H917" s="121"/>
      <c r="I917" s="121"/>
      <c r="J917" s="121"/>
    </row>
    <row r="918" spans="1:10">
      <c r="A918" s="121"/>
      <c r="B918" s="121"/>
      <c r="C918" s="121"/>
      <c r="D918" s="121"/>
      <c r="E918" s="121"/>
      <c r="F918" s="121"/>
      <c r="G918" s="121"/>
      <c r="H918" s="121"/>
      <c r="I918" s="121"/>
      <c r="J918" s="121"/>
    </row>
    <row r="919" spans="1:10">
      <c r="A919" s="121"/>
      <c r="B919" s="121"/>
      <c r="C919" s="121"/>
      <c r="D919" s="121"/>
      <c r="E919" s="121"/>
      <c r="F919" s="121"/>
      <c r="G919" s="121"/>
      <c r="H919" s="121"/>
      <c r="I919" s="121"/>
      <c r="J919" s="121"/>
    </row>
    <row r="920" spans="1:10">
      <c r="A920" s="121"/>
      <c r="B920" s="121"/>
      <c r="C920" s="121"/>
      <c r="D920" s="121"/>
      <c r="E920" s="121"/>
      <c r="F920" s="121"/>
      <c r="G920" s="121"/>
      <c r="H920" s="121"/>
      <c r="I920" s="121"/>
      <c r="J920" s="121"/>
    </row>
    <row r="921" spans="1:10">
      <c r="A921" s="121"/>
      <c r="B921" s="121"/>
      <c r="C921" s="121"/>
      <c r="D921" s="121"/>
      <c r="E921" s="121"/>
      <c r="F921" s="121"/>
      <c r="G921" s="121"/>
      <c r="H921" s="121"/>
      <c r="I921" s="121"/>
      <c r="J921" s="121"/>
    </row>
    <row r="922" spans="1:10">
      <c r="A922" s="121"/>
      <c r="B922" s="121"/>
      <c r="C922" s="121"/>
      <c r="D922" s="121"/>
      <c r="E922" s="121"/>
      <c r="F922" s="121"/>
      <c r="G922" s="121"/>
      <c r="H922" s="121"/>
      <c r="I922" s="121"/>
      <c r="J922" s="121"/>
    </row>
    <row r="923" spans="1:10">
      <c r="A923" s="121"/>
      <c r="B923" s="121"/>
      <c r="C923" s="121"/>
      <c r="D923" s="121"/>
      <c r="E923" s="121"/>
      <c r="F923" s="121"/>
      <c r="G923" s="121"/>
      <c r="H923" s="121"/>
      <c r="I923" s="121"/>
      <c r="J923" s="121"/>
    </row>
    <row r="924" spans="1:10">
      <c r="A924" s="121"/>
      <c r="B924" s="121"/>
      <c r="C924" s="121"/>
      <c r="D924" s="121"/>
      <c r="E924" s="121"/>
      <c r="F924" s="121"/>
      <c r="G924" s="121"/>
      <c r="H924" s="121"/>
      <c r="I924" s="121"/>
      <c r="J924" s="121"/>
    </row>
    <row r="925" spans="1:10">
      <c r="A925" s="121"/>
      <c r="B925" s="121"/>
      <c r="C925" s="121"/>
      <c r="D925" s="121"/>
      <c r="E925" s="121"/>
      <c r="F925" s="121"/>
      <c r="G925" s="121"/>
      <c r="H925" s="121"/>
      <c r="I925" s="121"/>
      <c r="J925" s="121"/>
    </row>
    <row r="926" spans="1:10">
      <c r="A926" s="121"/>
      <c r="B926" s="121"/>
      <c r="C926" s="121"/>
      <c r="D926" s="121"/>
      <c r="E926" s="121"/>
      <c r="F926" s="121"/>
      <c r="G926" s="121"/>
      <c r="H926" s="121"/>
      <c r="I926" s="121"/>
      <c r="J926" s="121"/>
    </row>
    <row r="927" spans="1:10">
      <c r="A927" s="121"/>
      <c r="B927" s="121"/>
      <c r="C927" s="121"/>
      <c r="D927" s="121"/>
      <c r="E927" s="121"/>
      <c r="F927" s="121"/>
      <c r="G927" s="121"/>
      <c r="H927" s="121"/>
      <c r="I927" s="121"/>
      <c r="J927" s="121"/>
    </row>
    <row r="928" spans="1:10">
      <c r="A928" s="121"/>
      <c r="B928" s="121"/>
      <c r="C928" s="121"/>
      <c r="D928" s="121"/>
      <c r="E928" s="121"/>
      <c r="F928" s="121"/>
      <c r="G928" s="121"/>
      <c r="H928" s="121"/>
      <c r="I928" s="121"/>
      <c r="J928" s="121"/>
    </row>
    <row r="929" spans="1:10">
      <c r="A929" s="121"/>
      <c r="B929" s="121"/>
      <c r="C929" s="121"/>
      <c r="D929" s="121"/>
      <c r="E929" s="121"/>
      <c r="F929" s="121"/>
      <c r="G929" s="121"/>
      <c r="H929" s="121"/>
      <c r="I929" s="121"/>
      <c r="J929" s="121"/>
    </row>
    <row r="930" spans="1:10">
      <c r="A930" s="121"/>
      <c r="B930" s="121"/>
      <c r="C930" s="121"/>
      <c r="D930" s="121"/>
      <c r="E930" s="121"/>
      <c r="F930" s="121"/>
      <c r="G930" s="121"/>
      <c r="H930" s="121"/>
      <c r="I930" s="121"/>
      <c r="J930" s="121"/>
    </row>
    <row r="931" spans="1:10">
      <c r="A931" s="121"/>
      <c r="B931" s="121"/>
      <c r="C931" s="121"/>
      <c r="D931" s="121"/>
      <c r="E931" s="121"/>
      <c r="F931" s="121"/>
      <c r="G931" s="121"/>
      <c r="H931" s="121"/>
      <c r="I931" s="121"/>
      <c r="J931" s="121"/>
    </row>
    <row r="932" spans="1:10">
      <c r="A932" s="121"/>
      <c r="B932" s="121"/>
      <c r="C932" s="121"/>
      <c r="D932" s="121"/>
      <c r="E932" s="121"/>
      <c r="F932" s="121"/>
      <c r="G932" s="121"/>
      <c r="H932" s="121"/>
      <c r="I932" s="121"/>
      <c r="J932" s="121"/>
    </row>
    <row r="933" spans="1:10">
      <c r="A933" s="121"/>
      <c r="B933" s="121"/>
      <c r="C933" s="121"/>
      <c r="D933" s="121"/>
      <c r="E933" s="121"/>
      <c r="F933" s="121"/>
      <c r="G933" s="121"/>
      <c r="H933" s="121"/>
      <c r="I933" s="121"/>
      <c r="J933" s="121"/>
    </row>
    <row r="934" spans="1:10">
      <c r="A934" s="121"/>
      <c r="B934" s="121"/>
      <c r="C934" s="121"/>
      <c r="D934" s="121"/>
      <c r="E934" s="121"/>
      <c r="F934" s="121"/>
      <c r="G934" s="121"/>
      <c r="H934" s="121"/>
      <c r="I934" s="121"/>
      <c r="J934" s="121"/>
    </row>
    <row r="935" spans="1:10">
      <c r="A935" s="121"/>
      <c r="B935" s="121"/>
      <c r="C935" s="121"/>
      <c r="D935" s="121"/>
      <c r="E935" s="121"/>
      <c r="F935" s="121"/>
      <c r="G935" s="121"/>
      <c r="H935" s="121"/>
      <c r="I935" s="121"/>
      <c r="J935" s="121"/>
    </row>
    <row r="936" spans="1:10">
      <c r="A936" s="121"/>
      <c r="B936" s="121"/>
      <c r="C936" s="121"/>
      <c r="D936" s="121"/>
      <c r="E936" s="121"/>
      <c r="F936" s="121"/>
      <c r="G936" s="121"/>
      <c r="H936" s="121"/>
      <c r="I936" s="121"/>
      <c r="J936" s="121"/>
    </row>
    <row r="937" spans="1:10">
      <c r="A937" s="121"/>
      <c r="B937" s="121"/>
      <c r="C937" s="121"/>
      <c r="D937" s="121"/>
      <c r="E937" s="121"/>
      <c r="F937" s="121"/>
      <c r="G937" s="121"/>
      <c r="H937" s="121"/>
      <c r="I937" s="121"/>
      <c r="J937" s="121"/>
    </row>
    <row r="938" spans="1:10">
      <c r="A938" s="121"/>
      <c r="B938" s="121"/>
      <c r="C938" s="121"/>
      <c r="D938" s="121"/>
      <c r="E938" s="121"/>
      <c r="F938" s="121"/>
      <c r="G938" s="121"/>
      <c r="H938" s="121"/>
      <c r="I938" s="121"/>
      <c r="J938" s="121"/>
    </row>
    <row r="939" spans="1:10">
      <c r="A939" s="121"/>
      <c r="B939" s="121"/>
      <c r="C939" s="121"/>
      <c r="D939" s="121"/>
      <c r="E939" s="121"/>
      <c r="F939" s="121"/>
      <c r="G939" s="121"/>
      <c r="H939" s="121"/>
      <c r="I939" s="121"/>
      <c r="J939" s="121"/>
    </row>
    <row r="940" spans="1:10">
      <c r="A940" s="121"/>
      <c r="B940" s="121"/>
      <c r="C940" s="121"/>
      <c r="D940" s="121"/>
      <c r="E940" s="121"/>
      <c r="F940" s="121"/>
      <c r="G940" s="121"/>
      <c r="H940" s="121"/>
      <c r="I940" s="121"/>
      <c r="J940" s="121"/>
    </row>
    <row r="941" spans="1:10">
      <c r="A941" s="121"/>
      <c r="B941" s="121"/>
      <c r="C941" s="121"/>
      <c r="D941" s="121"/>
      <c r="E941" s="121"/>
      <c r="F941" s="121"/>
      <c r="G941" s="121"/>
      <c r="H941" s="121"/>
      <c r="I941" s="121"/>
      <c r="J941" s="121"/>
    </row>
    <row r="942" spans="1:10">
      <c r="A942" s="121"/>
      <c r="B942" s="121"/>
      <c r="C942" s="121"/>
      <c r="D942" s="121"/>
      <c r="E942" s="121"/>
      <c r="F942" s="121"/>
      <c r="G942" s="121"/>
      <c r="H942" s="121"/>
      <c r="I942" s="121"/>
      <c r="J942" s="121"/>
    </row>
    <row r="943" spans="1:10">
      <c r="A943" s="121"/>
      <c r="B943" s="121"/>
      <c r="C943" s="121"/>
      <c r="D943" s="121"/>
      <c r="E943" s="121"/>
      <c r="F943" s="121"/>
      <c r="G943" s="121"/>
      <c r="H943" s="121"/>
      <c r="I943" s="121"/>
      <c r="J943" s="121"/>
    </row>
    <row r="944" spans="1:10">
      <c r="A944" s="121"/>
      <c r="B944" s="121"/>
      <c r="C944" s="121"/>
      <c r="D944" s="121"/>
      <c r="E944" s="121"/>
      <c r="F944" s="121"/>
      <c r="G944" s="121"/>
      <c r="H944" s="121"/>
      <c r="I944" s="121"/>
      <c r="J944" s="121"/>
    </row>
    <row r="945" spans="1:10">
      <c r="A945" s="121"/>
      <c r="B945" s="121"/>
      <c r="C945" s="121"/>
      <c r="D945" s="121"/>
      <c r="E945" s="121"/>
      <c r="F945" s="121"/>
      <c r="G945" s="121"/>
      <c r="H945" s="121"/>
      <c r="I945" s="121"/>
      <c r="J945" s="121"/>
    </row>
    <row r="946" spans="1:10">
      <c r="A946" s="121"/>
      <c r="B946" s="121"/>
      <c r="C946" s="121"/>
      <c r="D946" s="121"/>
      <c r="E946" s="121"/>
      <c r="F946" s="121"/>
      <c r="G946" s="121"/>
      <c r="H946" s="121"/>
      <c r="I946" s="121"/>
      <c r="J946" s="121"/>
    </row>
    <row r="947" spans="1:10">
      <c r="A947" s="121"/>
      <c r="B947" s="121"/>
      <c r="C947" s="121"/>
      <c r="D947" s="121"/>
      <c r="E947" s="121"/>
      <c r="F947" s="121"/>
      <c r="G947" s="121"/>
      <c r="H947" s="121"/>
      <c r="I947" s="121"/>
      <c r="J947" s="121"/>
    </row>
    <row r="948" spans="1:10">
      <c r="A948" s="121"/>
      <c r="B948" s="121"/>
      <c r="C948" s="121"/>
      <c r="D948" s="121"/>
      <c r="E948" s="121"/>
      <c r="F948" s="121"/>
      <c r="G948" s="121"/>
      <c r="H948" s="121"/>
      <c r="I948" s="121"/>
      <c r="J948" s="121"/>
    </row>
    <row r="949" spans="1:10">
      <c r="A949" s="121"/>
      <c r="B949" s="121"/>
      <c r="C949" s="121"/>
      <c r="D949" s="121"/>
      <c r="E949" s="121"/>
      <c r="F949" s="121"/>
      <c r="G949" s="121"/>
      <c r="H949" s="121"/>
      <c r="I949" s="121"/>
      <c r="J949" s="121"/>
    </row>
    <row r="950" spans="1:10">
      <c r="A950" s="121"/>
      <c r="B950" s="121"/>
      <c r="C950" s="121"/>
      <c r="D950" s="121"/>
      <c r="E950" s="121"/>
      <c r="F950" s="121"/>
      <c r="G950" s="121"/>
      <c r="H950" s="121"/>
      <c r="I950" s="121"/>
      <c r="J950" s="121"/>
    </row>
    <row r="951" spans="1:10">
      <c r="A951" s="121"/>
      <c r="B951" s="121"/>
      <c r="C951" s="121"/>
      <c r="D951" s="121"/>
      <c r="E951" s="121"/>
      <c r="F951" s="121"/>
      <c r="G951" s="121"/>
      <c r="H951" s="121"/>
      <c r="I951" s="121"/>
      <c r="J951" s="121"/>
    </row>
    <row r="952" spans="1:10">
      <c r="A952" s="121"/>
      <c r="B952" s="121"/>
      <c r="C952" s="121"/>
      <c r="D952" s="121"/>
      <c r="E952" s="121"/>
      <c r="F952" s="121"/>
      <c r="G952" s="121"/>
      <c r="H952" s="121"/>
      <c r="I952" s="121"/>
      <c r="J952" s="121"/>
    </row>
    <row r="953" spans="1:10">
      <c r="A953" s="121"/>
      <c r="B953" s="121"/>
      <c r="C953" s="121"/>
      <c r="D953" s="121"/>
      <c r="E953" s="121"/>
      <c r="F953" s="121"/>
      <c r="G953" s="121"/>
      <c r="H953" s="121"/>
      <c r="I953" s="121"/>
      <c r="J953" s="121"/>
    </row>
    <row r="954" spans="1:10">
      <c r="A954" s="121"/>
      <c r="B954" s="121"/>
      <c r="C954" s="121"/>
      <c r="D954" s="121"/>
      <c r="E954" s="121"/>
      <c r="F954" s="121"/>
      <c r="G954" s="121"/>
      <c r="H954" s="121"/>
      <c r="I954" s="121"/>
      <c r="J954" s="121"/>
    </row>
    <row r="955" spans="1:10">
      <c r="A955" s="121"/>
      <c r="B955" s="121"/>
      <c r="C955" s="121"/>
      <c r="D955" s="121"/>
      <c r="E955" s="121"/>
      <c r="F955" s="121"/>
      <c r="G955" s="121"/>
      <c r="H955" s="121"/>
      <c r="I955" s="121"/>
      <c r="J955" s="121"/>
    </row>
    <row r="956" spans="1:10">
      <c r="A956" s="121"/>
      <c r="B956" s="121"/>
      <c r="C956" s="121"/>
      <c r="D956" s="121"/>
      <c r="E956" s="121"/>
      <c r="F956" s="121"/>
      <c r="G956" s="121"/>
      <c r="H956" s="121"/>
      <c r="I956" s="121"/>
      <c r="J956" s="121"/>
    </row>
    <row r="957" spans="1:10">
      <c r="A957" s="121"/>
      <c r="B957" s="121"/>
      <c r="C957" s="121"/>
      <c r="D957" s="121"/>
      <c r="E957" s="121"/>
      <c r="F957" s="121"/>
      <c r="G957" s="121"/>
      <c r="H957" s="121"/>
      <c r="I957" s="121"/>
      <c r="J957" s="121"/>
    </row>
    <row r="958" spans="1:10">
      <c r="A958" s="121"/>
      <c r="B958" s="121"/>
      <c r="C958" s="121"/>
      <c r="D958" s="121"/>
      <c r="E958" s="121"/>
      <c r="F958" s="121"/>
      <c r="G958" s="121"/>
      <c r="H958" s="121"/>
      <c r="I958" s="121"/>
      <c r="J958" s="121"/>
    </row>
  </sheetData>
  <sheetProtection formatCells="0" formatColumns="0" formatRows="0" insertRows="0" insertColumns="0" insertHyperlinks="0" deleteColumns="0" deleteRows="0" sort="0" autoFilter="0" pivotTables="0"/>
  <mergeCells count="5">
    <mergeCell ref="A1:J1"/>
    <mergeCell ref="A3:A7"/>
    <mergeCell ref="A8:A10"/>
    <mergeCell ref="A11:A13"/>
    <mergeCell ref="A14:A1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topLeftCell="A17" workbookViewId="0">
      <selection activeCell="I9" sqref="I9"/>
    </sheetView>
  </sheetViews>
  <sheetFormatPr defaultColWidth="9" defaultRowHeight="15.6" outlineLevelCol="5"/>
  <cols>
    <col min="1" max="1" width="5.25" style="75" customWidth="1"/>
    <col min="2" max="2" width="27.75" style="75" customWidth="1"/>
    <col min="3" max="3" width="25.25" style="75" customWidth="1"/>
    <col min="4" max="4" width="34.25" style="75" customWidth="1"/>
    <col min="5" max="5" width="27.5" style="75" customWidth="1"/>
    <col min="6" max="6" width="18.75" style="75" customWidth="1"/>
    <col min="7" max="7" width="18.3796296296296" style="75" customWidth="1"/>
    <col min="8" max="16384" width="9" style="75"/>
  </cols>
  <sheetData>
    <row r="1" ht="29.25" customHeight="1" spans="1:5">
      <c r="A1" s="76" t="s">
        <v>453</v>
      </c>
      <c r="B1" s="76"/>
      <c r="C1" s="76"/>
      <c r="D1" s="76"/>
      <c r="E1" s="76"/>
    </row>
    <row r="2" s="74" customFormat="1" ht="22.5" customHeight="1" spans="1:6">
      <c r="A2" s="77" t="s">
        <v>454</v>
      </c>
      <c r="B2" s="78"/>
      <c r="C2" s="79" t="s">
        <v>455</v>
      </c>
      <c r="D2" s="80"/>
      <c r="E2" s="81"/>
      <c r="F2" s="82" t="s">
        <v>93</v>
      </c>
    </row>
    <row r="3" ht="195.95" customHeight="1" spans="2:6">
      <c r="B3" s="83"/>
      <c r="C3" s="84" t="s">
        <v>456</v>
      </c>
      <c r="D3" s="85"/>
      <c r="E3" s="86"/>
      <c r="F3" s="87" t="s">
        <v>457</v>
      </c>
    </row>
    <row r="4" ht="18.75" customHeight="1" spans="2:5">
      <c r="B4" s="88" t="s">
        <v>458</v>
      </c>
      <c r="C4" s="89"/>
      <c r="D4" s="90"/>
      <c r="E4" s="91"/>
    </row>
    <row r="5" ht="18.75" customHeight="1" spans="2:5">
      <c r="B5" s="92"/>
      <c r="C5" s="89"/>
      <c r="D5" s="90"/>
      <c r="E5" s="91"/>
    </row>
    <row r="6" ht="23.1" customHeight="1" spans="1:5">
      <c r="A6" s="93"/>
      <c r="B6" s="92"/>
      <c r="C6" s="89"/>
      <c r="D6" s="90"/>
      <c r="E6" s="91"/>
    </row>
    <row r="7" ht="39" customHeight="1" spans="1:5">
      <c r="A7" s="93"/>
      <c r="B7" s="92"/>
      <c r="C7" s="89"/>
      <c r="D7" s="90"/>
      <c r="E7" s="91"/>
    </row>
    <row r="8" ht="39" customHeight="1" spans="1:5">
      <c r="A8" s="93"/>
      <c r="B8" s="92"/>
      <c r="C8" s="94"/>
      <c r="D8" s="94"/>
      <c r="E8" s="95"/>
    </row>
    <row r="9" ht="22.5" customHeight="1" spans="1:5">
      <c r="A9" s="96"/>
      <c r="B9" s="97" t="s">
        <v>459</v>
      </c>
      <c r="C9" s="97"/>
      <c r="D9" s="97"/>
      <c r="E9" s="97"/>
    </row>
    <row r="10" ht="26.25" customHeight="1" spans="1:5">
      <c r="A10" s="96"/>
      <c r="B10" s="98" t="s">
        <v>460</v>
      </c>
      <c r="C10" s="98" t="s">
        <v>461</v>
      </c>
      <c r="D10" s="99" t="s">
        <v>462</v>
      </c>
      <c r="E10" s="100"/>
    </row>
    <row r="11" ht="18.75" customHeight="1" spans="1:5">
      <c r="A11" s="96"/>
      <c r="B11" s="98"/>
      <c r="C11" s="98" t="s">
        <v>463</v>
      </c>
      <c r="D11" s="101"/>
      <c r="E11" s="102"/>
    </row>
    <row r="12" ht="45" customHeight="1" spans="2:5">
      <c r="B12" s="103" t="s">
        <v>464</v>
      </c>
      <c r="C12" s="98" t="s">
        <v>465</v>
      </c>
      <c r="D12" s="104" t="s">
        <v>466</v>
      </c>
      <c r="E12" s="105"/>
    </row>
    <row r="13" ht="21.75" customHeight="1" spans="2:5">
      <c r="B13" s="98" t="s">
        <v>467</v>
      </c>
      <c r="C13" s="98" t="s">
        <v>468</v>
      </c>
      <c r="D13" s="99" t="s">
        <v>469</v>
      </c>
      <c r="E13" s="100"/>
    </row>
    <row r="14" ht="18.75" customHeight="1" spans="2:5">
      <c r="B14" s="98"/>
      <c r="C14" s="98" t="s">
        <v>470</v>
      </c>
      <c r="D14" s="101"/>
      <c r="E14" s="102"/>
    </row>
    <row r="15" ht="17.25" customHeight="1" spans="2:5">
      <c r="B15" s="98"/>
      <c r="C15" s="98" t="s">
        <v>471</v>
      </c>
      <c r="D15" s="101"/>
      <c r="E15" s="102"/>
    </row>
    <row r="16" ht="22.5" customHeight="1" spans="2:5">
      <c r="B16" s="98"/>
      <c r="C16" s="98" t="s">
        <v>472</v>
      </c>
      <c r="D16" s="106"/>
      <c r="E16" s="107"/>
    </row>
    <row r="17" ht="46.5" customHeight="1" spans="2:5">
      <c r="B17" s="98" t="s">
        <v>473</v>
      </c>
      <c r="C17" s="98" t="s">
        <v>474</v>
      </c>
      <c r="D17" s="104" t="s">
        <v>469</v>
      </c>
      <c r="E17" s="105"/>
    </row>
    <row r="18" ht="57.75" customHeight="1" spans="2:5">
      <c r="B18" s="98" t="s">
        <v>475</v>
      </c>
      <c r="C18" s="98"/>
      <c r="D18" s="108" t="s">
        <v>476</v>
      </c>
      <c r="E18" s="109"/>
    </row>
    <row r="19" ht="19.5" customHeight="1" spans="2:5">
      <c r="B19" s="110" t="s">
        <v>477</v>
      </c>
      <c r="C19" s="110"/>
      <c r="D19" s="110"/>
      <c r="E19" s="110"/>
    </row>
    <row r="20" ht="144" customHeight="1" spans="2:5">
      <c r="B20" s="111"/>
      <c r="C20" s="111"/>
      <c r="D20" s="111"/>
      <c r="E20" s="111"/>
    </row>
    <row r="21" ht="102" customHeight="1" spans="2:5">
      <c r="B21" s="112" t="s">
        <v>478</v>
      </c>
      <c r="C21" s="113"/>
      <c r="D21" s="113"/>
      <c r="E21" s="114"/>
    </row>
  </sheetData>
  <sheetProtection formatCells="0" formatColumns="0" formatRows="0" insertRows="0" insertColumns="0" insertHyperlinks="0" deleteColumns="0" deleteRows="0" sort="0" autoFilter="0" pivotTables="0"/>
  <mergeCells count="18">
    <mergeCell ref="A1:E1"/>
    <mergeCell ref="A2:B2"/>
    <mergeCell ref="C2:E2"/>
    <mergeCell ref="B9:E9"/>
    <mergeCell ref="D12:E12"/>
    <mergeCell ref="D17:E17"/>
    <mergeCell ref="B18:C18"/>
    <mergeCell ref="D18:E18"/>
    <mergeCell ref="B19:E19"/>
    <mergeCell ref="B20:E20"/>
    <mergeCell ref="B21:E21"/>
    <mergeCell ref="A6:A11"/>
    <mergeCell ref="B4:B8"/>
    <mergeCell ref="B10:B11"/>
    <mergeCell ref="B13:B16"/>
    <mergeCell ref="C3:E8"/>
    <mergeCell ref="D10:E11"/>
    <mergeCell ref="D13:E16"/>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9"/>
  <sheetViews>
    <sheetView zoomScale="80" zoomScaleNormal="80" workbookViewId="0">
      <selection activeCell="K33" sqref="K33"/>
    </sheetView>
  </sheetViews>
  <sheetFormatPr defaultColWidth="9" defaultRowHeight="15.6"/>
  <cols>
    <col min="2" max="2" width="10.8796296296296" style="6" customWidth="1"/>
    <col min="3" max="3" width="13.25" style="6" customWidth="1"/>
    <col min="4" max="4" width="20.3796296296296" style="6" customWidth="1"/>
    <col min="5" max="5" width="9" style="6"/>
    <col min="6" max="6" width="15.25" style="6"/>
    <col min="7" max="13" width="9" style="6"/>
    <col min="14" max="14" width="14.1296296296296" style="6"/>
    <col min="15" max="18" width="9" style="6"/>
    <col min="19" max="19" width="27.1296296296296" style="6" customWidth="1"/>
    <col min="20" max="20" width="16.1296296296296" style="6" customWidth="1"/>
    <col min="21" max="16384" width="9" style="6"/>
  </cols>
  <sheetData>
    <row r="1" s="44" customFormat="1" ht="33" spans="1:19">
      <c r="A1" s="47" t="s">
        <v>479</v>
      </c>
      <c r="B1" s="47"/>
      <c r="C1" s="47"/>
      <c r="D1" s="47"/>
      <c r="E1" s="47"/>
      <c r="F1" s="47"/>
      <c r="G1" s="47"/>
      <c r="H1" s="47"/>
      <c r="I1" s="47"/>
      <c r="J1" s="47"/>
      <c r="K1" s="47"/>
      <c r="L1" s="47"/>
      <c r="M1" s="47"/>
      <c r="N1" s="47"/>
      <c r="O1" s="47"/>
      <c r="P1" s="47"/>
      <c r="Q1" s="47"/>
      <c r="R1" s="47"/>
      <c r="S1" s="47"/>
    </row>
    <row r="2" s="45" customFormat="1" ht="69.6" spans="2:20">
      <c r="B2" s="48" t="s">
        <v>480</v>
      </c>
      <c r="C2" s="48" t="s">
        <v>481</v>
      </c>
      <c r="D2" s="48" t="s">
        <v>482</v>
      </c>
      <c r="E2" s="48" t="s">
        <v>483</v>
      </c>
      <c r="F2" s="48" t="s">
        <v>484</v>
      </c>
      <c r="G2" s="49" t="s">
        <v>485</v>
      </c>
      <c r="H2" s="50" t="s">
        <v>486</v>
      </c>
      <c r="I2" s="59" t="s">
        <v>487</v>
      </c>
      <c r="J2" s="59" t="s">
        <v>488</v>
      </c>
      <c r="K2" s="60" t="s">
        <v>489</v>
      </c>
      <c r="L2" s="59" t="s">
        <v>490</v>
      </c>
      <c r="M2" s="59" t="s">
        <v>491</v>
      </c>
      <c r="N2" s="59" t="s">
        <v>492</v>
      </c>
      <c r="O2" s="59" t="s">
        <v>493</v>
      </c>
      <c r="P2" s="61" t="s">
        <v>494</v>
      </c>
      <c r="Q2" s="61" t="s">
        <v>495</v>
      </c>
      <c r="R2" s="61" t="s">
        <v>496</v>
      </c>
      <c r="S2" s="66" t="s">
        <v>497</v>
      </c>
      <c r="T2" s="45" t="s">
        <v>498</v>
      </c>
    </row>
    <row r="3" s="46" customFormat="1" ht="17.4" spans="1:20">
      <c r="A3" s="51"/>
      <c r="B3" s="52" t="s">
        <v>499</v>
      </c>
      <c r="C3" s="52" t="s">
        <v>500</v>
      </c>
      <c r="D3" s="53" t="s">
        <v>501</v>
      </c>
      <c r="E3" s="54">
        <v>109.99</v>
      </c>
      <c r="F3" s="54">
        <v>1</v>
      </c>
      <c r="G3" s="54">
        <v>109.99</v>
      </c>
      <c r="H3" s="55">
        <v>45</v>
      </c>
      <c r="I3" s="62">
        <v>1.1</v>
      </c>
      <c r="J3" s="55">
        <v>5.8</v>
      </c>
      <c r="K3" s="63">
        <v>0</v>
      </c>
      <c r="L3" s="64">
        <v>0.15</v>
      </c>
      <c r="M3" s="55">
        <f>L3*G3</f>
        <v>16.4985</v>
      </c>
      <c r="N3" s="55">
        <f>SUM(J3,M3,I3,H3,K3)</f>
        <v>68.3985</v>
      </c>
      <c r="O3" s="55">
        <f>G3-N3</f>
        <v>41.5915</v>
      </c>
      <c r="P3" s="65">
        <f>O3/G3</f>
        <v>0.378138921720156</v>
      </c>
      <c r="Q3" s="67">
        <v>0.08</v>
      </c>
      <c r="R3" s="68">
        <v>0.08</v>
      </c>
      <c r="S3" s="69">
        <f>P3-Q3-R3-12%</f>
        <v>0.0981389217201563</v>
      </c>
      <c r="T3" s="70"/>
    </row>
    <row r="4" s="46" customFormat="1" ht="17.4" spans="1:20">
      <c r="A4" s="51"/>
      <c r="B4" s="52" t="s">
        <v>502</v>
      </c>
      <c r="C4" s="52" t="s">
        <v>500</v>
      </c>
      <c r="D4" s="53" t="s">
        <v>501</v>
      </c>
      <c r="E4" s="54">
        <v>109.99</v>
      </c>
      <c r="F4" s="54">
        <v>1</v>
      </c>
      <c r="G4" s="54">
        <v>109.99</v>
      </c>
      <c r="H4" s="55">
        <v>45</v>
      </c>
      <c r="I4" s="62">
        <v>2.57</v>
      </c>
      <c r="J4" s="55">
        <v>5.8</v>
      </c>
      <c r="K4" s="63">
        <v>0</v>
      </c>
      <c r="L4" s="64">
        <v>0.15</v>
      </c>
      <c r="M4" s="55">
        <f>L4*G4</f>
        <v>16.4985</v>
      </c>
      <c r="N4" s="55">
        <f>SUM(J4,M4,I4,H4,K4)</f>
        <v>69.8685</v>
      </c>
      <c r="O4" s="55">
        <f>G4-N4</f>
        <v>40.1215</v>
      </c>
      <c r="P4" s="65">
        <f>O4/G4</f>
        <v>0.364774070370034</v>
      </c>
      <c r="Q4" s="67">
        <v>0.08</v>
      </c>
      <c r="R4" s="68">
        <v>0.08</v>
      </c>
      <c r="S4" s="69">
        <f>P4-Q4-R4-12%</f>
        <v>0.0847740703700336</v>
      </c>
      <c r="T4" s="70"/>
    </row>
    <row r="5" spans="1:1">
      <c r="A5" s="56"/>
    </row>
    <row r="6" spans="1:6">
      <c r="A6" s="56"/>
      <c r="B6" s="11" t="s">
        <v>489</v>
      </c>
      <c r="C6" s="42" t="s">
        <v>503</v>
      </c>
      <c r="D6" s="11"/>
      <c r="E6" s="11"/>
      <c r="F6" s="11"/>
    </row>
    <row r="7" spans="1:6">
      <c r="A7" s="56"/>
      <c r="B7" s="57"/>
      <c r="C7" s="11"/>
      <c r="D7" s="11"/>
      <c r="E7" s="11" t="s">
        <v>504</v>
      </c>
      <c r="F7" s="11" t="s">
        <v>505</v>
      </c>
    </row>
    <row r="8" ht="17.4" spans="1:6">
      <c r="A8" s="56"/>
      <c r="B8" s="11" t="s">
        <v>506</v>
      </c>
      <c r="C8" s="11" t="s">
        <v>507</v>
      </c>
      <c r="D8" s="53" t="s">
        <v>501</v>
      </c>
      <c r="E8" s="58">
        <f>950*(0.56*0.34*0.34)/8</f>
        <v>7.6874</v>
      </c>
      <c r="F8" s="58">
        <f>E8/7</f>
        <v>1.0982</v>
      </c>
    </row>
    <row r="9" ht="17.4" spans="1:6">
      <c r="A9" s="56"/>
      <c r="B9" s="11"/>
      <c r="C9" s="11"/>
      <c r="D9" s="53" t="s">
        <v>501</v>
      </c>
      <c r="E9" s="58">
        <f>9*16/8</f>
        <v>18</v>
      </c>
      <c r="F9" s="58">
        <f>E9/7</f>
        <v>2.57142857142857</v>
      </c>
    </row>
    <row r="10" spans="1:1">
      <c r="A10" s="6"/>
    </row>
    <row r="11" spans="1:1">
      <c r="A11" s="6"/>
    </row>
    <row r="12" spans="1:1">
      <c r="A12" s="6"/>
    </row>
    <row r="13" spans="1:1">
      <c r="A13" s="6"/>
    </row>
    <row r="14" spans="1:1">
      <c r="A14" s="6"/>
    </row>
    <row r="15" spans="1:1">
      <c r="A15" s="6"/>
    </row>
    <row r="16" spans="1:1">
      <c r="A16" s="6"/>
    </row>
    <row r="17" s="6" customFormat="1"/>
    <row r="18" s="6" customFormat="1"/>
    <row r="19" s="6" customFormat="1"/>
    <row r="20" s="6" customFormat="1"/>
    <row r="21" s="6" customFormat="1"/>
    <row r="22" s="6" customFormat="1"/>
    <row r="23" s="6" customFormat="1"/>
    <row r="24" s="6" customFormat="1"/>
    <row r="25" s="6" customFormat="1"/>
    <row r="26" s="6" customFormat="1"/>
    <row r="27" s="6" customFormat="1"/>
    <row r="28" s="6" customFormat="1"/>
    <row r="29" s="6" customFormat="1"/>
    <row r="30" s="6" customFormat="1"/>
    <row r="31" s="6" customFormat="1"/>
    <row r="32"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row r="61" s="6" customFormat="1"/>
    <row r="62" s="6" customFormat="1"/>
    <row r="63" s="6" customFormat="1"/>
    <row r="64" s="6" customFormat="1"/>
    <row r="65" s="6" customFormat="1"/>
    <row r="66" s="6" customFormat="1"/>
    <row r="67" s="6" customFormat="1"/>
    <row r="68" s="6" customFormat="1"/>
    <row r="69" s="6" customFormat="1"/>
    <row r="70" s="6" customFormat="1"/>
    <row r="71" s="6" customFormat="1"/>
    <row r="72" s="6" customFormat="1"/>
    <row r="73" s="6" customFormat="1"/>
    <row r="74" s="6" customFormat="1"/>
    <row r="75" s="6" customFormat="1"/>
    <row r="76" s="6" customFormat="1"/>
    <row r="77" s="6" customFormat="1" spans="2:4">
      <c r="B77" s="71" t="s">
        <v>508</v>
      </c>
      <c r="C77" s="6" t="s">
        <v>509</v>
      </c>
      <c r="D77" s="6" t="s">
        <v>510</v>
      </c>
    </row>
    <row r="78" s="6" customFormat="1" spans="2:4">
      <c r="B78" s="71"/>
      <c r="C78" s="6" t="s">
        <v>511</v>
      </c>
      <c r="D78" s="6" t="s">
        <v>512</v>
      </c>
    </row>
    <row r="79" s="6" customFormat="1" ht="16.2" spans="2:4">
      <c r="B79" s="72" t="s">
        <v>513</v>
      </c>
      <c r="D79" s="73" t="s">
        <v>514</v>
      </c>
    </row>
  </sheetData>
  <sheetProtection formatCells="0" formatColumns="0" formatRows="0" insertRows="0" insertColumns="0" insertHyperlinks="0" deleteColumns="0" deleteRows="0" sort="0" autoFilter="0" pivotTables="0"/>
  <mergeCells count="3">
    <mergeCell ref="A1:S1"/>
    <mergeCell ref="A3:A4"/>
    <mergeCell ref="B77:B78"/>
  </mergeCells>
  <pageMargins left="0.75" right="0.75" top="1" bottom="1" header="0.5" footer="0.5"/>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zoomScale="80" zoomScaleNormal="80" workbookViewId="0">
      <selection activeCell="B5" sqref="B5"/>
    </sheetView>
  </sheetViews>
  <sheetFormatPr defaultColWidth="9" defaultRowHeight="14.4" outlineLevelCol="5"/>
  <cols>
    <col min="2" max="2" width="16.25" customWidth="1"/>
    <col min="3" max="3" width="29.6296296296296" customWidth="1"/>
    <col min="4" max="4" width="33.5" customWidth="1"/>
    <col min="5" max="5" width="36.8796296296296" customWidth="1"/>
    <col min="6" max="6" width="38.5" customWidth="1"/>
  </cols>
  <sheetData>
    <row r="1" ht="17.4" spans="1:6">
      <c r="A1" s="22" t="s">
        <v>515</v>
      </c>
      <c r="B1" s="23"/>
      <c r="C1" s="23"/>
      <c r="D1" s="23"/>
      <c r="E1" s="23"/>
      <c r="F1" s="23"/>
    </row>
    <row r="2" ht="15.6" spans="1:6">
      <c r="A2" s="24" t="s">
        <v>516</v>
      </c>
      <c r="B2" s="25"/>
      <c r="C2" s="26" t="s">
        <v>517</v>
      </c>
      <c r="D2" s="27"/>
      <c r="E2" s="26" t="s">
        <v>518</v>
      </c>
      <c r="F2" s="28"/>
    </row>
    <row r="3" ht="15.6" spans="1:6">
      <c r="A3" s="29" t="s">
        <v>519</v>
      </c>
      <c r="B3" s="29" t="s">
        <v>520</v>
      </c>
      <c r="C3" s="30" t="s">
        <v>521</v>
      </c>
      <c r="D3" s="30" t="s">
        <v>522</v>
      </c>
      <c r="E3" s="31" t="s">
        <v>523</v>
      </c>
      <c r="F3" s="31" t="s">
        <v>524</v>
      </c>
    </row>
    <row r="4" ht="45" spans="1:6">
      <c r="A4" s="32"/>
      <c r="B4" s="29" t="s">
        <v>525</v>
      </c>
      <c r="C4" s="33" t="s">
        <v>526</v>
      </c>
      <c r="D4" s="33" t="s">
        <v>527</v>
      </c>
      <c r="E4" s="34" t="s">
        <v>528</v>
      </c>
      <c r="F4" s="34" t="s">
        <v>529</v>
      </c>
    </row>
    <row r="5" ht="15.6" spans="1:6">
      <c r="A5" s="29" t="s">
        <v>530</v>
      </c>
      <c r="B5" s="29" t="s">
        <v>530</v>
      </c>
      <c r="C5" s="33" t="s">
        <v>521</v>
      </c>
      <c r="D5" s="33" t="s">
        <v>522</v>
      </c>
      <c r="E5" s="34" t="s">
        <v>531</v>
      </c>
      <c r="F5" s="34" t="s">
        <v>532</v>
      </c>
    </row>
    <row r="6" ht="15.6" spans="1:6">
      <c r="A6" s="29"/>
      <c r="B6" s="29" t="s">
        <v>533</v>
      </c>
      <c r="C6" s="33" t="s">
        <v>534</v>
      </c>
      <c r="D6" s="33" t="s">
        <v>535</v>
      </c>
      <c r="E6" s="34" t="s">
        <v>536</v>
      </c>
      <c r="F6" s="31" t="s">
        <v>537</v>
      </c>
    </row>
    <row r="7" ht="46.8" spans="1:6">
      <c r="A7" s="29" t="s">
        <v>538</v>
      </c>
      <c r="B7" s="29" t="s">
        <v>539</v>
      </c>
      <c r="C7" s="35">
        <v>8800</v>
      </c>
      <c r="D7" s="35">
        <v>9000</v>
      </c>
      <c r="E7" s="34">
        <v>8000</v>
      </c>
      <c r="F7" s="34">
        <v>11500</v>
      </c>
    </row>
    <row r="8" ht="46.8" spans="1:6">
      <c r="A8" s="29"/>
      <c r="B8" s="29" t="s">
        <v>540</v>
      </c>
      <c r="C8" s="36" t="s">
        <v>541</v>
      </c>
      <c r="D8" s="36" t="s">
        <v>542</v>
      </c>
      <c r="E8" s="34" t="s">
        <v>543</v>
      </c>
      <c r="F8" s="34" t="s">
        <v>544</v>
      </c>
    </row>
    <row r="9" ht="15.6" spans="1:6">
      <c r="A9" s="29"/>
      <c r="B9" s="29" t="s">
        <v>545</v>
      </c>
      <c r="C9" s="37">
        <v>28800</v>
      </c>
      <c r="D9" s="37">
        <v>34000</v>
      </c>
      <c r="E9" s="38">
        <v>18500</v>
      </c>
      <c r="F9" s="31">
        <v>26500</v>
      </c>
    </row>
    <row r="10" ht="150.95" customHeight="1" spans="1:6">
      <c r="A10" s="29" t="s">
        <v>546</v>
      </c>
      <c r="B10" s="29" t="s">
        <v>546</v>
      </c>
      <c r="C10" s="36" t="s">
        <v>547</v>
      </c>
      <c r="D10" s="36" t="s">
        <v>548</v>
      </c>
      <c r="E10" s="31" t="s">
        <v>549</v>
      </c>
      <c r="F10" s="31" t="s">
        <v>550</v>
      </c>
    </row>
    <row r="11" ht="15.6" spans="1:6">
      <c r="A11" s="29" t="s">
        <v>551</v>
      </c>
      <c r="B11" s="29" t="s">
        <v>552</v>
      </c>
      <c r="C11" s="33" t="s">
        <v>553</v>
      </c>
      <c r="D11" s="33" t="s">
        <v>554</v>
      </c>
      <c r="E11" s="34" t="s">
        <v>555</v>
      </c>
      <c r="F11" s="34" t="s">
        <v>556</v>
      </c>
    </row>
    <row r="12" ht="15.6" spans="1:6">
      <c r="A12" s="29"/>
      <c r="B12" s="29" t="s">
        <v>557</v>
      </c>
      <c r="C12" s="33" t="s">
        <v>558</v>
      </c>
      <c r="D12" s="33" t="s">
        <v>559</v>
      </c>
      <c r="E12" s="34" t="s">
        <v>560</v>
      </c>
      <c r="F12" s="34" t="s">
        <v>561</v>
      </c>
    </row>
    <row r="13" ht="15.6" spans="1:6">
      <c r="A13" s="29"/>
      <c r="B13" s="29" t="s">
        <v>562</v>
      </c>
      <c r="C13" s="39" t="s">
        <v>563</v>
      </c>
      <c r="D13" s="39" t="s">
        <v>563</v>
      </c>
      <c r="E13" s="40" t="s">
        <v>563</v>
      </c>
      <c r="F13" s="40" t="s">
        <v>563</v>
      </c>
    </row>
    <row r="14" ht="15.6" spans="1:6">
      <c r="A14" s="29"/>
      <c r="B14" s="29" t="s">
        <v>564</v>
      </c>
      <c r="C14" s="33" t="s">
        <v>565</v>
      </c>
      <c r="D14" s="33" t="s">
        <v>566</v>
      </c>
      <c r="E14" s="34" t="s">
        <v>567</v>
      </c>
      <c r="F14" s="34" t="s">
        <v>568</v>
      </c>
    </row>
    <row r="15" ht="15.6" spans="1:6">
      <c r="A15" s="29"/>
      <c r="B15" s="29" t="s">
        <v>569</v>
      </c>
      <c r="C15" s="39" t="s">
        <v>570</v>
      </c>
      <c r="D15" s="39" t="s">
        <v>571</v>
      </c>
      <c r="E15" s="34" t="s">
        <v>572</v>
      </c>
      <c r="F15" s="34" t="s">
        <v>573</v>
      </c>
    </row>
    <row r="16" spans="1:6">
      <c r="A16" s="29"/>
      <c r="B16" s="29"/>
      <c r="C16" s="41" t="s">
        <v>574</v>
      </c>
      <c r="D16" s="42"/>
      <c r="E16" s="42"/>
      <c r="F16" s="42"/>
    </row>
    <row r="17" spans="1:6">
      <c r="A17" s="29"/>
      <c r="B17" s="29"/>
      <c r="C17" s="42"/>
      <c r="D17" s="42"/>
      <c r="E17" s="42"/>
      <c r="F17" s="42"/>
    </row>
    <row r="18" spans="1:6">
      <c r="A18" s="29"/>
      <c r="B18" s="29"/>
      <c r="C18" s="42"/>
      <c r="D18" s="42"/>
      <c r="E18" s="42"/>
      <c r="F18" s="42"/>
    </row>
    <row r="19" spans="1:6">
      <c r="A19" s="29"/>
      <c r="B19" s="29"/>
      <c r="C19" s="42"/>
      <c r="D19" s="42"/>
      <c r="E19" s="42"/>
      <c r="F19" s="42"/>
    </row>
    <row r="20" spans="1:6">
      <c r="A20" s="29"/>
      <c r="B20" s="29"/>
      <c r="C20" s="42"/>
      <c r="D20" s="42"/>
      <c r="E20" s="42"/>
      <c r="F20" s="42"/>
    </row>
    <row r="21" spans="1:6">
      <c r="A21" s="29"/>
      <c r="B21" s="29"/>
      <c r="C21" s="42"/>
      <c r="D21" s="42"/>
      <c r="E21" s="42"/>
      <c r="F21" s="42"/>
    </row>
    <row r="22" ht="26.1" customHeight="1" spans="1:6">
      <c r="A22" s="29"/>
      <c r="B22" s="29"/>
      <c r="C22" s="42"/>
      <c r="D22" s="42"/>
      <c r="E22" s="42"/>
      <c r="F22" s="42"/>
    </row>
    <row r="23" ht="27" customHeight="1" spans="1:1">
      <c r="A23" s="43" t="s">
        <v>575</v>
      </c>
    </row>
  </sheetData>
  <sheetProtection formatCells="0" formatColumns="0" formatRows="0" insertRows="0" insertColumns="0" insertHyperlinks="0" deleteColumns="0" deleteRows="0" sort="0" autoFilter="0" pivotTables="0"/>
  <mergeCells count="10">
    <mergeCell ref="A1:F1"/>
    <mergeCell ref="A2:B2"/>
    <mergeCell ref="C2:D2"/>
    <mergeCell ref="E2:F2"/>
    <mergeCell ref="A3:A4"/>
    <mergeCell ref="A5:A6"/>
    <mergeCell ref="A7:A9"/>
    <mergeCell ref="A11:A15"/>
    <mergeCell ref="A16:B22"/>
    <mergeCell ref="C16:F22"/>
  </mergeCell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0"/>
  <sheetViews>
    <sheetView tabSelected="1" zoomScale="80" zoomScaleNormal="80" workbookViewId="0">
      <selection activeCell="A1" sqref="$A1:$XFD2"/>
    </sheetView>
  </sheetViews>
  <sheetFormatPr defaultColWidth="9" defaultRowHeight="15.6"/>
  <cols>
    <col min="1" max="2" width="9" style="5"/>
    <col min="3" max="3" width="14.1296296296296" style="5" customWidth="1"/>
    <col min="4" max="4" width="22.6296296296296" style="5" customWidth="1"/>
    <col min="5" max="5" width="19" style="5" customWidth="1"/>
    <col min="6" max="6" width="17.1296296296296" style="6" customWidth="1"/>
    <col min="7" max="7" width="9" style="6"/>
    <col min="8" max="8" width="9.25" style="5"/>
    <col min="9" max="9" width="9" style="5"/>
    <col min="10" max="10" width="12.75" style="7"/>
    <col min="11" max="13" width="9" style="6"/>
    <col min="14" max="16384" width="9" style="5"/>
  </cols>
  <sheetData>
    <row r="1" s="1" customFormat="1" ht="38.1" customHeight="1" spans="1:23">
      <c r="A1" s="8" t="s">
        <v>576</v>
      </c>
      <c r="F1" s="9"/>
      <c r="G1" s="9"/>
      <c r="J1" s="17"/>
      <c r="K1" s="9"/>
      <c r="L1" s="9"/>
      <c r="M1" s="9"/>
      <c r="O1" s="9"/>
      <c r="P1" s="9"/>
      <c r="Q1" s="9"/>
      <c r="R1" s="9"/>
      <c r="S1" s="9"/>
      <c r="T1" s="9"/>
      <c r="U1" s="9"/>
      <c r="V1" s="9"/>
      <c r="W1" s="9"/>
    </row>
    <row r="2" s="2" customFormat="1" ht="16.2" spans="1:23">
      <c r="A2" s="10" t="s">
        <v>577</v>
      </c>
      <c r="B2" s="10" t="s">
        <v>74</v>
      </c>
      <c r="C2" s="10" t="s">
        <v>70</v>
      </c>
      <c r="D2" s="10" t="s">
        <v>578</v>
      </c>
      <c r="E2" s="10" t="s">
        <v>1</v>
      </c>
      <c r="F2" s="10" t="s">
        <v>579</v>
      </c>
      <c r="G2" s="10" t="s">
        <v>580</v>
      </c>
      <c r="H2" s="10" t="s">
        <v>581</v>
      </c>
      <c r="I2" s="10" t="s">
        <v>25</v>
      </c>
      <c r="J2" s="18" t="s">
        <v>81</v>
      </c>
      <c r="K2" s="10" t="s">
        <v>43</v>
      </c>
      <c r="L2" s="10" t="s">
        <v>37</v>
      </c>
      <c r="M2" s="10" t="s">
        <v>582</v>
      </c>
      <c r="N2" s="10" t="s">
        <v>583</v>
      </c>
      <c r="O2" s="9"/>
      <c r="P2" s="9"/>
      <c r="Q2" s="9"/>
      <c r="R2" s="9"/>
      <c r="S2" s="9"/>
      <c r="T2" s="9"/>
      <c r="U2" s="9"/>
      <c r="V2" s="9"/>
      <c r="W2" s="9"/>
    </row>
    <row r="3" spans="1:14">
      <c r="A3" s="11">
        <v>1</v>
      </c>
      <c r="B3" s="11" t="s">
        <v>98</v>
      </c>
      <c r="C3" s="12" t="s">
        <v>95</v>
      </c>
      <c r="D3" s="12" t="s">
        <v>584</v>
      </c>
      <c r="E3" s="11" t="s">
        <v>14</v>
      </c>
      <c r="F3" s="11" t="s">
        <v>244</v>
      </c>
      <c r="G3" s="11">
        <v>11580</v>
      </c>
      <c r="H3" s="11">
        <f>G3/30</f>
        <v>386</v>
      </c>
      <c r="I3" s="11">
        <v>79.99</v>
      </c>
      <c r="J3" s="19">
        <f>I3*G3</f>
        <v>926284.2</v>
      </c>
      <c r="K3" s="11">
        <v>3331</v>
      </c>
      <c r="L3" s="11">
        <v>4.5</v>
      </c>
      <c r="M3" s="11">
        <v>3469</v>
      </c>
      <c r="N3" s="11" t="s">
        <v>585</v>
      </c>
    </row>
    <row r="4" spans="1:14">
      <c r="A4" s="11">
        <v>2</v>
      </c>
      <c r="B4" s="11" t="s">
        <v>213</v>
      </c>
      <c r="C4" s="12" t="s">
        <v>211</v>
      </c>
      <c r="D4" s="12" t="s">
        <v>586</v>
      </c>
      <c r="E4" s="11" t="s">
        <v>21</v>
      </c>
      <c r="F4" s="11" t="s">
        <v>244</v>
      </c>
      <c r="G4" s="11">
        <v>10050</v>
      </c>
      <c r="H4" s="11">
        <f t="shared" ref="H4:H50" si="0">G4/30</f>
        <v>335</v>
      </c>
      <c r="I4" s="11">
        <v>199.99</v>
      </c>
      <c r="J4" s="19">
        <f t="shared" ref="J4:J50" si="1">I4*G4</f>
        <v>2009899.5</v>
      </c>
      <c r="K4" s="11">
        <v>4733</v>
      </c>
      <c r="L4" s="11">
        <v>4.7</v>
      </c>
      <c r="M4" s="11">
        <v>1440</v>
      </c>
      <c r="N4" s="11" t="s">
        <v>587</v>
      </c>
    </row>
    <row r="5" spans="1:14">
      <c r="A5" s="11">
        <v>3</v>
      </c>
      <c r="B5" s="11" t="s">
        <v>111</v>
      </c>
      <c r="C5" s="12" t="s">
        <v>109</v>
      </c>
      <c r="D5" s="12" t="s">
        <v>588</v>
      </c>
      <c r="E5" s="11" t="s">
        <v>14</v>
      </c>
      <c r="F5" s="11" t="s">
        <v>244</v>
      </c>
      <c r="G5" s="11">
        <v>4500</v>
      </c>
      <c r="H5" s="11">
        <f t="shared" si="0"/>
        <v>150</v>
      </c>
      <c r="I5" s="11">
        <v>208.97</v>
      </c>
      <c r="J5" s="19">
        <f t="shared" si="1"/>
        <v>940365</v>
      </c>
      <c r="K5" s="11">
        <v>3039</v>
      </c>
      <c r="L5" s="11">
        <v>4.4</v>
      </c>
      <c r="M5" s="11">
        <v>4050</v>
      </c>
      <c r="N5" s="11" t="s">
        <v>585</v>
      </c>
    </row>
    <row r="6" spans="1:14">
      <c r="A6" s="11">
        <v>4</v>
      </c>
      <c r="B6" s="11" t="s">
        <v>118</v>
      </c>
      <c r="C6" s="12" t="s">
        <v>116</v>
      </c>
      <c r="D6" s="12" t="s">
        <v>589</v>
      </c>
      <c r="E6" s="11" t="s">
        <v>14</v>
      </c>
      <c r="F6" s="11" t="s">
        <v>244</v>
      </c>
      <c r="G6" s="11">
        <v>1890</v>
      </c>
      <c r="H6" s="11">
        <f t="shared" si="0"/>
        <v>63</v>
      </c>
      <c r="I6" s="11">
        <v>139.99</v>
      </c>
      <c r="J6" s="19">
        <f t="shared" si="1"/>
        <v>264581.1</v>
      </c>
      <c r="K6" s="11">
        <v>1141</v>
      </c>
      <c r="L6" s="11">
        <v>4.3</v>
      </c>
      <c r="M6" s="11">
        <v>4072</v>
      </c>
      <c r="N6" s="11" t="s">
        <v>585</v>
      </c>
    </row>
    <row r="7" spans="1:14">
      <c r="A7" s="11">
        <v>5</v>
      </c>
      <c r="B7" s="11" t="s">
        <v>590</v>
      </c>
      <c r="C7" s="12" t="s">
        <v>591</v>
      </c>
      <c r="D7" s="12" t="s">
        <v>592</v>
      </c>
      <c r="E7" s="11" t="s">
        <v>11</v>
      </c>
      <c r="F7" s="11" t="s">
        <v>244</v>
      </c>
      <c r="G7" s="11">
        <v>1350</v>
      </c>
      <c r="H7" s="11">
        <f t="shared" si="0"/>
        <v>45</v>
      </c>
      <c r="I7" s="11">
        <v>488.39</v>
      </c>
      <c r="J7" s="19">
        <f t="shared" si="1"/>
        <v>659326.5</v>
      </c>
      <c r="K7" s="11">
        <v>363</v>
      </c>
      <c r="L7" s="11">
        <v>4.3</v>
      </c>
      <c r="M7" s="11">
        <v>3025</v>
      </c>
      <c r="N7" s="11" t="s">
        <v>593</v>
      </c>
    </row>
    <row r="8" spans="1:14">
      <c r="A8" s="11">
        <v>6</v>
      </c>
      <c r="B8" s="11" t="s">
        <v>594</v>
      </c>
      <c r="C8" s="12" t="s">
        <v>595</v>
      </c>
      <c r="D8" s="12" t="s">
        <v>596</v>
      </c>
      <c r="E8" s="11" t="s">
        <v>9</v>
      </c>
      <c r="F8" s="11" t="s">
        <v>244</v>
      </c>
      <c r="G8" s="11">
        <v>1320</v>
      </c>
      <c r="H8" s="11">
        <f t="shared" si="0"/>
        <v>44</v>
      </c>
      <c r="I8" s="11">
        <v>145.99</v>
      </c>
      <c r="J8" s="19">
        <f t="shared" si="1"/>
        <v>192706.8</v>
      </c>
      <c r="K8" s="11">
        <v>4</v>
      </c>
      <c r="L8" s="11">
        <v>5</v>
      </c>
      <c r="M8" s="11">
        <v>48</v>
      </c>
      <c r="N8" s="11" t="s">
        <v>587</v>
      </c>
    </row>
    <row r="9" s="3" customFormat="1" spans="1:14">
      <c r="A9" s="13">
        <v>7</v>
      </c>
      <c r="B9" s="13" t="s">
        <v>145</v>
      </c>
      <c r="C9" s="14" t="s">
        <v>143</v>
      </c>
      <c r="D9" s="14" t="s">
        <v>597</v>
      </c>
      <c r="E9" s="13" t="s">
        <v>11</v>
      </c>
      <c r="F9" s="13" t="s">
        <v>244</v>
      </c>
      <c r="G9" s="13">
        <v>1050</v>
      </c>
      <c r="H9" s="13">
        <f t="shared" si="0"/>
        <v>35</v>
      </c>
      <c r="I9" s="13">
        <v>129.99</v>
      </c>
      <c r="J9" s="20">
        <f t="shared" si="1"/>
        <v>136489.5</v>
      </c>
      <c r="K9" s="13">
        <v>317</v>
      </c>
      <c r="L9" s="13">
        <v>4.3</v>
      </c>
      <c r="M9" s="13">
        <v>1346</v>
      </c>
      <c r="N9" s="13" t="s">
        <v>585</v>
      </c>
    </row>
    <row r="10" spans="1:14">
      <c r="A10" s="11">
        <v>8</v>
      </c>
      <c r="B10" s="11" t="s">
        <v>154</v>
      </c>
      <c r="C10" s="12" t="s">
        <v>152</v>
      </c>
      <c r="D10" s="12" t="s">
        <v>598</v>
      </c>
      <c r="E10" s="11" t="s">
        <v>11</v>
      </c>
      <c r="F10" s="11" t="s">
        <v>244</v>
      </c>
      <c r="G10" s="11">
        <v>930</v>
      </c>
      <c r="H10" s="11">
        <f t="shared" si="0"/>
        <v>31</v>
      </c>
      <c r="I10" s="11">
        <v>79.99</v>
      </c>
      <c r="J10" s="19">
        <f t="shared" si="1"/>
        <v>74390.7</v>
      </c>
      <c r="K10" s="11">
        <v>749</v>
      </c>
      <c r="L10" s="11">
        <v>4.2</v>
      </c>
      <c r="M10" s="11">
        <v>1389</v>
      </c>
      <c r="N10" s="11" t="s">
        <v>585</v>
      </c>
    </row>
    <row r="11" spans="1:14">
      <c r="A11" s="11">
        <v>9</v>
      </c>
      <c r="B11" s="11" t="s">
        <v>161</v>
      </c>
      <c r="C11" s="12" t="s">
        <v>159</v>
      </c>
      <c r="D11" s="12" t="s">
        <v>599</v>
      </c>
      <c r="E11" s="11" t="s">
        <v>11</v>
      </c>
      <c r="F11" s="11" t="s">
        <v>244</v>
      </c>
      <c r="G11" s="11">
        <v>690</v>
      </c>
      <c r="H11" s="11">
        <f t="shared" si="0"/>
        <v>23</v>
      </c>
      <c r="I11" s="11">
        <v>179.99</v>
      </c>
      <c r="J11" s="19">
        <f t="shared" si="1"/>
        <v>124193.1</v>
      </c>
      <c r="K11" s="11">
        <v>190</v>
      </c>
      <c r="L11" s="11">
        <v>4.2</v>
      </c>
      <c r="M11" s="11">
        <v>4335</v>
      </c>
      <c r="N11" s="11" t="s">
        <v>585</v>
      </c>
    </row>
    <row r="12" spans="1:14">
      <c r="A12" s="11">
        <v>10</v>
      </c>
      <c r="B12" s="11" t="s">
        <v>196</v>
      </c>
      <c r="C12" s="12" t="s">
        <v>194</v>
      </c>
      <c r="D12" s="12" t="s">
        <v>600</v>
      </c>
      <c r="E12" s="11" t="s">
        <v>20</v>
      </c>
      <c r="F12" s="11" t="s">
        <v>244</v>
      </c>
      <c r="G12" s="11">
        <v>600</v>
      </c>
      <c r="H12" s="11">
        <f t="shared" si="0"/>
        <v>20</v>
      </c>
      <c r="I12" s="11">
        <v>149.99</v>
      </c>
      <c r="J12" s="19">
        <f t="shared" si="1"/>
        <v>89994</v>
      </c>
      <c r="K12" s="11">
        <v>210</v>
      </c>
      <c r="L12" s="11">
        <v>4</v>
      </c>
      <c r="M12" s="11">
        <v>442</v>
      </c>
      <c r="N12" s="11" t="s">
        <v>587</v>
      </c>
    </row>
    <row r="13" s="4" customFormat="1" spans="1:14">
      <c r="A13" s="15">
        <v>11</v>
      </c>
      <c r="B13" s="15" t="s">
        <v>127</v>
      </c>
      <c r="C13" s="16" t="s">
        <v>125</v>
      </c>
      <c r="D13" s="16" t="s">
        <v>601</v>
      </c>
      <c r="E13" s="15" t="s">
        <v>14</v>
      </c>
      <c r="F13" s="15" t="s">
        <v>244</v>
      </c>
      <c r="G13" s="15">
        <v>600</v>
      </c>
      <c r="H13" s="15">
        <f t="shared" si="0"/>
        <v>20</v>
      </c>
      <c r="I13" s="15">
        <v>89.99</v>
      </c>
      <c r="J13" s="21">
        <f t="shared" si="1"/>
        <v>53994</v>
      </c>
      <c r="K13" s="15">
        <v>705</v>
      </c>
      <c r="L13" s="15">
        <v>4.6</v>
      </c>
      <c r="M13" s="15">
        <v>3231</v>
      </c>
      <c r="N13" s="15" t="s">
        <v>585</v>
      </c>
    </row>
    <row r="14" spans="1:14">
      <c r="A14" s="11">
        <v>12</v>
      </c>
      <c r="B14" s="11" t="s">
        <v>181</v>
      </c>
      <c r="C14" s="12" t="s">
        <v>179</v>
      </c>
      <c r="D14" s="12" t="s">
        <v>602</v>
      </c>
      <c r="E14" s="11" t="s">
        <v>23</v>
      </c>
      <c r="F14" s="11" t="s">
        <v>244</v>
      </c>
      <c r="G14" s="11">
        <v>510</v>
      </c>
      <c r="H14" s="11">
        <f t="shared" si="0"/>
        <v>17</v>
      </c>
      <c r="I14" s="11">
        <v>289.99</v>
      </c>
      <c r="J14" s="19">
        <f t="shared" si="1"/>
        <v>147894.9</v>
      </c>
      <c r="K14" s="11">
        <v>54</v>
      </c>
      <c r="L14" s="11">
        <v>4</v>
      </c>
      <c r="M14" s="11">
        <v>727</v>
      </c>
      <c r="N14" s="11" t="s">
        <v>593</v>
      </c>
    </row>
    <row r="15" spans="1:14">
      <c r="A15" s="11">
        <v>13</v>
      </c>
      <c r="B15" s="11" t="s">
        <v>603</v>
      </c>
      <c r="C15" s="12" t="s">
        <v>604</v>
      </c>
      <c r="D15" s="12" t="s">
        <v>605</v>
      </c>
      <c r="E15" s="11" t="s">
        <v>8</v>
      </c>
      <c r="F15" s="11" t="s">
        <v>244</v>
      </c>
      <c r="G15" s="11">
        <v>510</v>
      </c>
      <c r="H15" s="11">
        <f t="shared" si="0"/>
        <v>17</v>
      </c>
      <c r="I15" s="11">
        <v>13.06</v>
      </c>
      <c r="J15" s="19">
        <f t="shared" si="1"/>
        <v>6660.6</v>
      </c>
      <c r="K15" s="11">
        <v>1085</v>
      </c>
      <c r="L15" s="11">
        <v>4.6</v>
      </c>
      <c r="M15" s="11">
        <v>3469</v>
      </c>
      <c r="N15" s="11" t="s">
        <v>585</v>
      </c>
    </row>
    <row r="16" spans="1:14">
      <c r="A16" s="11">
        <v>14</v>
      </c>
      <c r="B16" s="11" t="s">
        <v>606</v>
      </c>
      <c r="C16" s="12" t="s">
        <v>607</v>
      </c>
      <c r="D16" s="12" t="s">
        <v>608</v>
      </c>
      <c r="E16" s="11" t="s">
        <v>7</v>
      </c>
      <c r="F16" s="11" t="s">
        <v>244</v>
      </c>
      <c r="G16" s="11">
        <v>420</v>
      </c>
      <c r="H16" s="11">
        <f t="shared" si="0"/>
        <v>14</v>
      </c>
      <c r="I16" s="11">
        <v>150</v>
      </c>
      <c r="J16" s="19">
        <f t="shared" si="1"/>
        <v>63000</v>
      </c>
      <c r="K16" s="11">
        <v>34</v>
      </c>
      <c r="L16" s="11">
        <v>4.4</v>
      </c>
      <c r="M16" s="11">
        <v>351</v>
      </c>
      <c r="N16" s="11" t="s">
        <v>609</v>
      </c>
    </row>
    <row r="17" spans="1:14">
      <c r="A17" s="11">
        <v>15</v>
      </c>
      <c r="B17" s="11" t="s">
        <v>610</v>
      </c>
      <c r="C17" s="12" t="s">
        <v>611</v>
      </c>
      <c r="D17" s="12" t="s">
        <v>612</v>
      </c>
      <c r="E17" s="11" t="s">
        <v>15</v>
      </c>
      <c r="F17" s="11" t="s">
        <v>244</v>
      </c>
      <c r="G17" s="11">
        <v>420</v>
      </c>
      <c r="H17" s="11">
        <f t="shared" si="0"/>
        <v>14</v>
      </c>
      <c r="I17" s="11">
        <v>99.99</v>
      </c>
      <c r="J17" s="19">
        <f t="shared" si="1"/>
        <v>41995.8</v>
      </c>
      <c r="K17" s="11">
        <v>61</v>
      </c>
      <c r="L17" s="11">
        <v>4.1</v>
      </c>
      <c r="M17" s="11">
        <v>361</v>
      </c>
      <c r="N17" s="11" t="s">
        <v>587</v>
      </c>
    </row>
    <row r="18" spans="1:14">
      <c r="A18" s="11">
        <v>16</v>
      </c>
      <c r="B18" s="11" t="s">
        <v>189</v>
      </c>
      <c r="C18" s="12" t="s">
        <v>187</v>
      </c>
      <c r="D18" s="12" t="s">
        <v>613</v>
      </c>
      <c r="E18" s="11" t="s">
        <v>23</v>
      </c>
      <c r="F18" s="11" t="s">
        <v>244</v>
      </c>
      <c r="G18" s="11">
        <v>390</v>
      </c>
      <c r="H18" s="11">
        <f t="shared" si="0"/>
        <v>13</v>
      </c>
      <c r="I18" s="11">
        <v>339.99</v>
      </c>
      <c r="J18" s="19">
        <f t="shared" si="1"/>
        <v>132596.1</v>
      </c>
      <c r="K18" s="11">
        <v>140</v>
      </c>
      <c r="L18" s="11">
        <v>4.2</v>
      </c>
      <c r="M18" s="11">
        <v>679</v>
      </c>
      <c r="N18" s="11" t="s">
        <v>587</v>
      </c>
    </row>
    <row r="19" spans="1:14">
      <c r="A19" s="11">
        <v>17</v>
      </c>
      <c r="B19" s="11" t="s">
        <v>614</v>
      </c>
      <c r="C19" s="12" t="s">
        <v>615</v>
      </c>
      <c r="D19" s="12" t="s">
        <v>616</v>
      </c>
      <c r="E19" s="11" t="s">
        <v>17</v>
      </c>
      <c r="F19" s="11" t="s">
        <v>244</v>
      </c>
      <c r="G19" s="11">
        <v>330</v>
      </c>
      <c r="H19" s="11">
        <f t="shared" si="0"/>
        <v>11</v>
      </c>
      <c r="I19" s="11">
        <v>149.99</v>
      </c>
      <c r="J19" s="19">
        <f t="shared" si="1"/>
        <v>49496.7</v>
      </c>
      <c r="K19" s="11">
        <v>51</v>
      </c>
      <c r="L19" s="11">
        <v>4.1</v>
      </c>
      <c r="M19" s="11">
        <v>294</v>
      </c>
      <c r="N19" s="11" t="s">
        <v>587</v>
      </c>
    </row>
    <row r="20" spans="1:14">
      <c r="A20" s="11">
        <v>18</v>
      </c>
      <c r="B20" s="11" t="s">
        <v>132</v>
      </c>
      <c r="C20" s="12" t="s">
        <v>130</v>
      </c>
      <c r="D20" s="12" t="s">
        <v>617</v>
      </c>
      <c r="E20" s="11" t="s">
        <v>14</v>
      </c>
      <c r="F20" s="11" t="s">
        <v>244</v>
      </c>
      <c r="G20" s="11">
        <v>270</v>
      </c>
      <c r="H20" s="11">
        <f t="shared" si="0"/>
        <v>9</v>
      </c>
      <c r="I20" s="11">
        <v>312.11</v>
      </c>
      <c r="J20" s="19">
        <f t="shared" si="1"/>
        <v>84269.7</v>
      </c>
      <c r="K20" s="11">
        <v>15</v>
      </c>
      <c r="L20" s="11">
        <v>4.7</v>
      </c>
      <c r="M20" s="11">
        <v>3862</v>
      </c>
      <c r="N20" s="11" t="s">
        <v>585</v>
      </c>
    </row>
    <row r="21" spans="1:14">
      <c r="A21" s="11">
        <v>19</v>
      </c>
      <c r="B21" s="11" t="s">
        <v>618</v>
      </c>
      <c r="C21" s="12" t="s">
        <v>619</v>
      </c>
      <c r="D21" s="12" t="s">
        <v>620</v>
      </c>
      <c r="E21" s="11" t="s">
        <v>17</v>
      </c>
      <c r="F21" s="11" t="s">
        <v>244</v>
      </c>
      <c r="G21" s="11">
        <v>240</v>
      </c>
      <c r="H21" s="11">
        <f t="shared" si="0"/>
        <v>8</v>
      </c>
      <c r="I21" s="11">
        <v>159.99</v>
      </c>
      <c r="J21" s="19">
        <f t="shared" si="1"/>
        <v>38397.6</v>
      </c>
      <c r="K21" s="11">
        <v>129</v>
      </c>
      <c r="L21" s="11">
        <v>4.3</v>
      </c>
      <c r="M21" s="11">
        <v>173</v>
      </c>
      <c r="N21" s="11" t="s">
        <v>587</v>
      </c>
    </row>
    <row r="22" spans="1:14">
      <c r="A22" s="11">
        <v>20</v>
      </c>
      <c r="B22" s="11" t="s">
        <v>621</v>
      </c>
      <c r="C22" s="12" t="s">
        <v>622</v>
      </c>
      <c r="D22" s="12" t="s">
        <v>623</v>
      </c>
      <c r="E22" s="11" t="s">
        <v>23</v>
      </c>
      <c r="F22" s="11" t="s">
        <v>244</v>
      </c>
      <c r="G22" s="11">
        <v>180</v>
      </c>
      <c r="H22" s="11">
        <f t="shared" si="0"/>
        <v>6</v>
      </c>
      <c r="I22" s="11">
        <v>469.99</v>
      </c>
      <c r="J22" s="19">
        <f t="shared" si="1"/>
        <v>84598.2</v>
      </c>
      <c r="K22" s="11">
        <v>2</v>
      </c>
      <c r="L22" s="11">
        <v>4</v>
      </c>
      <c r="M22" s="11">
        <v>661</v>
      </c>
      <c r="N22" s="11" t="s">
        <v>593</v>
      </c>
    </row>
    <row r="23" spans="1:14">
      <c r="A23" s="11">
        <v>21</v>
      </c>
      <c r="B23" s="11" t="s">
        <v>624</v>
      </c>
      <c r="C23" s="12" t="s">
        <v>625</v>
      </c>
      <c r="D23" s="12" t="s">
        <v>626</v>
      </c>
      <c r="E23" s="11" t="s">
        <v>17</v>
      </c>
      <c r="F23" s="11" t="s">
        <v>244</v>
      </c>
      <c r="G23" s="11">
        <v>180</v>
      </c>
      <c r="H23" s="11">
        <f t="shared" si="0"/>
        <v>6</v>
      </c>
      <c r="I23" s="11">
        <v>159.99</v>
      </c>
      <c r="J23" s="19">
        <f t="shared" si="1"/>
        <v>28798.2</v>
      </c>
      <c r="K23" s="11">
        <v>241</v>
      </c>
      <c r="L23" s="11">
        <v>4.2</v>
      </c>
      <c r="M23" s="11">
        <v>466</v>
      </c>
      <c r="N23" s="11" t="s">
        <v>587</v>
      </c>
    </row>
    <row r="24" spans="1:14">
      <c r="A24" s="11">
        <v>22</v>
      </c>
      <c r="B24" s="11" t="s">
        <v>171</v>
      </c>
      <c r="C24" s="12" t="s">
        <v>169</v>
      </c>
      <c r="D24" s="12" t="s">
        <v>627</v>
      </c>
      <c r="E24" s="11" t="s">
        <v>11</v>
      </c>
      <c r="F24" s="11" t="s">
        <v>244</v>
      </c>
      <c r="G24" s="11">
        <v>150</v>
      </c>
      <c r="H24" s="11">
        <f t="shared" si="0"/>
        <v>5</v>
      </c>
      <c r="I24" s="11">
        <v>133.95</v>
      </c>
      <c r="J24" s="19">
        <f t="shared" si="1"/>
        <v>20092.5</v>
      </c>
      <c r="K24" s="11">
        <v>1182</v>
      </c>
      <c r="L24" s="11">
        <v>4.3</v>
      </c>
      <c r="M24" s="11">
        <v>1154</v>
      </c>
      <c r="N24" s="11" t="s">
        <v>593</v>
      </c>
    </row>
    <row r="25" spans="1:14">
      <c r="A25" s="11">
        <v>23</v>
      </c>
      <c r="B25" s="11" t="s">
        <v>628</v>
      </c>
      <c r="C25" s="12" t="s">
        <v>629</v>
      </c>
      <c r="D25" s="12" t="s">
        <v>630</v>
      </c>
      <c r="E25" s="11" t="s">
        <v>23</v>
      </c>
      <c r="F25" s="11" t="s">
        <v>244</v>
      </c>
      <c r="G25" s="11">
        <v>150</v>
      </c>
      <c r="H25" s="11">
        <f t="shared" si="0"/>
        <v>5</v>
      </c>
      <c r="I25" s="11">
        <v>198</v>
      </c>
      <c r="J25" s="19">
        <f t="shared" si="1"/>
        <v>29700</v>
      </c>
      <c r="K25" s="11">
        <v>66</v>
      </c>
      <c r="L25" s="11">
        <v>4</v>
      </c>
      <c r="M25" s="11">
        <v>1613</v>
      </c>
      <c r="N25" s="11" t="s">
        <v>609</v>
      </c>
    </row>
    <row r="26" spans="1:14">
      <c r="A26" s="11">
        <v>24</v>
      </c>
      <c r="B26" s="11" t="s">
        <v>631</v>
      </c>
      <c r="C26" s="12" t="s">
        <v>632</v>
      </c>
      <c r="D26" s="12" t="s">
        <v>633</v>
      </c>
      <c r="E26" s="11" t="s">
        <v>23</v>
      </c>
      <c r="F26" s="11" t="s">
        <v>244</v>
      </c>
      <c r="G26" s="11">
        <v>120</v>
      </c>
      <c r="H26" s="11">
        <f t="shared" si="0"/>
        <v>4</v>
      </c>
      <c r="I26" s="11">
        <v>420.84</v>
      </c>
      <c r="J26" s="19">
        <f t="shared" si="1"/>
        <v>50500.8</v>
      </c>
      <c r="K26" s="11">
        <v>6</v>
      </c>
      <c r="L26" s="11">
        <v>2.8</v>
      </c>
      <c r="M26" s="11">
        <v>1127</v>
      </c>
      <c r="N26" s="11" t="s">
        <v>587</v>
      </c>
    </row>
    <row r="27" spans="1:14">
      <c r="A27" s="11">
        <v>25</v>
      </c>
      <c r="B27" s="11" t="s">
        <v>634</v>
      </c>
      <c r="C27" s="12" t="s">
        <v>635</v>
      </c>
      <c r="D27" s="12" t="s">
        <v>636</v>
      </c>
      <c r="E27" s="11" t="s">
        <v>7</v>
      </c>
      <c r="F27" s="11" t="s">
        <v>244</v>
      </c>
      <c r="G27" s="11">
        <v>120</v>
      </c>
      <c r="H27" s="11">
        <f t="shared" si="0"/>
        <v>4</v>
      </c>
      <c r="I27" s="11">
        <v>209.99</v>
      </c>
      <c r="J27" s="19">
        <f t="shared" si="1"/>
        <v>25198.8</v>
      </c>
      <c r="K27" s="11">
        <v>46</v>
      </c>
      <c r="L27" s="11">
        <v>4.2</v>
      </c>
      <c r="M27" s="11">
        <v>530</v>
      </c>
      <c r="N27" s="11" t="s">
        <v>593</v>
      </c>
    </row>
    <row r="28" s="3" customFormat="1" spans="1:14">
      <c r="A28" s="13">
        <v>26</v>
      </c>
      <c r="B28" s="13" t="s">
        <v>204</v>
      </c>
      <c r="C28" s="14" t="s">
        <v>202</v>
      </c>
      <c r="D28" s="14" t="s">
        <v>637</v>
      </c>
      <c r="E28" s="13" t="s">
        <v>20</v>
      </c>
      <c r="F28" s="13" t="s">
        <v>244</v>
      </c>
      <c r="G28" s="13">
        <v>120</v>
      </c>
      <c r="H28" s="13">
        <f t="shared" si="0"/>
        <v>4</v>
      </c>
      <c r="I28" s="13">
        <v>86.99</v>
      </c>
      <c r="J28" s="20">
        <f t="shared" si="1"/>
        <v>10438.8</v>
      </c>
      <c r="K28" s="13">
        <v>191</v>
      </c>
      <c r="L28" s="13">
        <v>4.1</v>
      </c>
      <c r="M28" s="13">
        <v>324</v>
      </c>
      <c r="N28" s="13" t="s">
        <v>587</v>
      </c>
    </row>
    <row r="29" spans="1:14">
      <c r="A29" s="11">
        <v>27</v>
      </c>
      <c r="B29" s="11" t="s">
        <v>638</v>
      </c>
      <c r="C29" s="12" t="s">
        <v>639</v>
      </c>
      <c r="D29" s="12" t="s">
        <v>640</v>
      </c>
      <c r="E29" s="11" t="s">
        <v>7</v>
      </c>
      <c r="F29" s="11" t="s">
        <v>244</v>
      </c>
      <c r="G29" s="11">
        <v>120</v>
      </c>
      <c r="H29" s="11">
        <f t="shared" si="0"/>
        <v>4</v>
      </c>
      <c r="I29" s="11">
        <v>105.88</v>
      </c>
      <c r="J29" s="19">
        <f t="shared" si="1"/>
        <v>12705.6</v>
      </c>
      <c r="K29" s="11">
        <v>10</v>
      </c>
      <c r="L29" s="11">
        <v>4.2</v>
      </c>
      <c r="M29" s="11">
        <v>0</v>
      </c>
      <c r="N29" s="11" t="s">
        <v>593</v>
      </c>
    </row>
    <row r="30" spans="1:14">
      <c r="A30" s="11">
        <v>28</v>
      </c>
      <c r="B30" s="11" t="s">
        <v>641</v>
      </c>
      <c r="C30" s="12" t="s">
        <v>642</v>
      </c>
      <c r="D30" s="12" t="s">
        <v>643</v>
      </c>
      <c r="E30" s="11" t="s">
        <v>7</v>
      </c>
      <c r="F30" s="11" t="s">
        <v>244</v>
      </c>
      <c r="G30" s="11">
        <v>90</v>
      </c>
      <c r="H30" s="11">
        <f t="shared" si="0"/>
        <v>3</v>
      </c>
      <c r="I30" s="11">
        <v>150</v>
      </c>
      <c r="J30" s="19">
        <f t="shared" si="1"/>
        <v>13500</v>
      </c>
      <c r="K30" s="11">
        <v>108</v>
      </c>
      <c r="L30" s="11">
        <v>4</v>
      </c>
      <c r="M30" s="11">
        <v>563</v>
      </c>
      <c r="N30" s="11" t="s">
        <v>609</v>
      </c>
    </row>
    <row r="31" spans="1:14">
      <c r="A31" s="11">
        <v>29</v>
      </c>
      <c r="B31" s="11" t="s">
        <v>644</v>
      </c>
      <c r="C31" s="12" t="s">
        <v>645</v>
      </c>
      <c r="D31" s="12" t="s">
        <v>646</v>
      </c>
      <c r="E31" s="11" t="s">
        <v>23</v>
      </c>
      <c r="F31" s="11" t="s">
        <v>244</v>
      </c>
      <c r="G31" s="11">
        <v>90</v>
      </c>
      <c r="H31" s="11">
        <f t="shared" si="0"/>
        <v>3</v>
      </c>
      <c r="I31" s="11">
        <v>458</v>
      </c>
      <c r="J31" s="19">
        <f t="shared" si="1"/>
        <v>41220</v>
      </c>
      <c r="K31" s="11">
        <v>21</v>
      </c>
      <c r="L31" s="11">
        <v>4.5</v>
      </c>
      <c r="M31" s="11">
        <v>707</v>
      </c>
      <c r="N31" s="11" t="s">
        <v>593</v>
      </c>
    </row>
    <row r="32" spans="1:14">
      <c r="A32" s="11">
        <v>30</v>
      </c>
      <c r="B32" s="11" t="s">
        <v>647</v>
      </c>
      <c r="C32" s="12" t="s">
        <v>648</v>
      </c>
      <c r="D32" s="12" t="s">
        <v>649</v>
      </c>
      <c r="E32" s="11" t="s">
        <v>19</v>
      </c>
      <c r="F32" s="11" t="s">
        <v>244</v>
      </c>
      <c r="G32" s="11">
        <v>90</v>
      </c>
      <c r="H32" s="11">
        <f t="shared" si="0"/>
        <v>3</v>
      </c>
      <c r="I32" s="11">
        <v>159.99</v>
      </c>
      <c r="J32" s="19">
        <f t="shared" si="1"/>
        <v>14399.1</v>
      </c>
      <c r="K32" s="11">
        <v>232</v>
      </c>
      <c r="L32" s="11">
        <v>3.9</v>
      </c>
      <c r="M32" s="11">
        <v>315</v>
      </c>
      <c r="N32" s="11" t="s">
        <v>593</v>
      </c>
    </row>
    <row r="33" spans="1:14">
      <c r="A33" s="11">
        <v>31</v>
      </c>
      <c r="B33" s="11" t="s">
        <v>650</v>
      </c>
      <c r="C33" s="12" t="s">
        <v>651</v>
      </c>
      <c r="D33" s="12" t="s">
        <v>652</v>
      </c>
      <c r="E33" s="11" t="s">
        <v>7</v>
      </c>
      <c r="F33" s="11" t="s">
        <v>244</v>
      </c>
      <c r="G33" s="11">
        <v>90</v>
      </c>
      <c r="H33" s="11">
        <f t="shared" si="0"/>
        <v>3</v>
      </c>
      <c r="I33" s="11">
        <v>240.66</v>
      </c>
      <c r="J33" s="19">
        <f t="shared" si="1"/>
        <v>21659.4</v>
      </c>
      <c r="K33" s="11">
        <v>35</v>
      </c>
      <c r="L33" s="11">
        <v>3.3</v>
      </c>
      <c r="M33" s="11">
        <v>601</v>
      </c>
      <c r="N33" s="11" t="s">
        <v>609</v>
      </c>
    </row>
    <row r="34" spans="1:14">
      <c r="A34" s="11">
        <v>32</v>
      </c>
      <c r="B34" s="11" t="s">
        <v>653</v>
      </c>
      <c r="C34" s="12" t="s">
        <v>654</v>
      </c>
      <c r="D34" s="12" t="s">
        <v>655</v>
      </c>
      <c r="E34" s="11" t="s">
        <v>23</v>
      </c>
      <c r="F34" s="11" t="s">
        <v>244</v>
      </c>
      <c r="G34" s="11">
        <v>90</v>
      </c>
      <c r="H34" s="11">
        <f t="shared" si="0"/>
        <v>3</v>
      </c>
      <c r="I34" s="11">
        <v>400</v>
      </c>
      <c r="J34" s="19">
        <f t="shared" si="1"/>
        <v>36000</v>
      </c>
      <c r="K34" s="11">
        <v>40</v>
      </c>
      <c r="L34" s="11">
        <v>4</v>
      </c>
      <c r="M34" s="11">
        <v>683</v>
      </c>
      <c r="N34" s="11" t="s">
        <v>593</v>
      </c>
    </row>
    <row r="35" spans="1:14">
      <c r="A35" s="11">
        <v>33</v>
      </c>
      <c r="B35" s="11" t="s">
        <v>656</v>
      </c>
      <c r="C35" s="12" t="s">
        <v>657</v>
      </c>
      <c r="D35" s="12" t="s">
        <v>658</v>
      </c>
      <c r="E35" s="11" t="s">
        <v>23</v>
      </c>
      <c r="F35" s="11" t="s">
        <v>244</v>
      </c>
      <c r="G35" s="11">
        <v>90</v>
      </c>
      <c r="H35" s="11">
        <f t="shared" si="0"/>
        <v>3</v>
      </c>
      <c r="I35" s="11">
        <v>329.99</v>
      </c>
      <c r="J35" s="19">
        <f t="shared" si="1"/>
        <v>29699.1</v>
      </c>
      <c r="K35" s="11">
        <v>29</v>
      </c>
      <c r="L35" s="11">
        <v>4.3</v>
      </c>
      <c r="M35" s="11">
        <v>706</v>
      </c>
      <c r="N35" s="11" t="s">
        <v>587</v>
      </c>
    </row>
    <row r="36" spans="1:14">
      <c r="A36" s="11">
        <v>34</v>
      </c>
      <c r="B36" s="11" t="s">
        <v>659</v>
      </c>
      <c r="C36" s="12" t="s">
        <v>660</v>
      </c>
      <c r="D36" s="12" t="s">
        <v>661</v>
      </c>
      <c r="E36" s="11" t="s">
        <v>7</v>
      </c>
      <c r="F36" s="11" t="s">
        <v>244</v>
      </c>
      <c r="G36" s="11">
        <v>90</v>
      </c>
      <c r="H36" s="11">
        <f t="shared" si="0"/>
        <v>3</v>
      </c>
      <c r="I36" s="11">
        <v>169.99</v>
      </c>
      <c r="J36" s="19">
        <f t="shared" si="1"/>
        <v>15299.1</v>
      </c>
      <c r="K36" s="11">
        <v>13</v>
      </c>
      <c r="L36" s="11">
        <v>3.9</v>
      </c>
      <c r="M36" s="11">
        <v>454</v>
      </c>
      <c r="N36" s="11" t="s">
        <v>593</v>
      </c>
    </row>
    <row r="37" spans="1:14">
      <c r="A37" s="11">
        <v>35</v>
      </c>
      <c r="B37" s="11" t="s">
        <v>662</v>
      </c>
      <c r="C37" s="12" t="s">
        <v>663</v>
      </c>
      <c r="D37" s="12" t="s">
        <v>664</v>
      </c>
      <c r="E37" s="11" t="s">
        <v>13</v>
      </c>
      <c r="F37" s="11" t="s">
        <v>244</v>
      </c>
      <c r="G37" s="11">
        <v>60</v>
      </c>
      <c r="H37" s="11">
        <f t="shared" si="0"/>
        <v>2</v>
      </c>
      <c r="I37" s="11">
        <v>310</v>
      </c>
      <c r="J37" s="19">
        <f t="shared" si="1"/>
        <v>18600</v>
      </c>
      <c r="K37" s="11">
        <v>2</v>
      </c>
      <c r="L37" s="11">
        <v>5</v>
      </c>
      <c r="M37" s="11">
        <v>304</v>
      </c>
      <c r="N37" s="11" t="s">
        <v>587</v>
      </c>
    </row>
    <row r="38" spans="1:14">
      <c r="A38" s="11">
        <v>36</v>
      </c>
      <c r="B38" s="11" t="s">
        <v>665</v>
      </c>
      <c r="C38" s="12" t="s">
        <v>666</v>
      </c>
      <c r="D38" s="12" t="s">
        <v>667</v>
      </c>
      <c r="E38" s="11" t="s">
        <v>18</v>
      </c>
      <c r="F38" s="11" t="s">
        <v>244</v>
      </c>
      <c r="G38" s="11">
        <v>60</v>
      </c>
      <c r="H38" s="11">
        <f t="shared" si="0"/>
        <v>2</v>
      </c>
      <c r="I38" s="11">
        <v>38.99</v>
      </c>
      <c r="J38" s="19">
        <f t="shared" si="1"/>
        <v>2339.4</v>
      </c>
      <c r="K38" s="11">
        <v>27</v>
      </c>
      <c r="L38" s="11">
        <v>4</v>
      </c>
      <c r="M38" s="11">
        <v>154</v>
      </c>
      <c r="N38" s="11" t="s">
        <v>587</v>
      </c>
    </row>
    <row r="39" spans="1:14">
      <c r="A39" s="11">
        <v>37</v>
      </c>
      <c r="B39" s="11" t="s">
        <v>668</v>
      </c>
      <c r="C39" s="12" t="s">
        <v>669</v>
      </c>
      <c r="D39" s="12" t="s">
        <v>670</v>
      </c>
      <c r="E39" s="11" t="s">
        <v>11</v>
      </c>
      <c r="F39" s="11" t="s">
        <v>244</v>
      </c>
      <c r="G39" s="11">
        <v>60</v>
      </c>
      <c r="H39" s="11">
        <f t="shared" si="0"/>
        <v>2</v>
      </c>
      <c r="I39" s="11">
        <v>479.23</v>
      </c>
      <c r="J39" s="19">
        <f t="shared" si="1"/>
        <v>28753.8</v>
      </c>
      <c r="K39" s="11">
        <v>0</v>
      </c>
      <c r="L39" s="11">
        <v>0</v>
      </c>
      <c r="M39" s="11">
        <v>272</v>
      </c>
      <c r="N39" s="11" t="s">
        <v>609</v>
      </c>
    </row>
    <row r="40" spans="1:14">
      <c r="A40" s="11">
        <v>38</v>
      </c>
      <c r="B40" s="11" t="s">
        <v>671</v>
      </c>
      <c r="C40" s="12" t="s">
        <v>672</v>
      </c>
      <c r="D40" s="12" t="s">
        <v>673</v>
      </c>
      <c r="E40" s="11" t="s">
        <v>16</v>
      </c>
      <c r="F40" s="11" t="s">
        <v>244</v>
      </c>
      <c r="G40" s="11">
        <v>60</v>
      </c>
      <c r="H40" s="11">
        <f t="shared" si="0"/>
        <v>2</v>
      </c>
      <c r="I40" s="11">
        <v>139.94</v>
      </c>
      <c r="J40" s="19">
        <f t="shared" si="1"/>
        <v>8396.4</v>
      </c>
      <c r="K40" s="11">
        <v>26</v>
      </c>
      <c r="L40" s="11">
        <v>3.5</v>
      </c>
      <c r="M40" s="11">
        <v>367</v>
      </c>
      <c r="N40" s="11" t="s">
        <v>587</v>
      </c>
    </row>
    <row r="41" spans="1:14">
      <c r="A41" s="11">
        <v>39</v>
      </c>
      <c r="B41" s="11" t="s">
        <v>674</v>
      </c>
      <c r="C41" s="12" t="s">
        <v>675</v>
      </c>
      <c r="D41" s="12" t="s">
        <v>676</v>
      </c>
      <c r="E41" s="11" t="s">
        <v>23</v>
      </c>
      <c r="F41" s="11" t="s">
        <v>244</v>
      </c>
      <c r="G41" s="11">
        <v>60</v>
      </c>
      <c r="H41" s="11">
        <f t="shared" si="0"/>
        <v>2</v>
      </c>
      <c r="I41" s="11">
        <v>338</v>
      </c>
      <c r="J41" s="19">
        <f t="shared" si="1"/>
        <v>20280</v>
      </c>
      <c r="K41" s="11">
        <v>16</v>
      </c>
      <c r="L41" s="11">
        <v>4.3</v>
      </c>
      <c r="M41" s="11">
        <v>1074</v>
      </c>
      <c r="N41" s="11" t="s">
        <v>609</v>
      </c>
    </row>
    <row r="42" spans="1:14">
      <c r="A42" s="11">
        <v>40</v>
      </c>
      <c r="B42" s="11" t="s">
        <v>139</v>
      </c>
      <c r="C42" s="12" t="s">
        <v>137</v>
      </c>
      <c r="D42" s="12" t="s">
        <v>677</v>
      </c>
      <c r="E42" s="11" t="s">
        <v>14</v>
      </c>
      <c r="F42" s="11" t="s">
        <v>244</v>
      </c>
      <c r="G42" s="11">
        <v>60</v>
      </c>
      <c r="H42" s="11">
        <f t="shared" si="0"/>
        <v>2</v>
      </c>
      <c r="I42" s="11">
        <v>205.83</v>
      </c>
      <c r="J42" s="19">
        <f t="shared" si="1"/>
        <v>12349.8</v>
      </c>
      <c r="K42" s="11">
        <v>90</v>
      </c>
      <c r="L42" s="11">
        <v>3.8</v>
      </c>
      <c r="M42" s="11">
        <v>4190</v>
      </c>
      <c r="N42" s="11" t="s">
        <v>585</v>
      </c>
    </row>
    <row r="43" spans="1:14">
      <c r="A43" s="11">
        <v>41</v>
      </c>
      <c r="B43" s="11" t="s">
        <v>678</v>
      </c>
      <c r="C43" s="12" t="s">
        <v>679</v>
      </c>
      <c r="D43" s="12" t="s">
        <v>680</v>
      </c>
      <c r="E43" s="11" t="s">
        <v>22</v>
      </c>
      <c r="F43" s="11" t="s">
        <v>244</v>
      </c>
      <c r="G43" s="11">
        <v>60</v>
      </c>
      <c r="H43" s="11">
        <f t="shared" si="0"/>
        <v>2</v>
      </c>
      <c r="I43" s="11">
        <v>65.43</v>
      </c>
      <c r="J43" s="19">
        <f t="shared" si="1"/>
        <v>3925.8</v>
      </c>
      <c r="K43" s="11">
        <v>223</v>
      </c>
      <c r="L43" s="11">
        <v>4.1</v>
      </c>
      <c r="M43" s="11">
        <v>2631</v>
      </c>
      <c r="N43" s="11" t="s">
        <v>593</v>
      </c>
    </row>
    <row r="44" spans="1:14">
      <c r="A44" s="11">
        <v>42</v>
      </c>
      <c r="B44" s="11" t="s">
        <v>681</v>
      </c>
      <c r="C44" s="12" t="s">
        <v>682</v>
      </c>
      <c r="D44" s="12" t="s">
        <v>683</v>
      </c>
      <c r="E44" s="11" t="s">
        <v>12</v>
      </c>
      <c r="F44" s="11" t="s">
        <v>244</v>
      </c>
      <c r="G44" s="11">
        <v>60</v>
      </c>
      <c r="H44" s="11">
        <f t="shared" si="0"/>
        <v>2</v>
      </c>
      <c r="I44" s="11">
        <v>345.33</v>
      </c>
      <c r="J44" s="19">
        <f t="shared" si="1"/>
        <v>20719.8</v>
      </c>
      <c r="K44" s="11">
        <v>3</v>
      </c>
      <c r="L44" s="11">
        <v>2.7</v>
      </c>
      <c r="M44" s="11">
        <v>1582</v>
      </c>
      <c r="N44" s="11" t="s">
        <v>593</v>
      </c>
    </row>
    <row r="45" spans="1:14">
      <c r="A45" s="11">
        <v>43</v>
      </c>
      <c r="B45" s="11" t="s">
        <v>684</v>
      </c>
      <c r="C45" s="12" t="s">
        <v>685</v>
      </c>
      <c r="D45" s="12" t="s">
        <v>686</v>
      </c>
      <c r="E45" s="11" t="s">
        <v>23</v>
      </c>
      <c r="F45" s="11" t="s">
        <v>244</v>
      </c>
      <c r="G45" s="11">
        <v>60</v>
      </c>
      <c r="H45" s="11">
        <f t="shared" si="0"/>
        <v>2</v>
      </c>
      <c r="I45" s="11">
        <v>374.99</v>
      </c>
      <c r="J45" s="19">
        <f t="shared" si="1"/>
        <v>22499.4</v>
      </c>
      <c r="K45" s="11">
        <v>86</v>
      </c>
      <c r="L45" s="11">
        <v>3.7</v>
      </c>
      <c r="M45" s="11">
        <v>2431</v>
      </c>
      <c r="N45" s="11" t="s">
        <v>609</v>
      </c>
    </row>
    <row r="46" spans="1:14">
      <c r="A46" s="11">
        <v>44</v>
      </c>
      <c r="B46" s="11" t="s">
        <v>687</v>
      </c>
      <c r="C46" s="12" t="s">
        <v>688</v>
      </c>
      <c r="D46" s="12" t="s">
        <v>689</v>
      </c>
      <c r="E46" s="11" t="s">
        <v>23</v>
      </c>
      <c r="F46" s="11" t="s">
        <v>244</v>
      </c>
      <c r="G46" s="11">
        <v>30</v>
      </c>
      <c r="H46" s="11">
        <f t="shared" si="0"/>
        <v>1</v>
      </c>
      <c r="I46" s="11">
        <v>365</v>
      </c>
      <c r="J46" s="19">
        <f t="shared" si="1"/>
        <v>10950</v>
      </c>
      <c r="K46" s="11">
        <v>7</v>
      </c>
      <c r="L46" s="11">
        <v>3.4</v>
      </c>
      <c r="M46" s="11">
        <v>1280</v>
      </c>
      <c r="N46" s="11" t="s">
        <v>609</v>
      </c>
    </row>
    <row r="47" spans="1:14">
      <c r="A47" s="11">
        <v>45</v>
      </c>
      <c r="B47" s="11" t="s">
        <v>690</v>
      </c>
      <c r="C47" s="12" t="s">
        <v>691</v>
      </c>
      <c r="D47" s="12" t="s">
        <v>692</v>
      </c>
      <c r="E47" s="11" t="s">
        <v>23</v>
      </c>
      <c r="F47" s="11" t="s">
        <v>244</v>
      </c>
      <c r="G47" s="11">
        <v>30</v>
      </c>
      <c r="H47" s="11">
        <f t="shared" si="0"/>
        <v>1</v>
      </c>
      <c r="I47" s="11">
        <v>699</v>
      </c>
      <c r="J47" s="19">
        <f t="shared" si="1"/>
        <v>20970</v>
      </c>
      <c r="K47" s="11">
        <v>18</v>
      </c>
      <c r="L47" s="11">
        <v>3.3</v>
      </c>
      <c r="M47" s="11">
        <v>2695</v>
      </c>
      <c r="N47" s="11" t="s">
        <v>593</v>
      </c>
    </row>
    <row r="48" spans="1:14">
      <c r="A48" s="11">
        <v>46</v>
      </c>
      <c r="B48" s="11" t="s">
        <v>693</v>
      </c>
      <c r="C48" s="12" t="s">
        <v>694</v>
      </c>
      <c r="D48" s="12" t="s">
        <v>695</v>
      </c>
      <c r="E48" s="11" t="s">
        <v>10</v>
      </c>
      <c r="F48" s="11" t="s">
        <v>244</v>
      </c>
      <c r="G48" s="11">
        <v>30</v>
      </c>
      <c r="H48" s="11">
        <f t="shared" si="0"/>
        <v>1</v>
      </c>
      <c r="I48" s="11">
        <v>868.63</v>
      </c>
      <c r="J48" s="19">
        <f t="shared" si="1"/>
        <v>26058.9</v>
      </c>
      <c r="K48" s="11">
        <v>0</v>
      </c>
      <c r="L48" s="11">
        <v>0</v>
      </c>
      <c r="M48" s="11">
        <v>3410</v>
      </c>
      <c r="N48" s="11" t="s">
        <v>585</v>
      </c>
    </row>
    <row r="49" spans="1:14">
      <c r="A49" s="11">
        <v>47</v>
      </c>
      <c r="B49" s="11" t="s">
        <v>696</v>
      </c>
      <c r="C49" s="12" t="s">
        <v>697</v>
      </c>
      <c r="D49" s="12" t="s">
        <v>698</v>
      </c>
      <c r="E49" s="11" t="s">
        <v>23</v>
      </c>
      <c r="F49" s="11" t="s">
        <v>244</v>
      </c>
      <c r="G49" s="11">
        <v>30</v>
      </c>
      <c r="H49" s="11">
        <f t="shared" si="0"/>
        <v>1</v>
      </c>
      <c r="I49" s="11">
        <v>570</v>
      </c>
      <c r="J49" s="19">
        <f t="shared" si="1"/>
        <v>17100</v>
      </c>
      <c r="K49" s="11">
        <v>11</v>
      </c>
      <c r="L49" s="11">
        <v>3.7</v>
      </c>
      <c r="M49" s="11">
        <v>1560</v>
      </c>
      <c r="N49" s="11" t="s">
        <v>593</v>
      </c>
    </row>
    <row r="50" spans="1:14">
      <c r="A50" s="11">
        <v>48</v>
      </c>
      <c r="B50" s="11" t="s">
        <v>699</v>
      </c>
      <c r="C50" s="12" t="s">
        <v>700</v>
      </c>
      <c r="D50" s="12" t="s">
        <v>701</v>
      </c>
      <c r="E50" s="11" t="s">
        <v>19</v>
      </c>
      <c r="F50" s="11" t="s">
        <v>244</v>
      </c>
      <c r="G50" s="11">
        <v>30</v>
      </c>
      <c r="H50" s="11">
        <f t="shared" si="0"/>
        <v>1</v>
      </c>
      <c r="I50" s="11">
        <v>86.88</v>
      </c>
      <c r="J50" s="19">
        <f t="shared" si="1"/>
        <v>2606.4</v>
      </c>
      <c r="K50" s="11">
        <v>94</v>
      </c>
      <c r="L50" s="11">
        <v>3.7</v>
      </c>
      <c r="M50" s="11">
        <v>504</v>
      </c>
      <c r="N50" s="11" t="s">
        <v>587</v>
      </c>
    </row>
  </sheetData>
  <sheetProtection formatCells="0" formatColumns="0" formatRows="0" insertRows="0" insertColumns="0" insertHyperlinks="0" deleteColumns="0" deleteRows="0" sort="0" autoFilter="0" pivotTables="0"/>
  <autoFilter xmlns:etc="http://www.wps.cn/officeDocument/2017/etCustomData" ref="A2:N50" etc:filterBottomFollowUsedRange="0">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���esQz��[7b=\�_�Q'�
</file>

<file path=customXml/item2.xml>��penc�Ɖh�penc�Ɖh�penc�Ɖh�penc�Ɖh�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WWO_wpscloud_20250305175527-00de7ca4b2</Application>
  <HeadingPairs>
    <vt:vector size="2" baseType="variant">
      <vt:variant>
        <vt:lpstr>工作表</vt:lpstr>
      </vt:variant>
      <vt:variant>
        <vt:i4>11</vt:i4>
      </vt:variant>
    </vt:vector>
  </HeadingPairs>
  <TitlesOfParts>
    <vt:vector size="11" baseType="lpstr">
      <vt:lpstr>市场分析</vt:lpstr>
      <vt:lpstr>竞品分析</vt:lpstr>
      <vt:lpstr>竞品品牌分析</vt:lpstr>
      <vt:lpstr>用户场景分析</vt:lpstr>
      <vt:lpstr>用户需求分析</vt:lpstr>
      <vt:lpstr>产品定位</vt:lpstr>
      <vt:lpstr>流量定位</vt:lpstr>
      <vt:lpstr>产品测试报告</vt:lpstr>
      <vt:lpstr>利润分析</vt:lpstr>
      <vt:lpstr>投入产出表</vt:lpstr>
      <vt:lpstr>数据源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cassie</dc:creator>
  <cp:lastModifiedBy>Anywhere</cp:lastModifiedBy>
  <dcterms:created xsi:type="dcterms:W3CDTF">2020-09-22T18:52:00Z</dcterms:created>
  <dcterms:modified xsi:type="dcterms:W3CDTF">2025-07-11T01:11:07Z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EBCC75860FEF41CCA0BE099B99DAFA12_13</vt:lpwstr>
  </property>
</Properties>
</file>